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contents" sheetId="2" r:id="rId5"/>
    <sheet state="visible" name="INCOME STATEMENT" sheetId="3" r:id="rId6"/>
    <sheet state="visible" name="BALANCE SHEET" sheetId="4" r:id="rId7"/>
    <sheet state="visible" name="CASH FLOW" sheetId="5" r:id="rId8"/>
    <sheet state="visible" name="RATIO ANALYSIS" sheetId="6" r:id="rId9"/>
    <sheet state="visible" name="WORKING CAPITAL CHANGE" sheetId="7" r:id="rId10"/>
    <sheet state="visible" name="FIXED ASSET SCHEDULE" sheetId="8" r:id="rId11"/>
    <sheet state="visible" name="DEBT SCHEDULE" sheetId="9" r:id="rId12"/>
    <sheet state="visible" name="WACC" sheetId="10" r:id="rId13"/>
    <sheet state="visible" name="DCF MODEL" sheetId="11" r:id="rId14"/>
    <sheet state="visible" name="graph" sheetId="12" r:id="rId15"/>
    <sheet state="visible" name="RELATIVE VALUATION" sheetId="13" r:id="rId16"/>
    <sheet state="visible" name="SENSITIVITY ANALYSIS" sheetId="14" r:id="rId17"/>
    <sheet state="visible" name="coca cola return" sheetId="15" r:id="rId18"/>
    <sheet state="visible" name="risk free rate" sheetId="16" r:id="rId19"/>
    <sheet state="visible" name="NASDAQ Composite" sheetId="17" r:id="rId20"/>
  </sheets>
  <definedNames>
    <definedName name="DataTable_SENSITIVITYANALYSIS_F7">'SENSITIVITY ANALYSIS'!$F$7:$K$11</definedName>
    <definedName name="DataTable_SENSITIVITYANALYSIS_E9">'SENSITIVITY ANALYSIS'!$E$9:$M$19</definedName>
    <definedName name="DataTable_SensitivityAnalysis_I9">'SENSITIVITY ANALYSIS'!$E$9:$M$19</definedName>
    <definedName name="DataTable_SENSITIVITYANALYSIS_E2">'SENSITIVITY ANALYSIS'!$E$2:$J$6</definedName>
    <definedName name="DataTable_SENSITIVITYANALYSIS_F3">'SENSITIVITY ANALYSIS'!$F$3:$S$24</definedName>
    <definedName name="DataTable_SensitivityAnalysis_J9">'SENSITIVITY ANALYSIS'!$F$9:$J$13</definedName>
  </definedNames>
  <calcPr/>
</workbook>
</file>

<file path=xl/sharedStrings.xml><?xml version="1.0" encoding="utf-8"?>
<sst xmlns="http://schemas.openxmlformats.org/spreadsheetml/2006/main" count="1062" uniqueCount="926">
  <si>
    <t>Campany overview:</t>
  </si>
  <si>
    <t xml:space="preserve">The Coca-Cola Company is a multinational beverage corporation </t>
  </si>
  <si>
    <t xml:space="preserve">incorporated under Delaware's General Corporation Law[a] and </t>
  </si>
  <si>
    <t>headquartered in Atlanta, Georgia. The Coca-Cola Company has</t>
  </si>
  <si>
    <t>interests in the manufacturing, retailing, and marketing of non-</t>
  </si>
  <si>
    <t>alcoholic beverage concentrates and syrups, and alcoholic</t>
  </si>
  <si>
    <t>beverages.</t>
  </si>
  <si>
    <t>Financial model &amp; valuation of The Coca-Cola Company (KO)</t>
  </si>
  <si>
    <t>Not a recommendation to buy/sell company's shares based on the analysis.</t>
  </si>
  <si>
    <t>Noted</t>
  </si>
  <si>
    <t xml:space="preserve">1) </t>
  </si>
  <si>
    <t>The Valuation made on 15 May 2022.</t>
  </si>
  <si>
    <t>2)</t>
  </si>
  <si>
    <t>All the historical data of the company has beed taken from 10k file (annual report) and Company website.</t>
  </si>
  <si>
    <t>3)</t>
  </si>
  <si>
    <t>For calculation of Relative Valuation I have used yahoo finance &amp; macrotrends</t>
  </si>
  <si>
    <t>~Made by Devesh Babbar</t>
  </si>
  <si>
    <t>Contents</t>
  </si>
  <si>
    <t>1)</t>
  </si>
  <si>
    <t>Income statement</t>
  </si>
  <si>
    <t>Balancesheet</t>
  </si>
  <si>
    <t>Cash Flow</t>
  </si>
  <si>
    <t>4)</t>
  </si>
  <si>
    <t>Ratio Analysis</t>
  </si>
  <si>
    <t>5)</t>
  </si>
  <si>
    <t>Working Capital</t>
  </si>
  <si>
    <t>6)</t>
  </si>
  <si>
    <t>Fixed assets</t>
  </si>
  <si>
    <t>7)</t>
  </si>
  <si>
    <t>Debt Schedule</t>
  </si>
  <si>
    <t>8)</t>
  </si>
  <si>
    <t>WACC Calculation</t>
  </si>
  <si>
    <t>9)</t>
  </si>
  <si>
    <t>DCF Model</t>
  </si>
  <si>
    <t>10)</t>
  </si>
  <si>
    <t>Graph presentation</t>
  </si>
  <si>
    <t>11)</t>
  </si>
  <si>
    <t>Relative Valuation</t>
  </si>
  <si>
    <t>12)</t>
  </si>
  <si>
    <t>Sensitivity Analysis</t>
  </si>
  <si>
    <t>Calculations</t>
  </si>
  <si>
    <t>KO Return</t>
  </si>
  <si>
    <t>Risk free rate</t>
  </si>
  <si>
    <t>Nasdaq Compositive</t>
  </si>
  <si>
    <t>Figures in $ Mn</t>
  </si>
  <si>
    <t>HISTORICAL</t>
  </si>
  <si>
    <t>PROJECTED</t>
  </si>
  <si>
    <t>Net Operating Revenues</t>
  </si>
  <si>
    <t>growth rate</t>
  </si>
  <si>
    <t>Cost of goods sold</t>
  </si>
  <si>
    <t>Gross Profit</t>
  </si>
  <si>
    <t>GP Margin %</t>
  </si>
  <si>
    <t>Other operating charges</t>
  </si>
  <si>
    <t>DEPRICIATION &amp; AMORTIZATION</t>
  </si>
  <si>
    <t>AMORTIZATION</t>
  </si>
  <si>
    <t>DEPRICIATION</t>
  </si>
  <si>
    <t>Operating Profit</t>
  </si>
  <si>
    <t>operating profit margin%</t>
  </si>
  <si>
    <t>INTEREST INCOME MERGIN</t>
  </si>
  <si>
    <t>Interest income</t>
  </si>
  <si>
    <t>Interest expenses</t>
  </si>
  <si>
    <t xml:space="preserve">Tax rates </t>
  </si>
  <si>
    <t>PBT</t>
  </si>
  <si>
    <t>Tax expenses</t>
  </si>
  <si>
    <t>PAT</t>
  </si>
  <si>
    <t>Vertical Analysis</t>
  </si>
  <si>
    <t xml:space="preserve"> Horizontal Analysis </t>
  </si>
  <si>
    <t xml:space="preserve">Balancesheet 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</si>
  <si>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</si>
  <si>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</si>
  <si>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</si>
  <si>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</si>
  <si>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</si>
  <si>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</si>
  <si>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</si>
  <si>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</si>
  <si>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</si>
  <si>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</si>
  <si>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</si>
  <si>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</si>
  <si>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</si>
  <si>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</si>
  <si>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Assets</t>
  </si>
  <si>
    <t>Current Liabilities</t>
  </si>
  <si>
    <t>Accounts Payable</t>
  </si>
  <si>
    <t>Short-Term Debt / Current Portion of Long-Term Debt</t>
  </si>
  <si>
    <t>Other Current Liabilities</t>
  </si>
  <si>
    <t>--</t>
  </si>
  <si>
    <t>-</t>
  </si>
  <si>
    <t>Total Current Liabilities</t>
  </si>
  <si>
    <t>Long-Term Debt</t>
  </si>
  <si>
    <t>Other Liabilities</t>
  </si>
  <si>
    <t>Deferred Liability Charges</t>
  </si>
  <si>
    <t>Misc. Stocks</t>
  </si>
  <si>
    <t>Minority Interest</t>
  </si>
  <si>
    <t>Total Liabilities</t>
  </si>
  <si>
    <t>Stock Holders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</si>
  <si>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</si>
  <si>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</si>
  <si>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</si>
  <si>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</si>
  <si>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</si>
  <si>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</si>
  <si>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</si>
  <si>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particular</t>
  </si>
  <si>
    <t>Consolidated net income</t>
  </si>
  <si>
    <t>(Income) loss from discontinued operations</t>
  </si>
  <si>
    <t>—</t>
  </si>
  <si>
    <t>Net income from continuing operations</t>
  </si>
  <si>
    <t>Depreciation and amortization</t>
  </si>
  <si>
    <t>Stock-based compensation expense</t>
  </si>
  <si>
    <t>Deferred income taxes</t>
  </si>
  <si>
    <t>Equity income, net of dividends</t>
  </si>
  <si>
    <t>Foreign currency adjustments</t>
  </si>
  <si>
    <t>Significant (gains) losses, net</t>
  </si>
  <si>
    <t>Other items</t>
  </si>
  <si>
    <t>(Increase) decrease in trade accounts receivable</t>
  </si>
  <si>
    <t>(Increase) decrease in inventories</t>
  </si>
  <si>
    <t>(Increase) decrease in prepaid expenses and other assets</t>
  </si>
  <si>
    <t>Increase (decrease) in accounts payable and accrued expenses</t>
  </si>
  <si>
    <t>Increase (decrease) in accrued income taxes</t>
  </si>
  <si>
    <t>Increase (decrease) in other noncurrent liabilities</t>
  </si>
  <si>
    <t>Net change in operating assets and liabilities</t>
  </si>
  <si>
    <t>Net cash provided by operating activities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</si>
  <si>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</si>
  <si>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</si>
  <si>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</si>
  <si>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nonmarketable securities</t>
  </si>
  <si>
    <t>Purchases of property, plant and equipment</t>
  </si>
  <si>
    <t>Proceeds from disposals of property, plant and equipment</t>
  </si>
  <si>
    <t>Other investing activities</t>
  </si>
  <si>
    <t>Net cash (used in) provided by investing activities</t>
  </si>
  <si>
    <t>Issuances of debt</t>
  </si>
  <si>
    <t>Payments of debt</t>
  </si>
  <si>
    <t>Issuances of stock</t>
  </si>
  <si>
    <t>Purchases of stock for treasury</t>
  </si>
  <si>
    <t>Dividends</t>
  </si>
  <si>
    <t>Other financing activities</t>
  </si>
  <si>
    <t>Net cash used in financing activities</t>
  </si>
  <si>
    <t>Net cash provided by operating activities from discontinued operations</t>
  </si>
  <si>
    <t>Net cash used in investing activities from discontinued operations</t>
  </si>
  <si>
    <t>Net cash provided by (used in) financing activities from discontinued operations</t>
  </si>
  <si>
    <t>Net cash provided by discontinued operations</t>
  </si>
  <si>
    <t>Effect of exchange rate changes on cash, cash equivalents, restricted cash and restricted cash equivalents</t>
  </si>
  <si>
    <t>Net increase (decrease) in cash, cash equivalents, restricted cash and restricted cash equivalents during the year</t>
  </si>
  <si>
    <t>Cash, cash equivalents, restricted cash and restricted cash equivalents at beginning of year</t>
  </si>
  <si>
    <t>Cash, cash equivalents, restricted cash and restricted cash equivalents at end of year</t>
  </si>
  <si>
    <t>working captital change</t>
  </si>
  <si>
    <t>FINANCIAL RATIOS</t>
  </si>
  <si>
    <t>Solvency Ratios</t>
  </si>
  <si>
    <t>Current Ratio</t>
  </si>
  <si>
    <t>Quick Ratio</t>
  </si>
  <si>
    <t>Cash Ratio</t>
  </si>
  <si>
    <t>Sales</t>
  </si>
  <si>
    <t>COGS</t>
  </si>
  <si>
    <t>Purchases</t>
  </si>
  <si>
    <t>Average From balancesheet</t>
  </si>
  <si>
    <t>Trade receivables</t>
  </si>
  <si>
    <t>inventory</t>
  </si>
  <si>
    <t>trade payables</t>
  </si>
  <si>
    <t>Turnover Ratios</t>
  </si>
  <si>
    <t>Debtors Turnover Ratio</t>
  </si>
  <si>
    <t>Inventory Turnover Ratio</t>
  </si>
  <si>
    <t>Creditor Turnover Ratio</t>
  </si>
  <si>
    <t>No. of Days</t>
  </si>
  <si>
    <t>Average receivables collection period</t>
  </si>
  <si>
    <t>Average inventory processing period</t>
  </si>
  <si>
    <t>Average Payable Days (payment period)</t>
  </si>
  <si>
    <t>III. Operating Profitability</t>
  </si>
  <si>
    <t>Gross Profit Margin</t>
  </si>
  <si>
    <t>Operating Profit Margin</t>
  </si>
  <si>
    <t>Net Profit Margin</t>
  </si>
  <si>
    <t>IV. ROE DuPont Analysis</t>
  </si>
  <si>
    <t>Asset Turnover</t>
  </si>
  <si>
    <t>Equity Multiplyier</t>
  </si>
  <si>
    <t>ROE DuPont Analysis</t>
  </si>
  <si>
    <t>V.Dividend Payout Ratios</t>
  </si>
  <si>
    <t>Net Income</t>
  </si>
  <si>
    <t>Total Dividend Paid</t>
  </si>
  <si>
    <t>Dividend Payout Ratio</t>
  </si>
  <si>
    <t>Retention Ratio</t>
  </si>
  <si>
    <t>Schedule_I_Working Capital</t>
  </si>
  <si>
    <t>no. of days</t>
  </si>
  <si>
    <t>Revenue</t>
  </si>
  <si>
    <t>Inventories</t>
  </si>
  <si>
    <t>Trade Receivables</t>
  </si>
  <si>
    <t>Total Non Cash Current Assets</t>
  </si>
  <si>
    <t>Trade Payables</t>
  </si>
  <si>
    <t>Short Term Borrowings</t>
  </si>
  <si>
    <t xml:space="preserve">Net Working Capital </t>
  </si>
  <si>
    <t>Increase/Decrease in Working Capital</t>
  </si>
  <si>
    <t>Average inventory processing period (Inventory in hand)</t>
  </si>
  <si>
    <t>Other Current Assets as a % of Revenue</t>
  </si>
  <si>
    <t>Short Term Borrowings as % of Revenue</t>
  </si>
  <si>
    <t>Other Current Liabilities as a % of Revenue</t>
  </si>
  <si>
    <t>Figures in  million</t>
  </si>
  <si>
    <t>Fixed assets schedule</t>
  </si>
  <si>
    <t>opening balance</t>
  </si>
  <si>
    <t>add:net purchases</t>
  </si>
  <si>
    <t xml:space="preserve">Total Fixed assets </t>
  </si>
  <si>
    <t xml:space="preserve">Less:Depriciation </t>
  </si>
  <si>
    <t>Closing balance</t>
  </si>
  <si>
    <t>Rate of depriciation</t>
  </si>
  <si>
    <t>Fixed assets turnover ratio</t>
  </si>
  <si>
    <t>intagible assets schedule</t>
  </si>
  <si>
    <t xml:space="preserve">opening balance </t>
  </si>
  <si>
    <t>intangible assests</t>
  </si>
  <si>
    <t>less:amortization</t>
  </si>
  <si>
    <t>closing balance</t>
  </si>
  <si>
    <t>rate of amortization</t>
  </si>
  <si>
    <t>Net Sales</t>
  </si>
  <si>
    <t>Capital Expenditure (Capex)</t>
  </si>
  <si>
    <t>% of Capex on Net Sales</t>
  </si>
  <si>
    <t>Particular</t>
  </si>
  <si>
    <t>Non-Current Liabilities</t>
  </si>
  <si>
    <t>Borrowings</t>
  </si>
  <si>
    <t>Total Non-Current Liabilities</t>
  </si>
  <si>
    <t>Total Non-Current + Current Liabilities</t>
  </si>
  <si>
    <t>Total Interest Expense</t>
  </si>
  <si>
    <t>Total Interest Expense as % of debt</t>
  </si>
  <si>
    <t>Compound Annual Growth Rate (CAGR) of Long Term Borrowings</t>
  </si>
  <si>
    <t>Schedule_III_Long Term Debt/Borrowings</t>
  </si>
  <si>
    <t>NASDAQ Composite (^IXIC)</t>
  </si>
  <si>
    <t>Cost of Debt</t>
  </si>
  <si>
    <t>Average yeld on debt</t>
  </si>
  <si>
    <t>Tax Rate</t>
  </si>
  <si>
    <t>Number of years</t>
  </si>
  <si>
    <t>weighted average cost of capital</t>
  </si>
  <si>
    <t>cost of equity</t>
  </si>
  <si>
    <t>Market Rate of return</t>
  </si>
  <si>
    <t>cost of debt</t>
  </si>
  <si>
    <t>equity%</t>
  </si>
  <si>
    <t>Cost of equity</t>
  </si>
  <si>
    <t>debt%</t>
  </si>
  <si>
    <t>Beta</t>
  </si>
  <si>
    <t>Equity risk premium</t>
  </si>
  <si>
    <t>Risk Free Rate</t>
  </si>
  <si>
    <t>Capital structure</t>
  </si>
  <si>
    <t>NPV</t>
  </si>
  <si>
    <t>Average of forcasted Equity</t>
  </si>
  <si>
    <t>SUM of forecasted cash flow</t>
  </si>
  <si>
    <t>Average of forcasted debt</t>
  </si>
  <si>
    <t xml:space="preserve">               Equity%</t>
  </si>
  <si>
    <t xml:space="preserve">             Debt%</t>
  </si>
  <si>
    <t xml:space="preserve">       Debt to Equity Ratio</t>
  </si>
  <si>
    <t>notes</t>
  </si>
  <si>
    <t>tax schedule</t>
  </si>
  <si>
    <t>interest payment schedule</t>
  </si>
  <si>
    <t>Cash flow growth</t>
  </si>
  <si>
    <t>in millions</t>
  </si>
  <si>
    <t>EXIT</t>
  </si>
  <si>
    <t>cogs</t>
  </si>
  <si>
    <t>total operation  Expenses</t>
  </si>
  <si>
    <t>expenses growth</t>
  </si>
  <si>
    <t>EBIT</t>
  </si>
  <si>
    <t>Depriciation &amp; amortisation</t>
  </si>
  <si>
    <t>-net Capital expenditure</t>
  </si>
  <si>
    <t>-Change in working capital</t>
  </si>
  <si>
    <t>FCF</t>
  </si>
  <si>
    <t>EBITDA/EV Multiple</t>
  </si>
  <si>
    <t>TERMINAL GROWTH RATE</t>
  </si>
  <si>
    <t>Terminal value</t>
  </si>
  <si>
    <t>EV/EBITDA</t>
  </si>
  <si>
    <t>NPV of FCF (Enterprise value)</t>
  </si>
  <si>
    <t>Cash and Cash Equivalence</t>
  </si>
  <si>
    <t>Debt</t>
  </si>
  <si>
    <t>Equity Value</t>
  </si>
  <si>
    <t>Number of Outstanding Shares</t>
  </si>
  <si>
    <t>Fair value</t>
  </si>
  <si>
    <t>recommendation</t>
  </si>
  <si>
    <t>Market price (as on 05-14-2022)</t>
  </si>
  <si>
    <t>buy</t>
  </si>
  <si>
    <t>Growth Forecast</t>
  </si>
  <si>
    <t xml:space="preserve">Total Revenues </t>
  </si>
  <si>
    <t>EBITDA</t>
  </si>
  <si>
    <t xml:space="preserve">EBIDTA Margin </t>
  </si>
  <si>
    <t xml:space="preserve">PAT </t>
  </si>
  <si>
    <t xml:space="preserve">PAT Margin </t>
  </si>
  <si>
    <t>ROCE (EBIT/Capital Employed)</t>
  </si>
  <si>
    <t>RELATIVE VALUATION</t>
  </si>
  <si>
    <t>Market Related</t>
  </si>
  <si>
    <t>Financials ( as on 31st March 2021-2022)</t>
  </si>
  <si>
    <t>CMP Rs.</t>
  </si>
  <si>
    <t>Market Cap.</t>
  </si>
  <si>
    <t>EV</t>
  </si>
  <si>
    <t>EPS</t>
  </si>
  <si>
    <t>EV/Sales</t>
  </si>
  <si>
    <t>EV/EBIT</t>
  </si>
  <si>
    <t>P/E</t>
  </si>
  <si>
    <t>The Coca-Cola Company (KO)</t>
  </si>
  <si>
    <t>284.898B</t>
  </si>
  <si>
    <t>PepsiCo</t>
  </si>
  <si>
    <t>240.199B</t>
  </si>
  <si>
    <t>Keurig Dr Pepper Inc. (KDP)</t>
  </si>
  <si>
    <t>52.784B</t>
  </si>
  <si>
    <t>Mondelez International</t>
  </si>
  <si>
    <t>90.90B</t>
  </si>
  <si>
    <t>Starbucks Corporation</t>
  </si>
  <si>
    <t>80.35B</t>
  </si>
  <si>
    <t>AVERAGE</t>
  </si>
  <si>
    <t>MEDIAN</t>
  </si>
  <si>
    <t>growth</t>
  </si>
  <si>
    <t>TERMINAL VALUE</t>
  </si>
  <si>
    <t>WACC</t>
  </si>
  <si>
    <t xml:space="preserve">GROWTH </t>
  </si>
  <si>
    <t>wacc</t>
  </si>
  <si>
    <t>Date</t>
  </si>
  <si>
    <t>Open</t>
  </si>
  <si>
    <t>High</t>
  </si>
  <si>
    <t>Low</t>
  </si>
  <si>
    <t>Close</t>
  </si>
  <si>
    <t>Adj Close</t>
  </si>
  <si>
    <t>Volume</t>
  </si>
  <si>
    <t>return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</si>
  <si>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</si>
  <si>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</si>
  <si>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</si>
  <si>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</si>
  <si>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</si>
  <si>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</si>
  <si>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</si>
  <si>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</si>
  <si>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</si>
  <si>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</si>
  <si>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</si>
  <si>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</si>
  <si>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</si>
  <si>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</si>
  <si>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</si>
  <si>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</si>
  <si>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</si>
  <si>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</si>
  <si>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</si>
  <si>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</si>
  <si>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</si>
  <si>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</si>
  <si>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</si>
  <si>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</si>
  <si>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</si>
  <si>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</si>
  <si>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</si>
  <si>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</si>
  <si>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</si>
  <si>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</si>
  <si>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</si>
  <si>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</si>
  <si>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</si>
  <si>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</si>
  <si>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</si>
  <si>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</si>
  <si>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</si>
  <si>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</si>
  <si>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</si>
  <si>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</si>
  <si>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</si>
  <si>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</si>
  <si>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</si>
  <si>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</si>
  <si>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</si>
  <si>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</si>
  <si>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</si>
  <si>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</si>
  <si>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</si>
  <si>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</si>
  <si>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</si>
  <si>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</si>
  <si>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</si>
  <si>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</si>
  <si>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</si>
  <si>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</si>
  <si>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</si>
  <si>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</si>
  <si>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</si>
  <si>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</si>
  <si>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</si>
  <si>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</si>
  <si>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</si>
  <si>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</si>
  <si>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</si>
  <si>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</si>
  <si>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</si>
  <si>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</si>
  <si>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</si>
  <si>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</si>
  <si>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</si>
  <si>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</si>
  <si>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</si>
  <si>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</si>
  <si>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</si>
  <si>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</si>
  <si>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</si>
  <si>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</si>
  <si>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</si>
  <si>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</si>
  <si>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</si>
  <si>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</si>
  <si>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</si>
  <si>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</si>
  <si>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</si>
  <si>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</si>
  <si>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</si>
  <si>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</si>
  <si>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</si>
  <si>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</si>
  <si>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</si>
  <si>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</si>
  <si>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</si>
  <si>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</si>
  <si>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</si>
  <si>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</si>
  <si>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</si>
  <si>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</si>
  <si>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</si>
  <si>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</si>
  <si>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</si>
  <si>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</si>
  <si>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</si>
  <si>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</si>
  <si>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</si>
  <si>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</si>
  <si>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</si>
  <si>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</si>
  <si>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</si>
  <si>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</si>
  <si>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</si>
  <si>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</si>
  <si>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</si>
  <si>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</si>
  <si>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</si>
  <si>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</si>
  <si>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</si>
  <si>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</si>
  <si>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</si>
  <si>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</si>
  <si>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</si>
  <si>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</si>
  <si>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</si>
  <si>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</si>
  <si>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</si>
  <si>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</si>
  <si>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</si>
  <si>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</si>
  <si>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</si>
  <si>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</si>
  <si>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</si>
  <si>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</si>
  <si>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</si>
  <si>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</si>
  <si>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</si>
  <si>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</si>
  <si>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</si>
  <si>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</si>
  <si>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</si>
  <si>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</si>
  <si>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</si>
  <si>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</si>
  <si>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</si>
  <si>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</si>
  <si>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</si>
  <si>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</si>
  <si>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</si>
  <si>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</si>
  <si>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</si>
  <si>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</si>
  <si>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</si>
  <si>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</si>
  <si>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</si>
  <si>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</si>
  <si>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</si>
  <si>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</si>
  <si>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</si>
  <si>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</si>
  <si>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</si>
  <si>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</si>
  <si>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</si>
  <si>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</si>
  <si>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</si>
  <si>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</si>
  <si>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</si>
  <si>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</si>
  <si>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</si>
  <si>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</si>
  <si>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</si>
  <si>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</si>
  <si>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</si>
  <si>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</si>
  <si>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</si>
  <si>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</si>
  <si>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</si>
  <si>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</si>
  <si>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</si>
  <si>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</si>
  <si>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</si>
  <si>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</si>
  <si>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</si>
  <si>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</si>
  <si>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</si>
  <si>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</si>
  <si>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</si>
  <si>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</si>
  <si>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</si>
  <si>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</si>
  <si>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</si>
  <si>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</si>
  <si>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</si>
  <si>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</si>
  <si>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</si>
  <si>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</si>
  <si>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</si>
  <si>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</si>
  <si>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</si>
  <si>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</si>
  <si>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</si>
  <si>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</si>
  <si>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</si>
  <si>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</si>
  <si>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</si>
  <si>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</si>
  <si>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</si>
  <si>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</si>
  <si>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</si>
  <si>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</si>
  <si>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</si>
  <si>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</si>
  <si>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</si>
  <si>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</si>
  <si>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</si>
  <si>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</si>
  <si>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</si>
  <si>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</si>
  <si>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</si>
  <si>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</si>
  <si>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</si>
  <si>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</si>
  <si>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</si>
  <si>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</si>
  <si>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</si>
  <si>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</si>
  <si>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</si>
  <si>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</si>
  <si>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</si>
  <si>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</si>
  <si>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</si>
  <si>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</si>
  <si>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</si>
  <si>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</si>
  <si>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</si>
  <si>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</si>
  <si>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</si>
  <si>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</si>
  <si>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</si>
  <si>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</si>
  <si>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</si>
  <si>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</si>
  <si>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</si>
  <si>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</si>
  <si>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</si>
  <si>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</si>
  <si>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</si>
  <si>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</si>
  <si>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</si>
  <si>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</si>
  <si>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</si>
  <si>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</si>
  <si>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</si>
  <si>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</si>
  <si>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</si>
  <si>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</si>
  <si>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</si>
  <si>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</si>
  <si>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</si>
  <si>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</si>
  <si>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</si>
  <si>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</si>
  <si>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</si>
  <si>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</si>
  <si>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</si>
  <si>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</si>
  <si>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</si>
  <si>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</si>
  <si>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</si>
  <si>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</si>
  <si>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</si>
  <si>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</si>
  <si>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</si>
  <si>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</si>
  <si>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</si>
  <si>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</si>
  <si>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</si>
  <si>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</si>
  <si>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</si>
  <si>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</si>
  <si>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</si>
  <si>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</si>
  <si>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</si>
  <si>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</si>
  <si>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</si>
  <si>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</si>
  <si>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</si>
  <si>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</si>
  <si>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</si>
  <si>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</si>
  <si>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</si>
  <si>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</si>
  <si>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</si>
  <si>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</si>
  <si>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</si>
  <si>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</si>
  <si>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</si>
  <si>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</si>
  <si>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</si>
  <si>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</si>
  <si>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</si>
  <si>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</si>
  <si>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</si>
  <si>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</si>
  <si>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</si>
  <si>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</si>
  <si>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</si>
  <si>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</si>
  <si>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</si>
  <si>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</si>
  <si>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</si>
  <si>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</si>
  <si>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</si>
  <si>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</si>
  <si>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</si>
  <si>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</si>
  <si>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</si>
  <si>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</si>
  <si>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</si>
  <si>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</si>
  <si>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</si>
  <si>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</si>
  <si>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</si>
  <si>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</si>
  <si>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</si>
  <si>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</si>
  <si>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</si>
  <si>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</si>
  <si>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</si>
  <si>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</si>
  <si>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</si>
  <si>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</si>
  <si>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</si>
  <si>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</si>
  <si>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</si>
  <si>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</si>
  <si>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</si>
  <si>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</si>
  <si>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</si>
  <si>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</si>
  <si>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</si>
  <si>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</si>
  <si>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</si>
  <si>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</si>
  <si>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</si>
  <si>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</si>
  <si>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</si>
  <si>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</si>
  <si>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</si>
  <si>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</si>
  <si>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</si>
  <si>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</si>
  <si>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</si>
  <si>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</si>
  <si>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</si>
  <si>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</si>
  <si>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</si>
  <si>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</si>
  <si>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</si>
  <si>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</si>
  <si>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</si>
  <si>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</si>
  <si>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</si>
  <si>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</si>
  <si>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</si>
  <si>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</si>
  <si>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</si>
  <si>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</si>
  <si>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</si>
  <si>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</si>
  <si>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</si>
  <si>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</si>
  <si>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</si>
  <si>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</si>
  <si>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</si>
  <si>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</si>
  <si>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</si>
  <si>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</si>
  <si>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</si>
  <si>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</si>
  <si>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</si>
  <si>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</si>
  <si>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</si>
  <si>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</si>
  <si>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</si>
  <si>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</si>
  <si>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</si>
  <si>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</si>
  <si>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</si>
  <si>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</si>
  <si>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</si>
  <si>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</si>
  <si>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</si>
  <si>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</si>
  <si>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</si>
  <si>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</si>
  <si>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</si>
  <si>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</si>
  <si>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</si>
  <si>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</si>
  <si>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</si>
  <si>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</si>
  <si>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</si>
  <si>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</si>
  <si>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</si>
  <si>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</si>
  <si>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</si>
  <si>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</si>
  <si>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</si>
  <si>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</si>
  <si>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</si>
  <si>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</si>
  <si>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</si>
  <si>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</si>
  <si>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</si>
  <si>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</si>
  <si>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</si>
  <si>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</si>
  <si>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</si>
  <si>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</si>
  <si>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</si>
  <si>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</si>
  <si>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</si>
  <si>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</si>
  <si>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</si>
  <si>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</si>
  <si>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</si>
  <si>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</si>
  <si>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</si>
  <si>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</si>
  <si>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</si>
  <si>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</si>
  <si>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</si>
  <si>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</si>
  <si>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</si>
  <si>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</si>
  <si>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</si>
  <si>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</si>
  <si>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</si>
  <si>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</si>
  <si>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</si>
  <si>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</si>
  <si>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</si>
  <si>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</si>
  <si>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</si>
  <si>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</si>
  <si>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</si>
  <si>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</si>
  <si>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</si>
  <si>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</si>
  <si>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</si>
  <si>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</si>
  <si>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</si>
  <si>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</si>
  <si>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</si>
  <si>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</si>
  <si>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</si>
  <si>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</si>
  <si>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</si>
  <si>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</si>
  <si>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</si>
  <si>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</si>
  <si>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</si>
  <si>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</si>
  <si>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</si>
  <si>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</si>
  <si>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</si>
  <si>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</si>
  <si>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</si>
  <si>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</si>
  <si>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</si>
  <si>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</si>
  <si>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</si>
  <si>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</si>
  <si>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</si>
  <si>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</si>
  <si>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</si>
  <si>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</si>
  <si>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</si>
  <si>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</si>
  <si>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</si>
  <si>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</si>
  <si>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</si>
  <si>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</si>
  <si>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</si>
  <si>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</si>
  <si>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</si>
  <si>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</si>
  <si>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</si>
  <si>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</si>
  <si>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</si>
  <si>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</si>
  <si>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</si>
  <si>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</si>
  <si>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</si>
  <si>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</si>
  <si>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</si>
  <si>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</si>
  <si>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</si>
  <si>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</si>
  <si>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</si>
  <si>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</si>
  <si>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</si>
  <si>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</si>
  <si>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</si>
  <si>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</si>
  <si>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</si>
  <si>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</si>
  <si>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</si>
  <si>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</si>
  <si>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</si>
  <si>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</si>
  <si>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</si>
  <si>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</si>
  <si>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</si>
  <si>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</si>
  <si>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</si>
  <si>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</si>
  <si>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</si>
  <si>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</si>
  <si>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</si>
  <si>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</si>
  <si>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</si>
  <si>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</si>
  <si>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</si>
  <si>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</si>
  <si>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</si>
  <si>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</si>
  <si>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</si>
  <si>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</si>
  <si>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</si>
  <si>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</si>
  <si>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</si>
  <si>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</si>
  <si>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</si>
  <si>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</si>
  <si>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</si>
  <si>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</si>
  <si>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</si>
  <si>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</si>
  <si>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</si>
  <si>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</si>
  <si>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</si>
  <si>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</si>
  <si>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</si>
  <si>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</si>
  <si>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</si>
  <si>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</si>
  <si>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</si>
  <si>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</si>
  <si>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</si>
  <si>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</si>
  <si>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</si>
  <si>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</si>
  <si>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</si>
  <si>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</si>
  <si>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</si>
  <si>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</si>
  <si>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</si>
  <si>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26-11-2021</t>
  </si>
  <si>
    <t>29-11-2021</t>
  </si>
  <si>
    <t>30-11-2021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</si>
  <si>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</si>
  <si>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</si>
  <si>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</si>
  <si>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</si>
  <si>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</si>
  <si>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</si>
  <si>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</si>
  <si>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</si>
  <si>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</si>
  <si>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27-12-2021</t>
  </si>
  <si>
    <t>28-12-2021</t>
  </si>
  <si>
    <t>29-12-2021</t>
  </si>
  <si>
    <t>30-12-2021</t>
  </si>
  <si>
    <t>31-12-2021</t>
  </si>
  <si>
    <t>13-01-2022</t>
  </si>
  <si>
    <t>14-01-2022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</si>
  <si>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</si>
  <si>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</si>
  <si>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</si>
  <si>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</si>
  <si>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</si>
  <si>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</si>
  <si>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</si>
  <si>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</si>
  <si>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</si>
  <si>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</si>
  <si>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14-02-2022</t>
  </si>
  <si>
    <t>15-02-2022</t>
  </si>
  <si>
    <t>16-02-2022</t>
  </si>
  <si>
    <t>17-02-2022</t>
  </si>
  <si>
    <t>18-02-2022</t>
  </si>
  <si>
    <t>22-02-2022</t>
  </si>
  <si>
    <t>23-02-2022</t>
  </si>
  <si>
    <t>24-02-2022</t>
  </si>
  <si>
    <t>25-02-2022</t>
  </si>
  <si>
    <t>28-02-2022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</si>
  <si>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</si>
  <si>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</si>
  <si>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</si>
  <si>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</si>
  <si>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</si>
  <si>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</si>
  <si>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</si>
  <si>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</si>
  <si>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</si>
  <si>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</si>
  <si>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</si>
  <si>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</si>
  <si>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</si>
  <si>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risk free rate</t>
  </si>
  <si>
    <t>no of years</t>
  </si>
  <si>
    <t>expected return in 4 years from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</si>
</sst>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8">
    <numFmt numFmtId="164" formatCode="&quot;$&quot;#,##0.00"/>
    <numFmt numFmtId="165" formatCode="0.0%"/>
    <numFmt numFmtId="166" formatCode="_ * #,##0.00_ ;_ * \-#,##0.00_ ;_ * &quot;-&quot;??_ ;_ @_ "/>
    <numFmt numFmtId="167" formatCode="_(&quot;$&quot;* #,##0.00_);_(&quot;$&quot;* \(#,##0.00\);_(&quot;$&quot;* &quot;-&quot;??_);_(@_)"/>
    <numFmt numFmtId="168" formatCode="m/d/yyyy"/>
    <numFmt numFmtId="169" formatCode="&quot;$&quot;#,##0"/>
    <numFmt numFmtId="170" formatCode="mmm d, yyyy"/>
    <numFmt numFmtId="171" formatCode="0.0"/>
    <numFmt numFmtId="172" formatCode="0.000%"/>
    <numFmt numFmtId="173" formatCode="0.000"/>
    <numFmt numFmtId="174" formatCode="#,##0.000000"/>
    <numFmt numFmtId="175" formatCode="#,##0.0000"/>
    <numFmt numFmtId="176" formatCode="#,##0.000"/>
    <numFmt numFmtId="177" formatCode="#,##0.00000"/>
    <numFmt numFmtId="178" formatCode="mm-dd-yyyy"/>
    <numFmt numFmtId="179" formatCode="m-d-yyyy"/>
    <numFmt numFmtId="180" formatCode="mm/dd/yyyy"/>
    <numFmt numFmtId="181" formatCode="yyyy-mm-dd"/>
  </numFmts>
  <fonts count="56">
    <font>
      <sz val="10.0"/>
      <color rgb="FF000000"/>
      <name val="Arial"/>
      <scheme val="minor"/>
    </font>
    <font>
      <sz val="11.0"/>
      <color rgb="FF202122"/>
      <name val="Arial"/>
    </font>
    <font>
      <color theme="1"/>
      <name val="Arial"/>
    </font>
    <font/>
    <font>
      <sz val="11.0"/>
      <color rgb="FF000000"/>
      <name val="Arial"/>
    </font>
    <font>
      <sz val="18.0"/>
      <color theme="1"/>
      <name val="Arial"/>
    </font>
    <font>
      <color rgb="FF000000"/>
      <name val="Roboto"/>
    </font>
    <font>
      <b/>
      <color theme="1"/>
      <name val="Arial"/>
    </font>
    <font>
      <u/>
      <color rgb="FF1155CC"/>
    </font>
    <font>
      <u/>
      <color rgb="FF1155CC"/>
    </font>
    <font>
      <color rgb="FF0000FF"/>
      <name val="Arial"/>
    </font>
    <font>
      <i/>
      <color theme="1"/>
      <name val="Arial"/>
    </font>
    <font>
      <sz val="11.0"/>
      <color theme="1"/>
      <name val="Arial"/>
    </font>
    <font>
      <sz val="11.0"/>
      <color theme="1"/>
      <name val="Inconsolata"/>
    </font>
    <font>
      <b/>
      <sz val="11.0"/>
      <color theme="1"/>
      <name val="Palatino Linotype"/>
    </font>
    <font>
      <sz val="11.0"/>
      <color rgb="FF0000FF"/>
      <name val="Palatino Linotype"/>
    </font>
    <font>
      <sz val="11.0"/>
      <color theme="1"/>
      <name val="Palatino Linotype"/>
    </font>
    <font>
      <b/>
      <sz val="18.0"/>
      <color theme="1"/>
      <name val="Arial"/>
    </font>
    <font>
      <b/>
      <sz val="12.0"/>
      <color rgb="FF2B2B2B"/>
      <name val="Arial"/>
    </font>
    <font>
      <b/>
      <color rgb="FF2B2B2B"/>
      <name val="Roboto"/>
    </font>
    <font>
      <b/>
      <i/>
      <color rgb="FF2B2B2B"/>
      <name val="Roboto"/>
    </font>
    <font>
      <color rgb="FF2B2B2B"/>
      <name val="Roboto"/>
    </font>
    <font>
      <color rgb="FF2B2B2B"/>
      <name val="Arial"/>
    </font>
    <font>
      <color theme="1"/>
      <name val="Inherit"/>
    </font>
    <font>
      <u/>
      <color theme="1"/>
      <name val="Roboto"/>
    </font>
    <font>
      <sz val="12.0"/>
      <color rgb="FF252525"/>
      <name val="Arial"/>
    </font>
    <font>
      <b/>
      <color rgb="FF2B2B2B"/>
      <name val="Arial"/>
    </font>
    <font>
      <b/>
      <color rgb="FF252525"/>
      <name val="Arial"/>
    </font>
    <font>
      <color rgb="FF252525"/>
      <name val="Arial"/>
    </font>
    <font>
      <b/>
      <color rgb="FF0000FF"/>
      <name val="Arial"/>
    </font>
    <font>
      <i/>
      <color rgb="FF326167"/>
      <name val="Arial"/>
    </font>
    <font>
      <sz val="11.0"/>
      <color theme="1"/>
      <name val="Calibri"/>
    </font>
    <font>
      <b/>
      <sz val="11.0"/>
      <color rgb="FF000000"/>
      <name val="Inconsolata"/>
    </font>
    <font>
      <b/>
      <sz val="11.0"/>
      <color theme="1"/>
      <name val="Calibri"/>
    </font>
    <font>
      <b/>
      <color theme="0"/>
      <name val="Arial"/>
    </font>
    <font>
      <b/>
      <sz val="11.0"/>
      <color rgb="FFFFFFFF"/>
      <name val="Palatino Linotype"/>
    </font>
    <font>
      <b/>
      <u/>
      <sz val="11.0"/>
      <color theme="1"/>
      <name val="Palatino Linotype"/>
    </font>
    <font>
      <b/>
      <u/>
      <sz val="11.0"/>
      <color theme="1"/>
      <name val="Palatino Linotype"/>
    </font>
    <font>
      <b/>
      <u/>
      <sz val="11.0"/>
      <color theme="1"/>
      <name val="Palatino Linotype"/>
    </font>
    <font>
      <b/>
      <color theme="1"/>
      <name val="Palatino Linotype"/>
    </font>
    <font>
      <b/>
      <sz val="10.0"/>
      <color rgb="FF232A31"/>
      <name val="Arial"/>
    </font>
    <font>
      <color rgb="FF232A31"/>
      <name val="Arial"/>
    </font>
    <font>
      <sz val="10.0"/>
      <color theme="1"/>
      <name val="Arial"/>
    </font>
    <font>
      <b/>
      <sz val="14.0"/>
      <color theme="1"/>
      <name val="Calibri"/>
    </font>
    <font>
      <sz val="12.0"/>
      <color rgb="FF202124"/>
      <name val="Arial"/>
    </font>
    <font>
      <sz val="11.0"/>
      <color rgb="FF444444"/>
      <name val="Roboto"/>
    </font>
    <font>
      <b/>
      <sz val="10.0"/>
      <color rgb="FF202124"/>
      <name val="Arial"/>
    </font>
    <font>
      <sz val="11.0"/>
      <color rgb="FFF7981D"/>
      <name val="Inconsolata"/>
    </font>
    <font>
      <color rgb="FFFFFFFF"/>
      <name val="Arial"/>
    </font>
    <font>
      <sz val="11.0"/>
      <color theme="0"/>
      <name val="Calibri"/>
    </font>
    <font>
      <sz val="11.0"/>
      <color rgb="FFFFFFFF"/>
      <name val="Calibri"/>
    </font>
    <font>
      <sz val="10.0"/>
      <color rgb="FF232A31"/>
      <name val="Arial"/>
    </font>
    <font>
      <b/>
      <sz val="11.0"/>
      <color rgb="FF444444"/>
      <name val="Roboto"/>
    </font>
    <font>
      <sz val="10.0"/>
      <color rgb="FF202124"/>
      <name val="Arial"/>
    </font>
    <font>
      <sz val="11.0"/>
      <color rgb="FF000000"/>
      <name val="Calibri"/>
    </font>
    <font>
      <sz val="10.0"/>
      <color rgb="FF393B3E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A8D08D"/>
        <bgColor rgb="FFA8D08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</fills>
  <borders count="5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2" fontId="1" numFmtId="0" xfId="0" applyBorder="1" applyFont="1"/>
    <xf borderId="5" fillId="0" fontId="3" numFmtId="0" xfId="0" applyBorder="1" applyFont="1"/>
    <xf borderId="4" fillId="0" fontId="4" numFmtId="0" xfId="0" applyBorder="1" applyFont="1"/>
    <xf borderId="4" fillId="2" fontId="4" numFmtId="0" xfId="0" applyBorder="1" applyFont="1"/>
    <xf borderId="6" fillId="2" fontId="4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5" numFmtId="0" xfId="0" applyFont="1"/>
    <xf borderId="0" fillId="2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4" fillId="0" fontId="7" numFmtId="0" xfId="0" applyAlignment="1" applyBorder="1" applyFont="1">
      <alignment horizontal="center"/>
    </xf>
    <xf borderId="0" fillId="2" fontId="6" numFmtId="0" xfId="0" applyFont="1"/>
    <xf borderId="0" fillId="0" fontId="2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7" numFmtId="0" xfId="0" applyAlignment="1" applyBorder="1" applyFont="1">
      <alignment horizontal="center"/>
    </xf>
    <xf borderId="10" fillId="0" fontId="3" numFmtId="0" xfId="0" applyBorder="1" applyFont="1"/>
    <xf borderId="4" fillId="0" fontId="2" numFmtId="0" xfId="0" applyAlignment="1" applyBorder="1" applyFont="1">
      <alignment horizontal="left"/>
    </xf>
    <xf borderId="5" fillId="0" fontId="8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Border="1" applyFont="1"/>
    <xf borderId="4" fillId="0" fontId="2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8" fillId="0" fontId="9" numFmtId="0" xfId="0" applyBorder="1" applyFont="1"/>
    <xf borderId="11" fillId="3" fontId="7" numFmtId="0" xfId="0" applyBorder="1" applyFill="1" applyFont="1"/>
    <xf borderId="0" fillId="4" fontId="7" numFmtId="0" xfId="0" applyAlignment="1" applyFill="1" applyFont="1">
      <alignment horizontal="center"/>
    </xf>
    <xf borderId="0" fillId="5" fontId="7" numFmtId="0" xfId="0" applyAlignment="1" applyFill="1" applyFont="1">
      <alignment horizontal="center"/>
    </xf>
    <xf borderId="11" fillId="5" fontId="7" numFmtId="0" xfId="0" applyBorder="1" applyFont="1"/>
    <xf borderId="0" fillId="3" fontId="2" numFmtId="0" xfId="0" applyFont="1"/>
    <xf borderId="12" fillId="3" fontId="2" numFmtId="3" xfId="0" applyBorder="1" applyFont="1" applyNumberFormat="1"/>
    <xf borderId="13" fillId="4" fontId="7" numFmtId="0" xfId="0" applyBorder="1" applyFont="1"/>
    <xf borderId="13" fillId="5" fontId="7" numFmtId="0" xfId="0" applyBorder="1" applyFont="1"/>
    <xf borderId="12" fillId="5" fontId="7" numFmtId="0" xfId="0" applyBorder="1" applyFont="1"/>
    <xf borderId="11" fillId="3" fontId="7" numFmtId="0" xfId="0" applyAlignment="1" applyBorder="1" applyFont="1">
      <alignment horizontal="left"/>
    </xf>
    <xf borderId="0" fillId="3" fontId="10" numFmtId="164" xfId="0" applyFont="1" applyNumberFormat="1"/>
    <xf borderId="0" fillId="6" fontId="2" numFmtId="164" xfId="0" applyFill="1" applyFont="1" applyNumberFormat="1"/>
    <xf borderId="11" fillId="6" fontId="2" numFmtId="164" xfId="0" applyBorder="1" applyFont="1" applyNumberFormat="1"/>
    <xf borderId="11" fillId="3" fontId="11" numFmtId="0" xfId="0" applyAlignment="1" applyBorder="1" applyFont="1">
      <alignment horizontal="right"/>
    </xf>
    <xf borderId="0" fillId="3" fontId="10" numFmtId="10" xfId="0" applyFont="1" applyNumberFormat="1"/>
    <xf borderId="0" fillId="6" fontId="2" numFmtId="10" xfId="0" applyFont="1" applyNumberFormat="1"/>
    <xf borderId="11" fillId="6" fontId="2" numFmtId="10" xfId="0" applyBorder="1" applyFont="1" applyNumberFormat="1"/>
    <xf borderId="0" fillId="7" fontId="12" numFmtId="10" xfId="0" applyFill="1" applyFont="1" applyNumberFormat="1"/>
    <xf borderId="14" fillId="3" fontId="7" numFmtId="0" xfId="0" applyBorder="1" applyFont="1"/>
    <xf borderId="15" fillId="3" fontId="10" numFmtId="164" xfId="0" applyBorder="1" applyFont="1" applyNumberFormat="1"/>
    <xf borderId="15" fillId="6" fontId="2" numFmtId="164" xfId="0" applyBorder="1" applyFont="1" applyNumberFormat="1"/>
    <xf borderId="16" fillId="6" fontId="2" numFmtId="164" xfId="0" applyBorder="1" applyFont="1" applyNumberFormat="1"/>
    <xf borderId="2" fillId="3" fontId="10" numFmtId="10" xfId="0" applyBorder="1" applyFont="1" applyNumberFormat="1"/>
    <xf borderId="2" fillId="6" fontId="2" numFmtId="10" xfId="0" applyBorder="1" applyFont="1" applyNumberFormat="1"/>
    <xf borderId="17" fillId="6" fontId="2" numFmtId="10" xfId="0" applyBorder="1" applyFont="1" applyNumberFormat="1"/>
    <xf borderId="11" fillId="3" fontId="2" numFmtId="0" xfId="0" applyBorder="1" applyFont="1"/>
    <xf borderId="11" fillId="3" fontId="2" numFmtId="0" xfId="0" applyAlignment="1" applyBorder="1" applyFont="1">
      <alignment horizontal="left"/>
    </xf>
    <xf borderId="11" fillId="3" fontId="13" numFmtId="0" xfId="0" applyBorder="1" applyFont="1"/>
    <xf borderId="7" fillId="3" fontId="10" numFmtId="164" xfId="0" applyBorder="1" applyFont="1" applyNumberFormat="1"/>
    <xf borderId="7" fillId="6" fontId="2" numFmtId="164" xfId="0" applyBorder="1" applyFont="1" applyNumberFormat="1"/>
    <xf borderId="18" fillId="6" fontId="2" numFmtId="164" xfId="0" applyBorder="1" applyFont="1" applyNumberFormat="1"/>
    <xf borderId="19" fillId="3" fontId="7" numFmtId="0" xfId="0" applyBorder="1" applyFont="1"/>
    <xf borderId="0" fillId="7" fontId="2" numFmtId="165" xfId="0" applyFont="1" applyNumberFormat="1"/>
    <xf borderId="20" fillId="8" fontId="7" numFmtId="0" xfId="0" applyBorder="1" applyFill="1" applyFont="1"/>
    <xf borderId="21" fillId="8" fontId="10" numFmtId="164" xfId="0" applyBorder="1" applyFont="1" applyNumberFormat="1"/>
    <xf borderId="21" fillId="8" fontId="2" numFmtId="164" xfId="0" applyBorder="1" applyFont="1" applyNumberFormat="1"/>
    <xf borderId="22" fillId="8" fontId="2" numFmtId="164" xfId="0" applyBorder="1" applyFont="1" applyNumberFormat="1"/>
    <xf borderId="0" fillId="3" fontId="7" numFmtId="0" xfId="0" applyFont="1"/>
    <xf borderId="0" fillId="3" fontId="10" numFmtId="0" xfId="0" applyFont="1"/>
    <xf borderId="23" fillId="3" fontId="14" numFmtId="166" xfId="0" applyAlignment="1" applyBorder="1" applyFont="1" applyNumberFormat="1">
      <alignment vertical="center"/>
    </xf>
    <xf borderId="24" fillId="3" fontId="10" numFmtId="0" xfId="0" applyBorder="1" applyFont="1"/>
    <xf borderId="24" fillId="6" fontId="2" numFmtId="0" xfId="0" applyBorder="1" applyFont="1"/>
    <xf borderId="25" fillId="6" fontId="2" numFmtId="0" xfId="0" applyBorder="1" applyFont="1"/>
    <xf borderId="26" fillId="3" fontId="7" numFmtId="0" xfId="0" applyAlignment="1" applyBorder="1" applyFont="1">
      <alignment horizontal="left"/>
    </xf>
    <xf borderId="0" fillId="3" fontId="15" numFmtId="10" xfId="0" applyAlignment="1" applyFont="1" applyNumberFormat="1">
      <alignment horizontal="right" vertical="bottom"/>
    </xf>
    <xf borderId="0" fillId="6" fontId="16" numFmtId="10" xfId="0" applyAlignment="1" applyFont="1" applyNumberFormat="1">
      <alignment horizontal="right" vertical="bottom"/>
    </xf>
    <xf borderId="11" fillId="6" fontId="16" numFmtId="10" xfId="0" applyAlignment="1" applyBorder="1" applyFont="1" applyNumberFormat="1">
      <alignment horizontal="right" vertical="bottom"/>
    </xf>
    <xf borderId="26" fillId="3" fontId="7" numFmtId="0" xfId="0" applyBorder="1" applyFont="1"/>
    <xf borderId="27" fillId="3" fontId="7" numFmtId="0" xfId="0" applyBorder="1" applyFont="1"/>
    <xf borderId="21" fillId="8" fontId="10" numFmtId="10" xfId="0" applyBorder="1" applyFont="1" applyNumberFormat="1"/>
    <xf borderId="21" fillId="8" fontId="2" numFmtId="10" xfId="0" applyBorder="1" applyFont="1" applyNumberFormat="1"/>
    <xf borderId="22" fillId="8" fontId="2" numFmtId="10" xfId="0" applyBorder="1" applyFont="1" applyNumberFormat="1"/>
    <xf borderId="0" fillId="0" fontId="10" numFmtId="0" xfId="0" applyFont="1"/>
    <xf borderId="23" fillId="3" fontId="7" numFmtId="0" xfId="0" applyBorder="1" applyFont="1"/>
    <xf borderId="21" fillId="3" fontId="10" numFmtId="0" xfId="0" applyBorder="1" applyFont="1"/>
    <xf borderId="0" fillId="3" fontId="17" numFmtId="0" xfId="0" applyFont="1"/>
    <xf borderId="0" fillId="3" fontId="2" numFmtId="167" xfId="0" applyFont="1" applyNumberFormat="1"/>
    <xf borderId="0" fillId="3" fontId="2" numFmtId="10" xfId="0" applyFont="1" applyNumberFormat="1"/>
    <xf borderId="0" fillId="3" fontId="13" numFmtId="167" xfId="0" applyFont="1" applyNumberFormat="1"/>
    <xf borderId="0" fillId="3" fontId="2" numFmtId="3" xfId="0" applyFont="1" applyNumberFormat="1"/>
    <xf borderId="28" fillId="3" fontId="18" numFmtId="0" xfId="0" applyAlignment="1" applyBorder="1" applyFont="1">
      <alignment horizontal="left" vertical="center"/>
    </xf>
    <xf borderId="0" fillId="5" fontId="7" numFmtId="0" xfId="0" applyFont="1"/>
    <xf borderId="29" fillId="0" fontId="3" numFmtId="0" xfId="0" applyBorder="1" applyFont="1"/>
    <xf borderId="13" fillId="4" fontId="7" numFmtId="164" xfId="0" applyAlignment="1" applyBorder="1" applyFont="1" applyNumberFormat="1">
      <alignment horizontal="right"/>
    </xf>
    <xf borderId="13" fillId="5" fontId="19" numFmtId="168" xfId="0" applyAlignment="1" applyBorder="1" applyFont="1" applyNumberFormat="1">
      <alignment horizontal="right"/>
    </xf>
    <xf borderId="12" fillId="5" fontId="19" numFmtId="168" xfId="0" applyAlignment="1" applyBorder="1" applyFont="1" applyNumberFormat="1">
      <alignment horizontal="right"/>
    </xf>
    <xf borderId="26" fillId="3" fontId="20" numFmtId="0" xfId="0" applyAlignment="1" applyBorder="1" applyFont="1">
      <alignment horizontal="center"/>
    </xf>
    <xf borderId="0" fillId="3" fontId="10" numFmtId="164" xfId="0" applyAlignment="1" applyFont="1" applyNumberFormat="1">
      <alignment horizontal="right"/>
    </xf>
    <xf borderId="0" fillId="6" fontId="2" numFmtId="0" xfId="0" applyFont="1"/>
    <xf borderId="11" fillId="6" fontId="2" numFmtId="0" xfId="0" applyBorder="1" applyFont="1"/>
    <xf borderId="26" fillId="3" fontId="21" numFmtId="0" xfId="0" applyAlignment="1" applyBorder="1" applyFont="1">
      <alignment horizontal="left"/>
    </xf>
    <xf borderId="0" fillId="6" fontId="2" numFmtId="167" xfId="0" applyFont="1" applyNumberFormat="1"/>
    <xf borderId="11" fillId="6" fontId="2" numFmtId="167" xfId="0" applyBorder="1" applyFont="1" applyNumberFormat="1"/>
    <xf borderId="30" fillId="3" fontId="19" numFmtId="0" xfId="0" applyAlignment="1" applyBorder="1" applyFont="1">
      <alignment horizontal="left"/>
    </xf>
    <xf borderId="15" fillId="3" fontId="10" numFmtId="164" xfId="0" applyAlignment="1" applyBorder="1" applyFont="1" applyNumberFormat="1">
      <alignment horizontal="right"/>
    </xf>
    <xf borderId="15" fillId="6" fontId="2" numFmtId="167" xfId="0" applyBorder="1" applyFont="1" applyNumberFormat="1"/>
    <xf borderId="16" fillId="6" fontId="2" numFmtId="167" xfId="0" applyBorder="1" applyFont="1" applyNumberFormat="1"/>
    <xf borderId="0" fillId="6" fontId="22" numFmtId="167" xfId="0" applyAlignment="1" applyFont="1" applyNumberFormat="1">
      <alignment horizontal="right"/>
    </xf>
    <xf borderId="11" fillId="6" fontId="22" numFmtId="167" xfId="0" applyAlignment="1" applyBorder="1" applyFont="1" applyNumberFormat="1">
      <alignment horizontal="right"/>
    </xf>
    <xf borderId="30" fillId="8" fontId="19" numFmtId="0" xfId="0" applyAlignment="1" applyBorder="1" applyFont="1">
      <alignment horizontal="left"/>
    </xf>
    <xf borderId="15" fillId="8" fontId="10" numFmtId="164" xfId="0" applyAlignment="1" applyBorder="1" applyFont="1" applyNumberFormat="1">
      <alignment horizontal="right"/>
    </xf>
    <xf borderId="15" fillId="8" fontId="2" numFmtId="167" xfId="0" applyBorder="1" applyFont="1" applyNumberFormat="1"/>
    <xf borderId="16" fillId="8" fontId="2" numFmtId="167" xfId="0" applyBorder="1" applyFont="1" applyNumberFormat="1"/>
    <xf borderId="0" fillId="6" fontId="21" numFmtId="167" xfId="0" applyAlignment="1" applyFont="1" applyNumberFormat="1">
      <alignment horizontal="right"/>
    </xf>
    <xf borderId="26" fillId="3" fontId="19" numFmtId="0" xfId="0" applyAlignment="1" applyBorder="1" applyFont="1">
      <alignment horizontal="left"/>
    </xf>
    <xf borderId="20" fillId="8" fontId="19" numFmtId="0" xfId="0" applyAlignment="1" applyBorder="1" applyFont="1">
      <alignment horizontal="center"/>
    </xf>
    <xf borderId="21" fillId="8" fontId="10" numFmtId="164" xfId="0" applyAlignment="1" applyBorder="1" applyFont="1" applyNumberFormat="1">
      <alignment horizontal="right"/>
    </xf>
    <xf borderId="21" fillId="8" fontId="2" numFmtId="167" xfId="0" applyBorder="1" applyFont="1" applyNumberFormat="1"/>
    <xf borderId="22" fillId="8" fontId="2" numFmtId="167" xfId="0" applyBorder="1" applyFont="1" applyNumberFormat="1"/>
    <xf borderId="0" fillId="3" fontId="23" numFmtId="0" xfId="0" applyFont="1"/>
    <xf borderId="0" fillId="3" fontId="21" numFmtId="169" xfId="0" applyAlignment="1" applyFont="1" applyNumberFormat="1">
      <alignment horizontal="right"/>
    </xf>
    <xf borderId="0" fillId="3" fontId="24" numFmtId="0" xfId="0" applyFont="1"/>
    <xf borderId="0" fillId="3" fontId="21" numFmtId="0" xfId="0" applyAlignment="1" applyFont="1">
      <alignment horizontal="right"/>
    </xf>
    <xf borderId="0" fillId="2" fontId="25" numFmtId="0" xfId="0" applyAlignment="1" applyFont="1">
      <alignment shrinkToFit="0" wrapText="0"/>
    </xf>
    <xf borderId="0" fillId="4" fontId="26" numFmtId="0" xfId="0" applyAlignment="1" applyFont="1">
      <alignment horizontal="center"/>
    </xf>
    <xf borderId="19" fillId="3" fontId="27" numFmtId="0" xfId="0" applyAlignment="1" applyBorder="1" applyFont="1">
      <alignment horizontal="center" shrinkToFit="0" vertical="bottom" wrapText="0"/>
    </xf>
    <xf borderId="15" fillId="4" fontId="26" numFmtId="170" xfId="0" applyAlignment="1" applyBorder="1" applyFont="1" applyNumberFormat="1">
      <alignment horizontal="right" shrinkToFit="0" vertical="bottom" wrapText="0"/>
    </xf>
    <xf borderId="15" fillId="6" fontId="27" numFmtId="170" xfId="0" applyAlignment="1" applyBorder="1" applyFont="1" applyNumberFormat="1">
      <alignment horizontal="right" shrinkToFit="0" vertical="bottom" wrapText="0"/>
    </xf>
    <xf borderId="10" fillId="6" fontId="27" numFmtId="170" xfId="0" applyAlignment="1" applyBorder="1" applyFont="1" applyNumberFormat="1">
      <alignment horizontal="right" shrinkToFit="0" vertical="bottom" wrapText="0"/>
    </xf>
    <xf borderId="0" fillId="2" fontId="27" numFmtId="0" xfId="0" applyAlignment="1" applyFont="1">
      <alignment horizontal="right" shrinkToFit="0" vertical="bottom" wrapText="0"/>
    </xf>
    <xf borderId="31" fillId="3" fontId="28" numFmtId="0" xfId="0" applyAlignment="1" applyBorder="1" applyFont="1">
      <alignment horizontal="left" vertical="top"/>
    </xf>
    <xf borderId="0" fillId="3" fontId="10" numFmtId="164" xfId="0" applyAlignment="1" applyFont="1" applyNumberFormat="1">
      <alignment horizontal="right" shrinkToFit="0" vertical="top" wrapText="0"/>
    </xf>
    <xf borderId="0" fillId="6" fontId="28" numFmtId="164" xfId="0" applyAlignment="1" applyFont="1" applyNumberFormat="1">
      <alignment horizontal="right" shrinkToFit="0" vertical="top" wrapText="0"/>
    </xf>
    <xf borderId="5" fillId="6" fontId="28" numFmtId="164" xfId="0" applyAlignment="1" applyBorder="1" applyFont="1" applyNumberFormat="1">
      <alignment horizontal="right" shrinkToFit="0" vertical="top" wrapText="0"/>
    </xf>
    <xf borderId="0" fillId="2" fontId="28" numFmtId="0" xfId="0" applyAlignment="1" applyFont="1">
      <alignment horizontal="right" shrinkToFit="0" vertical="top" wrapText="0"/>
    </xf>
    <xf borderId="19" fillId="8" fontId="27" numFmtId="0" xfId="0" applyAlignment="1" applyBorder="1" applyFont="1">
      <alignment horizontal="left" vertical="top"/>
    </xf>
    <xf borderId="15" fillId="8" fontId="29" numFmtId="164" xfId="0" applyAlignment="1" applyBorder="1" applyFont="1" applyNumberFormat="1">
      <alignment horizontal="right" shrinkToFit="0" vertical="top" wrapText="0"/>
    </xf>
    <xf borderId="15" fillId="8" fontId="27" numFmtId="164" xfId="0" applyAlignment="1" applyBorder="1" applyFont="1" applyNumberFormat="1">
      <alignment horizontal="right" shrinkToFit="0" vertical="top" wrapText="0"/>
    </xf>
    <xf borderId="10" fillId="8" fontId="27" numFmtId="164" xfId="0" applyAlignment="1" applyBorder="1" applyFont="1" applyNumberFormat="1">
      <alignment horizontal="right" shrinkToFit="0" vertical="top" wrapText="0"/>
    </xf>
    <xf borderId="0" fillId="2" fontId="27" numFmtId="0" xfId="0" applyAlignment="1" applyFont="1">
      <alignment horizontal="right" shrinkToFit="0" vertical="top" wrapText="0"/>
    </xf>
    <xf borderId="31" fillId="3" fontId="27" numFmtId="0" xfId="0" applyAlignment="1" applyBorder="1" applyFont="1">
      <alignment horizontal="left" vertical="top"/>
    </xf>
    <xf borderId="0" fillId="3" fontId="29" numFmtId="164" xfId="0" applyAlignment="1" applyFont="1" applyNumberFormat="1">
      <alignment horizontal="right" shrinkToFit="0" vertical="top" wrapText="0"/>
    </xf>
    <xf borderId="0" fillId="6" fontId="27" numFmtId="164" xfId="0" applyAlignment="1" applyFont="1" applyNumberFormat="1">
      <alignment horizontal="right" shrinkToFit="0" vertical="top" wrapText="0"/>
    </xf>
    <xf borderId="5" fillId="6" fontId="27" numFmtId="164" xfId="0" applyAlignment="1" applyBorder="1" applyFont="1" applyNumberFormat="1">
      <alignment horizontal="right" shrinkToFit="0" vertical="top" wrapText="0"/>
    </xf>
    <xf borderId="32" fillId="8" fontId="27" numFmtId="0" xfId="0" applyAlignment="1" applyBorder="1" applyFont="1">
      <alignment horizontal="left" vertical="top"/>
    </xf>
    <xf borderId="7" fillId="8" fontId="29" numFmtId="164" xfId="0" applyAlignment="1" applyBorder="1" applyFont="1" applyNumberFormat="1">
      <alignment horizontal="right" shrinkToFit="0" vertical="top" wrapText="0"/>
    </xf>
    <xf borderId="7" fillId="8" fontId="27" numFmtId="164" xfId="0" applyAlignment="1" applyBorder="1" applyFont="1" applyNumberFormat="1">
      <alignment horizontal="right" shrinkToFit="0" vertical="top" wrapText="0"/>
    </xf>
    <xf borderId="8" fillId="8" fontId="27" numFmtId="164" xfId="0" applyAlignment="1" applyBorder="1" applyFont="1" applyNumberFormat="1">
      <alignment horizontal="right" shrinkToFit="0" vertical="top" wrapText="0"/>
    </xf>
    <xf borderId="0" fillId="2" fontId="25" numFmtId="0" xfId="0" applyAlignment="1" applyFont="1">
      <alignment vertical="top"/>
    </xf>
    <xf borderId="0" fillId="2" fontId="30" numFmtId="0" xfId="0" applyAlignment="1" applyFont="1">
      <alignment vertical="top"/>
    </xf>
    <xf borderId="33" fillId="3" fontId="14" numFmtId="166" xfId="0" applyBorder="1" applyFont="1" applyNumberFormat="1"/>
    <xf borderId="0" fillId="3" fontId="26" numFmtId="0" xfId="0" applyAlignment="1" applyFont="1">
      <alignment horizontal="center"/>
    </xf>
    <xf borderId="32" fillId="3" fontId="31" numFmtId="166" xfId="0" applyAlignment="1" applyBorder="1" applyFont="1" applyNumberFormat="1">
      <alignment vertical="bottom"/>
    </xf>
    <xf borderId="2" fillId="4" fontId="7" numFmtId="0" xfId="0" applyBorder="1" applyFont="1"/>
    <xf borderId="2" fillId="5" fontId="7" numFmtId="0" xfId="0" applyBorder="1" applyFont="1"/>
    <xf borderId="3" fillId="5" fontId="7" numFmtId="0" xfId="0" applyBorder="1" applyFont="1"/>
    <xf borderId="14" fillId="3" fontId="14" numFmtId="166" xfId="0" applyAlignment="1" applyBorder="1" applyFont="1" applyNumberFormat="1">
      <alignment vertical="center"/>
    </xf>
    <xf borderId="15" fillId="0" fontId="10" numFmtId="0" xfId="0" applyBorder="1" applyFont="1"/>
    <xf borderId="15" fillId="6" fontId="2" numFmtId="0" xfId="0" applyBorder="1" applyFont="1"/>
    <xf borderId="10" fillId="6" fontId="2" numFmtId="0" xfId="0" applyBorder="1" applyFont="1"/>
    <xf borderId="34" fillId="3" fontId="31" numFmtId="166" xfId="0" applyAlignment="1" applyBorder="1" applyFont="1" applyNumberFormat="1">
      <alignment vertical="bottom"/>
    </xf>
    <xf borderId="0" fillId="0" fontId="10" numFmtId="10" xfId="0" applyFont="1" applyNumberFormat="1"/>
    <xf borderId="5" fillId="6" fontId="2" numFmtId="10" xfId="0" applyBorder="1" applyFont="1" applyNumberFormat="1"/>
    <xf borderId="0" fillId="0" fontId="2" numFmtId="10" xfId="0" applyFont="1" applyNumberFormat="1"/>
    <xf borderId="35" fillId="3" fontId="16" numFmtId="166" xfId="0" applyAlignment="1" applyBorder="1" applyFont="1" applyNumberFormat="1">
      <alignment vertical="bottom"/>
    </xf>
    <xf borderId="7" fillId="0" fontId="10" numFmtId="10" xfId="0" applyBorder="1" applyFont="1" applyNumberFormat="1"/>
    <xf borderId="7" fillId="6" fontId="2" numFmtId="10" xfId="0" applyBorder="1" applyFont="1" applyNumberFormat="1"/>
    <xf borderId="8" fillId="6" fontId="2" numFmtId="10" xfId="0" applyBorder="1" applyFont="1" applyNumberFormat="1"/>
    <xf borderId="0" fillId="3" fontId="31" numFmtId="166" xfId="0" applyAlignment="1" applyFont="1" applyNumberFormat="1">
      <alignment vertical="bottom"/>
    </xf>
    <xf borderId="36" fillId="3" fontId="31" numFmtId="166" xfId="0" applyAlignment="1" applyBorder="1" applyFont="1" applyNumberFormat="1">
      <alignment vertical="bottom"/>
    </xf>
    <xf borderId="2" fillId="0" fontId="10" numFmtId="164" xfId="0" applyBorder="1" applyFont="1" applyNumberFormat="1"/>
    <xf borderId="2" fillId="6" fontId="2" numFmtId="164" xfId="0" applyBorder="1" applyFont="1" applyNumberFormat="1"/>
    <xf borderId="3" fillId="6" fontId="2" numFmtId="164" xfId="0" applyBorder="1" applyFont="1" applyNumberFormat="1"/>
    <xf borderId="0" fillId="0" fontId="10" numFmtId="164" xfId="0" applyFont="1" applyNumberFormat="1"/>
    <xf borderId="5" fillId="6" fontId="2" numFmtId="164" xfId="0" applyBorder="1" applyFont="1" applyNumberFormat="1"/>
    <xf borderId="7" fillId="0" fontId="10" numFmtId="164" xfId="0" applyBorder="1" applyFont="1" applyNumberFormat="1"/>
    <xf borderId="8" fillId="6" fontId="2" numFmtId="164" xfId="0" applyBorder="1" applyFont="1" applyNumberFormat="1"/>
    <xf borderId="14" fillId="3" fontId="31" numFmtId="166" xfId="0" applyAlignment="1" applyBorder="1" applyFont="1" applyNumberFormat="1">
      <alignment vertical="bottom"/>
    </xf>
    <xf borderId="34" fillId="0" fontId="2" numFmtId="0" xfId="0" applyBorder="1" applyFont="1"/>
    <xf borderId="5" fillId="6" fontId="2" numFmtId="167" xfId="0" applyBorder="1" applyFont="1" applyNumberFormat="1"/>
    <xf borderId="35" fillId="0" fontId="2" numFmtId="0" xfId="0" applyBorder="1" applyFont="1"/>
    <xf borderId="7" fillId="0" fontId="10" numFmtId="0" xfId="0" applyBorder="1" applyFont="1"/>
    <xf borderId="7" fillId="6" fontId="2" numFmtId="167" xfId="0" applyBorder="1" applyFont="1" applyNumberFormat="1"/>
    <xf borderId="8" fillId="6" fontId="2" numFmtId="167" xfId="0" applyBorder="1" applyFont="1" applyNumberFormat="1"/>
    <xf borderId="14" fillId="2" fontId="32" numFmtId="0" xfId="0" applyBorder="1" applyFont="1"/>
    <xf borderId="0" fillId="0" fontId="10" numFmtId="4" xfId="0" applyFont="1" applyNumberFormat="1"/>
    <xf borderId="0" fillId="6" fontId="2" numFmtId="4" xfId="0" applyFont="1" applyNumberFormat="1"/>
    <xf borderId="5" fillId="6" fontId="2" numFmtId="4" xfId="0" applyBorder="1" applyFont="1" applyNumberFormat="1"/>
    <xf borderId="7" fillId="0" fontId="10" numFmtId="4" xfId="0" applyBorder="1" applyFont="1" applyNumberFormat="1"/>
    <xf borderId="7" fillId="6" fontId="2" numFmtId="4" xfId="0" applyBorder="1" applyFont="1" applyNumberFormat="1"/>
    <xf borderId="8" fillId="6" fontId="2" numFmtId="4" xfId="0" applyBorder="1" applyFont="1" applyNumberFormat="1"/>
    <xf borderId="5" fillId="3" fontId="31" numFmtId="166" xfId="0" applyAlignment="1" applyBorder="1" applyFont="1" applyNumberFormat="1">
      <alignment vertical="bottom"/>
    </xf>
    <xf borderId="36" fillId="3" fontId="33" numFmtId="166" xfId="0" applyAlignment="1" applyBorder="1" applyFont="1" applyNumberFormat="1">
      <alignment vertical="bottom"/>
    </xf>
    <xf borderId="2" fillId="5" fontId="34" numFmtId="0" xfId="0" applyBorder="1" applyFont="1"/>
    <xf borderId="2" fillId="0" fontId="10" numFmtId="0" xfId="0" applyBorder="1" applyFont="1"/>
    <xf borderId="2" fillId="6" fontId="2" numFmtId="0" xfId="0" applyBorder="1" applyFont="1"/>
    <xf borderId="3" fillId="6" fontId="2" numFmtId="0" xfId="0" applyBorder="1" applyFont="1"/>
    <xf borderId="5" fillId="6" fontId="2" numFmtId="0" xfId="0" applyBorder="1" applyFont="1"/>
    <xf borderId="35" fillId="3" fontId="31" numFmtId="166" xfId="0" applyAlignment="1" applyBorder="1" applyFont="1" applyNumberFormat="1">
      <alignment vertical="bottom"/>
    </xf>
    <xf borderId="7" fillId="6" fontId="2" numFmtId="0" xfId="0" applyBorder="1" applyFont="1"/>
    <xf borderId="8" fillId="6" fontId="2" numFmtId="0" xfId="0" applyBorder="1" applyFont="1"/>
    <xf borderId="34" fillId="3" fontId="16" numFmtId="0" xfId="0" applyAlignment="1" applyBorder="1" applyFont="1">
      <alignment vertical="bottom"/>
    </xf>
    <xf borderId="35" fillId="3" fontId="16" numFmtId="0" xfId="0" applyAlignment="1" applyBorder="1" applyFont="1">
      <alignment vertical="bottom"/>
    </xf>
    <xf borderId="34" fillId="3" fontId="16" numFmtId="166" xfId="0" applyAlignment="1" applyBorder="1" applyFont="1" applyNumberFormat="1">
      <alignment vertical="bottom"/>
    </xf>
    <xf borderId="35" fillId="8" fontId="14" numFmtId="166" xfId="0" applyAlignment="1" applyBorder="1" applyFont="1" applyNumberFormat="1">
      <alignment vertical="bottom"/>
    </xf>
    <xf borderId="7" fillId="8" fontId="10" numFmtId="4" xfId="0" applyBorder="1" applyFont="1" applyNumberFormat="1"/>
    <xf borderId="7" fillId="8" fontId="2" numFmtId="4" xfId="0" applyBorder="1" applyFont="1" applyNumberFormat="1"/>
    <xf borderId="8" fillId="8" fontId="2" numFmtId="4" xfId="0" applyBorder="1" applyFont="1" applyNumberFormat="1"/>
    <xf borderId="0" fillId="3" fontId="35" numFmtId="166" xfId="0" applyFont="1" applyNumberFormat="1"/>
    <xf borderId="0" fillId="3" fontId="14" numFmtId="166" xfId="0" applyFont="1" applyNumberFormat="1"/>
    <xf borderId="9" fillId="3" fontId="31" numFmtId="166" xfId="0" applyAlignment="1" applyBorder="1" applyFont="1" applyNumberFormat="1">
      <alignment vertical="bottom"/>
    </xf>
    <xf borderId="10" fillId="0" fontId="2" numFmtId="0" xfId="0" applyBorder="1" applyFont="1"/>
    <xf borderId="33" fillId="3" fontId="33" numFmtId="166" xfId="0" applyAlignment="1" applyBorder="1" applyFont="1" applyNumberFormat="1">
      <alignment vertical="bottom"/>
    </xf>
    <xf borderId="2" fillId="0" fontId="10" numFmtId="167" xfId="0" applyBorder="1" applyFont="1" applyNumberFormat="1"/>
    <xf borderId="2" fillId="6" fontId="2" numFmtId="167" xfId="0" applyBorder="1" applyFont="1" applyNumberFormat="1"/>
    <xf borderId="3" fillId="6" fontId="2" numFmtId="167" xfId="0" applyBorder="1" applyFont="1" applyNumberFormat="1"/>
    <xf borderId="31" fillId="3" fontId="33" numFmtId="166" xfId="0" applyAlignment="1" applyBorder="1" applyFont="1" applyNumberFormat="1">
      <alignment vertical="bottom"/>
    </xf>
    <xf borderId="0" fillId="0" fontId="10" numFmtId="167" xfId="0" applyFont="1" applyNumberFormat="1"/>
    <xf borderId="0" fillId="3" fontId="16" numFmtId="166" xfId="0" applyAlignment="1" applyFont="1" applyNumberFormat="1">
      <alignment vertical="bottom"/>
    </xf>
    <xf borderId="32" fillId="3" fontId="14" numFmtId="166" xfId="0" applyAlignment="1" applyBorder="1" applyFont="1" applyNumberFormat="1">
      <alignment vertical="bottom"/>
    </xf>
    <xf borderId="7" fillId="0" fontId="10" numFmtId="167" xfId="0" applyBorder="1" applyFont="1" applyNumberFormat="1"/>
    <xf borderId="0" fillId="3" fontId="36" numFmtId="166" xfId="0" applyAlignment="1" applyFont="1" applyNumberFormat="1">
      <alignment vertical="bottom"/>
    </xf>
    <xf borderId="33" fillId="3" fontId="37" numFmtId="166" xfId="0" applyAlignment="1" applyBorder="1" applyFont="1" applyNumberFormat="1">
      <alignment vertical="bottom"/>
    </xf>
    <xf borderId="31" fillId="3" fontId="31" numFmtId="166" xfId="0" applyAlignment="1" applyBorder="1" applyFont="1" applyNumberFormat="1">
      <alignment vertical="bottom"/>
    </xf>
    <xf borderId="0" fillId="3" fontId="14" numFmtId="166" xfId="0" applyAlignment="1" applyFont="1" applyNumberFormat="1">
      <alignment vertical="bottom"/>
    </xf>
    <xf borderId="33" fillId="3" fontId="31" numFmtId="166" xfId="0" applyAlignment="1" applyBorder="1" applyFont="1" applyNumberFormat="1">
      <alignment vertical="bottom"/>
    </xf>
    <xf borderId="9" fillId="3" fontId="14" numFmtId="166" xfId="0" applyAlignment="1" applyBorder="1" applyFont="1" applyNumberFormat="1">
      <alignment vertical="bottom"/>
    </xf>
    <xf borderId="1" fillId="8" fontId="10" numFmtId="167" xfId="0" applyBorder="1" applyFont="1" applyNumberFormat="1"/>
    <xf borderId="2" fillId="8" fontId="10" numFmtId="167" xfId="0" applyBorder="1" applyFont="1" applyNumberFormat="1"/>
    <xf borderId="2" fillId="8" fontId="2" numFmtId="167" xfId="0" applyBorder="1" applyFont="1" applyNumberFormat="1"/>
    <xf borderId="3" fillId="8" fontId="2" numFmtId="167" xfId="0" applyBorder="1" applyFont="1" applyNumberFormat="1"/>
    <xf borderId="6" fillId="0" fontId="10" numFmtId="0" xfId="0" applyBorder="1" applyFont="1"/>
    <xf borderId="6" fillId="3" fontId="14" numFmtId="166" xfId="0" applyAlignment="1" applyBorder="1" applyFont="1" applyNumberFormat="1">
      <alignment vertical="bottom"/>
    </xf>
    <xf borderId="7" fillId="8" fontId="10" numFmtId="167" xfId="0" applyBorder="1" applyFont="1" applyNumberFormat="1"/>
    <xf borderId="15" fillId="8" fontId="10" numFmtId="167" xfId="0" applyBorder="1" applyFont="1" applyNumberFormat="1"/>
    <xf borderId="10" fillId="8" fontId="2" numFmtId="167" xfId="0" applyBorder="1" applyFont="1" applyNumberFormat="1"/>
    <xf borderId="0" fillId="3" fontId="31" numFmtId="0" xfId="0" applyAlignment="1" applyFont="1">
      <alignment vertical="bottom"/>
    </xf>
    <xf borderId="0" fillId="6" fontId="2" numFmtId="9" xfId="0" applyFont="1" applyNumberFormat="1"/>
    <xf borderId="5" fillId="6" fontId="2" numFmtId="9" xfId="0" applyBorder="1" applyFont="1" applyNumberFormat="1"/>
    <xf borderId="36" fillId="3" fontId="7" numFmtId="0" xfId="0" applyBorder="1" applyFont="1"/>
    <xf borderId="37" fillId="3" fontId="7" numFmtId="0" xfId="0" applyBorder="1" applyFont="1"/>
    <xf borderId="34" fillId="3" fontId="7" numFmtId="0" xfId="0" applyBorder="1" applyFont="1"/>
    <xf borderId="0" fillId="9" fontId="2" numFmtId="0" xfId="0" applyFill="1" applyFont="1"/>
    <xf borderId="5" fillId="9" fontId="2" numFmtId="0" xfId="0" applyBorder="1" applyFont="1"/>
    <xf borderId="34" fillId="3" fontId="2" numFmtId="0" xfId="0" applyBorder="1" applyFont="1"/>
    <xf borderId="0" fillId="9" fontId="2" numFmtId="164" xfId="0" applyFont="1" applyNumberFormat="1"/>
    <xf borderId="5" fillId="9" fontId="2" numFmtId="164" xfId="0" applyBorder="1" applyFont="1" applyNumberFormat="1"/>
    <xf borderId="15" fillId="9" fontId="2" numFmtId="164" xfId="0" applyBorder="1" applyFont="1" applyNumberFormat="1"/>
    <xf borderId="10" fillId="9" fontId="2" numFmtId="164" xfId="0" applyBorder="1" applyFont="1" applyNumberFormat="1"/>
    <xf borderId="34" fillId="3" fontId="2" numFmtId="3" xfId="0" applyBorder="1" applyFont="1" applyNumberFormat="1"/>
    <xf borderId="14" fillId="8" fontId="7" numFmtId="0" xfId="0" applyBorder="1" applyFont="1"/>
    <xf borderId="15" fillId="8" fontId="10" numFmtId="9" xfId="0" applyBorder="1" applyFont="1" applyNumberFormat="1"/>
    <xf borderId="15" fillId="8" fontId="2" numFmtId="9" xfId="0" applyBorder="1" applyFont="1" applyNumberFormat="1"/>
    <xf borderId="10" fillId="8" fontId="2" numFmtId="9" xfId="0" applyBorder="1" applyFont="1" applyNumberFormat="1"/>
    <xf borderId="0" fillId="3" fontId="10" numFmtId="171" xfId="0" applyFont="1" applyNumberFormat="1"/>
    <xf borderId="0" fillId="9" fontId="2" numFmtId="171" xfId="0" applyFont="1" applyNumberFormat="1"/>
    <xf borderId="5" fillId="9" fontId="2" numFmtId="171" xfId="0" applyBorder="1" applyFont="1" applyNumberFormat="1"/>
    <xf borderId="15" fillId="3" fontId="29" numFmtId="171" xfId="0" applyBorder="1" applyFont="1" applyNumberFormat="1"/>
    <xf borderId="15" fillId="9" fontId="7" numFmtId="171" xfId="0" applyBorder="1" applyFont="1" applyNumberFormat="1"/>
    <xf borderId="10" fillId="9" fontId="7" numFmtId="171" xfId="0" applyBorder="1" applyFont="1" applyNumberFormat="1"/>
    <xf borderId="15" fillId="3" fontId="10" numFmtId="10" xfId="0" applyBorder="1" applyFont="1" applyNumberFormat="1"/>
    <xf borderId="15" fillId="9" fontId="2" numFmtId="10" xfId="0" applyBorder="1" applyFont="1" applyNumberFormat="1"/>
    <xf borderId="10" fillId="9" fontId="2" numFmtId="10" xfId="0" applyBorder="1" applyFont="1" applyNumberFormat="1"/>
    <xf borderId="14" fillId="3" fontId="16" numFmtId="166" xfId="0" applyAlignment="1" applyBorder="1" applyFont="1" applyNumberFormat="1">
      <alignment vertical="bottom"/>
    </xf>
    <xf borderId="14" fillId="3" fontId="14" numFmtId="10" xfId="0" applyAlignment="1" applyBorder="1" applyFont="1" applyNumberFormat="1">
      <alignment vertical="bottom"/>
    </xf>
    <xf borderId="15" fillId="9" fontId="2" numFmtId="9" xfId="0" applyBorder="1" applyFont="1" applyNumberFormat="1"/>
    <xf borderId="10" fillId="9" fontId="2" numFmtId="9" xfId="0" applyBorder="1" applyFont="1" applyNumberFormat="1"/>
    <xf borderId="1" fillId="0" fontId="7" numFmtId="0" xfId="0" applyBorder="1" applyFont="1"/>
    <xf borderId="38" fillId="4" fontId="26" numFmtId="0" xfId="0" applyAlignment="1" applyBorder="1" applyFont="1">
      <alignment horizontal="center"/>
    </xf>
    <xf borderId="39" fillId="5" fontId="7" numFmtId="0" xfId="0" applyAlignment="1" applyBorder="1" applyFont="1">
      <alignment horizontal="center"/>
    </xf>
    <xf borderId="39" fillId="0" fontId="3" numFmtId="0" xfId="0" applyBorder="1" applyFont="1"/>
    <xf borderId="40" fillId="0" fontId="3" numFmtId="0" xfId="0" applyBorder="1" applyFont="1"/>
    <xf borderId="41" fillId="0" fontId="7" numFmtId="0" xfId="0" applyBorder="1" applyFont="1"/>
    <xf borderId="42" fillId="4" fontId="7" numFmtId="0" xfId="0" applyBorder="1" applyFont="1"/>
    <xf borderId="21" fillId="4" fontId="7" numFmtId="0" xfId="0" applyBorder="1" applyFont="1"/>
    <xf borderId="34" fillId="3" fontId="38" numFmtId="166" xfId="0" applyAlignment="1" applyBorder="1" applyFont="1" applyNumberFormat="1">
      <alignment vertical="bottom"/>
    </xf>
    <xf borderId="34" fillId="3" fontId="21" numFmtId="0" xfId="0" applyAlignment="1" applyBorder="1" applyFont="1">
      <alignment horizontal="left"/>
    </xf>
    <xf borderId="34" fillId="3" fontId="14" numFmtId="166" xfId="0" applyAlignment="1" applyBorder="1" applyFont="1" applyNumberFormat="1">
      <alignment vertical="bottom"/>
    </xf>
    <xf borderId="0" fillId="9" fontId="2" numFmtId="167" xfId="0" applyFont="1" applyNumberFormat="1"/>
    <xf borderId="5" fillId="9" fontId="2" numFmtId="167" xfId="0" applyBorder="1" applyFont="1" applyNumberFormat="1"/>
    <xf borderId="14" fillId="3" fontId="39" numFmtId="166" xfId="0" applyBorder="1" applyFont="1" applyNumberFormat="1"/>
    <xf borderId="15" fillId="0" fontId="10" numFmtId="10" xfId="0" applyBorder="1" applyFont="1" applyNumberFormat="1"/>
    <xf borderId="14" fillId="8" fontId="14" numFmtId="166" xfId="0" applyAlignment="1" applyBorder="1" applyFont="1" applyNumberFormat="1">
      <alignment shrinkToFit="0" vertical="bottom" wrapText="0"/>
    </xf>
    <xf borderId="15" fillId="8" fontId="7" numFmtId="10" xfId="0" applyAlignment="1" applyBorder="1" applyFont="1" applyNumberFormat="1">
      <alignment horizontal="center"/>
    </xf>
    <xf borderId="15" fillId="0" fontId="3" numFmtId="0" xfId="0" applyBorder="1" applyFont="1"/>
    <xf borderId="9" fillId="8" fontId="40" numFmtId="0" xfId="0" applyAlignment="1" applyBorder="1" applyFont="1">
      <alignment horizontal="center"/>
    </xf>
    <xf borderId="19" fillId="8" fontId="31" numFmtId="0" xfId="0" applyAlignment="1" applyBorder="1" applyFont="1">
      <alignment horizontal="center" vertical="bottom"/>
    </xf>
    <xf borderId="9" fillId="8" fontId="33" numFmtId="0" xfId="0" applyAlignment="1" applyBorder="1" applyFont="1">
      <alignment horizontal="center" vertical="bottom"/>
    </xf>
    <xf borderId="10" fillId="8" fontId="31" numFmtId="9" xfId="0" applyAlignment="1" applyBorder="1" applyFont="1" applyNumberFormat="1">
      <alignment horizontal="center" vertical="bottom"/>
    </xf>
    <xf borderId="4" fillId="3" fontId="31" numFmtId="0" xfId="0" applyAlignment="1" applyBorder="1" applyFont="1">
      <alignment horizontal="center" vertical="bottom"/>
    </xf>
    <xf borderId="0" fillId="3" fontId="31" numFmtId="0" xfId="0" applyAlignment="1" applyFont="1">
      <alignment horizontal="center" vertical="bottom"/>
    </xf>
    <xf borderId="4" fillId="3" fontId="31" numFmtId="14" xfId="0" applyAlignment="1" applyBorder="1" applyFont="1" applyNumberFormat="1">
      <alignment horizontal="center" vertical="bottom"/>
    </xf>
    <xf borderId="31" fillId="2" fontId="41" numFmtId="0" xfId="0" applyAlignment="1" applyBorder="1" applyFont="1">
      <alignment horizontal="center" shrinkToFit="0" wrapText="0"/>
    </xf>
    <xf borderId="5" fillId="3" fontId="31" numFmtId="10" xfId="0" applyAlignment="1" applyBorder="1" applyFont="1" applyNumberFormat="1">
      <alignment horizontal="center" vertical="bottom"/>
    </xf>
    <xf borderId="31" fillId="2" fontId="41" numFmtId="4" xfId="0" applyAlignment="1" applyBorder="1" applyFont="1" applyNumberFormat="1">
      <alignment horizontal="center" shrinkToFit="0" wrapText="0"/>
    </xf>
    <xf borderId="6" fillId="3" fontId="31" numFmtId="10" xfId="0" applyAlignment="1" applyBorder="1" applyFont="1" applyNumberFormat="1">
      <alignment horizontal="center" vertical="bottom"/>
    </xf>
    <xf borderId="8" fillId="3" fontId="31" numFmtId="10" xfId="0" applyAlignment="1" applyBorder="1" applyFont="1" applyNumberFormat="1">
      <alignment horizontal="center" vertical="bottom"/>
    </xf>
    <xf borderId="4" fillId="3" fontId="31" numFmtId="10" xfId="0" applyAlignment="1" applyBorder="1" applyFont="1" applyNumberFormat="1">
      <alignment horizontal="center" vertical="bottom"/>
    </xf>
    <xf borderId="0" fillId="3" fontId="31" numFmtId="10" xfId="0" applyAlignment="1" applyFont="1" applyNumberFormat="1">
      <alignment horizontal="center" vertical="bottom"/>
    </xf>
    <xf borderId="4" fillId="3" fontId="2" numFmtId="0" xfId="0" applyAlignment="1" applyBorder="1" applyFont="1">
      <alignment horizontal="center"/>
    </xf>
    <xf borderId="31" fillId="2" fontId="41" numFmtId="0" xfId="0" applyAlignment="1" applyBorder="1" applyFont="1">
      <alignment horizontal="center"/>
    </xf>
    <xf borderId="31" fillId="3" fontId="31" numFmtId="1" xfId="0" applyAlignment="1" applyBorder="1" applyFont="1" applyNumberFormat="1">
      <alignment horizontal="center" vertical="bottom"/>
    </xf>
    <xf borderId="1" fillId="8" fontId="33" numFmtId="0" xfId="0" applyAlignment="1" applyBorder="1" applyFont="1">
      <alignment horizontal="center" vertical="bottom"/>
    </xf>
    <xf borderId="3" fillId="8" fontId="33" numFmtId="172" xfId="0" applyAlignment="1" applyBorder="1" applyFont="1" applyNumberFormat="1">
      <alignment vertical="bottom"/>
    </xf>
    <xf borderId="0" fillId="3" fontId="31" numFmtId="173" xfId="0" applyAlignment="1" applyFont="1" applyNumberFormat="1">
      <alignment horizontal="right" vertical="bottom"/>
    </xf>
    <xf borderId="31" fillId="3" fontId="2" numFmtId="0" xfId="0" applyAlignment="1" applyBorder="1" applyFont="1">
      <alignment horizontal="center"/>
    </xf>
    <xf borderId="1" fillId="3" fontId="31" numFmtId="0" xfId="0" applyAlignment="1" applyBorder="1" applyFont="1">
      <alignment horizontal="center" vertical="bottom"/>
    </xf>
    <xf borderId="3" fillId="3" fontId="31" numFmtId="10" xfId="0" applyAlignment="1" applyBorder="1" applyFont="1" applyNumberFormat="1">
      <alignment vertical="bottom"/>
    </xf>
    <xf borderId="6" fillId="3" fontId="31" numFmtId="0" xfId="0" applyAlignment="1" applyBorder="1" applyFont="1">
      <alignment horizontal="center" vertical="bottom"/>
    </xf>
    <xf borderId="32" fillId="3" fontId="31" numFmtId="10" xfId="0" applyAlignment="1" applyBorder="1" applyFont="1" applyNumberFormat="1">
      <alignment horizontal="center" vertical="bottom"/>
    </xf>
    <xf borderId="5" fillId="3" fontId="31" numFmtId="9" xfId="0" applyAlignment="1" applyBorder="1" applyFont="1" applyNumberFormat="1">
      <alignment vertical="bottom"/>
    </xf>
    <xf borderId="0" fillId="3" fontId="31" numFmtId="10" xfId="0" applyAlignment="1" applyFont="1" applyNumberFormat="1">
      <alignment horizontal="right" vertical="bottom"/>
    </xf>
    <xf borderId="0" fillId="3" fontId="2" numFmtId="0" xfId="0" applyAlignment="1" applyFont="1">
      <alignment horizontal="center"/>
    </xf>
    <xf borderId="5" fillId="3" fontId="31" numFmtId="10" xfId="0" applyAlignment="1" applyBorder="1" applyFont="1" applyNumberFormat="1">
      <alignment vertical="bottom"/>
    </xf>
    <xf borderId="9" fillId="8" fontId="7" numFmtId="0" xfId="0" applyAlignment="1" applyBorder="1" applyFont="1">
      <alignment horizontal="center"/>
    </xf>
    <xf borderId="19" fillId="8" fontId="2" numFmtId="10" xfId="0" applyBorder="1" applyFont="1" applyNumberFormat="1"/>
    <xf borderId="8" fillId="3" fontId="31" numFmtId="10" xfId="0" applyAlignment="1" applyBorder="1" applyFont="1" applyNumberFormat="1">
      <alignment vertical="bottom"/>
    </xf>
    <xf borderId="31" fillId="3" fontId="31" numFmtId="2" xfId="0" applyAlignment="1" applyBorder="1" applyFont="1" applyNumberFormat="1">
      <alignment horizontal="right" vertical="bottom"/>
    </xf>
    <xf borderId="31" fillId="3" fontId="31" numFmtId="10" xfId="0" applyAlignment="1" applyBorder="1" applyFont="1" applyNumberFormat="1">
      <alignment horizontal="right" vertical="bottom"/>
    </xf>
    <xf borderId="32" fillId="3" fontId="42" numFmtId="10" xfId="0" applyAlignment="1" applyBorder="1" applyFont="1" applyNumberFormat="1">
      <alignment horizontal="right" vertical="bottom"/>
    </xf>
    <xf borderId="0" fillId="3" fontId="43" numFmtId="0" xfId="0" applyAlignment="1" applyFont="1">
      <alignment horizontal="center" vertical="bottom"/>
    </xf>
    <xf borderId="19" fillId="8" fontId="33" numFmtId="0" xfId="0" applyAlignment="1" applyBorder="1" applyFont="1">
      <alignment horizontal="center" vertical="bottom"/>
    </xf>
    <xf borderId="3" fillId="3" fontId="31" numFmtId="164" xfId="0" applyAlignment="1" applyBorder="1" applyFont="1" applyNumberFormat="1">
      <alignment vertical="bottom"/>
    </xf>
    <xf borderId="0" fillId="3" fontId="31" numFmtId="0" xfId="0" applyAlignment="1" applyFont="1">
      <alignment horizontal="right" vertical="bottom"/>
    </xf>
    <xf borderId="31" fillId="3" fontId="31" numFmtId="167" xfId="0" applyAlignment="1" applyBorder="1" applyFont="1" applyNumberFormat="1">
      <alignment horizontal="center" vertical="bottom"/>
    </xf>
    <xf borderId="32" fillId="8" fontId="31" numFmtId="0" xfId="0" applyAlignment="1" applyBorder="1" applyFont="1">
      <alignment horizontal="center" vertical="bottom"/>
    </xf>
    <xf borderId="8" fillId="3" fontId="31" numFmtId="164" xfId="0" applyAlignment="1" applyBorder="1" applyFont="1" applyNumberFormat="1">
      <alignment vertical="bottom"/>
    </xf>
    <xf borderId="0" fillId="0" fontId="7" numFmtId="0" xfId="0" applyFont="1"/>
    <xf borderId="31" fillId="3" fontId="31" numFmtId="10" xfId="0" applyAlignment="1" applyBorder="1" applyFont="1" applyNumberFormat="1">
      <alignment vertical="bottom"/>
    </xf>
    <xf borderId="31" fillId="3" fontId="2" numFmtId="0" xfId="0" applyBorder="1" applyFont="1"/>
    <xf borderId="0" fillId="3" fontId="31" numFmtId="9" xfId="0" applyAlignment="1" applyFont="1" applyNumberFormat="1">
      <alignment horizontal="right" vertical="bottom"/>
    </xf>
    <xf borderId="6" fillId="3" fontId="33" numFmtId="0" xfId="0" applyAlignment="1" applyBorder="1" applyFont="1">
      <alignment horizontal="center" vertical="bottom"/>
    </xf>
    <xf borderId="32" fillId="3" fontId="33" numFmtId="4" xfId="0" applyAlignment="1" applyBorder="1" applyFont="1" applyNumberFormat="1">
      <alignment vertical="bottom"/>
    </xf>
    <xf borderId="0" fillId="0" fontId="7" numFmtId="174" xfId="0" applyFont="1" applyNumberFormat="1"/>
    <xf borderId="0" fillId="8" fontId="7" numFmtId="0" xfId="0" applyAlignment="1" applyFont="1">
      <alignment horizontal="center"/>
    </xf>
    <xf borderId="19" fillId="0" fontId="7" numFmtId="0" xfId="0" applyBorder="1" applyFont="1"/>
    <xf borderId="19" fillId="0" fontId="2" numFmtId="0" xfId="0" applyBorder="1" applyFont="1"/>
    <xf borderId="19" fillId="0" fontId="2" numFmtId="10" xfId="0" applyBorder="1" applyFont="1" applyNumberFormat="1"/>
    <xf borderId="9" fillId="0" fontId="2" numFmtId="0" xfId="0" applyBorder="1" applyFont="1"/>
    <xf borderId="15" fillId="0" fontId="2" numFmtId="0" xfId="0" applyBorder="1" applyFont="1"/>
    <xf borderId="15" fillId="0" fontId="2" numFmtId="10" xfId="0" applyBorder="1" applyFont="1" applyNumberFormat="1"/>
    <xf borderId="10" fillId="0" fontId="2" numFmtId="10" xfId="0" applyBorder="1" applyFont="1" applyNumberFormat="1"/>
    <xf borderId="0" fillId="0" fontId="2" numFmtId="9" xfId="0" applyFont="1" applyNumberFormat="1"/>
    <xf borderId="0" fillId="0" fontId="2" numFmtId="4" xfId="0" applyFont="1" applyNumberFormat="1"/>
    <xf borderId="0" fillId="0" fontId="2" numFmtId="175" xfId="0" applyFont="1" applyNumberFormat="1"/>
    <xf borderId="0" fillId="0" fontId="2" numFmtId="176" xfId="0" applyFont="1" applyNumberFormat="1"/>
    <xf borderId="0" fillId="0" fontId="2" numFmtId="174" xfId="0" applyFont="1" applyNumberFormat="1"/>
    <xf borderId="0" fillId="0" fontId="2" numFmtId="9" xfId="0" applyAlignment="1" applyFont="1" applyNumberFormat="1">
      <alignment shrinkToFit="0" wrapText="1"/>
    </xf>
    <xf borderId="0" fillId="0" fontId="2" numFmtId="177" xfId="0" applyFont="1" applyNumberFormat="1"/>
    <xf borderId="43" fillId="10" fontId="34" numFmtId="0" xfId="0" applyBorder="1" applyFill="1" applyFont="1"/>
    <xf borderId="44" fillId="10" fontId="34" numFmtId="0" xfId="0" applyBorder="1" applyFont="1"/>
    <xf borderId="45" fillId="0" fontId="7" numFmtId="0" xfId="0" applyBorder="1" applyFont="1"/>
    <xf borderId="46" fillId="3" fontId="2" numFmtId="0" xfId="0" applyBorder="1" applyFont="1"/>
    <xf borderId="0" fillId="3" fontId="2" numFmtId="164" xfId="0" applyFont="1" applyNumberFormat="1"/>
    <xf borderId="11" fillId="0" fontId="2" numFmtId="0" xfId="0" applyBorder="1" applyFont="1"/>
    <xf borderId="46" fillId="0" fontId="2" numFmtId="0" xfId="0" applyBorder="1" applyFont="1"/>
    <xf borderId="0" fillId="0" fontId="2" numFmtId="164" xfId="0" applyFont="1" applyNumberFormat="1"/>
    <xf borderId="46" fillId="6" fontId="2" numFmtId="0" xfId="0" applyBorder="1" applyFont="1"/>
    <xf borderId="46" fillId="3" fontId="7" numFmtId="0" xfId="0" applyBorder="1" applyFont="1"/>
    <xf borderId="46" fillId="6" fontId="7" numFmtId="0" xfId="0" applyBorder="1" applyFont="1"/>
    <xf borderId="46" fillId="0" fontId="7" numFmtId="0" xfId="0" applyBorder="1" applyFont="1"/>
    <xf borderId="11" fillId="0" fontId="2" numFmtId="164" xfId="0" applyBorder="1" applyFont="1" applyNumberFormat="1"/>
    <xf borderId="47" fillId="0" fontId="2" numFmtId="0" xfId="0" applyBorder="1" applyFont="1"/>
    <xf borderId="13" fillId="0" fontId="2" numFmtId="0" xfId="0" applyBorder="1" applyFont="1"/>
    <xf borderId="13" fillId="8" fontId="7" numFmtId="0" xfId="0" applyBorder="1" applyFont="1"/>
    <xf borderId="13" fillId="8" fontId="2" numFmtId="164" xfId="0" applyBorder="1" applyFont="1" applyNumberFormat="1"/>
    <xf borderId="12" fillId="8" fontId="2" numFmtId="164" xfId="0" applyBorder="1" applyFont="1" applyNumberFormat="1"/>
    <xf borderId="3" fillId="2" fontId="44" numFmtId="4" xfId="0" applyAlignment="1" applyBorder="1" applyFont="1" applyNumberFormat="1">
      <alignment horizontal="center"/>
    </xf>
    <xf borderId="10" fillId="0" fontId="2" numFmtId="172" xfId="0" applyBorder="1" applyFont="1" applyNumberFormat="1"/>
    <xf borderId="4" fillId="0" fontId="7" numFmtId="0" xfId="0" applyBorder="1" applyFont="1"/>
    <xf borderId="6" fillId="0" fontId="7" numFmtId="0" xfId="0" applyBorder="1" applyFont="1"/>
    <xf borderId="8" fillId="0" fontId="2" numFmtId="164" xfId="0" applyBorder="1" applyFont="1" applyNumberFormat="1"/>
    <xf borderId="48" fillId="8" fontId="2" numFmtId="0" xfId="0" applyBorder="1" applyFont="1"/>
    <xf borderId="40" fillId="8" fontId="2" numFmtId="164" xfId="0" applyBorder="1" applyFont="1" applyNumberFormat="1"/>
    <xf borderId="11" fillId="0" fontId="2" numFmtId="167" xfId="0" applyBorder="1" applyFont="1" applyNumberFormat="1"/>
    <xf borderId="46" fillId="0" fontId="16" numFmtId="166" xfId="0" applyBorder="1" applyFont="1" applyNumberFormat="1"/>
    <xf borderId="11" fillId="2" fontId="45" numFmtId="3" xfId="0" applyAlignment="1" applyBorder="1" applyFont="1" applyNumberFormat="1">
      <alignment horizontal="right"/>
    </xf>
    <xf borderId="46" fillId="11" fontId="34" numFmtId="0" xfId="0" applyBorder="1" applyFill="1" applyFont="1"/>
    <xf borderId="11" fillId="11" fontId="34" numFmtId="164" xfId="0" applyBorder="1" applyFont="1" applyNumberFormat="1"/>
    <xf borderId="49" fillId="11" fontId="34" numFmtId="0" xfId="0" applyBorder="1" applyFont="1"/>
    <xf borderId="46" fillId="12" fontId="7" numFmtId="0" xfId="0" applyBorder="1" applyFill="1" applyFont="1"/>
    <xf borderId="11" fillId="12" fontId="46" numFmtId="164" xfId="0" applyBorder="1" applyFont="1" applyNumberFormat="1"/>
    <xf borderId="50" fillId="11" fontId="34" numFmtId="0" xfId="0" applyBorder="1" applyFont="1"/>
    <xf borderId="12" fillId="0" fontId="2" numFmtId="10" xfId="0" applyBorder="1" applyFont="1" applyNumberFormat="1"/>
    <xf borderId="51" fillId="10" fontId="34" numFmtId="0" xfId="0" applyBorder="1" applyFont="1"/>
    <xf borderId="38" fillId="0" fontId="31" numFmtId="0" xfId="0" applyAlignment="1" applyBorder="1" applyFont="1">
      <alignment vertical="bottom"/>
    </xf>
    <xf borderId="11" fillId="0" fontId="2" numFmtId="10" xfId="0" applyBorder="1" applyFont="1" applyNumberFormat="1"/>
    <xf borderId="29" fillId="0" fontId="31" numFmtId="0" xfId="0" applyAlignment="1" applyBorder="1" applyFont="1">
      <alignment vertical="bottom"/>
    </xf>
    <xf borderId="13" fillId="0" fontId="2" numFmtId="10" xfId="0" applyBorder="1" applyFont="1" applyNumberFormat="1"/>
    <xf borderId="0" fillId="0" fontId="31" numFmtId="0" xfId="0" applyAlignment="1" applyFont="1">
      <alignment vertical="bottom"/>
    </xf>
    <xf borderId="0" fillId="2" fontId="47" numFmtId="0" xfId="0" applyFont="1"/>
    <xf borderId="33" fillId="10" fontId="48" numFmtId="0" xfId="0" applyAlignment="1" applyBorder="1" applyFont="1">
      <alignment horizontal="center" vertical="center"/>
    </xf>
    <xf borderId="9" fillId="10" fontId="49" numFmtId="0" xfId="0" applyAlignment="1" applyBorder="1" applyFont="1">
      <alignment horizontal="center" vertical="bottom"/>
    </xf>
    <xf borderId="9" fillId="10" fontId="50" numFmtId="0" xfId="0" applyAlignment="1" applyBorder="1" applyFont="1">
      <alignment horizontal="center" vertical="bottom"/>
    </xf>
    <xf borderId="32" fillId="0" fontId="3" numFmtId="0" xfId="0" applyBorder="1" applyFont="1"/>
    <xf borderId="2" fillId="10" fontId="49" numFmtId="0" xfId="0" applyAlignment="1" applyBorder="1" applyFont="1">
      <alignment horizontal="center" vertical="bottom"/>
    </xf>
    <xf borderId="3" fillId="10" fontId="49" numFmtId="0" xfId="0" applyAlignment="1" applyBorder="1" applyFont="1">
      <alignment horizontal="center" vertical="bottom"/>
    </xf>
    <xf borderId="28" fillId="8" fontId="51" numFmtId="0" xfId="0" applyBorder="1" applyFont="1"/>
    <xf borderId="39" fillId="8" fontId="40" numFmtId="0" xfId="0" applyBorder="1" applyFont="1"/>
    <xf borderId="39" fillId="8" fontId="51" numFmtId="0" xfId="0" applyAlignment="1" applyBorder="1" applyFont="1">
      <alignment horizontal="right"/>
    </xf>
    <xf borderId="39" fillId="8" fontId="41" numFmtId="0" xfId="0" applyAlignment="1" applyBorder="1" applyFont="1">
      <alignment horizontal="right"/>
    </xf>
    <xf borderId="39" fillId="8" fontId="52" numFmtId="0" xfId="0" applyAlignment="1" applyBorder="1" applyFont="1">
      <alignment horizontal="left"/>
    </xf>
    <xf borderId="39" fillId="8" fontId="2" numFmtId="0" xfId="0" applyBorder="1" applyFont="1"/>
    <xf borderId="40" fillId="8" fontId="2" numFmtId="0" xfId="0" applyBorder="1" applyFont="1"/>
    <xf borderId="38" fillId="4" fontId="53" numFmtId="0" xfId="0" applyAlignment="1" applyBorder="1" applyFont="1">
      <alignment horizontal="left" shrinkToFit="0" wrapText="0"/>
    </xf>
    <xf borderId="0" fillId="4" fontId="40" numFmtId="0" xfId="0" applyFont="1"/>
    <xf borderId="0" fillId="4" fontId="51" numFmtId="0" xfId="0" applyAlignment="1" applyFont="1">
      <alignment horizontal="right"/>
    </xf>
    <xf borderId="0" fillId="4" fontId="41" numFmtId="0" xfId="0" applyAlignment="1" applyFont="1">
      <alignment horizontal="right"/>
    </xf>
    <xf borderId="0" fillId="4" fontId="52" numFmtId="0" xfId="0" applyAlignment="1" applyFont="1">
      <alignment horizontal="left"/>
    </xf>
    <xf borderId="0" fillId="4" fontId="2" numFmtId="0" xfId="0" applyFont="1"/>
    <xf borderId="11" fillId="4" fontId="2" numFmtId="0" xfId="0" applyBorder="1" applyFont="1"/>
    <xf borderId="38" fillId="3" fontId="51" numFmtId="0" xfId="0" applyBorder="1" applyFont="1"/>
    <xf borderId="0" fillId="3" fontId="40" numFmtId="0" xfId="0" applyFont="1"/>
    <xf borderId="0" fillId="3" fontId="51" numFmtId="0" xfId="0" applyAlignment="1" applyFont="1">
      <alignment horizontal="right"/>
    </xf>
    <xf borderId="0" fillId="3" fontId="41" numFmtId="0" xfId="0" applyAlignment="1" applyFont="1">
      <alignment horizontal="right"/>
    </xf>
    <xf borderId="0" fillId="3" fontId="52" numFmtId="0" xfId="0" applyAlignment="1" applyFont="1">
      <alignment horizontal="left"/>
    </xf>
    <xf borderId="29" fillId="3" fontId="51" numFmtId="0" xfId="0" applyBorder="1" applyFont="1"/>
    <xf borderId="13" fillId="3" fontId="40" numFmtId="0" xfId="0" applyBorder="1" applyFont="1"/>
    <xf borderId="13" fillId="3" fontId="41" numFmtId="0" xfId="0" applyAlignment="1" applyBorder="1" applyFont="1">
      <alignment horizontal="right"/>
    </xf>
    <xf borderId="13" fillId="3" fontId="52" numFmtId="0" xfId="0" applyAlignment="1" applyBorder="1" applyFont="1">
      <alignment horizontal="left"/>
    </xf>
    <xf borderId="13" fillId="3" fontId="2" numFmtId="0" xfId="0" applyBorder="1" applyFont="1"/>
    <xf borderId="12" fillId="3" fontId="2" numFmtId="0" xfId="0" applyBorder="1" applyFont="1"/>
    <xf borderId="2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29" fillId="0" fontId="2" numFmtId="0" xfId="0" applyBorder="1" applyFont="1"/>
    <xf borderId="12" fillId="0" fontId="2" numFmtId="0" xfId="0" applyBorder="1" applyFont="1"/>
    <xf borderId="0" fillId="3" fontId="14" numFmtId="0" xfId="0" applyAlignment="1" applyFont="1">
      <alignment vertical="bottom"/>
    </xf>
    <xf borderId="1" fillId="0" fontId="2" numFmtId="4" xfId="0" applyBorder="1" applyFont="1" applyNumberFormat="1"/>
    <xf borderId="3" fillId="0" fontId="2" numFmtId="4" xfId="0" applyBorder="1" applyFont="1" applyNumberFormat="1"/>
    <xf borderId="0" fillId="3" fontId="14" numFmtId="10" xfId="0" applyAlignment="1" applyFont="1" applyNumberFormat="1">
      <alignment horizontal="right" vertical="bottom"/>
    </xf>
    <xf borderId="4" fillId="0" fontId="2" numFmtId="4" xfId="0" applyBorder="1" applyFont="1" applyNumberFormat="1"/>
    <xf borderId="5" fillId="0" fontId="2" numFmtId="4" xfId="0" applyBorder="1" applyFont="1" applyNumberFormat="1"/>
    <xf borderId="15" fillId="0" fontId="2" numFmtId="4" xfId="0" applyBorder="1" applyFont="1" applyNumberFormat="1"/>
    <xf borderId="10" fillId="0" fontId="2" numFmtId="4" xfId="0" applyBorder="1" applyFont="1" applyNumberFormat="1"/>
    <xf borderId="0" fillId="3" fontId="2" numFmtId="4" xfId="0" applyFont="1" applyNumberFormat="1"/>
    <xf borderId="5" fillId="3" fontId="2" numFmtId="0" xfId="0" applyBorder="1" applyFont="1"/>
    <xf borderId="6" fillId="0" fontId="2" numFmtId="4" xfId="0" applyBorder="1" applyFont="1" applyNumberFormat="1"/>
    <xf borderId="8" fillId="0" fontId="2" numFmtId="4" xfId="0" applyBorder="1" applyFont="1" applyNumberFormat="1"/>
    <xf borderId="5" fillId="0" fontId="2" numFmtId="10" xfId="0" applyBorder="1" applyFont="1" applyNumberFormat="1"/>
    <xf borderId="4" fillId="3" fontId="31" numFmtId="4" xfId="0" applyAlignment="1" applyBorder="1" applyFont="1" applyNumberFormat="1">
      <alignment horizontal="right" vertical="bottom"/>
    </xf>
    <xf borderId="0" fillId="3" fontId="31" numFmtId="4" xfId="0" applyAlignment="1" applyFont="1" applyNumberFormat="1">
      <alignment horizontal="right" vertical="bottom"/>
    </xf>
    <xf borderId="5" fillId="3" fontId="31" numFmtId="9" xfId="0" applyAlignment="1" applyBorder="1" applyFont="1" applyNumberFormat="1">
      <alignment horizontal="right" vertical="bottom"/>
    </xf>
    <xf borderId="0" fillId="0" fontId="2" numFmtId="1" xfId="0" applyFont="1" applyNumberFormat="1"/>
    <xf borderId="4" fillId="3" fontId="31" numFmtId="4" xfId="0" applyAlignment="1" applyBorder="1" applyFont="1" applyNumberFormat="1">
      <alignment vertical="bottom"/>
    </xf>
    <xf borderId="0" fillId="3" fontId="31" numFmtId="4" xfId="0" applyAlignment="1" applyFont="1" applyNumberFormat="1">
      <alignment vertical="bottom"/>
    </xf>
    <xf borderId="6" fillId="3" fontId="31" numFmtId="4" xfId="0" applyAlignment="1" applyBorder="1" applyFont="1" applyNumberFormat="1">
      <alignment vertical="bottom"/>
    </xf>
    <xf borderId="7" fillId="3" fontId="31" numFmtId="4" xfId="0" applyAlignment="1" applyBorder="1" applyFont="1" applyNumberFormat="1">
      <alignment vertical="bottom"/>
    </xf>
    <xf borderId="7" fillId="0" fontId="2" numFmtId="4" xfId="0" applyBorder="1" applyFont="1" applyNumberFormat="1"/>
    <xf borderId="1" fillId="0" fontId="54" numFmtId="0" xfId="0" applyAlignment="1" applyBorder="1" applyFont="1">
      <alignment shrinkToFit="0" vertical="bottom" wrapText="0"/>
    </xf>
    <xf borderId="2" fillId="0" fontId="54" numFmtId="0" xfId="0" applyAlignment="1" applyBorder="1" applyFont="1">
      <alignment shrinkToFit="0" vertical="bottom" wrapText="0"/>
    </xf>
    <xf borderId="3" fillId="0" fontId="54" numFmtId="0" xfId="0" applyAlignment="1" applyBorder="1" applyFont="1">
      <alignment shrinkToFit="0" vertical="bottom" wrapText="0"/>
    </xf>
    <xf borderId="4" fillId="0" fontId="54" numFmtId="178" xfId="0" applyAlignment="1" applyBorder="1" applyFont="1" applyNumberFormat="1">
      <alignment horizontal="right" shrinkToFit="0" vertical="bottom" wrapText="0"/>
    </xf>
    <xf borderId="0" fillId="0" fontId="54" numFmtId="0" xfId="0" applyAlignment="1" applyFont="1">
      <alignment horizontal="right" shrinkToFit="0" vertical="bottom" wrapText="0"/>
    </xf>
    <xf borderId="0" fillId="0" fontId="54" numFmtId="0" xfId="0" applyAlignment="1" applyFont="1">
      <alignment shrinkToFit="0" vertical="bottom" wrapText="0"/>
    </xf>
    <xf borderId="5" fillId="0" fontId="54" numFmtId="0" xfId="0" applyAlignment="1" applyBorder="1" applyFont="1">
      <alignment shrinkToFit="0" vertical="bottom" wrapText="0"/>
    </xf>
    <xf borderId="5" fillId="0" fontId="54" numFmtId="10" xfId="0" applyAlignment="1" applyBorder="1" applyFont="1" applyNumberFormat="1">
      <alignment horizontal="right" shrinkToFit="0" vertical="bottom" wrapText="0"/>
    </xf>
    <xf borderId="4" fillId="0" fontId="54" numFmtId="0" xfId="0" applyAlignment="1" applyBorder="1" applyFont="1">
      <alignment horizontal="right" shrinkToFit="0" vertical="bottom" wrapText="0"/>
    </xf>
    <xf borderId="4" fillId="0" fontId="54" numFmtId="179" xfId="0" applyAlignment="1" applyBorder="1" applyFont="1" applyNumberFormat="1">
      <alignment horizontal="right" shrinkToFit="0" vertical="bottom" wrapText="0"/>
    </xf>
    <xf borderId="6" fillId="0" fontId="54" numFmtId="0" xfId="0" applyAlignment="1" applyBorder="1" applyFont="1">
      <alignment horizontal="right" shrinkToFit="0" vertical="bottom" wrapText="0"/>
    </xf>
    <xf borderId="7" fillId="0" fontId="54" numFmtId="0" xfId="0" applyAlignment="1" applyBorder="1" applyFont="1">
      <alignment horizontal="right" shrinkToFit="0" vertical="bottom" wrapText="0"/>
    </xf>
    <xf borderId="7" fillId="0" fontId="54" numFmtId="0" xfId="0" applyAlignment="1" applyBorder="1" applyFont="1">
      <alignment shrinkToFit="0" vertical="bottom" wrapText="0"/>
    </xf>
    <xf borderId="8" fillId="0" fontId="54" numFmtId="10" xfId="0" applyAlignment="1" applyBorder="1" applyFont="1" applyNumberFormat="1">
      <alignment horizontal="right" shrinkToFit="0" vertical="bottom" wrapText="0"/>
    </xf>
    <xf borderId="0" fillId="0" fontId="42" numFmtId="0" xfId="0" applyFont="1"/>
    <xf borderId="0" fillId="0" fontId="55" numFmtId="180" xfId="0" applyFont="1" applyNumberFormat="1"/>
    <xf borderId="0" fillId="0" fontId="55" numFmtId="0" xfId="0" applyFont="1"/>
    <xf borderId="0" fillId="0" fontId="55" numFmtId="10" xfId="0" applyFont="1" applyNumberFormat="1"/>
    <xf borderId="0" fillId="0" fontId="55" numFmtId="168" xfId="0" applyFont="1" applyNumberFormat="1"/>
    <xf borderId="0" fillId="0" fontId="55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8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3" fillId="0" fontId="2" numFmtId="171" xfId="0" applyBorder="1" applyFont="1" applyNumberFormat="1"/>
    <xf borderId="8" fillId="0" fontId="2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graph!$A$2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graph!$B$1:$J$1</c:f>
            </c:strRef>
          </c:cat>
          <c:val>
            <c:numRef>
              <c:f>graph!$B$2:$J$2</c:f>
              <c:numCache/>
            </c:numRef>
          </c:val>
        </c:ser>
        <c:ser>
          <c:idx val="1"/>
          <c:order val="1"/>
          <c:tx>
            <c:strRef>
              <c:f>graph!$A$3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graph!$B$1:$J$1</c:f>
            </c:strRef>
          </c:cat>
          <c:val>
            <c:numRef>
              <c:f>graph!$B$3:$J$3</c:f>
              <c:numCache/>
            </c:numRef>
          </c:val>
        </c:ser>
        <c:ser>
          <c:idx val="2"/>
          <c:order val="2"/>
          <c:tx>
            <c:strRef>
              <c:f>graph!$A$5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graph!$B$1:$J$1</c:f>
            </c:strRef>
          </c:cat>
          <c:val>
            <c:numRef>
              <c:f>graph!$B$5:$J$5</c:f>
              <c:numCache/>
            </c:numRef>
          </c:val>
        </c:ser>
        <c:axId val="579991736"/>
        <c:axId val="11289394"/>
      </c:barChart>
      <c:lineChart>
        <c:ser>
          <c:idx val="3"/>
          <c:order val="3"/>
          <c:tx>
            <c:strRef>
              <c:f>graph!$A$4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graph!$B$1:$J$1</c:f>
            </c:strRef>
          </c:cat>
          <c:val>
            <c:numRef>
              <c:f>graph!$B$4:$J$4</c:f>
              <c:numCache/>
            </c:numRef>
          </c:val>
          <c:smooth val="0"/>
        </c:ser>
        <c:ser>
          <c:idx val="4"/>
          <c:order val="4"/>
          <c:tx>
            <c:strRef>
              <c:f>graph!$A$6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graph!$B$1:$J$1</c:f>
            </c:strRef>
          </c:cat>
          <c:val>
            <c:numRef>
              <c:f>graph!$B$6:$J$6</c:f>
              <c:numCache/>
            </c:numRef>
          </c:val>
          <c:smooth val="0"/>
        </c:ser>
        <c:ser>
          <c:idx val="5"/>
          <c:order val="5"/>
          <c:tx>
            <c:strRef>
              <c:f>graph!$A$7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graph!$B$1:$J$1</c:f>
            </c:strRef>
          </c:cat>
          <c:val>
            <c:numRef>
              <c:f>graph!$B$7:$J$7</c:f>
              <c:numCache/>
            </c:numRef>
          </c:val>
          <c:smooth val="0"/>
        </c:ser>
        <c:axId val="579991736"/>
        <c:axId val="11289394"/>
      </c:lineChart>
      <c:catAx>
        <c:axId val="579991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289394"/>
      </c:catAx>
      <c:valAx>
        <c:axId val="1128939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7999173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00168504901961"/>
          <c:y val="0.10771704180064309"/>
          <c:w val="0.7179258578431372"/>
          <c:h val="0.7844051446945337"/>
        </c:manualLayout>
      </c:layout>
      <c:lineChart>
        <c:ser>
          <c:idx val="0"/>
          <c:order val="0"/>
          <c:tx>
            <c:v>PAT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graph!$B$1:$J$1</c:f>
            </c:strRef>
          </c:cat>
          <c:val>
            <c:numRef>
              <c:f>graph!$A$5:$J$5</c:f>
              <c:numCache/>
            </c:numRef>
          </c:val>
          <c:smooth val="0"/>
        </c:ser>
        <c:ser>
          <c:idx val="1"/>
          <c:order val="1"/>
          <c:tx>
            <c:v>PAT MARGIN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graph!$B$1:$J$1</c:f>
            </c:strRef>
          </c:cat>
          <c:val>
            <c:numRef>
              <c:f>graph!$A$6:$J$6</c:f>
              <c:numCache/>
            </c:numRef>
          </c:val>
          <c:smooth val="0"/>
        </c:ser>
        <c:axId val="389068196"/>
        <c:axId val="203138042"/>
      </c:lineChart>
      <c:catAx>
        <c:axId val="389068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203138042"/>
      </c:catAx>
      <c:valAx>
        <c:axId val="203138042"/>
        <c:scaling>
          <c:orientation val="minMax"/>
          <c:max val="1200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38906819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466725</xdr:colOff>
      <xdr:row>2</xdr:row>
      <xdr:rowOff>104775</xdr:rowOff>
    </xdr:from>
    <xdr:ext cx="2438400" cy="1371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26</xdr:row>
      <xdr:rowOff>47625</xdr:rowOff>
    </xdr:from>
    <xdr:ext cx="904875" cy="295275"/>
    <xdr:grpSp>
      <xdr:nvGrpSpPr>
        <xdr:cNvPr id="2" name="Shape 2"/>
        <xdr:cNvGrpSpPr/>
      </xdr:nvGrpSpPr>
      <xdr:grpSpPr>
        <a:xfrm>
          <a:off x="4893563" y="3632363"/>
          <a:ext cx="904875" cy="295275"/>
          <a:chOff x="4893563" y="3632363"/>
          <a:chExt cx="904875" cy="295275"/>
        </a:xfrm>
      </xdr:grpSpPr>
      <xdr:grpSp>
        <xdr:nvGrpSpPr>
          <xdr:cNvPr id="3" name="Shape 3" title="Drawing"/>
          <xdr:cNvGrpSpPr/>
        </xdr:nvGrpSpPr>
        <xdr:grpSpPr>
          <a:xfrm>
            <a:off x="4893563" y="3632363"/>
            <a:ext cx="904875" cy="295275"/>
            <a:chOff x="3058475" y="3176175"/>
            <a:chExt cx="1146900" cy="950850"/>
          </a:xfrm>
        </xdr:grpSpPr>
        <xdr:sp>
          <xdr:nvSpPr>
            <xdr:cNvPr id="4" name="Shape 4"/>
            <xdr:cNvSpPr/>
          </xdr:nvSpPr>
          <xdr:spPr>
            <a:xfrm>
              <a:off x="3058475" y="3176175"/>
              <a:ext cx="1146900" cy="9508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 flipH="1">
              <a:off x="3117275" y="3666225"/>
              <a:ext cx="1088100" cy="4608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triangle"/>
              <a:tailEnd len="sm" w="sm" type="none"/>
            </a:ln>
          </xdr:spPr>
        </xdr:cxnSp>
        <xdr:cxnSp>
          <xdr:nvCxnSpPr>
            <xdr:cNvPr id="6" name="Shape 6"/>
            <xdr:cNvCxnSpPr/>
          </xdr:nvCxnSpPr>
          <xdr:spPr>
            <a:xfrm rot="10800000">
              <a:off x="3058475" y="3176175"/>
              <a:ext cx="1146900" cy="3234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triangle"/>
              <a:tailEnd len="sm" w="sm" type="none"/>
            </a:ln>
          </xdr:spPr>
        </xdr:cxnSp>
      </xdr:grpSp>
    </xdr:grp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8</xdr:row>
      <xdr:rowOff>9525</xdr:rowOff>
    </xdr:from>
    <xdr:ext cx="7667625" cy="3762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600075</xdr:colOff>
      <xdr:row>8</xdr:row>
      <xdr:rowOff>9525</xdr:rowOff>
    </xdr:from>
    <xdr:ext cx="4857750" cy="2962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  <col customWidth="1" min="14" max="14" width="14.38"/>
  </cols>
  <sheetData>
    <row r="1" ht="15.75" customHeight="1"/>
    <row r="2" ht="15.75" customHeight="1"/>
    <row r="3" ht="15.75" customHeight="1"/>
    <row r="4" ht="15.75" customHeight="1">
      <c r="K4" s="1" t="s">
        <v>0</v>
      </c>
      <c r="L4" s="2"/>
      <c r="M4" s="2"/>
      <c r="N4" s="2"/>
      <c r="O4" s="3"/>
    </row>
    <row r="5" ht="15.75" customHeight="1">
      <c r="K5" s="4" t="s">
        <v>1</v>
      </c>
      <c r="O5" s="5"/>
    </row>
    <row r="6" ht="15.75" customHeight="1">
      <c r="K6" s="6" t="s">
        <v>2</v>
      </c>
      <c r="O6" s="5"/>
    </row>
    <row r="7" ht="15.75" customHeight="1">
      <c r="K7" s="4" t="s">
        <v>3</v>
      </c>
      <c r="O7" s="5"/>
    </row>
    <row r="8" ht="15.75" customHeight="1">
      <c r="K8" s="4" t="s">
        <v>4</v>
      </c>
      <c r="O8" s="5"/>
    </row>
    <row r="9" ht="15.75" customHeight="1">
      <c r="K9" s="7" t="s">
        <v>5</v>
      </c>
      <c r="O9" s="5"/>
    </row>
    <row r="10" ht="15.75" customHeight="1">
      <c r="K10" s="8" t="s">
        <v>6</v>
      </c>
      <c r="L10" s="9"/>
      <c r="M10" s="9"/>
      <c r="N10" s="9"/>
      <c r="O10" s="10"/>
    </row>
    <row r="11" ht="15.75" customHeight="1">
      <c r="E11" s="11" t="s">
        <v>7</v>
      </c>
    </row>
    <row r="12" ht="15.75" customHeight="1"/>
    <row r="13" ht="15.75" customHeight="1">
      <c r="E13" s="12" t="s">
        <v>8</v>
      </c>
    </row>
    <row r="14" ht="15.75" customHeight="1">
      <c r="C14" s="13" t="s">
        <v>9</v>
      </c>
    </row>
    <row r="15" ht="15.75" customHeight="1">
      <c r="C15" s="14"/>
      <c r="D15" s="15"/>
      <c r="E15" s="15"/>
      <c r="F15" s="15"/>
      <c r="G15" s="15"/>
      <c r="H15" s="15"/>
      <c r="I15" s="15"/>
      <c r="J15" s="3"/>
    </row>
    <row r="16" ht="15.75" customHeight="1">
      <c r="C16" s="16" t="s">
        <v>10</v>
      </c>
      <c r="D16" s="17" t="s">
        <v>11</v>
      </c>
      <c r="J16" s="5"/>
    </row>
    <row r="17" ht="15.75" customHeight="1">
      <c r="C17" s="16" t="s">
        <v>12</v>
      </c>
      <c r="D17" s="17" t="s">
        <v>13</v>
      </c>
      <c r="J17" s="5"/>
    </row>
    <row r="18" ht="15.75" customHeight="1">
      <c r="C18" s="16" t="s">
        <v>14</v>
      </c>
      <c r="D18" s="18" t="s">
        <v>15</v>
      </c>
      <c r="J18" s="5"/>
    </row>
    <row r="19" ht="15.75" customHeight="1">
      <c r="C19" s="19"/>
      <c r="D19" s="20"/>
      <c r="E19" s="20"/>
      <c r="F19" s="20"/>
      <c r="G19" s="20"/>
      <c r="H19" s="20"/>
      <c r="I19" s="20"/>
      <c r="J19" s="21"/>
    </row>
    <row r="20" ht="15.75" customHeight="1"/>
    <row r="21" ht="15.75" customHeight="1"/>
    <row r="22" ht="15.75" customHeight="1">
      <c r="K22" s="18" t="s">
        <v>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E13:J13"/>
    <mergeCell ref="D16:J16"/>
    <mergeCell ref="D17:J17"/>
    <mergeCell ref="D18:J18"/>
    <mergeCell ref="K5:O5"/>
    <mergeCell ref="K6:O6"/>
    <mergeCell ref="K7:O7"/>
    <mergeCell ref="K8:O8"/>
    <mergeCell ref="K9:O9"/>
    <mergeCell ref="K10:O10"/>
    <mergeCell ref="E11:J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5.38"/>
    <col customWidth="1" min="3" max="3" width="26.5"/>
    <col customWidth="1" min="4" max="6" width="12.63"/>
  </cols>
  <sheetData>
    <row r="1" ht="15.75" customHeight="1"/>
    <row r="2" ht="15.75" customHeight="1"/>
    <row r="3" ht="15.75" customHeight="1"/>
    <row r="4" ht="15.75" customHeight="1">
      <c r="B4" s="22" t="s">
        <v>17</v>
      </c>
      <c r="C4" s="23"/>
    </row>
    <row r="5" ht="15.75" customHeight="1">
      <c r="B5" s="24" t="s">
        <v>18</v>
      </c>
      <c r="C5" s="25" t="s">
        <v>19</v>
      </c>
    </row>
    <row r="6" ht="15.75" customHeight="1">
      <c r="B6" s="24" t="s">
        <v>12</v>
      </c>
      <c r="C6" s="25" t="s">
        <v>20</v>
      </c>
    </row>
    <row r="7" ht="15.75" customHeight="1">
      <c r="B7" s="24" t="s">
        <v>14</v>
      </c>
      <c r="C7" s="25" t="s">
        <v>21</v>
      </c>
    </row>
    <row r="8" ht="15.75" customHeight="1">
      <c r="B8" s="24" t="s">
        <v>22</v>
      </c>
      <c r="C8" s="25" t="s">
        <v>23</v>
      </c>
    </row>
    <row r="9" ht="15.75" customHeight="1">
      <c r="B9" s="24" t="s">
        <v>24</v>
      </c>
      <c r="C9" s="25" t="s">
        <v>25</v>
      </c>
    </row>
    <row r="10" ht="15.75" customHeight="1">
      <c r="B10" s="24" t="s">
        <v>26</v>
      </c>
      <c r="C10" s="25" t="s">
        <v>27</v>
      </c>
    </row>
    <row r="11" ht="15.75" customHeight="1">
      <c r="B11" s="24" t="s">
        <v>28</v>
      </c>
      <c r="C11" s="25" t="s">
        <v>29</v>
      </c>
    </row>
    <row r="12" ht="15.75" customHeight="1">
      <c r="B12" s="24" t="s">
        <v>30</v>
      </c>
      <c r="C12" s="25" t="s">
        <v>31</v>
      </c>
    </row>
    <row r="13" ht="15.75" customHeight="1">
      <c r="B13" s="24" t="s">
        <v>32</v>
      </c>
      <c r="C13" s="25" t="s">
        <v>33</v>
      </c>
    </row>
    <row r="14" ht="15.75" customHeight="1">
      <c r="B14" s="24" t="s">
        <v>34</v>
      </c>
      <c r="C14" s="25" t="s">
        <v>35</v>
      </c>
    </row>
    <row r="15" ht="15.75" customHeight="1">
      <c r="B15" s="24" t="s">
        <v>36</v>
      </c>
      <c r="C15" s="25" t="s">
        <v>37</v>
      </c>
    </row>
    <row r="16" ht="15.75" customHeight="1">
      <c r="B16" s="24" t="s">
        <v>38</v>
      </c>
      <c r="C16" s="25" t="s">
        <v>39</v>
      </c>
    </row>
    <row r="17" ht="15.75" customHeight="1">
      <c r="B17" s="26"/>
      <c r="C17" s="27" t="s">
        <v>40</v>
      </c>
    </row>
    <row r="18" ht="15.75" customHeight="1">
      <c r="B18" s="28">
        <v>1.0</v>
      </c>
      <c r="C18" s="25" t="s">
        <v>41</v>
      </c>
    </row>
    <row r="19" ht="15.75" customHeight="1">
      <c r="B19" s="28">
        <v>2.0</v>
      </c>
      <c r="C19" s="25" t="s">
        <v>42</v>
      </c>
    </row>
    <row r="20" ht="15.75" customHeight="1">
      <c r="B20" s="29">
        <v>3.0</v>
      </c>
      <c r="C20" s="30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C4"/>
  </mergeCells>
  <hyperlinks>
    <hyperlink display="Income statement" location="INCOME STATEMENT!A1" ref="C5"/>
    <hyperlink display="Balancesheet" location="BALANCE SHEET!A1" ref="C6"/>
    <hyperlink display="Cash Flow" location="CASH FLOW!A1" ref="C7"/>
    <hyperlink display="Ratio Analysis" location="RATIO ANALYSIS!A1" ref="C8"/>
    <hyperlink display="Working Capital" location="WORKING CAPITAL CHANGE!A1" ref="C9"/>
    <hyperlink display="Fixed assets" location="FIXED ASSET SCHEDULE!A1" ref="C10"/>
    <hyperlink display="Debt Schedule" location="DEBT SCHEDULE!A1" ref="C11"/>
    <hyperlink display="WACC Calculation" location="WACC!A1" ref="C12"/>
    <hyperlink display="DCF Model" location="DCF MODEL!A1" ref="C13"/>
    <hyperlink display="Graph presentation" location="graph!A1" ref="C14"/>
    <hyperlink display="Relative Valuation" location="RELATIVE VALUATION!A1" ref="C15"/>
    <hyperlink display="Sensitivity Analysis" location="SENSITIVITY ANALYSIS!A1" ref="C16"/>
    <hyperlink display="KO Return" location="coca cola return!A1" ref="C18"/>
    <hyperlink display="Risk free rate" location="risk free rate!A1" ref="C19"/>
    <hyperlink display="Nasdaq Compositive" location="NASDAQ Composite!A1" ref="C20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9.75"/>
    <col customWidth="1" min="2" max="6" width="12.63"/>
    <col customWidth="1" min="11" max="11" width="17.25"/>
  </cols>
  <sheetData>
    <row r="1" ht="15.75" customHeight="1">
      <c r="A1" s="31" t="s">
        <v>44</v>
      </c>
      <c r="B1" s="32" t="s">
        <v>45</v>
      </c>
      <c r="F1" s="33" t="s">
        <v>46</v>
      </c>
      <c r="J1" s="34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>
      <c r="A2" s="36">
        <v>35410.0</v>
      </c>
      <c r="B2" s="37">
        <v>2018.0</v>
      </c>
      <c r="C2" s="37">
        <v>2019.0</v>
      </c>
      <c r="D2" s="37">
        <v>2020.0</v>
      </c>
      <c r="E2" s="37">
        <v>2021.0</v>
      </c>
      <c r="F2" s="38">
        <v>2022.0</v>
      </c>
      <c r="G2" s="38">
        <v>2023.0</v>
      </c>
      <c r="H2" s="38">
        <v>2024.0</v>
      </c>
      <c r="I2" s="38">
        <v>2025.0</v>
      </c>
      <c r="J2" s="39">
        <v>2026.0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.75" customHeight="1">
      <c r="A3" s="40" t="s">
        <v>47</v>
      </c>
      <c r="B3" s="41">
        <v>34300.0</v>
      </c>
      <c r="C3" s="41">
        <v>37266.0</v>
      </c>
      <c r="D3" s="41">
        <v>33014.0</v>
      </c>
      <c r="E3" s="41">
        <v>38655.0</v>
      </c>
      <c r="F3" s="42">
        <f t="shared" ref="F3:J3" si="1">E3*F4+E3</f>
        <v>44093.50817</v>
      </c>
      <c r="G3" s="42">
        <f t="shared" si="1"/>
        <v>48966.729</v>
      </c>
      <c r="H3" s="42">
        <f t="shared" si="1"/>
        <v>52901.04712</v>
      </c>
      <c r="I3" s="42">
        <f t="shared" si="1"/>
        <v>55555.27151</v>
      </c>
      <c r="J3" s="43">
        <f t="shared" si="1"/>
        <v>56666.37694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5.75" customHeight="1">
      <c r="A4" s="44" t="s">
        <v>48</v>
      </c>
      <c r="B4" s="45">
        <f>B3/A2-1</f>
        <v>-0.0313470771</v>
      </c>
      <c r="C4" s="45">
        <f t="shared" ref="C4:E4" si="2">C3/B3-1</f>
        <v>0.08647230321</v>
      </c>
      <c r="D4" s="45">
        <f t="shared" si="2"/>
        <v>-0.1140986422</v>
      </c>
      <c r="E4" s="45">
        <f t="shared" si="2"/>
        <v>0.1708669049</v>
      </c>
      <c r="F4" s="46">
        <f>(E4-K4)</f>
        <v>0.140693524</v>
      </c>
      <c r="G4" s="46">
        <f t="shared" ref="G4:I4" si="3">F4-$K$4</f>
        <v>0.110520143</v>
      </c>
      <c r="H4" s="46">
        <f t="shared" si="3"/>
        <v>0.08034676198</v>
      </c>
      <c r="I4" s="46">
        <f t="shared" si="3"/>
        <v>0.05017338099</v>
      </c>
      <c r="J4" s="47">
        <v>0.02</v>
      </c>
      <c r="K4" s="48">
        <f>(E4-$J$4)/5</f>
        <v>0.03017338099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5.75" customHeight="1">
      <c r="A5" s="31" t="s">
        <v>49</v>
      </c>
      <c r="B5" s="41">
        <v>13067.0</v>
      </c>
      <c r="C5" s="41">
        <v>14619.0</v>
      </c>
      <c r="D5" s="41">
        <v>13433.0</v>
      </c>
      <c r="E5" s="41">
        <v>15357.0</v>
      </c>
      <c r="F5" s="42">
        <f t="shared" ref="F5:J5" si="4">F3-F6</f>
        <v>17388.51333</v>
      </c>
      <c r="G5" s="42">
        <f t="shared" si="4"/>
        <v>19310.29431</v>
      </c>
      <c r="H5" s="42">
        <f t="shared" si="4"/>
        <v>20861.81393</v>
      </c>
      <c r="I5" s="42">
        <f t="shared" si="4"/>
        <v>21908.52167</v>
      </c>
      <c r="J5" s="43">
        <f t="shared" si="4"/>
        <v>22346.69211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5.75" customHeight="1">
      <c r="A6" s="49" t="s">
        <v>50</v>
      </c>
      <c r="B6" s="50">
        <v>21233.0</v>
      </c>
      <c r="C6" s="50">
        <v>22647.0</v>
      </c>
      <c r="D6" s="50">
        <v>19581.0</v>
      </c>
      <c r="E6" s="50">
        <v>23298.0</v>
      </c>
      <c r="F6" s="51">
        <f t="shared" ref="F6:J6" si="5">F7*F3</f>
        <v>26704.99484</v>
      </c>
      <c r="G6" s="51">
        <f t="shared" si="5"/>
        <v>29656.43468</v>
      </c>
      <c r="H6" s="51">
        <f t="shared" si="5"/>
        <v>32039.23318</v>
      </c>
      <c r="I6" s="51">
        <f t="shared" si="5"/>
        <v>33646.74983</v>
      </c>
      <c r="J6" s="52">
        <f t="shared" si="5"/>
        <v>34319.68483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5.75" customHeight="1">
      <c r="A7" s="44" t="s">
        <v>51</v>
      </c>
      <c r="B7" s="53">
        <f t="shared" ref="B7:E7" si="6">B6/B3</f>
        <v>0.6190379009</v>
      </c>
      <c r="C7" s="53">
        <f t="shared" si="6"/>
        <v>0.6077121237</v>
      </c>
      <c r="D7" s="53">
        <f t="shared" si="6"/>
        <v>0.5931120131</v>
      </c>
      <c r="E7" s="53">
        <f t="shared" si="6"/>
        <v>0.6027163368</v>
      </c>
      <c r="F7" s="54">
        <f t="shared" ref="F7:J7" si="7">AVERAGE($B$7:$E$7)</f>
        <v>0.6056445936</v>
      </c>
      <c r="G7" s="54">
        <f t="shared" si="7"/>
        <v>0.6056445936</v>
      </c>
      <c r="H7" s="54">
        <f t="shared" si="7"/>
        <v>0.6056445936</v>
      </c>
      <c r="I7" s="54">
        <f t="shared" si="7"/>
        <v>0.6056445936</v>
      </c>
      <c r="J7" s="55">
        <f t="shared" si="7"/>
        <v>0.6056445936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5.75" customHeight="1">
      <c r="A8" s="31" t="s">
        <v>52</v>
      </c>
      <c r="B8" s="41">
        <f>11002-B10+1079</f>
        <v>10995</v>
      </c>
      <c r="C8" s="41">
        <f>12103-C10+458</f>
        <v>11196</v>
      </c>
      <c r="D8" s="41">
        <f>9731+853-D10</f>
        <v>9048</v>
      </c>
      <c r="E8" s="41">
        <f>12144-E10+846</f>
        <v>11538</v>
      </c>
      <c r="F8" s="42">
        <f t="shared" ref="F8:J8" si="8">F6-F14-F10</f>
        <v>13274.29885</v>
      </c>
      <c r="G8" s="42">
        <f t="shared" si="8"/>
        <v>14766.14736</v>
      </c>
      <c r="H8" s="42">
        <f t="shared" si="8"/>
        <v>15943.97401</v>
      </c>
      <c r="I8" s="42">
        <f t="shared" si="8"/>
        <v>16732.90035</v>
      </c>
      <c r="J8" s="43">
        <f t="shared" si="8"/>
        <v>17049.4171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5.75" customHeight="1">
      <c r="A9" s="56">
        <f>12496+2157-1260</f>
        <v>13393</v>
      </c>
      <c r="B9" s="41">
        <f>B8/A9-1</f>
        <v>-0.1790487568</v>
      </c>
      <c r="C9" s="41">
        <f t="shared" ref="C9:J9" si="9">C5/B5-1</f>
        <v>0.1187724803</v>
      </c>
      <c r="D9" s="41">
        <f t="shared" si="9"/>
        <v>-0.08112730009</v>
      </c>
      <c r="E9" s="41">
        <f t="shared" si="9"/>
        <v>0.1432293605</v>
      </c>
      <c r="F9" s="42">
        <f t="shared" si="9"/>
        <v>0.1322858197</v>
      </c>
      <c r="G9" s="42">
        <f t="shared" si="9"/>
        <v>0.110520143</v>
      </c>
      <c r="H9" s="42">
        <f t="shared" si="9"/>
        <v>0.08034676198</v>
      </c>
      <c r="I9" s="42">
        <f t="shared" si="9"/>
        <v>0.05017338099</v>
      </c>
      <c r="J9" s="43">
        <f t="shared" si="9"/>
        <v>0.02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5.75" customHeight="1">
      <c r="A10" s="31" t="s">
        <v>53</v>
      </c>
      <c r="B10" s="41">
        <v>1086.0</v>
      </c>
      <c r="C10" s="41">
        <v>1365.0</v>
      </c>
      <c r="D10" s="41">
        <v>1536.0</v>
      </c>
      <c r="E10" s="41">
        <v>1452.0</v>
      </c>
      <c r="F10" s="42">
        <f t="shared" ref="F10:J10" si="10">F12+F11</f>
        <v>1562.284262</v>
      </c>
      <c r="G10" s="42">
        <f t="shared" si="10"/>
        <v>1710.177034</v>
      </c>
      <c r="H10" s="42">
        <f t="shared" si="10"/>
        <v>1856.169697</v>
      </c>
      <c r="I10" s="42">
        <f t="shared" si="10"/>
        <v>1960.336751</v>
      </c>
      <c r="J10" s="43">
        <f t="shared" si="10"/>
        <v>2017.684741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5.75" customHeight="1">
      <c r="A11" s="57" t="s">
        <v>54</v>
      </c>
      <c r="B11" s="41">
        <v>49.0</v>
      </c>
      <c r="C11" s="41">
        <v>120.0</v>
      </c>
      <c r="D11" s="41">
        <v>203.0</v>
      </c>
      <c r="E11" s="41">
        <v>165.0</v>
      </c>
      <c r="F11" s="42">
        <f>'FIXED ASSET SCHEDULE'!F22</f>
        <v>202.544245</v>
      </c>
      <c r="G11" s="42">
        <f>'FIXED ASSET SCHEDULE'!G22</f>
        <v>200.1583558</v>
      </c>
      <c r="H11" s="42">
        <f>'FIXED ASSET SCHEDULE'!H22</f>
        <v>224.8259071</v>
      </c>
      <c r="I11" s="42">
        <f>'FIXED ASSET SCHEDULE'!I22</f>
        <v>247.142928</v>
      </c>
      <c r="J11" s="43">
        <f>'FIXED ASSET SCHEDULE'!J22</f>
        <v>270.2270418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5.75" customHeight="1">
      <c r="A12" s="57" t="s">
        <v>55</v>
      </c>
      <c r="B12" s="41">
        <f t="shared" ref="B12:E12" si="11">B10-B11</f>
        <v>1037</v>
      </c>
      <c r="C12" s="41">
        <f t="shared" si="11"/>
        <v>1245</v>
      </c>
      <c r="D12" s="41">
        <f t="shared" si="11"/>
        <v>1333</v>
      </c>
      <c r="E12" s="41">
        <f t="shared" si="11"/>
        <v>1287</v>
      </c>
      <c r="F12" s="42">
        <f>'FIXED ASSET SCHEDULE'!F7</f>
        <v>1359.740017</v>
      </c>
      <c r="G12" s="42">
        <f>'FIXED ASSET SCHEDULE'!G7</f>
        <v>1510.018678</v>
      </c>
      <c r="H12" s="42">
        <f>'FIXED ASSET SCHEDULE'!H7</f>
        <v>1631.34379</v>
      </c>
      <c r="I12" s="42">
        <f>'FIXED ASSET SCHEDULE'!I7</f>
        <v>1713.193823</v>
      </c>
      <c r="J12" s="43">
        <f>'FIXED ASSET SCHEDULE'!J7</f>
        <v>1747.4577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75" customHeight="1">
      <c r="A13" s="58">
        <v>1260.0</v>
      </c>
      <c r="B13" s="59"/>
      <c r="C13" s="59"/>
      <c r="D13" s="59"/>
      <c r="E13" s="59"/>
      <c r="F13" s="60"/>
      <c r="G13" s="60"/>
      <c r="H13" s="60"/>
      <c r="I13" s="60"/>
      <c r="J13" s="61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5.75" customHeight="1">
      <c r="A14" s="62" t="s">
        <v>56</v>
      </c>
      <c r="B14" s="59">
        <v>9152.0</v>
      </c>
      <c r="C14" s="59">
        <v>10086.0</v>
      </c>
      <c r="D14" s="59">
        <v>8997.0</v>
      </c>
      <c r="E14" s="59">
        <v>10308.0</v>
      </c>
      <c r="F14" s="60">
        <f t="shared" ref="F14:J14" si="12">F3*F15</f>
        <v>11868.41173</v>
      </c>
      <c r="G14" s="60">
        <f t="shared" si="12"/>
        <v>13180.11029</v>
      </c>
      <c r="H14" s="60">
        <f t="shared" si="12"/>
        <v>14239.08947</v>
      </c>
      <c r="I14" s="60">
        <f t="shared" si="12"/>
        <v>14953.51273</v>
      </c>
      <c r="J14" s="61">
        <f t="shared" si="12"/>
        <v>15252.58299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5.75" customHeight="1">
      <c r="A15" s="44" t="s">
        <v>57</v>
      </c>
      <c r="B15" s="45">
        <f t="shared" ref="B15:E15" si="13">B14/B3</f>
        <v>0.2668221574</v>
      </c>
      <c r="C15" s="45">
        <f t="shared" si="13"/>
        <v>0.2706488488</v>
      </c>
      <c r="D15" s="45">
        <f t="shared" si="13"/>
        <v>0.2725207488</v>
      </c>
      <c r="E15" s="45">
        <f t="shared" si="13"/>
        <v>0.2666666667</v>
      </c>
      <c r="F15" s="46">
        <f t="shared" ref="F15:J15" si="14">AVERAGE($B$15:$E$15)</f>
        <v>0.2691646054</v>
      </c>
      <c r="G15" s="46">
        <f t="shared" si="14"/>
        <v>0.2691646054</v>
      </c>
      <c r="H15" s="46">
        <f t="shared" si="14"/>
        <v>0.2691646054</v>
      </c>
      <c r="I15" s="46">
        <f t="shared" si="14"/>
        <v>0.2691646054</v>
      </c>
      <c r="J15" s="47">
        <f t="shared" si="14"/>
        <v>0.2691646054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75" customHeight="1">
      <c r="A16" s="31" t="s">
        <v>58</v>
      </c>
      <c r="B16" s="45">
        <f t="shared" ref="B16:E16" si="15">B17/B14</f>
        <v>0.07528409091</v>
      </c>
      <c r="C16" s="45">
        <f t="shared" si="15"/>
        <v>0.05581994844</v>
      </c>
      <c r="D16" s="45">
        <f t="shared" si="15"/>
        <v>0.04112481938</v>
      </c>
      <c r="E16" s="45">
        <f t="shared" si="15"/>
        <v>0.02677532014</v>
      </c>
      <c r="F16" s="46">
        <f t="shared" ref="F16:J16" si="16">E16</f>
        <v>0.02677532014</v>
      </c>
      <c r="G16" s="46">
        <f t="shared" si="16"/>
        <v>0.02677532014</v>
      </c>
      <c r="H16" s="46">
        <f t="shared" si="16"/>
        <v>0.02677532014</v>
      </c>
      <c r="I16" s="46">
        <f t="shared" si="16"/>
        <v>0.02677532014</v>
      </c>
      <c r="J16" s="47">
        <f t="shared" si="16"/>
        <v>0.02677532014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5.75" customHeight="1">
      <c r="A17" s="31" t="s">
        <v>59</v>
      </c>
      <c r="B17" s="41">
        <v>689.0</v>
      </c>
      <c r="C17" s="41">
        <v>563.0</v>
      </c>
      <c r="D17" s="41">
        <v>370.0</v>
      </c>
      <c r="E17" s="41">
        <v>276.0</v>
      </c>
      <c r="F17" s="42">
        <f t="shared" ref="F17:J17" si="17">F16*F14</f>
        <v>317.7805236</v>
      </c>
      <c r="G17" s="42">
        <f t="shared" si="17"/>
        <v>352.9016725</v>
      </c>
      <c r="H17" s="42">
        <f t="shared" si="17"/>
        <v>381.2561791</v>
      </c>
      <c r="I17" s="42">
        <f t="shared" si="17"/>
        <v>400.3850907</v>
      </c>
      <c r="J17" s="43">
        <f t="shared" si="17"/>
        <v>408.3927925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5.75" customHeight="1">
      <c r="A18" s="31" t="s">
        <v>60</v>
      </c>
      <c r="B18" s="41">
        <v>950.0</v>
      </c>
      <c r="C18" s="41">
        <v>946.0</v>
      </c>
      <c r="D18" s="41">
        <v>1437.0</v>
      </c>
      <c r="E18" s="41">
        <v>1597.0</v>
      </c>
      <c r="F18" s="42">
        <f>'DEBT SCHEDULE'!F16</f>
        <v>1892.338508</v>
      </c>
      <c r="G18" s="42">
        <f>'DEBT SCHEDULE'!G16</f>
        <v>2093.590418</v>
      </c>
      <c r="H18" s="42">
        <f>'DEBT SCHEDULE'!H16</f>
        <v>2316.253498</v>
      </c>
      <c r="I18" s="42">
        <f>'DEBT SCHEDULE'!I16</f>
        <v>2562.606474</v>
      </c>
      <c r="J18" s="43">
        <f>'DEBT SCHEDULE'!J16</f>
        <v>2835.170671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75" customHeight="1">
      <c r="A19" s="56"/>
      <c r="B19" s="41"/>
      <c r="C19" s="41"/>
      <c r="D19" s="41"/>
      <c r="E19" s="41"/>
      <c r="F19" s="42"/>
      <c r="G19" s="42"/>
      <c r="H19" s="42"/>
      <c r="I19" s="42"/>
      <c r="J19" s="43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5.75" customHeight="1">
      <c r="A20" s="40" t="s">
        <v>61</v>
      </c>
      <c r="B20" s="45">
        <f t="shared" ref="B20:E20" si="18">B22/B21</f>
        <v>0.2126443769</v>
      </c>
      <c r="C20" s="45">
        <f t="shared" si="18"/>
        <v>0.1669757093</v>
      </c>
      <c r="D20" s="45">
        <f t="shared" si="18"/>
        <v>0.2089882899</v>
      </c>
      <c r="E20" s="45">
        <f t="shared" si="18"/>
        <v>0.210945674</v>
      </c>
      <c r="F20" s="46">
        <f t="shared" ref="F20:I20" si="19">E20+$K$20</f>
        <v>0.2227565392</v>
      </c>
      <c r="G20" s="46">
        <f t="shared" si="19"/>
        <v>0.2345674044</v>
      </c>
      <c r="H20" s="46">
        <f t="shared" si="19"/>
        <v>0.2463782696</v>
      </c>
      <c r="I20" s="46">
        <f t="shared" si="19"/>
        <v>0.2581891348</v>
      </c>
      <c r="J20" s="47">
        <v>0.27</v>
      </c>
      <c r="K20" s="63">
        <f>(J20-E20)/5</f>
        <v>0.01181086519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49" t="s">
        <v>62</v>
      </c>
      <c r="B21" s="50">
        <v>8225.0</v>
      </c>
      <c r="C21" s="50">
        <v>10786.0</v>
      </c>
      <c r="D21" s="50">
        <v>9479.0</v>
      </c>
      <c r="E21" s="50">
        <v>12425.0</v>
      </c>
      <c r="F21" s="51">
        <f t="shared" ref="F21:J21" si="20">F14-F18</f>
        <v>9976.07322</v>
      </c>
      <c r="G21" s="51">
        <f t="shared" si="20"/>
        <v>11086.51987</v>
      </c>
      <c r="H21" s="51">
        <f t="shared" si="20"/>
        <v>11922.83598</v>
      </c>
      <c r="I21" s="51">
        <f t="shared" si="20"/>
        <v>12390.90626</v>
      </c>
      <c r="J21" s="52">
        <f t="shared" si="20"/>
        <v>12417.41232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1" t="s">
        <v>63</v>
      </c>
      <c r="B22" s="41">
        <v>1749.0</v>
      </c>
      <c r="C22" s="41">
        <v>1801.0</v>
      </c>
      <c r="D22" s="41">
        <v>1981.0</v>
      </c>
      <c r="E22" s="41">
        <v>2621.0</v>
      </c>
      <c r="F22" s="42">
        <f t="shared" ref="F22:J22" si="21">F21*F20</f>
        <v>2222.235546</v>
      </c>
      <c r="G22" s="42">
        <f t="shared" si="21"/>
        <v>2600.53619</v>
      </c>
      <c r="H22" s="42">
        <f t="shared" si="21"/>
        <v>2937.527697</v>
      </c>
      <c r="I22" s="42">
        <f t="shared" si="21"/>
        <v>3199.197367</v>
      </c>
      <c r="J22" s="43">
        <f t="shared" si="21"/>
        <v>3352.701326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56"/>
      <c r="B23" s="41"/>
      <c r="C23" s="41"/>
      <c r="D23" s="41"/>
      <c r="E23" s="41"/>
      <c r="F23" s="42"/>
      <c r="G23" s="42"/>
      <c r="H23" s="42"/>
      <c r="I23" s="42"/>
      <c r="J23" s="43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64" t="s">
        <v>64</v>
      </c>
      <c r="B24" s="65">
        <f t="shared" ref="B24:J24" si="22">B21-B22</f>
        <v>6476</v>
      </c>
      <c r="C24" s="65">
        <f t="shared" si="22"/>
        <v>8985</v>
      </c>
      <c r="D24" s="65">
        <f t="shared" si="22"/>
        <v>7498</v>
      </c>
      <c r="E24" s="65">
        <f t="shared" si="22"/>
        <v>9804</v>
      </c>
      <c r="F24" s="66">
        <f t="shared" si="22"/>
        <v>7753.837674</v>
      </c>
      <c r="G24" s="66">
        <f t="shared" si="22"/>
        <v>8485.983681</v>
      </c>
      <c r="H24" s="66">
        <f t="shared" si="22"/>
        <v>8985.308279</v>
      </c>
      <c r="I24" s="66">
        <f t="shared" si="22"/>
        <v>9191.708893</v>
      </c>
      <c r="J24" s="67">
        <f t="shared" si="22"/>
        <v>9064.710992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68"/>
      <c r="B25" s="69"/>
      <c r="C25" s="69"/>
      <c r="D25" s="69"/>
      <c r="E25" s="69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68"/>
      <c r="B26" s="69"/>
      <c r="C26" s="69"/>
      <c r="D26" s="69"/>
      <c r="E26" s="69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70" t="s">
        <v>65</v>
      </c>
      <c r="B27" s="71"/>
      <c r="C27" s="71"/>
      <c r="D27" s="71"/>
      <c r="E27" s="71"/>
      <c r="F27" s="72"/>
      <c r="G27" s="72"/>
      <c r="H27" s="72"/>
      <c r="I27" s="72"/>
      <c r="J27" s="73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74" t="s">
        <v>47</v>
      </c>
      <c r="B28" s="75">
        <v>1.0</v>
      </c>
      <c r="C28" s="75">
        <v>1.0</v>
      </c>
      <c r="D28" s="75">
        <v>1.0</v>
      </c>
      <c r="E28" s="75">
        <v>1.0</v>
      </c>
      <c r="F28" s="76">
        <v>1.0</v>
      </c>
      <c r="G28" s="76">
        <v>1.0</v>
      </c>
      <c r="H28" s="76">
        <v>1.0</v>
      </c>
      <c r="I28" s="76">
        <v>1.0</v>
      </c>
      <c r="J28" s="77">
        <v>1.0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78" t="s">
        <v>49</v>
      </c>
      <c r="B29" s="45">
        <f t="shared" ref="B29:J29" si="23">B5/B3</f>
        <v>0.3809620991</v>
      </c>
      <c r="C29" s="45">
        <f t="shared" si="23"/>
        <v>0.3922878763</v>
      </c>
      <c r="D29" s="45">
        <f t="shared" si="23"/>
        <v>0.4068879869</v>
      </c>
      <c r="E29" s="45">
        <f t="shared" si="23"/>
        <v>0.3972836632</v>
      </c>
      <c r="F29" s="46">
        <f t="shared" si="23"/>
        <v>0.3943554064</v>
      </c>
      <c r="G29" s="46">
        <f t="shared" si="23"/>
        <v>0.3943554064</v>
      </c>
      <c r="H29" s="46">
        <f t="shared" si="23"/>
        <v>0.3943554064</v>
      </c>
      <c r="I29" s="46">
        <f t="shared" si="23"/>
        <v>0.3943554064</v>
      </c>
      <c r="J29" s="47">
        <f t="shared" si="23"/>
        <v>0.3943554064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78" t="s">
        <v>50</v>
      </c>
      <c r="B30" s="45">
        <f t="shared" ref="B30:J30" si="24">B6/B3</f>
        <v>0.6190379009</v>
      </c>
      <c r="C30" s="45">
        <f t="shared" si="24"/>
        <v>0.6077121237</v>
      </c>
      <c r="D30" s="45">
        <f t="shared" si="24"/>
        <v>0.5931120131</v>
      </c>
      <c r="E30" s="45">
        <f t="shared" si="24"/>
        <v>0.6027163368</v>
      </c>
      <c r="F30" s="46">
        <f t="shared" si="24"/>
        <v>0.6056445936</v>
      </c>
      <c r="G30" s="46">
        <f t="shared" si="24"/>
        <v>0.6056445936</v>
      </c>
      <c r="H30" s="46">
        <f t="shared" si="24"/>
        <v>0.6056445936</v>
      </c>
      <c r="I30" s="46">
        <f t="shared" si="24"/>
        <v>0.6056445936</v>
      </c>
      <c r="J30" s="47">
        <f t="shared" si="24"/>
        <v>0.6056445936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78" t="s">
        <v>52</v>
      </c>
      <c r="B31" s="45">
        <f t="shared" ref="B31:J31" si="25">B8/B3</f>
        <v>0.3205539359</v>
      </c>
      <c r="C31" s="45">
        <f t="shared" si="25"/>
        <v>0.3004347126</v>
      </c>
      <c r="D31" s="45">
        <f t="shared" si="25"/>
        <v>0.2740655479</v>
      </c>
      <c r="E31" s="45">
        <f t="shared" si="25"/>
        <v>0.2984866123</v>
      </c>
      <c r="F31" s="46">
        <f t="shared" si="25"/>
        <v>0.3010488255</v>
      </c>
      <c r="G31" s="46">
        <f t="shared" si="25"/>
        <v>0.3015547018</v>
      </c>
      <c r="H31" s="46">
        <f t="shared" si="25"/>
        <v>0.3013924087</v>
      </c>
      <c r="I31" s="46">
        <f t="shared" si="25"/>
        <v>0.3011937463</v>
      </c>
      <c r="J31" s="47">
        <f t="shared" si="25"/>
        <v>0.3008736048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78" t="s">
        <v>53</v>
      </c>
      <c r="B32" s="45">
        <f t="shared" ref="B32:J32" si="26">B10/B3</f>
        <v>0.03166180758</v>
      </c>
      <c r="C32" s="45">
        <f t="shared" si="26"/>
        <v>0.03662856223</v>
      </c>
      <c r="D32" s="45">
        <f t="shared" si="26"/>
        <v>0.04652571636</v>
      </c>
      <c r="E32" s="45">
        <f t="shared" si="26"/>
        <v>0.03756305782</v>
      </c>
      <c r="F32" s="46">
        <f t="shared" si="26"/>
        <v>0.03543116271</v>
      </c>
      <c r="G32" s="46">
        <f t="shared" si="26"/>
        <v>0.0349252864</v>
      </c>
      <c r="H32" s="46">
        <f t="shared" si="26"/>
        <v>0.03508757951</v>
      </c>
      <c r="I32" s="46">
        <f t="shared" si="26"/>
        <v>0.03528624193</v>
      </c>
      <c r="J32" s="47">
        <f t="shared" si="26"/>
        <v>0.03560638337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78" t="s">
        <v>56</v>
      </c>
      <c r="B33" s="45">
        <f t="shared" ref="B33:J33" si="27">B14/B3</f>
        <v>0.2668221574</v>
      </c>
      <c r="C33" s="45">
        <f t="shared" si="27"/>
        <v>0.2706488488</v>
      </c>
      <c r="D33" s="45">
        <f t="shared" si="27"/>
        <v>0.2725207488</v>
      </c>
      <c r="E33" s="45">
        <f t="shared" si="27"/>
        <v>0.2666666667</v>
      </c>
      <c r="F33" s="46">
        <f t="shared" si="27"/>
        <v>0.2691646054</v>
      </c>
      <c r="G33" s="46">
        <f t="shared" si="27"/>
        <v>0.2691646054</v>
      </c>
      <c r="H33" s="46">
        <f t="shared" si="27"/>
        <v>0.2691646054</v>
      </c>
      <c r="I33" s="46">
        <f t="shared" si="27"/>
        <v>0.2691646054</v>
      </c>
      <c r="J33" s="47">
        <f t="shared" si="27"/>
        <v>0.2691646054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78" t="s">
        <v>59</v>
      </c>
      <c r="B34" s="45">
        <f t="shared" ref="B34:J34" si="28">B17/B3</f>
        <v>0.02008746356</v>
      </c>
      <c r="C34" s="45">
        <f t="shared" si="28"/>
        <v>0.01510760479</v>
      </c>
      <c r="D34" s="45">
        <f t="shared" si="28"/>
        <v>0.01120736657</v>
      </c>
      <c r="E34" s="45">
        <f t="shared" si="28"/>
        <v>0.007140085371</v>
      </c>
      <c r="F34" s="46">
        <f t="shared" si="28"/>
        <v>0.00720696848</v>
      </c>
      <c r="G34" s="46">
        <f t="shared" si="28"/>
        <v>0.00720696848</v>
      </c>
      <c r="H34" s="46">
        <f t="shared" si="28"/>
        <v>0.00720696848</v>
      </c>
      <c r="I34" s="46">
        <f t="shared" si="28"/>
        <v>0.00720696848</v>
      </c>
      <c r="J34" s="47">
        <f t="shared" si="28"/>
        <v>0.00720696848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78" t="s">
        <v>60</v>
      </c>
      <c r="B35" s="45">
        <f t="shared" ref="B35:J35" si="29">B18/B3</f>
        <v>0.027696793</v>
      </c>
      <c r="C35" s="45">
        <f t="shared" si="29"/>
        <v>0.0253850695</v>
      </c>
      <c r="D35" s="45">
        <f t="shared" si="29"/>
        <v>0.04352698855</v>
      </c>
      <c r="E35" s="45">
        <f t="shared" si="29"/>
        <v>0.04131418963</v>
      </c>
      <c r="F35" s="46">
        <f t="shared" si="29"/>
        <v>0.04291648786</v>
      </c>
      <c r="G35" s="46">
        <f t="shared" si="29"/>
        <v>0.04275536596</v>
      </c>
      <c r="H35" s="46">
        <f t="shared" si="29"/>
        <v>0.04378464367</v>
      </c>
      <c r="I35" s="46">
        <f t="shared" si="29"/>
        <v>0.04612715238</v>
      </c>
      <c r="J35" s="47">
        <f t="shared" si="29"/>
        <v>0.05003267941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78" t="s">
        <v>62</v>
      </c>
      <c r="B36" s="45">
        <f t="shared" ref="B36:J36" si="30">B21/B3</f>
        <v>0.2397959184</v>
      </c>
      <c r="C36" s="45">
        <f t="shared" si="30"/>
        <v>0.2894327269</v>
      </c>
      <c r="D36" s="45">
        <f t="shared" si="30"/>
        <v>0.2871206155</v>
      </c>
      <c r="E36" s="45">
        <f t="shared" si="30"/>
        <v>0.321433191</v>
      </c>
      <c r="F36" s="46">
        <f t="shared" si="30"/>
        <v>0.2262481176</v>
      </c>
      <c r="G36" s="46">
        <f t="shared" si="30"/>
        <v>0.2264092395</v>
      </c>
      <c r="H36" s="46">
        <f t="shared" si="30"/>
        <v>0.2253799617</v>
      </c>
      <c r="I36" s="46">
        <f t="shared" si="30"/>
        <v>0.223037453</v>
      </c>
      <c r="J36" s="47">
        <f t="shared" si="30"/>
        <v>0.219131926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78" t="s">
        <v>63</v>
      </c>
      <c r="B37" s="45">
        <f t="shared" ref="B37:J37" si="31">B22/B3</f>
        <v>0.05099125364</v>
      </c>
      <c r="C37" s="45">
        <f t="shared" si="31"/>
        <v>0.04832823485</v>
      </c>
      <c r="D37" s="45">
        <f t="shared" si="31"/>
        <v>0.06000484643</v>
      </c>
      <c r="E37" s="45">
        <f t="shared" si="31"/>
        <v>0.06780494115</v>
      </c>
      <c r="F37" s="46">
        <f t="shared" si="31"/>
        <v>0.05039824768</v>
      </c>
      <c r="G37" s="46">
        <f t="shared" si="31"/>
        <v>0.05310822764</v>
      </c>
      <c r="H37" s="46">
        <f t="shared" si="31"/>
        <v>0.05552872498</v>
      </c>
      <c r="I37" s="46">
        <f t="shared" si="31"/>
        <v>0.05758584703</v>
      </c>
      <c r="J37" s="47">
        <f t="shared" si="31"/>
        <v>0.05916562002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79" t="s">
        <v>64</v>
      </c>
      <c r="B38" s="80">
        <f t="shared" ref="B38:J38" si="32">B24/B3</f>
        <v>0.1888046647</v>
      </c>
      <c r="C38" s="80">
        <f t="shared" si="32"/>
        <v>0.241104492</v>
      </c>
      <c r="D38" s="80">
        <f t="shared" si="32"/>
        <v>0.2271157691</v>
      </c>
      <c r="E38" s="80">
        <f t="shared" si="32"/>
        <v>0.2536282499</v>
      </c>
      <c r="F38" s="81">
        <f t="shared" si="32"/>
        <v>0.1758498699</v>
      </c>
      <c r="G38" s="81">
        <f t="shared" si="32"/>
        <v>0.1733010118</v>
      </c>
      <c r="H38" s="81">
        <f t="shared" si="32"/>
        <v>0.1698512368</v>
      </c>
      <c r="I38" s="81">
        <f t="shared" si="32"/>
        <v>0.165451606</v>
      </c>
      <c r="J38" s="82">
        <f t="shared" si="32"/>
        <v>0.159966306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69"/>
      <c r="C39" s="69"/>
      <c r="D39" s="69"/>
      <c r="E39" s="69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B40" s="83"/>
      <c r="C40" s="83"/>
      <c r="D40" s="83"/>
      <c r="E40" s="83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84" t="s">
        <v>66</v>
      </c>
      <c r="B41" s="71"/>
      <c r="C41" s="71"/>
      <c r="D41" s="71"/>
      <c r="E41" s="71"/>
      <c r="F41" s="72"/>
      <c r="G41" s="72"/>
      <c r="H41" s="72"/>
      <c r="I41" s="72"/>
      <c r="J41" s="73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74" t="s">
        <v>47</v>
      </c>
      <c r="B42" s="69"/>
      <c r="C42" s="45">
        <f t="shared" ref="C42:J42" si="33">C3/B3-1</f>
        <v>0.08647230321</v>
      </c>
      <c r="D42" s="45">
        <f t="shared" si="33"/>
        <v>-0.1140986422</v>
      </c>
      <c r="E42" s="45">
        <f t="shared" si="33"/>
        <v>0.1708669049</v>
      </c>
      <c r="F42" s="46">
        <f t="shared" si="33"/>
        <v>0.140693524</v>
      </c>
      <c r="G42" s="46">
        <f t="shared" si="33"/>
        <v>0.110520143</v>
      </c>
      <c r="H42" s="46">
        <f t="shared" si="33"/>
        <v>0.08034676198</v>
      </c>
      <c r="I42" s="46">
        <f t="shared" si="33"/>
        <v>0.05017338099</v>
      </c>
      <c r="J42" s="47">
        <f t="shared" si="33"/>
        <v>0.02</v>
      </c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78" t="s">
        <v>49</v>
      </c>
      <c r="B43" s="69"/>
      <c r="C43" s="45">
        <f t="shared" ref="C43:J43" si="34">C5/B5-1</f>
        <v>0.1187724803</v>
      </c>
      <c r="D43" s="45">
        <f t="shared" si="34"/>
        <v>-0.08112730009</v>
      </c>
      <c r="E43" s="45">
        <f t="shared" si="34"/>
        <v>0.1432293605</v>
      </c>
      <c r="F43" s="46">
        <f t="shared" si="34"/>
        <v>0.1322858197</v>
      </c>
      <c r="G43" s="46">
        <f t="shared" si="34"/>
        <v>0.110520143</v>
      </c>
      <c r="H43" s="46">
        <f t="shared" si="34"/>
        <v>0.08034676198</v>
      </c>
      <c r="I43" s="46">
        <f t="shared" si="34"/>
        <v>0.05017338099</v>
      </c>
      <c r="J43" s="47">
        <f t="shared" si="34"/>
        <v>0.02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78" t="s">
        <v>50</v>
      </c>
      <c r="B44" s="69"/>
      <c r="C44" s="45">
        <f t="shared" ref="C44:J44" si="35">C6/B6-1</f>
        <v>0.06659445203</v>
      </c>
      <c r="D44" s="45">
        <f t="shared" si="35"/>
        <v>-0.1353821698</v>
      </c>
      <c r="E44" s="45">
        <f t="shared" si="35"/>
        <v>0.189826873</v>
      </c>
      <c r="F44" s="46">
        <f t="shared" si="35"/>
        <v>0.1462355067</v>
      </c>
      <c r="G44" s="46">
        <f t="shared" si="35"/>
        <v>0.110520143</v>
      </c>
      <c r="H44" s="46">
        <f t="shared" si="35"/>
        <v>0.08034676198</v>
      </c>
      <c r="I44" s="46">
        <f t="shared" si="35"/>
        <v>0.05017338099</v>
      </c>
      <c r="J44" s="47">
        <f t="shared" si="35"/>
        <v>0.02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78" t="s">
        <v>52</v>
      </c>
      <c r="B45" s="69"/>
      <c r="C45" s="45">
        <f t="shared" ref="C45:J45" si="36">C8/B8-1</f>
        <v>0.01828103683</v>
      </c>
      <c r="D45" s="45">
        <f t="shared" si="36"/>
        <v>-0.1918542337</v>
      </c>
      <c r="E45" s="45">
        <f t="shared" si="36"/>
        <v>0.275198939</v>
      </c>
      <c r="F45" s="46">
        <f t="shared" si="36"/>
        <v>0.1504852527</v>
      </c>
      <c r="G45" s="46">
        <f t="shared" si="36"/>
        <v>0.1123862384</v>
      </c>
      <c r="H45" s="46">
        <f t="shared" si="36"/>
        <v>0.07976533235</v>
      </c>
      <c r="I45" s="46">
        <f t="shared" si="36"/>
        <v>0.04948116053</v>
      </c>
      <c r="J45" s="47">
        <f t="shared" si="36"/>
        <v>0.01891583319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78" t="s">
        <v>53</v>
      </c>
      <c r="B46" s="69"/>
      <c r="C46" s="45">
        <f t="shared" ref="C46:J46" si="37">C10/B10-1</f>
        <v>0.2569060773</v>
      </c>
      <c r="D46" s="45">
        <f t="shared" si="37"/>
        <v>0.1252747253</v>
      </c>
      <c r="E46" s="45">
        <f t="shared" si="37"/>
        <v>-0.0546875</v>
      </c>
      <c r="F46" s="46">
        <f t="shared" si="37"/>
        <v>0.0759533486</v>
      </c>
      <c r="G46" s="46">
        <f t="shared" si="37"/>
        <v>0.09466444457</v>
      </c>
      <c r="H46" s="46">
        <f t="shared" si="37"/>
        <v>0.08536698817</v>
      </c>
      <c r="I46" s="46">
        <f t="shared" si="37"/>
        <v>0.05611935943</v>
      </c>
      <c r="J46" s="47">
        <f t="shared" si="37"/>
        <v>0.02925415247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78" t="s">
        <v>56</v>
      </c>
      <c r="B47" s="69"/>
      <c r="C47" s="45">
        <f t="shared" ref="C47:J47" si="38">C14/B14-1</f>
        <v>0.1020541958</v>
      </c>
      <c r="D47" s="45">
        <f t="shared" si="38"/>
        <v>-0.1079714456</v>
      </c>
      <c r="E47" s="45">
        <f t="shared" si="38"/>
        <v>0.1457152384</v>
      </c>
      <c r="F47" s="46">
        <f t="shared" si="38"/>
        <v>0.1513787086</v>
      </c>
      <c r="G47" s="46">
        <f t="shared" si="38"/>
        <v>0.110520143</v>
      </c>
      <c r="H47" s="46">
        <f t="shared" si="38"/>
        <v>0.08034676198</v>
      </c>
      <c r="I47" s="46">
        <f t="shared" si="38"/>
        <v>0.05017338099</v>
      </c>
      <c r="J47" s="47">
        <f t="shared" si="38"/>
        <v>0.02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78" t="s">
        <v>59</v>
      </c>
      <c r="B48" s="69"/>
      <c r="C48" s="45">
        <f t="shared" ref="C48:J48" si="39">C17/B17-1</f>
        <v>-0.18287373</v>
      </c>
      <c r="D48" s="45">
        <f t="shared" si="39"/>
        <v>-0.3428063943</v>
      </c>
      <c r="E48" s="45">
        <f t="shared" si="39"/>
        <v>-0.2540540541</v>
      </c>
      <c r="F48" s="46">
        <f t="shared" si="39"/>
        <v>0.1513787086</v>
      </c>
      <c r="G48" s="46">
        <f t="shared" si="39"/>
        <v>0.110520143</v>
      </c>
      <c r="H48" s="46">
        <f t="shared" si="39"/>
        <v>0.08034676198</v>
      </c>
      <c r="I48" s="46">
        <f t="shared" si="39"/>
        <v>0.05017338099</v>
      </c>
      <c r="J48" s="47">
        <f t="shared" si="39"/>
        <v>0.02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78" t="s">
        <v>60</v>
      </c>
      <c r="B49" s="69"/>
      <c r="C49" s="45">
        <f t="shared" ref="C49:J49" si="40">C18/B18-1</f>
        <v>-0.004210526316</v>
      </c>
      <c r="D49" s="45">
        <f t="shared" si="40"/>
        <v>0.5190274841</v>
      </c>
      <c r="E49" s="45">
        <f t="shared" si="40"/>
        <v>0.1113430759</v>
      </c>
      <c r="F49" s="46">
        <f t="shared" si="40"/>
        <v>0.1849333176</v>
      </c>
      <c r="G49" s="46">
        <f t="shared" si="40"/>
        <v>0.1063509034</v>
      </c>
      <c r="H49" s="46">
        <f t="shared" si="40"/>
        <v>0.1063546518</v>
      </c>
      <c r="I49" s="46">
        <f t="shared" si="40"/>
        <v>0.1063583827</v>
      </c>
      <c r="J49" s="47">
        <f t="shared" si="40"/>
        <v>0.1063620963</v>
      </c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78" t="s">
        <v>62</v>
      </c>
      <c r="B50" s="69"/>
      <c r="C50" s="45">
        <f t="shared" ref="C50:J50" si="41">C21/B21-1</f>
        <v>0.3113677812</v>
      </c>
      <c r="D50" s="45">
        <f t="shared" si="41"/>
        <v>-0.121175598</v>
      </c>
      <c r="E50" s="45">
        <f t="shared" si="41"/>
        <v>0.3107922777</v>
      </c>
      <c r="F50" s="46">
        <f t="shared" si="41"/>
        <v>-0.1970967228</v>
      </c>
      <c r="G50" s="46">
        <f t="shared" si="41"/>
        <v>0.1113109965</v>
      </c>
      <c r="H50" s="46">
        <f t="shared" si="41"/>
        <v>0.0754354039</v>
      </c>
      <c r="I50" s="46">
        <f t="shared" si="41"/>
        <v>0.03925830113</v>
      </c>
      <c r="J50" s="47">
        <f t="shared" si="41"/>
        <v>0.002139154113</v>
      </c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78" t="s">
        <v>63</v>
      </c>
      <c r="B51" s="69"/>
      <c r="C51" s="45">
        <f t="shared" ref="C51:J51" si="42">C22/B22-1</f>
        <v>0.02973127501</v>
      </c>
      <c r="D51" s="45">
        <f t="shared" si="42"/>
        <v>0.09994447529</v>
      </c>
      <c r="E51" s="45">
        <f t="shared" si="42"/>
        <v>0.323069157</v>
      </c>
      <c r="F51" s="46">
        <f t="shared" si="42"/>
        <v>-0.1521421039</v>
      </c>
      <c r="G51" s="46">
        <f t="shared" si="42"/>
        <v>0.1702342694</v>
      </c>
      <c r="H51" s="46">
        <f t="shared" si="42"/>
        <v>0.1295853938</v>
      </c>
      <c r="I51" s="46">
        <f t="shared" si="42"/>
        <v>0.08907819682</v>
      </c>
      <c r="J51" s="47">
        <f t="shared" si="42"/>
        <v>0.04798202221</v>
      </c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79" t="s">
        <v>64</v>
      </c>
      <c r="B52" s="85"/>
      <c r="C52" s="80">
        <f t="shared" ref="C52:J52" si="43">C24/B24-1</f>
        <v>0.3874305127</v>
      </c>
      <c r="D52" s="80">
        <f t="shared" si="43"/>
        <v>-0.1654980523</v>
      </c>
      <c r="E52" s="80">
        <f t="shared" si="43"/>
        <v>0.3075486796</v>
      </c>
      <c r="F52" s="81">
        <f t="shared" si="43"/>
        <v>-0.2091148843</v>
      </c>
      <c r="G52" s="81">
        <f t="shared" si="43"/>
        <v>0.09442369537</v>
      </c>
      <c r="H52" s="81">
        <f t="shared" si="43"/>
        <v>0.05884109808</v>
      </c>
      <c r="I52" s="81">
        <f t="shared" si="43"/>
        <v>0.02297089964</v>
      </c>
      <c r="J52" s="82">
        <f t="shared" si="43"/>
        <v>-0.01381657127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8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68"/>
      <c r="B63" s="87"/>
      <c r="C63" s="87"/>
      <c r="D63" s="87"/>
      <c r="E63" s="87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68"/>
      <c r="B64" s="88"/>
      <c r="C64" s="88"/>
      <c r="D64" s="88"/>
      <c r="E64" s="88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68"/>
      <c r="B65" s="89"/>
      <c r="C65" s="89"/>
      <c r="D65" s="89"/>
      <c r="E65" s="89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68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90"/>
      <c r="C70" s="90"/>
      <c r="D70" s="35"/>
      <c r="E70" s="90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90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F1:I1"/>
    <mergeCell ref="A61:B6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2.88"/>
    <col customWidth="1" min="2" max="6" width="12.63"/>
  </cols>
  <sheetData>
    <row r="1" ht="15.75" customHeight="1">
      <c r="A1" s="91" t="s">
        <v>67</v>
      </c>
      <c r="B1" s="32" t="s">
        <v>45</v>
      </c>
      <c r="F1" s="33" t="s">
        <v>46</v>
      </c>
      <c r="J1" s="92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>
      <c r="A2" s="93"/>
      <c r="B2" s="94">
        <v>43465.0</v>
      </c>
      <c r="C2" s="94">
        <v>43830.0</v>
      </c>
      <c r="D2" s="94">
        <v>44196.0</v>
      </c>
      <c r="E2" s="94">
        <v>44561.0</v>
      </c>
      <c r="F2" s="95">
        <v>44926.0</v>
      </c>
      <c r="G2" s="95">
        <v>45291.0</v>
      </c>
      <c r="H2" s="95">
        <v>45657.0</v>
      </c>
      <c r="I2" s="95">
        <v>46022.0</v>
      </c>
      <c r="J2" s="96">
        <v>46387.0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.75" customHeight="1">
      <c r="A3" s="97" t="s">
        <v>68</v>
      </c>
      <c r="B3" s="98"/>
      <c r="C3" s="98"/>
      <c r="D3" s="98"/>
      <c r="E3" s="98"/>
      <c r="F3" s="99"/>
      <c r="G3" s="99"/>
      <c r="H3" s="99"/>
      <c r="I3" s="99"/>
      <c r="J3" s="100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5.75" customHeight="1">
      <c r="A4" s="101" t="s">
        <v>69</v>
      </c>
      <c r="B4" s="98">
        <v>9077.0</v>
      </c>
      <c r="C4" s="98">
        <v>6480.0</v>
      </c>
      <c r="D4" s="98">
        <v>6795.0</v>
      </c>
      <c r="E4" s="98">
        <v>9684.0</v>
      </c>
      <c r="F4" s="102">
        <f t="shared" ref="F4:J4" si="1">F36-(SUM(F5:F8,F11:F16))</f>
        <v>6015.274063</v>
      </c>
      <c r="G4" s="102">
        <f t="shared" si="1"/>
        <v>7574.688262</v>
      </c>
      <c r="H4" s="102">
        <f t="shared" si="1"/>
        <v>8104.538465</v>
      </c>
      <c r="I4" s="102">
        <f t="shared" si="1"/>
        <v>9750.029163</v>
      </c>
      <c r="J4" s="103">
        <f t="shared" si="1"/>
        <v>11872.63429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5.75" customHeight="1">
      <c r="A5" s="101" t="s">
        <v>70</v>
      </c>
      <c r="B5" s="98">
        <v>7038.0</v>
      </c>
      <c r="C5" s="98">
        <v>4695.0</v>
      </c>
      <c r="D5" s="98">
        <v>4119.0</v>
      </c>
      <c r="E5" s="98">
        <v>2941.0</v>
      </c>
      <c r="F5" s="102">
        <f t="shared" ref="F5:J5" si="2">E5</f>
        <v>2941</v>
      </c>
      <c r="G5" s="102">
        <f t="shared" si="2"/>
        <v>2941</v>
      </c>
      <c r="H5" s="102">
        <f t="shared" si="2"/>
        <v>2941</v>
      </c>
      <c r="I5" s="102">
        <f t="shared" si="2"/>
        <v>2941</v>
      </c>
      <c r="J5" s="103">
        <f t="shared" si="2"/>
        <v>2941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5.75" customHeight="1">
      <c r="A6" s="101" t="s">
        <v>71</v>
      </c>
      <c r="B6" s="98">
        <v>3685.0</v>
      </c>
      <c r="C6" s="98">
        <v>3971.0</v>
      </c>
      <c r="D6" s="98">
        <v>3144.0</v>
      </c>
      <c r="E6" s="98">
        <v>3512.0</v>
      </c>
      <c r="F6" s="102">
        <f>'WORKING CAPITAL CHANGE'!H10</f>
        <v>4358.984808</v>
      </c>
      <c r="G6" s="102">
        <f>'WORKING CAPITAL CHANGE'!I10</f>
        <v>4840.740432</v>
      </c>
      <c r="H6" s="102">
        <f>'WORKING CAPITAL CHANGE'!J10</f>
        <v>5178.585978</v>
      </c>
      <c r="I6" s="102">
        <f>'WORKING CAPITAL CHANGE'!K10</f>
        <v>5301.394707</v>
      </c>
      <c r="J6" s="103">
        <f>'WORKING CAPITAL CHANGE'!L10</f>
        <v>5539.606136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5.75" customHeight="1">
      <c r="A7" s="101" t="s">
        <v>72</v>
      </c>
      <c r="B7" s="98">
        <v>3071.0</v>
      </c>
      <c r="C7" s="98">
        <v>3379.0</v>
      </c>
      <c r="D7" s="98">
        <v>3266.0</v>
      </c>
      <c r="E7" s="98">
        <v>3414.0</v>
      </c>
      <c r="F7" s="102">
        <f>'WORKING CAPITAL CHANGE'!H9</f>
        <v>3781.834638</v>
      </c>
      <c r="G7" s="102">
        <f>'WORKING CAPITAL CHANGE'!I9</f>
        <v>4199.803543</v>
      </c>
      <c r="H7" s="102">
        <f>'WORKING CAPITAL CHANGE'!J9</f>
        <v>4537.244158</v>
      </c>
      <c r="I7" s="102">
        <f>'WORKING CAPITAL CHANGE'!K9</f>
        <v>4764.893038</v>
      </c>
      <c r="J7" s="103">
        <f>'WORKING CAPITAL CHANGE'!L9</f>
        <v>4860.190899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5.75" customHeight="1">
      <c r="A8" s="101" t="s">
        <v>73</v>
      </c>
      <c r="B8" s="98">
        <v>2059.0</v>
      </c>
      <c r="C8" s="98">
        <v>1886.0</v>
      </c>
      <c r="D8" s="98">
        <v>1916.0</v>
      </c>
      <c r="E8" s="98">
        <v>2994.0</v>
      </c>
      <c r="F8" s="102">
        <f>'WORKING CAPITAL CHANGE'!H11</f>
        <v>3527.480653</v>
      </c>
      <c r="G8" s="102">
        <f>'WORKING CAPITAL CHANGE'!I11</f>
        <v>3917.33832</v>
      </c>
      <c r="H8" s="102">
        <f>'WORKING CAPITAL CHANGE'!J11</f>
        <v>4232.083769</v>
      </c>
      <c r="I8" s="102">
        <f>'WORKING CAPITAL CHANGE'!K11</f>
        <v>4444.421721</v>
      </c>
      <c r="J8" s="103">
        <f>'WORKING CAPITAL CHANGE'!L11</f>
        <v>4533.310155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5.75" customHeight="1">
      <c r="A9" s="104" t="s">
        <v>74</v>
      </c>
      <c r="B9" s="105">
        <v>24930.0</v>
      </c>
      <c r="C9" s="105">
        <v>20411.0</v>
      </c>
      <c r="D9" s="105">
        <v>19240.0</v>
      </c>
      <c r="E9" s="105">
        <v>22545.0</v>
      </c>
      <c r="F9" s="106">
        <f t="shared" ref="F9:J9" si="3">SUM(F4:F8)</f>
        <v>20624.57416</v>
      </c>
      <c r="G9" s="106">
        <f t="shared" si="3"/>
        <v>23473.57056</v>
      </c>
      <c r="H9" s="106">
        <f t="shared" si="3"/>
        <v>24993.45237</v>
      </c>
      <c r="I9" s="106">
        <f t="shared" si="3"/>
        <v>27201.73863</v>
      </c>
      <c r="J9" s="107">
        <f t="shared" si="3"/>
        <v>29746.74148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5.75" customHeight="1">
      <c r="A10" s="97" t="s">
        <v>75</v>
      </c>
      <c r="B10" s="98"/>
      <c r="C10" s="98"/>
      <c r="D10" s="98"/>
      <c r="E10" s="98"/>
      <c r="F10" s="102"/>
      <c r="G10" s="102"/>
      <c r="H10" s="102"/>
      <c r="I10" s="102"/>
      <c r="J10" s="103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5.75" customHeight="1">
      <c r="A11" s="101" t="s">
        <v>76</v>
      </c>
      <c r="B11" s="98">
        <v>20279.0</v>
      </c>
      <c r="C11" s="98">
        <v>19879.0</v>
      </c>
      <c r="D11" s="98">
        <v>20085.0</v>
      </c>
      <c r="E11" s="98">
        <v>18416.0</v>
      </c>
      <c r="F11" s="102">
        <f t="shared" ref="F11:J11" si="4">E11*1.1</f>
        <v>20257.6</v>
      </c>
      <c r="G11" s="102">
        <f t="shared" si="4"/>
        <v>22283.36</v>
      </c>
      <c r="H11" s="102">
        <f t="shared" si="4"/>
        <v>24511.696</v>
      </c>
      <c r="I11" s="102">
        <f t="shared" si="4"/>
        <v>26962.8656</v>
      </c>
      <c r="J11" s="103">
        <f t="shared" si="4"/>
        <v>29659.15216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5.75" customHeight="1">
      <c r="A12" s="101" t="s">
        <v>77</v>
      </c>
      <c r="B12" s="98">
        <v>9598.0</v>
      </c>
      <c r="C12" s="98">
        <v>10838.0</v>
      </c>
      <c r="D12" s="98">
        <v>10777.0</v>
      </c>
      <c r="E12" s="98">
        <v>9920.0</v>
      </c>
      <c r="F12" s="102">
        <f>'FIXED ASSET SCHEDULE'!F8</f>
        <v>11424.01231</v>
      </c>
      <c r="G12" s="102">
        <f>'FIXED ASSET SCHEDULE'!G8</f>
        <v>12686.59578</v>
      </c>
      <c r="H12" s="102">
        <f>'FIXED ASSET SCHEDULE'!H8</f>
        <v>13705.92267</v>
      </c>
      <c r="I12" s="102">
        <f>'FIXED ASSET SCHEDULE'!I8</f>
        <v>14393.59515</v>
      </c>
      <c r="J12" s="103">
        <f>'FIXED ASSET SCHEDULE'!J8</f>
        <v>14681.46705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75" customHeight="1">
      <c r="A13" s="101" t="s">
        <v>78</v>
      </c>
      <c r="B13" s="98">
        <v>14109.0</v>
      </c>
      <c r="C13" s="98">
        <v>16764.0</v>
      </c>
      <c r="D13" s="98">
        <v>17506.0</v>
      </c>
      <c r="E13" s="98">
        <v>19363.0</v>
      </c>
      <c r="F13" s="108">
        <v>19363.0</v>
      </c>
      <c r="G13" s="108">
        <v>19363.0</v>
      </c>
      <c r="H13" s="108">
        <v>19363.0</v>
      </c>
      <c r="I13" s="108">
        <v>19363.0</v>
      </c>
      <c r="J13" s="109">
        <v>19363.0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5.75" customHeight="1">
      <c r="A14" s="101" t="s">
        <v>79</v>
      </c>
      <c r="B14" s="98">
        <v>7478.0</v>
      </c>
      <c r="C14" s="98">
        <v>10002.0</v>
      </c>
      <c r="D14" s="98">
        <v>11044.0</v>
      </c>
      <c r="E14" s="98">
        <v>15250.0</v>
      </c>
      <c r="F14" s="102">
        <f>'FIXED ASSET SCHEDULE'!F23</f>
        <v>16991.95576</v>
      </c>
      <c r="G14" s="102">
        <f>'FIXED ASSET SCHEDULE'!G23</f>
        <v>19086.0474</v>
      </c>
      <c r="H14" s="102">
        <f>'FIXED ASSET SCHEDULE'!H23</f>
        <v>20980.59649</v>
      </c>
      <c r="I14" s="102">
        <f>'FIXED ASSET SCHEDULE'!I23</f>
        <v>22940.26606</v>
      </c>
      <c r="J14" s="103">
        <f>'FIXED ASSET SCHEDULE'!J23</f>
        <v>24833.13277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5.75" customHeight="1">
      <c r="A15" s="101" t="s">
        <v>80</v>
      </c>
      <c r="B15" s="98">
        <v>4148.0</v>
      </c>
      <c r="C15" s="98">
        <v>6075.0</v>
      </c>
      <c r="D15" s="98">
        <v>6184.0</v>
      </c>
      <c r="E15" s="98">
        <v>6731.0</v>
      </c>
      <c r="F15" s="102">
        <f t="shared" ref="F15:J15" si="5">MEDIAN(B15:E15)</f>
        <v>6129.5</v>
      </c>
      <c r="G15" s="102">
        <f t="shared" si="5"/>
        <v>6156.75</v>
      </c>
      <c r="H15" s="102">
        <f t="shared" si="5"/>
        <v>6170.375</v>
      </c>
      <c r="I15" s="102">
        <f t="shared" si="5"/>
        <v>6163.5625</v>
      </c>
      <c r="J15" s="103">
        <f t="shared" si="5"/>
        <v>6160.15625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75" customHeight="1">
      <c r="A16" s="101" t="s">
        <v>81</v>
      </c>
      <c r="B16" s="98">
        <v>2674.0</v>
      </c>
      <c r="C16" s="98">
        <v>2412.0</v>
      </c>
      <c r="D16" s="98">
        <v>2460.0</v>
      </c>
      <c r="E16" s="98">
        <v>2129.0</v>
      </c>
      <c r="F16" s="102">
        <f t="shared" ref="F16:J16" si="6">AVERAGE(B16:E16)</f>
        <v>2418.75</v>
      </c>
      <c r="G16" s="102">
        <f t="shared" si="6"/>
        <v>2354.9375</v>
      </c>
      <c r="H16" s="102">
        <f t="shared" si="6"/>
        <v>2340.671875</v>
      </c>
      <c r="I16" s="102">
        <f t="shared" si="6"/>
        <v>2310.839844</v>
      </c>
      <c r="J16" s="103">
        <f t="shared" si="6"/>
        <v>2356.299805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5.75" customHeight="1">
      <c r="A17" s="110" t="s">
        <v>82</v>
      </c>
      <c r="B17" s="111">
        <v>83216.0</v>
      </c>
      <c r="C17" s="111">
        <v>86381.0</v>
      </c>
      <c r="D17" s="111">
        <v>87296.0</v>
      </c>
      <c r="E17" s="111">
        <v>94354.0</v>
      </c>
      <c r="F17" s="112">
        <f t="shared" ref="F17:J17" si="7">SUM(F11:F16,F9)</f>
        <v>97209.39222</v>
      </c>
      <c r="G17" s="112">
        <f t="shared" si="7"/>
        <v>105404.2612</v>
      </c>
      <c r="H17" s="112">
        <f t="shared" si="7"/>
        <v>112065.7144</v>
      </c>
      <c r="I17" s="112">
        <f t="shared" si="7"/>
        <v>119335.8678</v>
      </c>
      <c r="J17" s="113">
        <f t="shared" si="7"/>
        <v>126799.9495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5.75" customHeight="1">
      <c r="A18" s="97" t="s">
        <v>83</v>
      </c>
      <c r="B18" s="98"/>
      <c r="C18" s="98"/>
      <c r="D18" s="98"/>
      <c r="E18" s="98"/>
      <c r="F18" s="102"/>
      <c r="G18" s="114"/>
      <c r="H18" s="114"/>
      <c r="I18" s="102"/>
      <c r="J18" s="103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75" customHeight="1">
      <c r="A19" s="101" t="s">
        <v>84</v>
      </c>
      <c r="B19" s="98">
        <v>9944.0</v>
      </c>
      <c r="C19" s="98">
        <v>11726.0</v>
      </c>
      <c r="D19" s="98">
        <v>11933.0</v>
      </c>
      <c r="E19" s="98">
        <v>15305.0</v>
      </c>
      <c r="F19" s="102">
        <f>'WORKING CAPITAL CHANGE'!H14</f>
        <v>14751.54952</v>
      </c>
      <c r="G19" s="102">
        <f>'WORKING CAPITAL CHANGE'!I14</f>
        <v>17079.66838</v>
      </c>
      <c r="H19" s="102">
        <f>'WORKING CAPITAL CHANGE'!J14</f>
        <v>18195.20777</v>
      </c>
      <c r="I19" s="102">
        <f>'WORKING CAPITAL CHANGE'!K14</f>
        <v>18851.28806</v>
      </c>
      <c r="J19" s="103">
        <f>'WORKING CAPITAL CHANGE'!L14</f>
        <v>19267.54451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5.75" customHeight="1">
      <c r="A20" s="101" t="s">
        <v>85</v>
      </c>
      <c r="B20" s="98">
        <v>18838.0</v>
      </c>
      <c r="C20" s="98">
        <v>15247.0</v>
      </c>
      <c r="D20" s="98">
        <v>2668.0</v>
      </c>
      <c r="E20" s="98">
        <v>4645.0</v>
      </c>
      <c r="F20" s="102">
        <f>'WORKING CAPITAL CHANGE'!H15</f>
        <v>5111.775509</v>
      </c>
      <c r="G20" s="102">
        <f>'WORKING CAPITAL CHANGE'!I15</f>
        <v>5625.508948</v>
      </c>
      <c r="H20" s="102">
        <f>'WORKING CAPITAL CHANGE'!J15</f>
        <v>6190.872597</v>
      </c>
      <c r="I20" s="102">
        <f>'WORKING CAPITAL CHANGE'!K15</f>
        <v>6813.055293</v>
      </c>
      <c r="J20" s="103">
        <f>'WORKING CAPITAL CHANGE'!L15</f>
        <v>7497.76735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101" t="s">
        <v>86</v>
      </c>
      <c r="B21" s="98" t="s">
        <v>87</v>
      </c>
      <c r="C21" s="98" t="s">
        <v>87</v>
      </c>
      <c r="D21" s="98" t="s">
        <v>87</v>
      </c>
      <c r="E21" s="98" t="s">
        <v>88</v>
      </c>
      <c r="F21" s="102" t="s">
        <v>87</v>
      </c>
      <c r="G21" s="114"/>
      <c r="H21" s="114"/>
      <c r="I21" s="102"/>
      <c r="J21" s="103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104" t="s">
        <v>89</v>
      </c>
      <c r="B22" s="105">
        <v>28782.0</v>
      </c>
      <c r="C22" s="105">
        <v>26973.0</v>
      </c>
      <c r="D22" s="105">
        <v>14601.0</v>
      </c>
      <c r="E22" s="105">
        <v>19950.0</v>
      </c>
      <c r="F22" s="106">
        <f t="shared" ref="F22:J22" si="8">SUM(F19:F20)</f>
        <v>19863.32503</v>
      </c>
      <c r="G22" s="106">
        <f t="shared" si="8"/>
        <v>22705.17733</v>
      </c>
      <c r="H22" s="106">
        <f t="shared" si="8"/>
        <v>24386.08036</v>
      </c>
      <c r="I22" s="106">
        <f t="shared" si="8"/>
        <v>25664.34336</v>
      </c>
      <c r="J22" s="107">
        <f t="shared" si="8"/>
        <v>26765.31186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101" t="s">
        <v>90</v>
      </c>
      <c r="B23" s="98">
        <v>25376.0</v>
      </c>
      <c r="C23" s="98">
        <v>27516.0</v>
      </c>
      <c r="D23" s="98">
        <v>40125.0</v>
      </c>
      <c r="E23" s="98">
        <v>38116.0</v>
      </c>
      <c r="F23" s="102">
        <f>'DEBT SCHEDULE'!F4</f>
        <v>42196.6872</v>
      </c>
      <c r="G23" s="102">
        <f>'DEBT SCHEDULE'!G4</f>
        <v>46714.2515</v>
      </c>
      <c r="H23" s="102">
        <f>'DEBT SCHEDULE'!H4</f>
        <v>51715.46485</v>
      </c>
      <c r="I23" s="102">
        <f>'DEBT SCHEDULE'!I4</f>
        <v>57252.10656</v>
      </c>
      <c r="J23" s="103">
        <f>'DEBT SCHEDULE'!J4</f>
        <v>63381.49942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101" t="s">
        <v>91</v>
      </c>
      <c r="B24" s="98">
        <v>7646.0</v>
      </c>
      <c r="C24" s="98">
        <v>8510.0</v>
      </c>
      <c r="D24" s="98">
        <v>9453.0</v>
      </c>
      <c r="E24" s="98">
        <v>8607.0</v>
      </c>
      <c r="F24" s="102">
        <f t="shared" ref="F24:J24" si="9">MEDIAN(B24:E24)</f>
        <v>8558.5</v>
      </c>
      <c r="G24" s="102">
        <f t="shared" si="9"/>
        <v>8582.75</v>
      </c>
      <c r="H24" s="102">
        <f t="shared" si="9"/>
        <v>8594.875</v>
      </c>
      <c r="I24" s="102">
        <f t="shared" si="9"/>
        <v>8588.8125</v>
      </c>
      <c r="J24" s="103">
        <f t="shared" si="9"/>
        <v>8585.78125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101" t="s">
        <v>92</v>
      </c>
      <c r="B25" s="98">
        <v>2354.0</v>
      </c>
      <c r="C25" s="98">
        <v>2284.0</v>
      </c>
      <c r="D25" s="98">
        <v>1833.0</v>
      </c>
      <c r="E25" s="98">
        <v>2821.0</v>
      </c>
      <c r="F25" s="102">
        <f t="shared" ref="F25:J25" si="10">E25</f>
        <v>2821</v>
      </c>
      <c r="G25" s="102">
        <f t="shared" si="10"/>
        <v>2821</v>
      </c>
      <c r="H25" s="102">
        <f t="shared" si="10"/>
        <v>2821</v>
      </c>
      <c r="I25" s="102">
        <f t="shared" si="10"/>
        <v>2821</v>
      </c>
      <c r="J25" s="103">
        <f t="shared" si="10"/>
        <v>2821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101" t="s">
        <v>93</v>
      </c>
      <c r="B26" s="98">
        <v>2077.0</v>
      </c>
      <c r="C26" s="98">
        <v>2117.0</v>
      </c>
      <c r="D26" s="98">
        <v>1985.0</v>
      </c>
      <c r="E26" s="98">
        <v>1861.0</v>
      </c>
      <c r="F26" s="102">
        <f t="shared" ref="F26:J26" si="11">AVERAGE(B26:E26)</f>
        <v>2010</v>
      </c>
      <c r="G26" s="102">
        <f t="shared" si="11"/>
        <v>1993.25</v>
      </c>
      <c r="H26" s="102">
        <f t="shared" si="11"/>
        <v>1962.3125</v>
      </c>
      <c r="I26" s="102">
        <f t="shared" si="11"/>
        <v>1956.640625</v>
      </c>
      <c r="J26" s="103">
        <f t="shared" si="11"/>
        <v>1980.550781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101" t="s">
        <v>94</v>
      </c>
      <c r="B27" s="98" t="s">
        <v>87</v>
      </c>
      <c r="C27" s="98" t="s">
        <v>87</v>
      </c>
      <c r="D27" s="98" t="s">
        <v>87</v>
      </c>
      <c r="E27" s="98" t="s">
        <v>87</v>
      </c>
      <c r="F27" s="102"/>
      <c r="G27" s="114"/>
      <c r="H27" s="114"/>
      <c r="I27" s="102"/>
      <c r="J27" s="103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110" t="s">
        <v>95</v>
      </c>
      <c r="B28" s="111">
        <v>66235.0</v>
      </c>
      <c r="C28" s="111">
        <v>67400.0</v>
      </c>
      <c r="D28" s="111">
        <v>67997.0</v>
      </c>
      <c r="E28" s="111">
        <v>71355.0</v>
      </c>
      <c r="F28" s="112">
        <f t="shared" ref="F28:J28" si="12">SUM(F22:F27)</f>
        <v>75449.51222</v>
      </c>
      <c r="G28" s="112">
        <f t="shared" si="12"/>
        <v>82816.42883</v>
      </c>
      <c r="H28" s="112">
        <f t="shared" si="12"/>
        <v>89479.73272</v>
      </c>
      <c r="I28" s="112">
        <f t="shared" si="12"/>
        <v>96282.90304</v>
      </c>
      <c r="J28" s="113">
        <f t="shared" si="12"/>
        <v>103534.1433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97" t="s">
        <v>96</v>
      </c>
      <c r="B29" s="98"/>
      <c r="C29" s="98"/>
      <c r="D29" s="98"/>
      <c r="E29" s="98"/>
      <c r="F29" s="102"/>
      <c r="G29" s="114"/>
      <c r="H29" s="114"/>
      <c r="I29" s="102"/>
      <c r="J29" s="103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101" t="s">
        <v>97</v>
      </c>
      <c r="B30" s="98">
        <v>1760.0</v>
      </c>
      <c r="C30" s="98">
        <v>1760.0</v>
      </c>
      <c r="D30" s="98">
        <v>1760.0</v>
      </c>
      <c r="E30" s="98">
        <v>1760.0</v>
      </c>
      <c r="F30" s="108">
        <v>1760.0</v>
      </c>
      <c r="G30" s="108">
        <v>1760.0</v>
      </c>
      <c r="H30" s="108">
        <v>1760.0</v>
      </c>
      <c r="I30" s="108">
        <v>1760.0</v>
      </c>
      <c r="J30" s="109">
        <v>1760.0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101" t="s">
        <v>98</v>
      </c>
      <c r="B31" s="98">
        <v>63234.0</v>
      </c>
      <c r="C31" s="98">
        <v>65855.0</v>
      </c>
      <c r="D31" s="98">
        <v>66555.0</v>
      </c>
      <c r="E31" s="98">
        <v>69094.0</v>
      </c>
      <c r="F31" s="102">
        <f t="shared" ref="F31:J31" si="13">AVERAGE(D31:E31)</f>
        <v>67824.5</v>
      </c>
      <c r="G31" s="102">
        <f t="shared" si="13"/>
        <v>68459.25</v>
      </c>
      <c r="H31" s="102">
        <f t="shared" si="13"/>
        <v>68141.875</v>
      </c>
      <c r="I31" s="102">
        <f t="shared" si="13"/>
        <v>68300.5625</v>
      </c>
      <c r="J31" s="103">
        <f t="shared" si="13"/>
        <v>68221.21875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101" t="s">
        <v>99</v>
      </c>
      <c r="B32" s="98">
        <v>-51719.0</v>
      </c>
      <c r="C32" s="98">
        <v>-52244.0</v>
      </c>
      <c r="D32" s="98">
        <v>-52016.0</v>
      </c>
      <c r="E32" s="98">
        <v>-51641.0</v>
      </c>
      <c r="F32" s="102">
        <f t="shared" ref="F32:J32" si="14">MEDIAN(B32:E32)</f>
        <v>-51867.5</v>
      </c>
      <c r="G32" s="102">
        <f t="shared" si="14"/>
        <v>-51941.75</v>
      </c>
      <c r="H32" s="102">
        <f t="shared" si="14"/>
        <v>-51904.625</v>
      </c>
      <c r="I32" s="102">
        <f t="shared" si="14"/>
        <v>-51886.0625</v>
      </c>
      <c r="J32" s="103">
        <f t="shared" si="14"/>
        <v>-51895.34375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101" t="s">
        <v>100</v>
      </c>
      <c r="B33" s="98">
        <v>16520.0</v>
      </c>
      <c r="C33" s="98">
        <v>17154.0</v>
      </c>
      <c r="D33" s="98">
        <v>17601.0</v>
      </c>
      <c r="E33" s="98">
        <v>18116.0</v>
      </c>
      <c r="F33" s="102">
        <f t="shared" ref="F33:J33" si="15">E33*1.03</f>
        <v>18659.48</v>
      </c>
      <c r="G33" s="102">
        <f t="shared" si="15"/>
        <v>19219.2644</v>
      </c>
      <c r="H33" s="102">
        <f t="shared" si="15"/>
        <v>19795.84233</v>
      </c>
      <c r="I33" s="102">
        <f t="shared" si="15"/>
        <v>20389.7176</v>
      </c>
      <c r="J33" s="103">
        <f t="shared" si="15"/>
        <v>21001.40913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101" t="s">
        <v>101</v>
      </c>
      <c r="B34" s="98">
        <v>-12814.0</v>
      </c>
      <c r="C34" s="98">
        <v>-13544.0</v>
      </c>
      <c r="D34" s="98">
        <v>-14601.0</v>
      </c>
      <c r="E34" s="98">
        <v>-14330.0</v>
      </c>
      <c r="F34" s="102">
        <f t="shared" ref="F34:J34" si="16">E34*1.02</f>
        <v>-14616.6</v>
      </c>
      <c r="G34" s="102">
        <f t="shared" si="16"/>
        <v>-14908.932</v>
      </c>
      <c r="H34" s="102">
        <f t="shared" si="16"/>
        <v>-15207.11064</v>
      </c>
      <c r="I34" s="102">
        <f t="shared" si="16"/>
        <v>-15511.25285</v>
      </c>
      <c r="J34" s="103">
        <f t="shared" si="16"/>
        <v>-15821.47791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115" t="s">
        <v>102</v>
      </c>
      <c r="B35" s="98">
        <v>16981.0</v>
      </c>
      <c r="C35" s="98">
        <v>18981.0</v>
      </c>
      <c r="D35" s="98">
        <v>19299.0</v>
      </c>
      <c r="E35" s="98">
        <v>22999.0</v>
      </c>
      <c r="F35" s="102">
        <f t="shared" ref="F35:J35" si="17">SUM(F30:F34)</f>
        <v>21759.88</v>
      </c>
      <c r="G35" s="102">
        <f t="shared" si="17"/>
        <v>22587.8324</v>
      </c>
      <c r="H35" s="102">
        <f t="shared" si="17"/>
        <v>22585.98169</v>
      </c>
      <c r="I35" s="102">
        <f t="shared" si="17"/>
        <v>23052.96475</v>
      </c>
      <c r="J35" s="103">
        <f t="shared" si="17"/>
        <v>23265.80622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116" t="s">
        <v>103</v>
      </c>
      <c r="B36" s="117">
        <v>83216.0</v>
      </c>
      <c r="C36" s="117">
        <v>86381.0</v>
      </c>
      <c r="D36" s="117">
        <v>87296.0</v>
      </c>
      <c r="E36" s="117">
        <v>94354.0</v>
      </c>
      <c r="F36" s="118">
        <f t="shared" ref="F36:J36" si="18">SUM(F35,F28)</f>
        <v>97209.39222</v>
      </c>
      <c r="G36" s="118">
        <f t="shared" si="18"/>
        <v>105404.2612</v>
      </c>
      <c r="H36" s="118">
        <f t="shared" si="18"/>
        <v>112065.7144</v>
      </c>
      <c r="I36" s="118">
        <f t="shared" si="18"/>
        <v>119335.8678</v>
      </c>
      <c r="J36" s="119">
        <f t="shared" si="18"/>
        <v>126799.9495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120"/>
      <c r="B37" s="35"/>
      <c r="C37" s="35"/>
      <c r="D37" s="35"/>
      <c r="E37" s="35"/>
      <c r="F37" s="35"/>
      <c r="G37" s="121"/>
      <c r="H37" s="121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122"/>
      <c r="B38" s="35"/>
      <c r="C38" s="35"/>
      <c r="D38" s="35"/>
      <c r="E38" s="35"/>
      <c r="F38" s="35"/>
      <c r="G38" s="121"/>
      <c r="H38" s="121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121"/>
      <c r="H39" s="121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5"/>
      <c r="E40" s="35"/>
      <c r="F40" s="35"/>
      <c r="G40" s="121"/>
      <c r="H40" s="121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121"/>
      <c r="H41" s="121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123"/>
      <c r="H42" s="123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121"/>
      <c r="H43" s="121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5"/>
      <c r="C44" s="35"/>
      <c r="D44" s="35"/>
      <c r="E44" s="35"/>
      <c r="F44" s="35"/>
      <c r="G44" s="123"/>
      <c r="H44" s="123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121"/>
      <c r="H45" s="12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5"/>
      <c r="C46" s="35"/>
      <c r="D46" s="35"/>
      <c r="E46" s="35"/>
      <c r="F46" s="35"/>
      <c r="G46" s="121"/>
      <c r="H46" s="12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35"/>
      <c r="C47" s="35"/>
      <c r="D47" s="35"/>
      <c r="E47" s="35"/>
      <c r="F47" s="35"/>
      <c r="G47" s="121"/>
      <c r="H47" s="12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5"/>
      <c r="C48" s="35"/>
      <c r="D48" s="35"/>
      <c r="E48" s="35"/>
      <c r="F48" s="35"/>
      <c r="G48" s="121"/>
      <c r="H48" s="12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121"/>
      <c r="H49" s="12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121"/>
      <c r="H50" s="12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5"/>
      <c r="C51" s="35"/>
      <c r="D51" s="35"/>
      <c r="E51" s="35"/>
      <c r="F51" s="35"/>
      <c r="G51" s="121"/>
      <c r="H51" s="12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E1"/>
    <mergeCell ref="F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9.63"/>
    <col customWidth="1" min="2" max="10" width="11.0"/>
  </cols>
  <sheetData>
    <row r="1" ht="15.75" customHeight="1">
      <c r="A1" s="124"/>
      <c r="B1" s="125" t="s">
        <v>45</v>
      </c>
      <c r="F1" s="33" t="s">
        <v>46</v>
      </c>
      <c r="J1" s="34"/>
    </row>
    <row r="2" ht="15.75" customHeight="1">
      <c r="A2" s="126" t="s">
        <v>104</v>
      </c>
      <c r="B2" s="127">
        <v>43465.0</v>
      </c>
      <c r="C2" s="127">
        <v>43830.0</v>
      </c>
      <c r="D2" s="127">
        <v>44196.0</v>
      </c>
      <c r="E2" s="127">
        <v>44561.0</v>
      </c>
      <c r="F2" s="128">
        <v>44926.0</v>
      </c>
      <c r="G2" s="128">
        <v>45291.0</v>
      </c>
      <c r="H2" s="128">
        <v>45657.0</v>
      </c>
      <c r="I2" s="128">
        <v>46022.0</v>
      </c>
      <c r="J2" s="129">
        <v>46387.0</v>
      </c>
      <c r="L2" s="130"/>
    </row>
    <row r="3" ht="15.75" customHeight="1">
      <c r="A3" s="131" t="s">
        <v>105</v>
      </c>
      <c r="B3" s="132">
        <v>6476.0</v>
      </c>
      <c r="C3" s="132">
        <v>8985.0</v>
      </c>
      <c r="D3" s="132">
        <v>7768.0</v>
      </c>
      <c r="E3" s="132">
        <v>9804.0</v>
      </c>
      <c r="F3" s="133">
        <f>'INCOME STATEMENT'!F24</f>
        <v>7753.837674</v>
      </c>
      <c r="G3" s="133">
        <f>'INCOME STATEMENT'!G24</f>
        <v>8485.983681</v>
      </c>
      <c r="H3" s="133">
        <f>'INCOME STATEMENT'!H24</f>
        <v>8985.308279</v>
      </c>
      <c r="I3" s="133">
        <f>'INCOME STATEMENT'!I24</f>
        <v>9191.708893</v>
      </c>
      <c r="J3" s="134">
        <f>'INCOME STATEMENT'!J24</f>
        <v>9064.710992</v>
      </c>
      <c r="L3" s="135"/>
    </row>
    <row r="4" ht="15.75" customHeight="1">
      <c r="A4" s="131" t="s">
        <v>106</v>
      </c>
      <c r="B4" s="132">
        <v>251.0</v>
      </c>
      <c r="C4" s="132" t="s">
        <v>107</v>
      </c>
      <c r="D4" s="132" t="s">
        <v>107</v>
      </c>
      <c r="E4" s="132" t="s">
        <v>107</v>
      </c>
      <c r="F4" s="133"/>
      <c r="G4" s="133"/>
      <c r="H4" s="133"/>
      <c r="I4" s="133"/>
      <c r="J4" s="134"/>
      <c r="L4" s="135"/>
    </row>
    <row r="5" ht="15.75" customHeight="1">
      <c r="A5" s="136" t="s">
        <v>108</v>
      </c>
      <c r="B5" s="137">
        <v>6727.0</v>
      </c>
      <c r="C5" s="137">
        <v>8985.0</v>
      </c>
      <c r="D5" s="137">
        <v>7768.0</v>
      </c>
      <c r="E5" s="137">
        <v>9804.0</v>
      </c>
      <c r="F5" s="138">
        <f t="shared" ref="F5:J5" si="1">F3</f>
        <v>7753.837674</v>
      </c>
      <c r="G5" s="138">
        <f t="shared" si="1"/>
        <v>8485.983681</v>
      </c>
      <c r="H5" s="138">
        <f t="shared" si="1"/>
        <v>8985.308279</v>
      </c>
      <c r="I5" s="138">
        <f t="shared" si="1"/>
        <v>9191.708893</v>
      </c>
      <c r="J5" s="139">
        <f t="shared" si="1"/>
        <v>9064.710992</v>
      </c>
      <c r="L5" s="140"/>
    </row>
    <row r="6" ht="15.75" customHeight="1">
      <c r="A6" s="131" t="s">
        <v>109</v>
      </c>
      <c r="B6" s="132">
        <v>1086.0</v>
      </c>
      <c r="C6" s="132">
        <v>1365.0</v>
      </c>
      <c r="D6" s="132">
        <v>1536.0</v>
      </c>
      <c r="E6" s="132">
        <v>1452.0</v>
      </c>
      <c r="F6" s="133">
        <f>'INCOME STATEMENT'!F10</f>
        <v>1562.284262</v>
      </c>
      <c r="G6" s="133">
        <f>'INCOME STATEMENT'!G10</f>
        <v>1710.177034</v>
      </c>
      <c r="H6" s="133">
        <f>'INCOME STATEMENT'!H10</f>
        <v>1856.169697</v>
      </c>
      <c r="I6" s="133">
        <f>'INCOME STATEMENT'!I10</f>
        <v>1960.336751</v>
      </c>
      <c r="J6" s="134">
        <f>'INCOME STATEMENT'!J10</f>
        <v>2017.684741</v>
      </c>
      <c r="L6" s="135"/>
    </row>
    <row r="7" ht="15.75" customHeight="1">
      <c r="A7" s="131" t="s">
        <v>110</v>
      </c>
      <c r="B7" s="132">
        <v>225.0</v>
      </c>
      <c r="C7" s="132">
        <v>201.0</v>
      </c>
      <c r="D7" s="132">
        <v>126.0</v>
      </c>
      <c r="E7" s="132">
        <v>337.0</v>
      </c>
      <c r="F7" s="133"/>
      <c r="G7" s="133"/>
      <c r="H7" s="133"/>
      <c r="I7" s="133"/>
      <c r="J7" s="134"/>
      <c r="L7" s="135"/>
    </row>
    <row r="8" ht="15.75" customHeight="1">
      <c r="A8" s="131" t="s">
        <v>111</v>
      </c>
      <c r="B8" s="132">
        <v>-450.0</v>
      </c>
      <c r="C8" s="132">
        <v>-280.0</v>
      </c>
      <c r="D8" s="132">
        <v>-18.0</v>
      </c>
      <c r="E8" s="132">
        <v>894.0</v>
      </c>
      <c r="F8" s="133">
        <f t="shared" ref="F8:J8" si="2">AVERAGE(B8:E8)</f>
        <v>36.5</v>
      </c>
      <c r="G8" s="133">
        <f t="shared" si="2"/>
        <v>158.125</v>
      </c>
      <c r="H8" s="133">
        <f t="shared" si="2"/>
        <v>267.65625</v>
      </c>
      <c r="I8" s="133">
        <f t="shared" si="2"/>
        <v>339.0703125</v>
      </c>
      <c r="J8" s="134">
        <f t="shared" si="2"/>
        <v>200.3378906</v>
      </c>
      <c r="L8" s="135"/>
    </row>
    <row r="9" ht="15.75" customHeight="1">
      <c r="A9" s="131" t="s">
        <v>112</v>
      </c>
      <c r="B9" s="132">
        <v>-457.0</v>
      </c>
      <c r="C9" s="132">
        <v>-421.0</v>
      </c>
      <c r="D9" s="132">
        <v>-511.0</v>
      </c>
      <c r="E9" s="132">
        <v>-615.0</v>
      </c>
      <c r="F9" s="133">
        <f t="shared" ref="F9:J9" si="3">AVERAGE(B9:E9)</f>
        <v>-501</v>
      </c>
      <c r="G9" s="133">
        <f t="shared" si="3"/>
        <v>-512</v>
      </c>
      <c r="H9" s="133">
        <f t="shared" si="3"/>
        <v>-534.75</v>
      </c>
      <c r="I9" s="133">
        <f t="shared" si="3"/>
        <v>-540.6875</v>
      </c>
      <c r="J9" s="134">
        <f t="shared" si="3"/>
        <v>-522.109375</v>
      </c>
      <c r="L9" s="135"/>
    </row>
    <row r="10" ht="15.75" customHeight="1">
      <c r="A10" s="131" t="s">
        <v>113</v>
      </c>
      <c r="B10" s="132">
        <v>-38.0</v>
      </c>
      <c r="C10" s="132">
        <v>91.0</v>
      </c>
      <c r="D10" s="132">
        <v>-88.0</v>
      </c>
      <c r="E10" s="132">
        <v>86.0</v>
      </c>
      <c r="F10" s="133">
        <f t="shared" ref="F10:J10" si="4">MEDIAN(B10:E10)</f>
        <v>24</v>
      </c>
      <c r="G10" s="133">
        <f t="shared" si="4"/>
        <v>55</v>
      </c>
      <c r="H10" s="133">
        <f t="shared" si="4"/>
        <v>39.5</v>
      </c>
      <c r="I10" s="133">
        <f t="shared" si="4"/>
        <v>47.25</v>
      </c>
      <c r="J10" s="134">
        <f t="shared" si="4"/>
        <v>43.375</v>
      </c>
      <c r="L10" s="135"/>
    </row>
    <row r="11" ht="15.75" customHeight="1">
      <c r="A11" s="131" t="s">
        <v>114</v>
      </c>
      <c r="B11" s="132">
        <v>189.0</v>
      </c>
      <c r="C11" s="132">
        <v>-467.0</v>
      </c>
      <c r="D11" s="132">
        <v>-914.0</v>
      </c>
      <c r="E11" s="132">
        <v>-1365.0</v>
      </c>
      <c r="F11" s="133"/>
      <c r="G11" s="133"/>
      <c r="H11" s="133"/>
      <c r="I11" s="133"/>
      <c r="J11" s="134"/>
      <c r="L11" s="135"/>
    </row>
    <row r="12" ht="15.75" customHeight="1">
      <c r="A12" s="131" t="s">
        <v>52</v>
      </c>
      <c r="B12" s="132">
        <v>558.0</v>
      </c>
      <c r="C12" s="132">
        <v>127.0</v>
      </c>
      <c r="D12" s="132">
        <v>556.0</v>
      </c>
      <c r="E12" s="132">
        <v>506.0</v>
      </c>
      <c r="F12" s="133">
        <f>('INCOME STATEMENT'!F9+1)*E12</f>
        <v>572.9366248</v>
      </c>
      <c r="G12" s="133">
        <f>('INCOME STATEMENT'!G9+1)*F12</f>
        <v>636.2576624</v>
      </c>
      <c r="H12" s="133">
        <f>('INCOME STATEMENT'!H9+1)*G12</f>
        <v>687.3789054</v>
      </c>
      <c r="I12" s="133">
        <f>('INCOME STATEMENT'!I9+1)*H12</f>
        <v>721.8670291</v>
      </c>
      <c r="J12" s="134">
        <f>('INCOME STATEMENT'!J9+1)*I12</f>
        <v>736.3043697</v>
      </c>
      <c r="L12" s="135"/>
    </row>
    <row r="13" ht="15.75" customHeight="1">
      <c r="A13" s="131" t="s">
        <v>115</v>
      </c>
      <c r="B13" s="132">
        <v>682.0</v>
      </c>
      <c r="C13" s="132">
        <v>504.0</v>
      </c>
      <c r="D13" s="132">
        <v>699.0</v>
      </c>
      <c r="E13" s="132">
        <v>201.0</v>
      </c>
      <c r="F13" s="133"/>
      <c r="G13" s="133"/>
      <c r="H13" s="133"/>
      <c r="I13" s="133"/>
      <c r="J13" s="134"/>
      <c r="L13" s="135"/>
    </row>
    <row r="14" ht="15.75" customHeight="1">
      <c r="A14" s="131" t="s">
        <v>116</v>
      </c>
      <c r="B14" s="132">
        <v>66.0</v>
      </c>
      <c r="C14" s="132">
        <v>-158.0</v>
      </c>
      <c r="D14" s="132">
        <v>882.0</v>
      </c>
      <c r="E14" s="132">
        <v>-225.0</v>
      </c>
      <c r="F14" s="133">
        <f>-('BALANCE SHEET'!F6-'BALANCE SHEET'!E6)</f>
        <v>-846.9848077</v>
      </c>
      <c r="G14" s="133">
        <f>-('BALANCE SHEET'!G6-'BALANCE SHEET'!F6)</f>
        <v>-481.7556241</v>
      </c>
      <c r="H14" s="133">
        <f>-('BALANCE SHEET'!H6-'BALANCE SHEET'!G6)</f>
        <v>-337.8455458</v>
      </c>
      <c r="I14" s="133">
        <f>-('BALANCE SHEET'!I6-'BALANCE SHEET'!H6)</f>
        <v>-122.8087295</v>
      </c>
      <c r="J14" s="134">
        <f>-('BALANCE SHEET'!J6-'BALANCE SHEET'!I6)</f>
        <v>-238.2114293</v>
      </c>
      <c r="L14" s="135"/>
    </row>
    <row r="15" ht="15.75" customHeight="1">
      <c r="A15" s="131" t="s">
        <v>117</v>
      </c>
      <c r="B15" s="132">
        <v>-171.0</v>
      </c>
      <c r="C15" s="132">
        <v>-183.0</v>
      </c>
      <c r="D15" s="132">
        <v>99.0</v>
      </c>
      <c r="E15" s="132">
        <v>-135.0</v>
      </c>
      <c r="F15" s="133">
        <f>'BALANCE SHEET'!F7-'BALANCE SHEET'!E7</f>
        <v>367.8346378</v>
      </c>
      <c r="G15" s="133">
        <f>'BALANCE SHEET'!G7-'BALANCE SHEET'!F7</f>
        <v>417.9689049</v>
      </c>
      <c r="H15" s="133">
        <f>'BALANCE SHEET'!H7-'BALANCE SHEET'!G7</f>
        <v>337.4406156</v>
      </c>
      <c r="I15" s="133">
        <f>'BALANCE SHEET'!I7-'BALANCE SHEET'!H7</f>
        <v>227.6488798</v>
      </c>
      <c r="J15" s="134">
        <f>'BALANCE SHEET'!J7-'BALANCE SHEET'!I7</f>
        <v>95.29786076</v>
      </c>
      <c r="L15" s="135"/>
    </row>
    <row r="16" ht="15.75" customHeight="1">
      <c r="A16" s="131" t="s">
        <v>118</v>
      </c>
      <c r="B16" s="132">
        <v>-221.0</v>
      </c>
      <c r="C16" s="132">
        <v>-87.0</v>
      </c>
      <c r="D16" s="132">
        <v>78.0</v>
      </c>
      <c r="E16" s="132">
        <v>-241.0</v>
      </c>
      <c r="F16" s="133">
        <f>-('BALANCE SHEET'!F8-'BALANCE SHEET'!E8)</f>
        <v>-533.4806535</v>
      </c>
      <c r="G16" s="133">
        <f>-('BALANCE SHEET'!G8-'BALANCE SHEET'!F8)</f>
        <v>-389.8576661</v>
      </c>
      <c r="H16" s="133">
        <f>-('BALANCE SHEET'!H8-'BALANCE SHEET'!G8)</f>
        <v>-314.7454496</v>
      </c>
      <c r="I16" s="133">
        <f>-('BALANCE SHEET'!I8-'BALANCE SHEET'!H8)</f>
        <v>-212.3379513</v>
      </c>
      <c r="J16" s="134">
        <f>-('BALANCE SHEET'!J8-'BALANCE SHEET'!I8)</f>
        <v>-88.88843441</v>
      </c>
      <c r="L16" s="135"/>
    </row>
    <row r="17" ht="15.75" customHeight="1">
      <c r="A17" s="131" t="s">
        <v>119</v>
      </c>
      <c r="B17" s="132">
        <v>-289.0</v>
      </c>
      <c r="C17" s="132">
        <v>1318.0</v>
      </c>
      <c r="D17" s="132">
        <v>-860.0</v>
      </c>
      <c r="E17" s="132">
        <v>2843.0</v>
      </c>
      <c r="F17" s="133">
        <f>'BALANCE SHEET'!F19-'BALANCE SHEET'!E19</f>
        <v>-553.4504826</v>
      </c>
      <c r="G17" s="133">
        <f>'BALANCE SHEET'!G19-'BALANCE SHEET'!F19</f>
        <v>2328.118866</v>
      </c>
      <c r="H17" s="133">
        <f>'BALANCE SHEET'!H19-'BALANCE SHEET'!G19</f>
        <v>1115.539383</v>
      </c>
      <c r="I17" s="133">
        <f>'BALANCE SHEET'!I19-'BALANCE SHEET'!H19</f>
        <v>656.0802959</v>
      </c>
      <c r="J17" s="134">
        <f>'BALANCE SHEET'!J19-'BALANCE SHEET'!I19</f>
        <v>416.2564449</v>
      </c>
      <c r="L17" s="135"/>
    </row>
    <row r="18" ht="15.75" customHeight="1">
      <c r="A18" s="131" t="s">
        <v>120</v>
      </c>
      <c r="B18" s="132">
        <v>-12.0</v>
      </c>
      <c r="C18" s="132">
        <v>96.0</v>
      </c>
      <c r="D18" s="132">
        <v>-16.0</v>
      </c>
      <c r="E18" s="132">
        <v>-566.0</v>
      </c>
      <c r="F18" s="133" t="s">
        <v>87</v>
      </c>
      <c r="G18" s="133" t="s">
        <v>87</v>
      </c>
      <c r="H18" s="133" t="s">
        <v>87</v>
      </c>
      <c r="I18" s="133" t="s">
        <v>87</v>
      </c>
      <c r="J18" s="134" t="s">
        <v>87</v>
      </c>
      <c r="L18" s="135"/>
    </row>
    <row r="19" ht="15.75" customHeight="1">
      <c r="A19" s="131" t="s">
        <v>121</v>
      </c>
      <c r="B19" s="132">
        <v>-575.0</v>
      </c>
      <c r="C19" s="132">
        <v>-620.0</v>
      </c>
      <c r="D19" s="132">
        <v>507.0</v>
      </c>
      <c r="E19" s="132">
        <v>-351.0</v>
      </c>
      <c r="F19" s="133">
        <f>'BALANCE SHEET'!F24-'BALANCE SHEET'!E24</f>
        <v>-48.5</v>
      </c>
      <c r="G19" s="133">
        <f>'BALANCE SHEET'!G24-'BALANCE SHEET'!F24</f>
        <v>24.25</v>
      </c>
      <c r="H19" s="133">
        <f>'BALANCE SHEET'!H24-'BALANCE SHEET'!G24</f>
        <v>12.125</v>
      </c>
      <c r="I19" s="133">
        <f>'BALANCE SHEET'!I24-'BALANCE SHEET'!H24</f>
        <v>-6.0625</v>
      </c>
      <c r="J19" s="134">
        <f>'BALANCE SHEET'!J24-'BALANCE SHEET'!I24</f>
        <v>-3.03125</v>
      </c>
      <c r="L19" s="135"/>
    </row>
    <row r="20" ht="15.75" customHeight="1">
      <c r="A20" s="141" t="s">
        <v>122</v>
      </c>
      <c r="B20" s="142">
        <v>-1202.0</v>
      </c>
      <c r="C20" s="142">
        <v>366.0</v>
      </c>
      <c r="D20" s="142">
        <v>690.0</v>
      </c>
      <c r="E20" s="142">
        <v>1325.0</v>
      </c>
      <c r="F20" s="143">
        <f t="shared" ref="F20:J20" si="5">SUM(F13:F19)</f>
        <v>-1614.581306</v>
      </c>
      <c r="G20" s="143">
        <f t="shared" si="5"/>
        <v>1898.72448</v>
      </c>
      <c r="H20" s="143">
        <f t="shared" si="5"/>
        <v>812.5140035</v>
      </c>
      <c r="I20" s="143">
        <f t="shared" si="5"/>
        <v>542.5199949</v>
      </c>
      <c r="J20" s="144">
        <f t="shared" si="5"/>
        <v>181.423192</v>
      </c>
      <c r="L20" s="140"/>
    </row>
    <row r="21" ht="15.75" customHeight="1">
      <c r="A21" s="136" t="s">
        <v>123</v>
      </c>
      <c r="B21" s="137">
        <v>7320.0</v>
      </c>
      <c r="C21" s="137">
        <v>10471.0</v>
      </c>
      <c r="D21" s="137">
        <v>9844.0</v>
      </c>
      <c r="E21" s="137">
        <v>12625.0</v>
      </c>
      <c r="F21" s="138">
        <f t="shared" ref="F21:J21" si="6">SUM(F5:F19)</f>
        <v>7833.977255</v>
      </c>
      <c r="G21" s="138">
        <f t="shared" si="6"/>
        <v>12432.26786</v>
      </c>
      <c r="H21" s="138">
        <f t="shared" si="6"/>
        <v>12113.77713</v>
      </c>
      <c r="I21" s="138">
        <f t="shared" si="6"/>
        <v>12262.06548</v>
      </c>
      <c r="J21" s="139">
        <f t="shared" si="6"/>
        <v>11721.72681</v>
      </c>
      <c r="L21" s="140"/>
    </row>
    <row r="22" ht="15.75" customHeight="1">
      <c r="A22" s="131" t="s">
        <v>124</v>
      </c>
      <c r="B22" s="132">
        <v>-7789.0</v>
      </c>
      <c r="C22" s="132">
        <v>-4704.0</v>
      </c>
      <c r="D22" s="132">
        <v>-13583.0</v>
      </c>
      <c r="E22" s="132">
        <v>-6030.0</v>
      </c>
      <c r="F22" s="133">
        <f t="shared" ref="F22:J22" si="7">MEDIAN(B22:E22)</f>
        <v>-6909.5</v>
      </c>
      <c r="G22" s="133">
        <f t="shared" si="7"/>
        <v>-6469.75</v>
      </c>
      <c r="H22" s="133">
        <f t="shared" si="7"/>
        <v>-6689.625</v>
      </c>
      <c r="I22" s="133">
        <f t="shared" si="7"/>
        <v>-6579.6875</v>
      </c>
      <c r="J22" s="134">
        <f t="shared" si="7"/>
        <v>-6634.65625</v>
      </c>
      <c r="L22" s="135"/>
    </row>
    <row r="23" ht="15.75" customHeight="1">
      <c r="A23" s="131" t="s">
        <v>125</v>
      </c>
      <c r="B23" s="132">
        <v>14977.0</v>
      </c>
      <c r="C23" s="132">
        <v>6973.0</v>
      </c>
      <c r="D23" s="132">
        <v>13835.0</v>
      </c>
      <c r="E23" s="132">
        <v>7059.0</v>
      </c>
      <c r="F23" s="133">
        <f t="shared" ref="F23:J23" si="8">MEDIAN(B23:E23)</f>
        <v>10447</v>
      </c>
      <c r="G23" s="133">
        <f t="shared" si="8"/>
        <v>8753</v>
      </c>
      <c r="H23" s="133">
        <f t="shared" si="8"/>
        <v>9600</v>
      </c>
      <c r="I23" s="133">
        <f t="shared" si="8"/>
        <v>9176.5</v>
      </c>
      <c r="J23" s="134">
        <f t="shared" si="8"/>
        <v>9388.25</v>
      </c>
      <c r="L23" s="135"/>
    </row>
    <row r="24" ht="15.75" customHeight="1">
      <c r="A24" s="131" t="s">
        <v>126</v>
      </c>
      <c r="B24" s="132">
        <v>-1040.0</v>
      </c>
      <c r="C24" s="132">
        <v>-5542.0</v>
      </c>
      <c r="D24" s="132">
        <v>-1052.0</v>
      </c>
      <c r="E24" s="132">
        <v>-4766.0</v>
      </c>
      <c r="F24" s="133">
        <f t="shared" ref="F24:J24" si="9">AVERAGE(D24:E24)</f>
        <v>-2909</v>
      </c>
      <c r="G24" s="133">
        <f t="shared" si="9"/>
        <v>-3837.5</v>
      </c>
      <c r="H24" s="133">
        <f t="shared" si="9"/>
        <v>-3373.25</v>
      </c>
      <c r="I24" s="133">
        <f t="shared" si="9"/>
        <v>-3605.375</v>
      </c>
      <c r="J24" s="134">
        <f t="shared" si="9"/>
        <v>-3489.3125</v>
      </c>
      <c r="L24" s="135"/>
    </row>
    <row r="25" ht="15.75" customHeight="1">
      <c r="A25" s="131" t="s">
        <v>127</v>
      </c>
      <c r="B25" s="132">
        <v>1362.0</v>
      </c>
      <c r="C25" s="132">
        <v>429.0</v>
      </c>
      <c r="D25" s="132">
        <v>189.0</v>
      </c>
      <c r="E25" s="132">
        <v>2180.0</v>
      </c>
      <c r="F25" s="133">
        <f t="shared" ref="F25:J25" si="10">AVERAGE(D25:E25)</f>
        <v>1184.5</v>
      </c>
      <c r="G25" s="133">
        <f t="shared" si="10"/>
        <v>1682.25</v>
      </c>
      <c r="H25" s="133">
        <f t="shared" si="10"/>
        <v>1433.375</v>
      </c>
      <c r="I25" s="133">
        <f t="shared" si="10"/>
        <v>1557.8125</v>
      </c>
      <c r="J25" s="134">
        <f t="shared" si="10"/>
        <v>1495.59375</v>
      </c>
      <c r="L25" s="135"/>
    </row>
    <row r="26" ht="15.75" customHeight="1">
      <c r="A26" s="131" t="s">
        <v>128</v>
      </c>
      <c r="B26" s="132">
        <v>-1347.0</v>
      </c>
      <c r="C26" s="132">
        <v>-2054.0</v>
      </c>
      <c r="D26" s="132">
        <v>-1177.0</v>
      </c>
      <c r="E26" s="132">
        <v>-1367.0</v>
      </c>
      <c r="F26" s="133">
        <f>'FIXED ASSET SCHEDULE'!F29</f>
        <v>-2204.675408</v>
      </c>
      <c r="G26" s="133">
        <f>'FIXED ASSET SCHEDULE'!G29</f>
        <v>-2448.33645</v>
      </c>
      <c r="H26" s="133">
        <f>'FIXED ASSET SCHEDULE'!H29</f>
        <v>-2645.052356</v>
      </c>
      <c r="I26" s="133">
        <f>'FIXED ASSET SCHEDULE'!I29</f>
        <v>-2777.763575</v>
      </c>
      <c r="J26" s="134">
        <f>'FIXED ASSET SCHEDULE'!J29</f>
        <v>-2833.318847</v>
      </c>
      <c r="L26" s="135"/>
    </row>
    <row r="27" ht="15.75" customHeight="1">
      <c r="A27" s="131" t="s">
        <v>129</v>
      </c>
      <c r="B27" s="132">
        <v>245.0</v>
      </c>
      <c r="C27" s="132">
        <v>978.0</v>
      </c>
      <c r="D27" s="132">
        <v>189.0</v>
      </c>
      <c r="E27" s="132">
        <v>108.0</v>
      </c>
      <c r="F27" s="133">
        <f t="shared" ref="F27:J27" si="11">AVERAGE(B27:E27)</f>
        <v>380</v>
      </c>
      <c r="G27" s="133">
        <f t="shared" si="11"/>
        <v>413.75</v>
      </c>
      <c r="H27" s="133">
        <f t="shared" si="11"/>
        <v>272.6875</v>
      </c>
      <c r="I27" s="133">
        <f t="shared" si="11"/>
        <v>293.609375</v>
      </c>
      <c r="J27" s="134">
        <f t="shared" si="11"/>
        <v>340.0117188</v>
      </c>
      <c r="L27" s="135"/>
    </row>
    <row r="28" ht="15.75" customHeight="1">
      <c r="A28" s="131" t="s">
        <v>130</v>
      </c>
      <c r="B28" s="132">
        <v>-60.0</v>
      </c>
      <c r="C28" s="132">
        <v>-56.0</v>
      </c>
      <c r="D28" s="132">
        <v>122.0</v>
      </c>
      <c r="E28" s="132">
        <v>51.0</v>
      </c>
      <c r="F28" s="133" t="s">
        <v>87</v>
      </c>
      <c r="G28" s="133" t="s">
        <v>87</v>
      </c>
      <c r="H28" s="133" t="s">
        <v>87</v>
      </c>
      <c r="I28" s="133" t="s">
        <v>87</v>
      </c>
      <c r="J28" s="134" t="s">
        <v>87</v>
      </c>
      <c r="L28" s="135"/>
    </row>
    <row r="29" ht="15.75" customHeight="1">
      <c r="A29" s="136" t="s">
        <v>131</v>
      </c>
      <c r="B29" s="137">
        <v>6348.0</v>
      </c>
      <c r="C29" s="137">
        <v>-3976.0</v>
      </c>
      <c r="D29" s="137">
        <v>-1477.0</v>
      </c>
      <c r="E29" s="137">
        <v>-2765.0</v>
      </c>
      <c r="F29" s="138">
        <f t="shared" ref="F29:J29" si="12">SUM(F22:F28)</f>
        <v>-11.67540843</v>
      </c>
      <c r="G29" s="138">
        <f t="shared" si="12"/>
        <v>-1906.58645</v>
      </c>
      <c r="H29" s="138">
        <f t="shared" si="12"/>
        <v>-1401.864856</v>
      </c>
      <c r="I29" s="138">
        <f t="shared" si="12"/>
        <v>-1934.9042</v>
      </c>
      <c r="J29" s="139">
        <f t="shared" si="12"/>
        <v>-1733.432128</v>
      </c>
      <c r="L29" s="140"/>
    </row>
    <row r="30" ht="15.75" customHeight="1">
      <c r="A30" s="131" t="s">
        <v>132</v>
      </c>
      <c r="B30" s="132">
        <v>27339.0</v>
      </c>
      <c r="C30" s="132">
        <v>23009.0</v>
      </c>
      <c r="D30" s="132">
        <v>26934.0</v>
      </c>
      <c r="E30" s="132">
        <v>13094.0</v>
      </c>
      <c r="F30" s="133">
        <f>'DEBT SCHEDULE'!F4-'DEBT SCHEDULE'!E4</f>
        <v>4080.687196</v>
      </c>
      <c r="G30" s="133">
        <f>'DEBT SCHEDULE'!G4-'DEBT SCHEDULE'!F4</f>
        <v>4517.564308</v>
      </c>
      <c r="H30" s="133">
        <f>'DEBT SCHEDULE'!H4-'DEBT SCHEDULE'!G4</f>
        <v>5001.213348</v>
      </c>
      <c r="I30" s="133">
        <f>'DEBT SCHEDULE'!I4-'DEBT SCHEDULE'!H4</f>
        <v>5536.641706</v>
      </c>
      <c r="J30" s="134">
        <f>'DEBT SCHEDULE'!J4-'DEBT SCHEDULE'!I4</f>
        <v>6129.392858</v>
      </c>
      <c r="L30" s="135"/>
    </row>
    <row r="31" ht="15.75" customHeight="1">
      <c r="A31" s="131" t="s">
        <v>133</v>
      </c>
      <c r="B31" s="132">
        <v>-30568.0</v>
      </c>
      <c r="C31" s="132">
        <v>-24850.0</v>
      </c>
      <c r="D31" s="132">
        <v>-28796.0</v>
      </c>
      <c r="E31" s="132">
        <v>-12866.0</v>
      </c>
      <c r="F31" s="133">
        <f>-'INCOME STATEMENT'!F18</f>
        <v>-1892.338508</v>
      </c>
      <c r="G31" s="133">
        <f>-'INCOME STATEMENT'!G18</f>
        <v>-2093.590418</v>
      </c>
      <c r="H31" s="133">
        <f>-'INCOME STATEMENT'!H18</f>
        <v>-2316.253498</v>
      </c>
      <c r="I31" s="133">
        <f>-'INCOME STATEMENT'!I18</f>
        <v>-2562.606474</v>
      </c>
      <c r="J31" s="134">
        <f>-'INCOME STATEMENT'!J18</f>
        <v>-2835.170671</v>
      </c>
      <c r="L31" s="135"/>
    </row>
    <row r="32" ht="15.75" customHeight="1">
      <c r="A32" s="131" t="s">
        <v>134</v>
      </c>
      <c r="B32" s="132">
        <v>1476.0</v>
      </c>
      <c r="C32" s="132">
        <v>1012.0</v>
      </c>
      <c r="D32" s="132">
        <v>647.0</v>
      </c>
      <c r="E32" s="132">
        <v>702.0</v>
      </c>
      <c r="F32" s="133" t="s">
        <v>87</v>
      </c>
      <c r="G32" s="133" t="s">
        <v>87</v>
      </c>
      <c r="H32" s="133" t="s">
        <v>87</v>
      </c>
      <c r="I32" s="133" t="s">
        <v>87</v>
      </c>
      <c r="J32" s="134" t="s">
        <v>87</v>
      </c>
      <c r="L32" s="135"/>
    </row>
    <row r="33" ht="15.75" customHeight="1">
      <c r="A33" s="131" t="s">
        <v>135</v>
      </c>
      <c r="B33" s="132">
        <v>-1912.0</v>
      </c>
      <c r="C33" s="132">
        <v>-1103.0</v>
      </c>
      <c r="D33" s="132">
        <v>-118.0</v>
      </c>
      <c r="E33" s="132">
        <v>-111.0</v>
      </c>
      <c r="F33" s="133" t="s">
        <v>87</v>
      </c>
      <c r="G33" s="133" t="s">
        <v>87</v>
      </c>
      <c r="H33" s="133" t="s">
        <v>87</v>
      </c>
      <c r="I33" s="133" t="s">
        <v>87</v>
      </c>
      <c r="J33" s="134" t="s">
        <v>87</v>
      </c>
      <c r="L33" s="135"/>
    </row>
    <row r="34" ht="15.75" customHeight="1">
      <c r="A34" s="131" t="s">
        <v>136</v>
      </c>
      <c r="B34" s="132">
        <v>-6644.0</v>
      </c>
      <c r="C34" s="132">
        <v>-6845.0</v>
      </c>
      <c r="D34" s="132">
        <v>-7047.0</v>
      </c>
      <c r="E34" s="132">
        <v>-7252.0</v>
      </c>
      <c r="F34" s="133">
        <f>'RATIO ANALYSIS'!G41</f>
        <v>-6597.259317</v>
      </c>
      <c r="G34" s="133">
        <f>'RATIO ANALYSIS'!H41</f>
        <v>-6842.516841</v>
      </c>
      <c r="H34" s="133">
        <f>'RATIO ANALYSIS'!I41</f>
        <v>-7445.089641</v>
      </c>
      <c r="I34" s="133">
        <f>'RATIO ANALYSIS'!J41</f>
        <v>-7513.837716</v>
      </c>
      <c r="J34" s="134">
        <f>'RATIO ANALYSIS'!K41</f>
        <v>-7460.451881</v>
      </c>
      <c r="L34" s="135"/>
    </row>
    <row r="35" ht="15.75" customHeight="1">
      <c r="A35" s="131" t="s">
        <v>137</v>
      </c>
      <c r="B35" s="132">
        <v>-243.0</v>
      </c>
      <c r="C35" s="132">
        <v>-227.0</v>
      </c>
      <c r="D35" s="132">
        <v>310.0</v>
      </c>
      <c r="E35" s="132">
        <v>-353.0</v>
      </c>
      <c r="F35" s="133">
        <f t="shared" ref="F35:J35" si="13">AVERAGE(B35:E35)</f>
        <v>-128.25</v>
      </c>
      <c r="G35" s="133">
        <f t="shared" si="13"/>
        <v>-99.5625</v>
      </c>
      <c r="H35" s="133">
        <f t="shared" si="13"/>
        <v>-67.703125</v>
      </c>
      <c r="I35" s="133">
        <f t="shared" si="13"/>
        <v>-162.1289063</v>
      </c>
      <c r="J35" s="134">
        <f t="shared" si="13"/>
        <v>-114.4111328</v>
      </c>
      <c r="L35" s="135"/>
    </row>
    <row r="36" ht="15.75" customHeight="1">
      <c r="A36" s="136" t="s">
        <v>138</v>
      </c>
      <c r="B36" s="137">
        <v>-10552.0</v>
      </c>
      <c r="C36" s="137">
        <v>-9004.0</v>
      </c>
      <c r="D36" s="137">
        <v>-8070.0</v>
      </c>
      <c r="E36" s="137">
        <v>-6786.0</v>
      </c>
      <c r="F36" s="138">
        <f t="shared" ref="F36:J36" si="14">SUM(F30:F35)</f>
        <v>-4537.160629</v>
      </c>
      <c r="G36" s="138">
        <f t="shared" si="14"/>
        <v>-4518.105451</v>
      </c>
      <c r="H36" s="138">
        <f t="shared" si="14"/>
        <v>-4827.832916</v>
      </c>
      <c r="I36" s="138">
        <f t="shared" si="14"/>
        <v>-4701.931391</v>
      </c>
      <c r="J36" s="139">
        <f t="shared" si="14"/>
        <v>-4280.640827</v>
      </c>
      <c r="L36" s="140"/>
    </row>
    <row r="37" ht="15.75" customHeight="1">
      <c r="A37" s="131" t="s">
        <v>139</v>
      </c>
      <c r="B37" s="132">
        <v>307.0</v>
      </c>
      <c r="C37" s="132" t="s">
        <v>107</v>
      </c>
      <c r="D37" s="132" t="s">
        <v>107</v>
      </c>
      <c r="E37" s="132" t="s">
        <v>107</v>
      </c>
      <c r="F37" s="133" t="s">
        <v>107</v>
      </c>
      <c r="G37" s="133" t="s">
        <v>107</v>
      </c>
      <c r="H37" s="133" t="s">
        <v>107</v>
      </c>
      <c r="I37" s="133" t="s">
        <v>107</v>
      </c>
      <c r="J37" s="134" t="s">
        <v>107</v>
      </c>
      <c r="L37" s="135"/>
    </row>
    <row r="38" ht="15.75" customHeight="1">
      <c r="A38" s="131" t="s">
        <v>140</v>
      </c>
      <c r="B38" s="132">
        <v>-421.0</v>
      </c>
      <c r="C38" s="132" t="s">
        <v>107</v>
      </c>
      <c r="D38" s="132" t="s">
        <v>107</v>
      </c>
      <c r="E38" s="132" t="s">
        <v>107</v>
      </c>
      <c r="F38" s="133" t="s">
        <v>107</v>
      </c>
      <c r="G38" s="133" t="s">
        <v>107</v>
      </c>
      <c r="H38" s="133" t="s">
        <v>107</v>
      </c>
      <c r="I38" s="133" t="s">
        <v>107</v>
      </c>
      <c r="J38" s="134" t="s">
        <v>107</v>
      </c>
      <c r="L38" s="135"/>
    </row>
    <row r="39" ht="15.75" customHeight="1">
      <c r="A39" s="131" t="s">
        <v>141</v>
      </c>
      <c r="B39" s="132">
        <v>205.0</v>
      </c>
      <c r="C39" s="132" t="s">
        <v>107</v>
      </c>
      <c r="D39" s="132" t="s">
        <v>107</v>
      </c>
      <c r="E39" s="132" t="s">
        <v>107</v>
      </c>
      <c r="F39" s="133" t="s">
        <v>107</v>
      </c>
      <c r="G39" s="133" t="s">
        <v>107</v>
      </c>
      <c r="H39" s="133" t="s">
        <v>107</v>
      </c>
      <c r="I39" s="133" t="s">
        <v>107</v>
      </c>
      <c r="J39" s="134" t="s">
        <v>107</v>
      </c>
      <c r="L39" s="135"/>
    </row>
    <row r="40" ht="15.75" customHeight="1">
      <c r="A40" s="141" t="s">
        <v>142</v>
      </c>
      <c r="B40" s="142">
        <v>91.0</v>
      </c>
      <c r="C40" s="142" t="s">
        <v>107</v>
      </c>
      <c r="D40" s="142" t="s">
        <v>107</v>
      </c>
      <c r="E40" s="142" t="s">
        <v>107</v>
      </c>
      <c r="F40" s="143" t="s">
        <v>107</v>
      </c>
      <c r="G40" s="143" t="s">
        <v>107</v>
      </c>
      <c r="H40" s="143" t="s">
        <v>107</v>
      </c>
      <c r="I40" s="143" t="s">
        <v>107</v>
      </c>
      <c r="J40" s="144" t="s">
        <v>107</v>
      </c>
      <c r="L40" s="140"/>
    </row>
    <row r="41" ht="15.75" customHeight="1">
      <c r="A41" s="131" t="s">
        <v>143</v>
      </c>
      <c r="B41" s="132">
        <v>-262.0</v>
      </c>
      <c r="C41" s="132">
        <v>-72.0</v>
      </c>
      <c r="D41" s="132">
        <v>76.0</v>
      </c>
      <c r="E41" s="132">
        <v>-159.0</v>
      </c>
      <c r="F41" s="143" t="s">
        <v>107</v>
      </c>
      <c r="G41" s="143" t="s">
        <v>107</v>
      </c>
      <c r="H41" s="143" t="s">
        <v>107</v>
      </c>
      <c r="I41" s="143" t="s">
        <v>107</v>
      </c>
      <c r="J41" s="144" t="s">
        <v>107</v>
      </c>
      <c r="L41" s="135"/>
    </row>
    <row r="42" ht="15.75" customHeight="1">
      <c r="A42" s="136" t="s">
        <v>144</v>
      </c>
      <c r="B42" s="137">
        <v>2945.0</v>
      </c>
      <c r="C42" s="137">
        <v>-2581.0</v>
      </c>
      <c r="D42" s="137">
        <v>373.0</v>
      </c>
      <c r="E42" s="137">
        <v>2915.0</v>
      </c>
      <c r="F42" s="138">
        <f t="shared" ref="F42:J42" si="15">SUM(F36,F29,F21)</f>
        <v>3285.141217</v>
      </c>
      <c r="G42" s="138">
        <f t="shared" si="15"/>
        <v>6007.575956</v>
      </c>
      <c r="H42" s="138">
        <f t="shared" si="15"/>
        <v>5884.079363</v>
      </c>
      <c r="I42" s="138">
        <f t="shared" si="15"/>
        <v>5625.22989</v>
      </c>
      <c r="J42" s="139">
        <f t="shared" si="15"/>
        <v>5707.653856</v>
      </c>
      <c r="L42" s="140"/>
    </row>
    <row r="43" ht="15.75" customHeight="1">
      <c r="A43" s="131" t="s">
        <v>145</v>
      </c>
      <c r="B43" s="132">
        <v>6373.0</v>
      </c>
      <c r="C43" s="132">
        <v>9318.0</v>
      </c>
      <c r="D43" s="132">
        <v>6737.0</v>
      </c>
      <c r="E43" s="132">
        <v>7110.0</v>
      </c>
      <c r="F43" s="133">
        <f t="shared" ref="F43:J43" si="16">E44</f>
        <v>10025</v>
      </c>
      <c r="G43" s="133">
        <f t="shared" si="16"/>
        <v>13310.14122</v>
      </c>
      <c r="H43" s="133">
        <f t="shared" si="16"/>
        <v>19317.71717</v>
      </c>
      <c r="I43" s="133">
        <f t="shared" si="16"/>
        <v>25201.79654</v>
      </c>
      <c r="J43" s="134">
        <f t="shared" si="16"/>
        <v>30827.02643</v>
      </c>
      <c r="L43" s="135"/>
    </row>
    <row r="44" ht="15.75" customHeight="1">
      <c r="A44" s="145" t="s">
        <v>146</v>
      </c>
      <c r="B44" s="146">
        <v>9318.0</v>
      </c>
      <c r="C44" s="146">
        <v>6737.0</v>
      </c>
      <c r="D44" s="146">
        <v>7110.0</v>
      </c>
      <c r="E44" s="146">
        <v>10025.0</v>
      </c>
      <c r="F44" s="147">
        <f t="shared" ref="F44:J44" si="17">F42+F43</f>
        <v>13310.14122</v>
      </c>
      <c r="G44" s="147">
        <f t="shared" si="17"/>
        <v>19317.71717</v>
      </c>
      <c r="H44" s="147">
        <f t="shared" si="17"/>
        <v>25201.79654</v>
      </c>
      <c r="I44" s="147">
        <f t="shared" si="17"/>
        <v>30827.02643</v>
      </c>
      <c r="J44" s="148">
        <f t="shared" si="17"/>
        <v>36534.68028</v>
      </c>
      <c r="L44" s="140"/>
    </row>
    <row r="45" ht="15.75" customHeight="1">
      <c r="A45" s="149"/>
    </row>
    <row r="46" ht="15.75" customHeight="1">
      <c r="A46" s="150"/>
    </row>
    <row r="47" ht="15.75" customHeight="1"/>
    <row r="48" ht="15.75" customHeight="1"/>
    <row r="49" ht="15.75" customHeight="1">
      <c r="A49" s="18" t="s">
        <v>147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E1"/>
    <mergeCell ref="F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31.25"/>
    <col customWidth="1" min="3" max="6" width="12.63"/>
  </cols>
  <sheetData>
    <row r="1" ht="15.75" customHeight="1">
      <c r="B1" s="151" t="s">
        <v>148</v>
      </c>
      <c r="C1" s="125" t="s">
        <v>45</v>
      </c>
      <c r="G1" s="33" t="s">
        <v>46</v>
      </c>
      <c r="L1" s="152"/>
      <c r="M1" s="152"/>
      <c r="N1" s="152"/>
    </row>
    <row r="2" ht="15.75" customHeight="1">
      <c r="B2" s="153"/>
      <c r="C2" s="154">
        <v>2018.0</v>
      </c>
      <c r="D2" s="154">
        <v>2019.0</v>
      </c>
      <c r="E2" s="154">
        <v>2020.0</v>
      </c>
      <c r="F2" s="154">
        <v>2021.0</v>
      </c>
      <c r="G2" s="155">
        <v>2022.0</v>
      </c>
      <c r="H2" s="155">
        <v>2023.0</v>
      </c>
      <c r="I2" s="155">
        <v>2024.0</v>
      </c>
      <c r="J2" s="155">
        <v>2025.0</v>
      </c>
      <c r="K2" s="156">
        <v>2026.0</v>
      </c>
    </row>
    <row r="3" ht="15.75" customHeight="1">
      <c r="B3" s="157" t="s">
        <v>149</v>
      </c>
      <c r="C3" s="158"/>
      <c r="D3" s="158"/>
      <c r="E3" s="158"/>
      <c r="F3" s="158"/>
      <c r="G3" s="159"/>
      <c r="H3" s="159"/>
      <c r="I3" s="159"/>
      <c r="J3" s="159"/>
      <c r="K3" s="160"/>
    </row>
    <row r="4" ht="15.75" customHeight="1">
      <c r="B4" s="161" t="s">
        <v>150</v>
      </c>
      <c r="C4" s="162">
        <f>'BALANCE SHEET'!B9/'BALANCE SHEET'!B22</f>
        <v>0.866166354</v>
      </c>
      <c r="D4" s="162">
        <f>'BALANCE SHEET'!C9/'BALANCE SHEET'!C22</f>
        <v>0.7567196826</v>
      </c>
      <c r="E4" s="162">
        <f>'BALANCE SHEET'!D9/'BALANCE SHEET'!D22</f>
        <v>1.317717965</v>
      </c>
      <c r="F4" s="162">
        <f>'BALANCE SHEET'!E9/'BALANCE SHEET'!E22</f>
        <v>1.130075188</v>
      </c>
      <c r="G4" s="46">
        <f>'BALANCE SHEET'!F9/'BALANCE SHEET'!F22</f>
        <v>1.038324356</v>
      </c>
      <c r="H4" s="46">
        <f>'BALANCE SHEET'!G9/'BALANCE SHEET'!G22</f>
        <v>1.033842203</v>
      </c>
      <c r="I4" s="46">
        <f>'BALANCE SHEET'!H9/'BALANCE SHEET'!H22</f>
        <v>1.024906504</v>
      </c>
      <c r="J4" s="46">
        <f>'BALANCE SHEET'!I9/'BALANCE SHEET'!I22</f>
        <v>1.05990394</v>
      </c>
      <c r="K4" s="163">
        <f>'BALANCE SHEET'!J9/'BALANCE SHEET'!J22</f>
        <v>1.111391552</v>
      </c>
      <c r="L4" s="164"/>
    </row>
    <row r="5" ht="15.75" customHeight="1">
      <c r="B5" s="161" t="s">
        <v>151</v>
      </c>
      <c r="C5" s="162">
        <f>('BALANCE SHEET'!B9-'BALANCE SHEET'!B7)/'BALANCE SHEET'!B22</f>
        <v>0.7594677229</v>
      </c>
      <c r="D5" s="162">
        <f>('BALANCE SHEET'!C9-'BALANCE SHEET'!C7)/'BALANCE SHEET'!C22</f>
        <v>0.6314462611</v>
      </c>
      <c r="E5" s="162">
        <f>('BALANCE SHEET'!D9-'BALANCE SHEET'!D7)/'BALANCE SHEET'!D22</f>
        <v>1.094034655</v>
      </c>
      <c r="F5" s="162">
        <f>('BALANCE SHEET'!E9-'BALANCE SHEET'!E7)/'BALANCE SHEET'!E22</f>
        <v>0.9589473684</v>
      </c>
      <c r="G5" s="46">
        <f>('BALANCE SHEET'!F9-'BALANCE SHEET'!F7)/'BALANCE SHEET'!F22</f>
        <v>0.8479315271</v>
      </c>
      <c r="H5" s="46">
        <f>('BALANCE SHEET'!G9-'BALANCE SHEET'!G7)/'BALANCE SHEET'!G22</f>
        <v>0.8488710188</v>
      </c>
      <c r="I5" s="46">
        <f>('BALANCE SHEET'!H9-'BALANCE SHEET'!H7)/'BALANCE SHEET'!H22</f>
        <v>0.8388477322</v>
      </c>
      <c r="J5" s="46">
        <f>('BALANCE SHEET'!I9-'BALANCE SHEET'!I7)/'BALANCE SHEET'!I22</f>
        <v>0.8742419504</v>
      </c>
      <c r="K5" s="163">
        <f>('BALANCE SHEET'!J9-'BALANCE SHEET'!J7)/'BALANCE SHEET'!J22</f>
        <v>0.9298061131</v>
      </c>
      <c r="L5" s="164"/>
    </row>
    <row r="6" ht="15.75" customHeight="1">
      <c r="B6" s="165" t="s">
        <v>152</v>
      </c>
      <c r="C6" s="166">
        <f>'BALANCE SHEET'!B4/'BALANCE SHEET'!B22</f>
        <v>0.3153707178</v>
      </c>
      <c r="D6" s="166">
        <f>'BALANCE SHEET'!C4/'BALANCE SHEET'!C22</f>
        <v>0.2402402402</v>
      </c>
      <c r="E6" s="166">
        <f>'BALANCE SHEET'!D4/'BALANCE SHEET'!D22</f>
        <v>0.4653790836</v>
      </c>
      <c r="F6" s="166">
        <f>'BALANCE SHEET'!E4/'BALANCE SHEET'!E22</f>
        <v>0.4854135338</v>
      </c>
      <c r="G6" s="167">
        <f>'BALANCE SHEET'!F4/'BALANCE SHEET'!F22</f>
        <v>0.302833189</v>
      </c>
      <c r="H6" s="167">
        <f>'BALANCE SHEET'!G4/'BALANCE SHEET'!G22</f>
        <v>0.3336106189</v>
      </c>
      <c r="I6" s="167">
        <f>'BALANCE SHEET'!H4/'BALANCE SHEET'!H22</f>
        <v>0.3323428097</v>
      </c>
      <c r="J6" s="167">
        <f>'BALANCE SHEET'!I4/'BALANCE SHEET'!I22</f>
        <v>0.3799056546</v>
      </c>
      <c r="K6" s="168">
        <f>'BALANCE SHEET'!J4/'BALANCE SHEET'!J22</f>
        <v>0.4435828866</v>
      </c>
      <c r="L6" s="164"/>
    </row>
    <row r="7" ht="15.75" customHeight="1">
      <c r="B7" s="169"/>
      <c r="C7" s="83"/>
      <c r="D7" s="83"/>
      <c r="E7" s="83"/>
      <c r="F7" s="162"/>
      <c r="G7" s="46"/>
      <c r="H7" s="46"/>
      <c r="I7" s="46"/>
      <c r="J7" s="46"/>
      <c r="K7" s="46"/>
    </row>
    <row r="8" ht="15.75" customHeight="1">
      <c r="B8" s="169"/>
      <c r="C8" s="83"/>
      <c r="D8" s="83"/>
      <c r="E8" s="83"/>
      <c r="F8" s="83"/>
      <c r="G8" s="99"/>
      <c r="H8" s="99"/>
      <c r="I8" s="99"/>
      <c r="J8" s="99"/>
      <c r="K8" s="99"/>
    </row>
    <row r="9" ht="15.75" customHeight="1">
      <c r="B9" s="170" t="s">
        <v>153</v>
      </c>
      <c r="C9" s="171">
        <f>'INCOME STATEMENT'!B3</f>
        <v>34300</v>
      </c>
      <c r="D9" s="171">
        <f>'INCOME STATEMENT'!C3</f>
        <v>37266</v>
      </c>
      <c r="E9" s="171">
        <f>'INCOME STATEMENT'!D3</f>
        <v>33014</v>
      </c>
      <c r="F9" s="171">
        <f>'INCOME STATEMENT'!E3</f>
        <v>38655</v>
      </c>
      <c r="G9" s="172">
        <f>'INCOME STATEMENT'!F3</f>
        <v>44093.50817</v>
      </c>
      <c r="H9" s="172">
        <f>'INCOME STATEMENT'!G3</f>
        <v>48966.729</v>
      </c>
      <c r="I9" s="172">
        <f>'INCOME STATEMENT'!H3</f>
        <v>52901.04712</v>
      </c>
      <c r="J9" s="172">
        <f>'INCOME STATEMENT'!I3</f>
        <v>55555.27151</v>
      </c>
      <c r="K9" s="173">
        <f>'INCOME STATEMENT'!J3</f>
        <v>56666.37694</v>
      </c>
    </row>
    <row r="10" ht="15.75" customHeight="1">
      <c r="B10" s="161" t="s">
        <v>154</v>
      </c>
      <c r="C10" s="174">
        <f>'INCOME STATEMENT'!B5</f>
        <v>13067</v>
      </c>
      <c r="D10" s="174">
        <f>'INCOME STATEMENT'!C5</f>
        <v>14619</v>
      </c>
      <c r="E10" s="174">
        <f>'INCOME STATEMENT'!D5</f>
        <v>13433</v>
      </c>
      <c r="F10" s="174">
        <f>'INCOME STATEMENT'!E5</f>
        <v>15357</v>
      </c>
      <c r="G10" s="42">
        <f>'INCOME STATEMENT'!F5</f>
        <v>17388.51333</v>
      </c>
      <c r="H10" s="42">
        <f>'INCOME STATEMENT'!G5</f>
        <v>19310.29431</v>
      </c>
      <c r="I10" s="42">
        <f>'INCOME STATEMENT'!H5</f>
        <v>20861.81393</v>
      </c>
      <c r="J10" s="42">
        <f>'INCOME STATEMENT'!I5</f>
        <v>21908.52167</v>
      </c>
      <c r="K10" s="175">
        <f>'INCOME STATEMENT'!J5</f>
        <v>22346.69211</v>
      </c>
    </row>
    <row r="11" ht="15.75" customHeight="1">
      <c r="B11" s="165" t="s">
        <v>155</v>
      </c>
      <c r="C11" s="176"/>
      <c r="D11" s="176">
        <f>'WORKING CAPITAL CHANGE'!E6</f>
        <v>14927</v>
      </c>
      <c r="E11" s="176">
        <f>'WORKING CAPITAL CHANGE'!F6</f>
        <v>13320</v>
      </c>
      <c r="F11" s="176">
        <f>'WORKING CAPITAL CHANGE'!G6</f>
        <v>15505</v>
      </c>
      <c r="G11" s="60">
        <f>'WORKING CAPITAL CHANGE'!H6</f>
        <v>17756.34797</v>
      </c>
      <c r="H11" s="60">
        <f>'WORKING CAPITAL CHANGE'!I6</f>
        <v>19728.26322</v>
      </c>
      <c r="I11" s="60">
        <f>'WORKING CAPITAL CHANGE'!J6</f>
        <v>21199.25455</v>
      </c>
      <c r="J11" s="60">
        <f>'WORKING CAPITAL CHANGE'!K6</f>
        <v>22136.17055</v>
      </c>
      <c r="K11" s="177">
        <f>'WORKING CAPITAL CHANGE'!L6</f>
        <v>22441.98997</v>
      </c>
    </row>
    <row r="12" ht="15.75" customHeight="1">
      <c r="C12" s="83"/>
      <c r="D12" s="83"/>
      <c r="E12" s="83"/>
      <c r="F12" s="83"/>
      <c r="G12" s="99"/>
      <c r="H12" s="99"/>
      <c r="I12" s="99"/>
      <c r="J12" s="99"/>
      <c r="K12" s="99"/>
    </row>
    <row r="13" ht="15.75" customHeight="1">
      <c r="B13" s="178" t="s">
        <v>156</v>
      </c>
      <c r="C13" s="158"/>
      <c r="D13" s="158"/>
      <c r="E13" s="158"/>
      <c r="F13" s="158"/>
      <c r="G13" s="159"/>
      <c r="H13" s="159"/>
      <c r="I13" s="159"/>
      <c r="J13" s="159"/>
      <c r="K13" s="160"/>
    </row>
    <row r="14" ht="15.75" customHeight="1">
      <c r="B14" s="179" t="s">
        <v>157</v>
      </c>
      <c r="C14" s="83"/>
      <c r="D14" s="174">
        <f>AVERAGE('BALANCE SHEET'!B6:C6)</f>
        <v>3828</v>
      </c>
      <c r="E14" s="174">
        <f>AVERAGE('BALANCE SHEET'!C6:D6)</f>
        <v>3557.5</v>
      </c>
      <c r="F14" s="174">
        <f>AVERAGE('BALANCE SHEET'!D6:E6)</f>
        <v>3328</v>
      </c>
      <c r="G14" s="42">
        <f>AVERAGE('BALANCE SHEET'!E6:F6)</f>
        <v>3935.492404</v>
      </c>
      <c r="H14" s="102">
        <f>AVERAGE('BALANCE SHEET'!F6:G6)</f>
        <v>4599.86262</v>
      </c>
      <c r="I14" s="102">
        <f>AVERAGE('BALANCE SHEET'!G6:H6)</f>
        <v>5009.663205</v>
      </c>
      <c r="J14" s="102">
        <f>AVERAGE('BALANCE SHEET'!H6:I6)</f>
        <v>5239.990342</v>
      </c>
      <c r="K14" s="180">
        <f>AVERAGE('BALANCE SHEET'!I6:J6)</f>
        <v>5420.500422</v>
      </c>
    </row>
    <row r="15" ht="15.75" customHeight="1">
      <c r="B15" s="179" t="s">
        <v>158</v>
      </c>
      <c r="C15" s="83"/>
      <c r="D15" s="174">
        <f>AVERAGE('BALANCE SHEET'!B7:C7)</f>
        <v>3225</v>
      </c>
      <c r="E15" s="174">
        <f>AVERAGE('BALANCE SHEET'!C7:D7)</f>
        <v>3322.5</v>
      </c>
      <c r="F15" s="174">
        <f>AVERAGE('BALANCE SHEET'!D7:E7)</f>
        <v>3340</v>
      </c>
      <c r="G15" s="42">
        <f>AVERAGE('BALANCE SHEET'!E7:F7)</f>
        <v>3597.917319</v>
      </c>
      <c r="H15" s="102">
        <f>AVERAGE('BALANCE SHEET'!F7:G7)</f>
        <v>3990.81909</v>
      </c>
      <c r="I15" s="102">
        <f>AVERAGE('BALANCE SHEET'!G7:H7)</f>
        <v>4368.52385</v>
      </c>
      <c r="J15" s="102">
        <f>AVERAGE('BALANCE SHEET'!H7:I7)</f>
        <v>4651.068598</v>
      </c>
      <c r="K15" s="180">
        <f>AVERAGE('BALANCE SHEET'!I7:J7)</f>
        <v>4812.541968</v>
      </c>
    </row>
    <row r="16" ht="15.75" customHeight="1">
      <c r="B16" s="181" t="s">
        <v>159</v>
      </c>
      <c r="C16" s="182"/>
      <c r="D16" s="176">
        <f>AVERAGE('BALANCE SHEET'!B19:C19)</f>
        <v>10835</v>
      </c>
      <c r="E16" s="176">
        <f>AVERAGE('BALANCE SHEET'!C19:D19)</f>
        <v>11829.5</v>
      </c>
      <c r="F16" s="176">
        <f>AVERAGE('BALANCE SHEET'!D19:E19)</f>
        <v>13619</v>
      </c>
      <c r="G16" s="60">
        <f>AVERAGE('BALANCE SHEET'!E19:F19)</f>
        <v>15028.27476</v>
      </c>
      <c r="H16" s="183">
        <f>AVERAGE('BALANCE SHEET'!F19:G19)</f>
        <v>15915.60895</v>
      </c>
      <c r="I16" s="183">
        <f>AVERAGE('BALANCE SHEET'!G19:H19)</f>
        <v>17637.43807</v>
      </c>
      <c r="J16" s="183">
        <f>AVERAGE('BALANCE SHEET'!H19:I19)</f>
        <v>18523.24791</v>
      </c>
      <c r="K16" s="184">
        <f>AVERAGE('BALANCE SHEET'!I19:J19)</f>
        <v>19059.41628</v>
      </c>
    </row>
    <row r="17" ht="15.75" customHeight="1">
      <c r="B17" s="185" t="s">
        <v>160</v>
      </c>
      <c r="C17" s="158"/>
      <c r="D17" s="158"/>
      <c r="E17" s="158"/>
      <c r="F17" s="158"/>
      <c r="G17" s="159"/>
      <c r="H17" s="159"/>
      <c r="I17" s="159"/>
      <c r="J17" s="159"/>
      <c r="K17" s="160"/>
    </row>
    <row r="18" ht="15.75" customHeight="1">
      <c r="B18" s="161" t="s">
        <v>161</v>
      </c>
      <c r="C18" s="83"/>
      <c r="D18" s="186">
        <f t="shared" ref="D18:K18" si="1">D9/D14</f>
        <v>9.735109718</v>
      </c>
      <c r="E18" s="186">
        <f t="shared" si="1"/>
        <v>9.280112439</v>
      </c>
      <c r="F18" s="186">
        <f t="shared" si="1"/>
        <v>11.61508413</v>
      </c>
      <c r="G18" s="187">
        <f t="shared" si="1"/>
        <v>11.20406385</v>
      </c>
      <c r="H18" s="187">
        <f t="shared" si="1"/>
        <v>10.64525901</v>
      </c>
      <c r="I18" s="187">
        <f t="shared" si="1"/>
        <v>10.55980112</v>
      </c>
      <c r="J18" s="187">
        <f t="shared" si="1"/>
        <v>10.60217059</v>
      </c>
      <c r="K18" s="188">
        <f t="shared" si="1"/>
        <v>10.45408588</v>
      </c>
    </row>
    <row r="19" ht="15.75" customHeight="1">
      <c r="B19" s="161" t="s">
        <v>162</v>
      </c>
      <c r="C19" s="83"/>
      <c r="D19" s="186">
        <f t="shared" ref="D19:K19" si="2">D10/D15</f>
        <v>4.533023256</v>
      </c>
      <c r="E19" s="186">
        <f t="shared" si="2"/>
        <v>4.04303988</v>
      </c>
      <c r="F19" s="186">
        <f t="shared" si="2"/>
        <v>4.597904192</v>
      </c>
      <c r="G19" s="187">
        <f t="shared" si="2"/>
        <v>4.832938556</v>
      </c>
      <c r="H19" s="187">
        <f t="shared" si="2"/>
        <v>4.838679448</v>
      </c>
      <c r="I19" s="187">
        <f t="shared" si="2"/>
        <v>4.775483584</v>
      </c>
      <c r="J19" s="187">
        <f t="shared" si="2"/>
        <v>4.710427552</v>
      </c>
      <c r="K19" s="188">
        <f t="shared" si="2"/>
        <v>4.643427995</v>
      </c>
    </row>
    <row r="20" ht="15.75" customHeight="1">
      <c r="B20" s="165" t="s">
        <v>163</v>
      </c>
      <c r="C20" s="182"/>
      <c r="D20" s="189">
        <f t="shared" ref="D20:K20" si="3">D11/D16</f>
        <v>1.377664975</v>
      </c>
      <c r="E20" s="189">
        <f t="shared" si="3"/>
        <v>1.125998563</v>
      </c>
      <c r="F20" s="189">
        <f t="shared" si="3"/>
        <v>1.138483002</v>
      </c>
      <c r="G20" s="190">
        <f t="shared" si="3"/>
        <v>1.181529368</v>
      </c>
      <c r="H20" s="190">
        <f t="shared" si="3"/>
        <v>1.239554407</v>
      </c>
      <c r="I20" s="190">
        <f t="shared" si="3"/>
        <v>1.201946363</v>
      </c>
      <c r="J20" s="190">
        <f t="shared" si="3"/>
        <v>1.19504801</v>
      </c>
      <c r="K20" s="191">
        <f t="shared" si="3"/>
        <v>1.177475198</v>
      </c>
    </row>
    <row r="21" ht="15.75" customHeight="1">
      <c r="B21" s="192"/>
      <c r="C21" s="83"/>
      <c r="D21" s="83"/>
      <c r="E21" s="83"/>
      <c r="F21" s="83"/>
      <c r="G21" s="99"/>
      <c r="H21" s="99"/>
      <c r="I21" s="99"/>
      <c r="J21" s="99"/>
      <c r="K21" s="99"/>
    </row>
    <row r="22" ht="15.75" customHeight="1">
      <c r="B22" s="193" t="s">
        <v>164</v>
      </c>
      <c r="C22" s="194">
        <v>365.0</v>
      </c>
      <c r="D22" s="195"/>
      <c r="E22" s="195"/>
      <c r="F22" s="195"/>
      <c r="G22" s="196"/>
      <c r="H22" s="196"/>
      <c r="I22" s="196"/>
      <c r="J22" s="196"/>
      <c r="K22" s="197"/>
    </row>
    <row r="23" ht="15.75" customHeight="1">
      <c r="B23" s="161" t="s">
        <v>165</v>
      </c>
      <c r="C23" s="83"/>
      <c r="D23" s="83">
        <f t="shared" ref="D23:K23" si="4">$C$22/D18</f>
        <v>37.4931573</v>
      </c>
      <c r="E23" s="83">
        <f t="shared" si="4"/>
        <v>39.33142</v>
      </c>
      <c r="F23" s="83">
        <f t="shared" si="4"/>
        <v>31.42465399</v>
      </c>
      <c r="G23" s="99">
        <f t="shared" si="4"/>
        <v>32.57746519</v>
      </c>
      <c r="H23" s="99">
        <f t="shared" si="4"/>
        <v>34.28756404</v>
      </c>
      <c r="I23" s="99">
        <f t="shared" si="4"/>
        <v>34.56504492</v>
      </c>
      <c r="J23" s="99">
        <f t="shared" si="4"/>
        <v>34.42691257</v>
      </c>
      <c r="K23" s="198">
        <f t="shared" si="4"/>
        <v>34.91457829</v>
      </c>
    </row>
    <row r="24" ht="15.75" customHeight="1">
      <c r="B24" s="161" t="s">
        <v>166</v>
      </c>
      <c r="C24" s="83"/>
      <c r="D24" s="83">
        <f t="shared" ref="D24:F24" si="5">$C$22/D19</f>
        <v>80.52021342</v>
      </c>
      <c r="E24" s="83">
        <f t="shared" si="5"/>
        <v>90.27860493</v>
      </c>
      <c r="F24" s="83">
        <f t="shared" si="5"/>
        <v>79.38399427</v>
      </c>
      <c r="G24" s="99">
        <f t="shared" ref="G24:K24" si="6">F24</f>
        <v>79.38399427</v>
      </c>
      <c r="H24" s="99">
        <f t="shared" si="6"/>
        <v>79.38399427</v>
      </c>
      <c r="I24" s="99">
        <f t="shared" si="6"/>
        <v>79.38399427</v>
      </c>
      <c r="J24" s="99">
        <f t="shared" si="6"/>
        <v>79.38399427</v>
      </c>
      <c r="K24" s="198">
        <f t="shared" si="6"/>
        <v>79.38399427</v>
      </c>
    </row>
    <row r="25" ht="15.75" customHeight="1">
      <c r="B25" s="199" t="s">
        <v>167</v>
      </c>
      <c r="C25" s="182"/>
      <c r="D25" s="182">
        <f t="shared" ref="D25:F25" si="7">$C$22/D20</f>
        <v>264.9410464</v>
      </c>
      <c r="E25" s="182">
        <f t="shared" si="7"/>
        <v>324.1567192</v>
      </c>
      <c r="F25" s="182">
        <f t="shared" si="7"/>
        <v>320.6020639</v>
      </c>
      <c r="G25" s="200">
        <f t="shared" ref="G25:K25" si="8">AVERAGE(D25:F25)</f>
        <v>303.2332765</v>
      </c>
      <c r="H25" s="200">
        <f t="shared" si="8"/>
        <v>315.9973532</v>
      </c>
      <c r="I25" s="200">
        <f t="shared" si="8"/>
        <v>313.2775645</v>
      </c>
      <c r="J25" s="200">
        <f t="shared" si="8"/>
        <v>310.8360647</v>
      </c>
      <c r="K25" s="201">
        <f t="shared" si="8"/>
        <v>313.3703275</v>
      </c>
    </row>
    <row r="26" ht="15.75" customHeight="1">
      <c r="B26" s="192"/>
      <c r="C26" s="83"/>
      <c r="D26" s="83"/>
      <c r="E26" s="83"/>
      <c r="F26" s="83"/>
      <c r="G26" s="99"/>
      <c r="H26" s="99"/>
      <c r="I26" s="99"/>
      <c r="J26" s="99"/>
      <c r="K26" s="99"/>
    </row>
    <row r="27" ht="15.75" customHeight="1">
      <c r="B27" s="157" t="s">
        <v>168</v>
      </c>
      <c r="C27" s="158"/>
      <c r="D27" s="158"/>
      <c r="E27" s="158"/>
      <c r="F27" s="158"/>
      <c r="G27" s="159"/>
      <c r="H27" s="159"/>
      <c r="I27" s="159"/>
      <c r="J27" s="159"/>
      <c r="K27" s="160"/>
    </row>
    <row r="28" ht="15.75" customHeight="1">
      <c r="B28" s="202" t="s">
        <v>169</v>
      </c>
      <c r="C28" s="162">
        <f>'INCOME STATEMENT'!B7</f>
        <v>0.6190379009</v>
      </c>
      <c r="D28" s="162">
        <f>'INCOME STATEMENT'!C7</f>
        <v>0.6077121237</v>
      </c>
      <c r="E28" s="162">
        <f>'INCOME STATEMENT'!D7</f>
        <v>0.5931120131</v>
      </c>
      <c r="F28" s="162">
        <f>'INCOME STATEMENT'!E7</f>
        <v>0.6027163368</v>
      </c>
      <c r="G28" s="46">
        <f>'INCOME STATEMENT'!F7</f>
        <v>0.6056445936</v>
      </c>
      <c r="H28" s="46">
        <f>'INCOME STATEMENT'!G7</f>
        <v>0.6056445936</v>
      </c>
      <c r="I28" s="46">
        <f>'INCOME STATEMENT'!H7</f>
        <v>0.6056445936</v>
      </c>
      <c r="J28" s="46">
        <f>'INCOME STATEMENT'!I7</f>
        <v>0.6056445936</v>
      </c>
      <c r="K28" s="163">
        <f>'INCOME STATEMENT'!J7</f>
        <v>0.6056445936</v>
      </c>
    </row>
    <row r="29" ht="15.75" customHeight="1">
      <c r="B29" s="202" t="s">
        <v>170</v>
      </c>
      <c r="C29" s="162">
        <f>'INCOME STATEMENT'!B15</f>
        <v>0.2668221574</v>
      </c>
      <c r="D29" s="162">
        <f>'INCOME STATEMENT'!C15</f>
        <v>0.2706488488</v>
      </c>
      <c r="E29" s="162">
        <f>'INCOME STATEMENT'!D15</f>
        <v>0.2725207488</v>
      </c>
      <c r="F29" s="162">
        <f>'INCOME STATEMENT'!E15</f>
        <v>0.2666666667</v>
      </c>
      <c r="G29" s="46">
        <f>'INCOME STATEMENT'!F15</f>
        <v>0.2691646054</v>
      </c>
      <c r="H29" s="46">
        <f>'INCOME STATEMENT'!G15</f>
        <v>0.2691646054</v>
      </c>
      <c r="I29" s="46">
        <f>'INCOME STATEMENT'!H15</f>
        <v>0.2691646054</v>
      </c>
      <c r="J29" s="46">
        <f>'INCOME STATEMENT'!I15</f>
        <v>0.2691646054</v>
      </c>
      <c r="K29" s="163">
        <f>'INCOME STATEMENT'!J15</f>
        <v>0.2691646054</v>
      </c>
    </row>
    <row r="30" ht="15.75" customHeight="1">
      <c r="B30" s="203" t="s">
        <v>171</v>
      </c>
      <c r="C30" s="166">
        <f>'INCOME STATEMENT'!B24/C9</f>
        <v>0.1888046647</v>
      </c>
      <c r="D30" s="166">
        <f>'INCOME STATEMENT'!C24/D9</f>
        <v>0.241104492</v>
      </c>
      <c r="E30" s="166">
        <f>'INCOME STATEMENT'!D24/E9</f>
        <v>0.2271157691</v>
      </c>
      <c r="F30" s="166">
        <f>'INCOME STATEMENT'!E24/F9</f>
        <v>0.2536282499</v>
      </c>
      <c r="G30" s="167">
        <f>'INCOME STATEMENT'!F24/G9</f>
        <v>0.1758498699</v>
      </c>
      <c r="H30" s="167">
        <f>'INCOME STATEMENT'!G24/H9</f>
        <v>0.1733010118</v>
      </c>
      <c r="I30" s="167">
        <f>'INCOME STATEMENT'!H24/I9</f>
        <v>0.1698512368</v>
      </c>
      <c r="J30" s="167">
        <f>'INCOME STATEMENT'!I24/J9</f>
        <v>0.165451606</v>
      </c>
      <c r="K30" s="168">
        <f>'INCOME STATEMENT'!J24/K9</f>
        <v>0.159966306</v>
      </c>
    </row>
    <row r="31" ht="15.75" customHeight="1">
      <c r="B31" s="192"/>
      <c r="C31" s="83"/>
      <c r="D31" s="83"/>
      <c r="E31" s="83"/>
      <c r="F31" s="83"/>
      <c r="G31" s="99"/>
      <c r="H31" s="99"/>
      <c r="I31" s="99"/>
      <c r="J31" s="99"/>
      <c r="K31" s="99"/>
    </row>
    <row r="32" ht="15.75" customHeight="1">
      <c r="B32" s="157" t="s">
        <v>172</v>
      </c>
      <c r="C32" s="158"/>
      <c r="D32" s="158"/>
      <c r="E32" s="158"/>
      <c r="F32" s="158"/>
      <c r="G32" s="159"/>
      <c r="H32" s="159"/>
      <c r="I32" s="159"/>
      <c r="J32" s="159"/>
      <c r="K32" s="160"/>
    </row>
    <row r="33" ht="15.75" customHeight="1">
      <c r="B33" s="204" t="s">
        <v>171</v>
      </c>
      <c r="C33" s="186">
        <f>'INCOME STATEMENT'!B24/C9</f>
        <v>0.1888046647</v>
      </c>
      <c r="D33" s="186">
        <f>'INCOME STATEMENT'!C24/D9</f>
        <v>0.241104492</v>
      </c>
      <c r="E33" s="186">
        <f>'INCOME STATEMENT'!D24/E9</f>
        <v>0.2271157691</v>
      </c>
      <c r="F33" s="186">
        <f>'INCOME STATEMENT'!E24/F9</f>
        <v>0.2536282499</v>
      </c>
      <c r="G33" s="187">
        <f>'INCOME STATEMENT'!F24/G9</f>
        <v>0.1758498699</v>
      </c>
      <c r="H33" s="187">
        <f>'INCOME STATEMENT'!G24/H9</f>
        <v>0.1733010118</v>
      </c>
      <c r="I33" s="187">
        <f>'INCOME STATEMENT'!H24/I9</f>
        <v>0.1698512368</v>
      </c>
      <c r="J33" s="187">
        <f>'INCOME STATEMENT'!I24/J9</f>
        <v>0.165451606</v>
      </c>
      <c r="K33" s="188">
        <f>'INCOME STATEMENT'!J24/K9</f>
        <v>0.159966306</v>
      </c>
    </row>
    <row r="34" ht="15.75" customHeight="1">
      <c r="B34" s="204" t="s">
        <v>173</v>
      </c>
      <c r="C34" s="186">
        <f>'INCOME STATEMENT'!B3/'BALANCE SHEET'!B17</f>
        <v>0.4121803499</v>
      </c>
      <c r="D34" s="186">
        <f>'INCOME STATEMENT'!C3/'BALANCE SHEET'!C17</f>
        <v>0.4314143156</v>
      </c>
      <c r="E34" s="186">
        <f>'INCOME STATEMENT'!D3/'BALANCE SHEET'!D17</f>
        <v>0.3781845674</v>
      </c>
      <c r="F34" s="186">
        <f>'INCOME STATEMENT'!E3/'BALANCE SHEET'!E17</f>
        <v>0.4096805647</v>
      </c>
      <c r="G34" s="187">
        <f>'INCOME STATEMENT'!F3/'BALANCE SHEET'!F17</f>
        <v>0.4535930856</v>
      </c>
      <c r="H34" s="187">
        <f>'INCOME STATEMENT'!G3/'BALANCE SHEET'!G17</f>
        <v>0.4645611897</v>
      </c>
      <c r="I34" s="187">
        <f>'INCOME STATEMENT'!H3/'BALANCE SHEET'!H17</f>
        <v>0.472053807</v>
      </c>
      <c r="J34" s="187">
        <f>'INCOME STATEMENT'!I3/'BALANCE SHEET'!I17</f>
        <v>0.4655370807</v>
      </c>
      <c r="K34" s="188">
        <f>'INCOME STATEMENT'!J3/'BALANCE SHEET'!J17</f>
        <v>0.4468958951</v>
      </c>
    </row>
    <row r="35" ht="15.75" customHeight="1">
      <c r="B35" s="204" t="s">
        <v>174</v>
      </c>
      <c r="C35" s="186">
        <f>'BALANCE SHEET'!B17/'BALANCE SHEET'!B35</f>
        <v>4.900535893</v>
      </c>
      <c r="D35" s="186">
        <f>'BALANCE SHEET'!C17/'BALANCE SHEET'!C35</f>
        <v>4.55091934</v>
      </c>
      <c r="E35" s="186">
        <f>'BALANCE SHEET'!D17/'BALANCE SHEET'!D35</f>
        <v>4.523343178</v>
      </c>
      <c r="F35" s="186">
        <f>'BALANCE SHEET'!E17/'BALANCE SHEET'!E35</f>
        <v>4.102526197</v>
      </c>
      <c r="G35" s="187">
        <f>'BALANCE SHEET'!F17/'BALANCE SHEET'!F35</f>
        <v>4.467368029</v>
      </c>
      <c r="H35" s="187">
        <f>'BALANCE SHEET'!G17/'BALANCE SHEET'!G35</f>
        <v>4.666417714</v>
      </c>
      <c r="I35" s="187">
        <f>'BALANCE SHEET'!H17/'BALANCE SHEET'!H35</f>
        <v>4.961737592</v>
      </c>
      <c r="J35" s="187">
        <f>'BALANCE SHEET'!I17/'BALANCE SHEET'!I35</f>
        <v>5.176595249</v>
      </c>
      <c r="K35" s="188">
        <f>'BALANCE SHEET'!J17/'BALANCE SHEET'!J35</f>
        <v>5.450056118</v>
      </c>
    </row>
    <row r="36" ht="15.75" customHeight="1">
      <c r="B36" s="205" t="s">
        <v>175</v>
      </c>
      <c r="C36" s="206">
        <f t="shared" ref="C36:K36" si="9">C35*C34*C33</f>
        <v>0.3813674106</v>
      </c>
      <c r="D36" s="206">
        <f t="shared" si="9"/>
        <v>0.4733681049</v>
      </c>
      <c r="E36" s="206">
        <f t="shared" si="9"/>
        <v>0.3885175398</v>
      </c>
      <c r="F36" s="206">
        <f t="shared" si="9"/>
        <v>0.4262794035</v>
      </c>
      <c r="G36" s="207">
        <f t="shared" si="9"/>
        <v>0.356336417</v>
      </c>
      <c r="H36" s="207">
        <f t="shared" si="9"/>
        <v>0.3756882701</v>
      </c>
      <c r="I36" s="207">
        <f t="shared" si="9"/>
        <v>0.397826776</v>
      </c>
      <c r="J36" s="207">
        <f t="shared" si="9"/>
        <v>0.3987213356</v>
      </c>
      <c r="K36" s="208">
        <f t="shared" si="9"/>
        <v>0.3896151677</v>
      </c>
    </row>
    <row r="37" ht="15.75" customHeight="1">
      <c r="B37" s="169"/>
      <c r="C37" s="186"/>
      <c r="D37" s="186"/>
      <c r="E37" s="186"/>
      <c r="F37" s="186"/>
      <c r="G37" s="99"/>
      <c r="H37" s="99"/>
      <c r="I37" s="99"/>
      <c r="J37" s="99"/>
      <c r="K37" s="99"/>
    </row>
    <row r="38" ht="15.75" customHeight="1">
      <c r="B38" s="169"/>
      <c r="C38" s="83"/>
      <c r="D38" s="83"/>
      <c r="E38" s="83"/>
      <c r="F38" s="83"/>
      <c r="G38" s="99"/>
      <c r="H38" s="99"/>
      <c r="I38" s="99"/>
      <c r="J38" s="99"/>
      <c r="K38" s="99"/>
    </row>
    <row r="39" ht="15.75" customHeight="1">
      <c r="B39" s="157" t="s">
        <v>176</v>
      </c>
      <c r="C39" s="158"/>
      <c r="D39" s="158"/>
      <c r="E39" s="158"/>
      <c r="F39" s="158"/>
      <c r="G39" s="159"/>
      <c r="H39" s="159"/>
      <c r="I39" s="159"/>
      <c r="J39" s="159"/>
      <c r="K39" s="160"/>
    </row>
    <row r="40" ht="15.75" customHeight="1">
      <c r="B40" s="161" t="s">
        <v>177</v>
      </c>
      <c r="C40" s="174">
        <f>'INCOME STATEMENT'!B24</f>
        <v>6476</v>
      </c>
      <c r="D40" s="174">
        <f>'INCOME STATEMENT'!C24</f>
        <v>8985</v>
      </c>
      <c r="E40" s="174">
        <f>'INCOME STATEMENT'!D24</f>
        <v>7498</v>
      </c>
      <c r="F40" s="174">
        <f>'INCOME STATEMENT'!E24</f>
        <v>9804</v>
      </c>
      <c r="G40" s="42">
        <f>'INCOME STATEMENT'!F24</f>
        <v>7753.837674</v>
      </c>
      <c r="H40" s="42">
        <f>'INCOME STATEMENT'!G24</f>
        <v>8485.983681</v>
      </c>
      <c r="I40" s="42">
        <f>'INCOME STATEMENT'!H24</f>
        <v>8985.308279</v>
      </c>
      <c r="J40" s="42">
        <f>'INCOME STATEMENT'!I24</f>
        <v>9191.708893</v>
      </c>
      <c r="K40" s="175">
        <f>'INCOME STATEMENT'!J24</f>
        <v>9064.710992</v>
      </c>
    </row>
    <row r="41" ht="15.75" customHeight="1">
      <c r="B41" s="161" t="s">
        <v>178</v>
      </c>
      <c r="C41" s="174">
        <f>'CASH FLOW'!B34</f>
        <v>-6644</v>
      </c>
      <c r="D41" s="174">
        <f>'CASH FLOW'!C34</f>
        <v>-6845</v>
      </c>
      <c r="E41" s="174">
        <f>'CASH FLOW'!D34</f>
        <v>-7047</v>
      </c>
      <c r="F41" s="174">
        <f>'CASH FLOW'!E34</f>
        <v>-7252</v>
      </c>
      <c r="G41" s="42">
        <f t="shared" ref="G41:K41" si="10">G40*G42</f>
        <v>-6597.259317</v>
      </c>
      <c r="H41" s="42">
        <f t="shared" si="10"/>
        <v>-6842.516841</v>
      </c>
      <c r="I41" s="42">
        <f t="shared" si="10"/>
        <v>-7445.089641</v>
      </c>
      <c r="J41" s="42">
        <f t="shared" si="10"/>
        <v>-7513.837716</v>
      </c>
      <c r="K41" s="175">
        <f t="shared" si="10"/>
        <v>-7460.451881</v>
      </c>
    </row>
    <row r="42" ht="15.75" customHeight="1">
      <c r="B42" s="161" t="s">
        <v>179</v>
      </c>
      <c r="C42" s="162">
        <f t="shared" ref="C42:F42" si="11">C41/C40</f>
        <v>-1.025941939</v>
      </c>
      <c r="D42" s="162">
        <f t="shared" si="11"/>
        <v>-0.7618252643</v>
      </c>
      <c r="E42" s="162">
        <f t="shared" si="11"/>
        <v>-0.9398506268</v>
      </c>
      <c r="F42" s="162">
        <f t="shared" si="11"/>
        <v>-0.7396980824</v>
      </c>
      <c r="G42" s="46">
        <f t="shared" ref="G42:K42" si="12">MEDIAN(C42:F42)</f>
        <v>-0.8508379456</v>
      </c>
      <c r="H42" s="46">
        <f t="shared" si="12"/>
        <v>-0.806331605</v>
      </c>
      <c r="I42" s="46">
        <f t="shared" si="12"/>
        <v>-0.8285847753</v>
      </c>
      <c r="J42" s="46">
        <f t="shared" si="12"/>
        <v>-0.8174581901</v>
      </c>
      <c r="K42" s="163">
        <f t="shared" si="12"/>
        <v>-0.8230214827</v>
      </c>
    </row>
    <row r="43" ht="15.75" customHeight="1">
      <c r="B43" s="165" t="s">
        <v>180</v>
      </c>
      <c r="C43" s="166">
        <f t="shared" ref="C43:K43" si="13">1-C42</f>
        <v>2.025941939</v>
      </c>
      <c r="D43" s="166">
        <f t="shared" si="13"/>
        <v>1.761825264</v>
      </c>
      <c r="E43" s="166">
        <f t="shared" si="13"/>
        <v>1.939850627</v>
      </c>
      <c r="F43" s="166">
        <f t="shared" si="13"/>
        <v>1.739698082</v>
      </c>
      <c r="G43" s="167">
        <f t="shared" si="13"/>
        <v>1.850837946</v>
      </c>
      <c r="H43" s="167">
        <f t="shared" si="13"/>
        <v>1.806331605</v>
      </c>
      <c r="I43" s="167">
        <f t="shared" si="13"/>
        <v>1.828584775</v>
      </c>
      <c r="J43" s="167">
        <f t="shared" si="13"/>
        <v>1.81745819</v>
      </c>
      <c r="K43" s="168">
        <f t="shared" si="13"/>
        <v>1.823021483</v>
      </c>
    </row>
    <row r="44" ht="15.75" customHeight="1">
      <c r="B44" s="35"/>
    </row>
    <row r="45" ht="15.75" customHeight="1">
      <c r="B45" s="35"/>
    </row>
    <row r="46" ht="15.75" customHeight="1">
      <c r="B46" s="35"/>
    </row>
    <row r="47" ht="15.75" customHeight="1">
      <c r="B47" s="35"/>
    </row>
    <row r="48" ht="15.75" customHeight="1">
      <c r="B48" s="35"/>
    </row>
    <row r="49" ht="15.75" customHeight="1">
      <c r="B49" s="35"/>
    </row>
    <row r="50" ht="15.75" customHeight="1">
      <c r="B50" s="35"/>
    </row>
    <row r="51" ht="15.75" customHeight="1">
      <c r="B51" s="35"/>
    </row>
    <row r="52" ht="15.75" customHeight="1">
      <c r="B52" s="35"/>
    </row>
    <row r="53" ht="15.75" customHeight="1">
      <c r="B53" s="35"/>
    </row>
    <row r="54" ht="15.75" customHeight="1">
      <c r="B54" s="35"/>
    </row>
    <row r="55" ht="15.75" customHeight="1">
      <c r="B55" s="35"/>
    </row>
    <row r="56" ht="15.75" customHeight="1">
      <c r="B56" s="35"/>
    </row>
    <row r="57" ht="15.75" customHeight="1">
      <c r="B57" s="35"/>
    </row>
    <row r="58" ht="15.75" customHeight="1">
      <c r="B58" s="35"/>
    </row>
    <row r="59" ht="15.75" customHeight="1">
      <c r="B59" s="35"/>
    </row>
    <row r="60" ht="15.75" customHeight="1">
      <c r="B60" s="35"/>
    </row>
    <row r="61" ht="15.75" customHeight="1">
      <c r="B61" s="35"/>
    </row>
    <row r="62" ht="15.75" customHeight="1">
      <c r="B62" s="35"/>
    </row>
    <row r="63" ht="15.75" customHeight="1">
      <c r="B63" s="35"/>
    </row>
    <row r="64" ht="15.75" customHeight="1">
      <c r="B64" s="35"/>
    </row>
    <row r="65" ht="15.75" customHeight="1">
      <c r="B65" s="35"/>
    </row>
    <row r="66" ht="15.75" customHeight="1">
      <c r="B66" s="35"/>
    </row>
    <row r="67" ht="15.75" customHeight="1">
      <c r="B67" s="35"/>
    </row>
    <row r="68" ht="15.75" customHeight="1">
      <c r="B68" s="35"/>
    </row>
    <row r="69" ht="15.75" customHeight="1">
      <c r="B69" s="35"/>
    </row>
    <row r="70" ht="15.75" customHeight="1">
      <c r="B70" s="35"/>
    </row>
    <row r="71" ht="15.75" customHeight="1">
      <c r="B71" s="35"/>
    </row>
    <row r="72" ht="15.75" customHeight="1">
      <c r="B72" s="35"/>
    </row>
    <row r="73" ht="15.75" customHeight="1">
      <c r="B73" s="35"/>
    </row>
    <row r="74" ht="15.75" customHeight="1">
      <c r="B74" s="35"/>
    </row>
    <row r="75" ht="15.75" customHeight="1">
      <c r="B75" s="35"/>
    </row>
    <row r="76" ht="15.75" customHeight="1">
      <c r="B76" s="35"/>
    </row>
    <row r="77" ht="15.75" customHeight="1">
      <c r="B77" s="35"/>
    </row>
    <row r="78" ht="15.75" customHeight="1">
      <c r="B78" s="35"/>
    </row>
    <row r="79" ht="15.75" customHeight="1">
      <c r="B79" s="35"/>
    </row>
    <row r="80" ht="15.75" customHeight="1">
      <c r="B80" s="35"/>
    </row>
    <row r="81" ht="15.75" customHeight="1">
      <c r="B81" s="35"/>
    </row>
    <row r="82" ht="15.75" customHeight="1">
      <c r="B82" s="35"/>
    </row>
    <row r="83" ht="15.75" customHeight="1">
      <c r="B83" s="35"/>
    </row>
    <row r="84" ht="15.75" customHeight="1">
      <c r="B84" s="35"/>
    </row>
    <row r="85" ht="15.75" customHeight="1">
      <c r="B85" s="35"/>
    </row>
    <row r="86" ht="15.75" customHeight="1">
      <c r="B86" s="35"/>
    </row>
    <row r="87" ht="15.75" customHeight="1">
      <c r="B87" s="35"/>
    </row>
    <row r="88" ht="15.75" customHeight="1">
      <c r="B88" s="35"/>
    </row>
    <row r="89" ht="15.75" customHeight="1">
      <c r="B89" s="35"/>
    </row>
    <row r="90" ht="15.75" customHeight="1">
      <c r="B90" s="35"/>
    </row>
    <row r="91" ht="15.75" customHeight="1">
      <c r="B91" s="35"/>
    </row>
    <row r="92" ht="15.75" customHeight="1">
      <c r="B92" s="35"/>
    </row>
    <row r="93" ht="15.75" customHeight="1">
      <c r="B93" s="35"/>
    </row>
    <row r="94" ht="15.75" customHeight="1">
      <c r="B94" s="35"/>
    </row>
    <row r="95" ht="15.75" customHeight="1">
      <c r="B95" s="35"/>
    </row>
    <row r="96" ht="15.75" customHeight="1">
      <c r="B96" s="35"/>
    </row>
    <row r="97" ht="15.75" customHeight="1">
      <c r="B97" s="35"/>
    </row>
    <row r="98" ht="15.75" customHeight="1">
      <c r="B98" s="35"/>
    </row>
    <row r="99" ht="15.75" customHeight="1">
      <c r="B99" s="35"/>
    </row>
    <row r="100" ht="15.75" customHeight="1">
      <c r="B100" s="35"/>
    </row>
    <row r="101" ht="15.75" customHeight="1">
      <c r="B101" s="35"/>
    </row>
    <row r="102" ht="15.75" customHeight="1">
      <c r="B102" s="35"/>
    </row>
    <row r="103" ht="15.75" customHeight="1">
      <c r="B103" s="35"/>
    </row>
    <row r="104" ht="15.75" customHeight="1">
      <c r="B104" s="35"/>
    </row>
    <row r="105" ht="15.75" customHeight="1">
      <c r="B105" s="35"/>
    </row>
    <row r="106" ht="15.75" customHeight="1">
      <c r="B106" s="35"/>
    </row>
    <row r="107" ht="15.75" customHeight="1">
      <c r="B107" s="35"/>
    </row>
    <row r="108" ht="15.75" customHeight="1">
      <c r="B108" s="35"/>
    </row>
    <row r="109" ht="15.75" customHeight="1">
      <c r="B109" s="35"/>
    </row>
    <row r="110" ht="15.75" customHeight="1">
      <c r="B110" s="35"/>
    </row>
    <row r="111" ht="15.75" customHeight="1">
      <c r="B111" s="35"/>
    </row>
    <row r="112" ht="15.75" customHeight="1">
      <c r="B112" s="35"/>
    </row>
    <row r="113" ht="15.75" customHeight="1">
      <c r="B113" s="35"/>
    </row>
    <row r="114" ht="15.75" customHeight="1">
      <c r="B114" s="35"/>
    </row>
    <row r="115" ht="15.75" customHeight="1">
      <c r="B115" s="35"/>
    </row>
    <row r="116" ht="15.75" customHeight="1">
      <c r="B116" s="35"/>
    </row>
    <row r="117" ht="15.75" customHeight="1">
      <c r="B117" s="35"/>
    </row>
    <row r="118" ht="15.75" customHeight="1">
      <c r="B118" s="35"/>
    </row>
    <row r="119" ht="15.75" customHeight="1">
      <c r="B119" s="35"/>
    </row>
    <row r="120" ht="15.75" customHeight="1">
      <c r="B120" s="35"/>
    </row>
    <row r="121" ht="15.75" customHeight="1">
      <c r="B121" s="35"/>
    </row>
    <row r="122" ht="15.75" customHeight="1">
      <c r="B122" s="35"/>
    </row>
    <row r="123" ht="15.75" customHeight="1">
      <c r="B123" s="35"/>
    </row>
    <row r="124" ht="15.75" customHeight="1">
      <c r="B124" s="35"/>
    </row>
    <row r="125" ht="15.75" customHeight="1">
      <c r="B125" s="35"/>
    </row>
    <row r="126" ht="15.75" customHeight="1">
      <c r="B126" s="35"/>
    </row>
    <row r="127" ht="15.75" customHeight="1">
      <c r="B127" s="35"/>
    </row>
    <row r="128" ht="15.75" customHeight="1">
      <c r="B128" s="35"/>
    </row>
    <row r="129" ht="15.75" customHeight="1">
      <c r="B129" s="35"/>
    </row>
    <row r="130" ht="15.75" customHeight="1">
      <c r="B130" s="35"/>
    </row>
    <row r="131" ht="15.75" customHeight="1">
      <c r="B131" s="35"/>
    </row>
    <row r="132" ht="15.75" customHeight="1">
      <c r="B132" s="35"/>
    </row>
    <row r="133" ht="15.75" customHeight="1">
      <c r="B133" s="35"/>
    </row>
    <row r="134" ht="15.75" customHeight="1">
      <c r="B134" s="35"/>
    </row>
    <row r="135" ht="15.75" customHeight="1">
      <c r="B135" s="35"/>
    </row>
    <row r="136" ht="15.75" customHeight="1">
      <c r="B136" s="35"/>
    </row>
    <row r="137" ht="15.75" customHeight="1">
      <c r="B137" s="35"/>
    </row>
    <row r="138" ht="15.75" customHeight="1">
      <c r="B138" s="35"/>
    </row>
    <row r="139" ht="15.75" customHeight="1">
      <c r="B139" s="35"/>
    </row>
    <row r="140" ht="15.75" customHeight="1">
      <c r="B140" s="35"/>
    </row>
    <row r="141" ht="15.75" customHeight="1">
      <c r="B141" s="35"/>
    </row>
    <row r="142" ht="15.75" customHeight="1">
      <c r="B142" s="35"/>
    </row>
    <row r="143" ht="15.75" customHeight="1">
      <c r="B143" s="35"/>
    </row>
    <row r="144" ht="15.75" customHeight="1">
      <c r="B144" s="35"/>
    </row>
    <row r="145" ht="15.75" customHeight="1">
      <c r="B145" s="35"/>
    </row>
    <row r="146" ht="15.75" customHeight="1">
      <c r="B146" s="35"/>
    </row>
    <row r="147" ht="15.75" customHeight="1">
      <c r="B147" s="35"/>
    </row>
    <row r="148" ht="15.75" customHeight="1">
      <c r="B148" s="35"/>
    </row>
    <row r="149" ht="15.75" customHeight="1">
      <c r="B149" s="35"/>
    </row>
    <row r="150" ht="15.75" customHeight="1">
      <c r="B150" s="35"/>
    </row>
    <row r="151" ht="15.75" customHeight="1">
      <c r="B151" s="35"/>
    </row>
    <row r="152" ht="15.75" customHeight="1">
      <c r="B152" s="35"/>
    </row>
    <row r="153" ht="15.75" customHeight="1">
      <c r="B153" s="35"/>
    </row>
    <row r="154" ht="15.75" customHeight="1">
      <c r="B154" s="35"/>
    </row>
    <row r="155" ht="15.75" customHeight="1">
      <c r="B155" s="35"/>
    </row>
    <row r="156" ht="15.75" customHeight="1">
      <c r="B156" s="35"/>
    </row>
    <row r="157" ht="15.75" customHeight="1">
      <c r="B157" s="35"/>
    </row>
    <row r="158" ht="15.75" customHeight="1">
      <c r="B158" s="35"/>
    </row>
    <row r="159" ht="15.75" customHeight="1">
      <c r="B159" s="35"/>
    </row>
    <row r="160" ht="15.75" customHeight="1">
      <c r="B160" s="35"/>
    </row>
    <row r="161" ht="15.75" customHeight="1">
      <c r="B161" s="35"/>
    </row>
    <row r="162" ht="15.75" customHeight="1">
      <c r="B162" s="35"/>
    </row>
    <row r="163" ht="15.75" customHeight="1">
      <c r="B163" s="35"/>
    </row>
    <row r="164" ht="15.75" customHeight="1">
      <c r="B164" s="35"/>
    </row>
    <row r="165" ht="15.75" customHeight="1">
      <c r="B165" s="35"/>
    </row>
    <row r="166" ht="15.75" customHeight="1">
      <c r="B166" s="35"/>
    </row>
    <row r="167" ht="15.75" customHeight="1">
      <c r="B167" s="35"/>
    </row>
    <row r="168" ht="15.75" customHeight="1">
      <c r="B168" s="35"/>
    </row>
    <row r="169" ht="15.75" customHeight="1">
      <c r="B169" s="35"/>
    </row>
    <row r="170" ht="15.75" customHeight="1">
      <c r="B170" s="35"/>
    </row>
    <row r="171" ht="15.75" customHeight="1">
      <c r="B171" s="35"/>
    </row>
    <row r="172" ht="15.75" customHeight="1">
      <c r="B172" s="35"/>
    </row>
    <row r="173" ht="15.75" customHeight="1">
      <c r="B173" s="35"/>
    </row>
    <row r="174" ht="15.75" customHeight="1">
      <c r="B174" s="35"/>
    </row>
    <row r="175" ht="15.75" customHeight="1">
      <c r="B175" s="35"/>
    </row>
    <row r="176" ht="15.75" customHeight="1">
      <c r="B176" s="35"/>
    </row>
    <row r="177" ht="15.75" customHeight="1">
      <c r="B177" s="35"/>
    </row>
    <row r="178" ht="15.75" customHeight="1">
      <c r="B178" s="35"/>
    </row>
    <row r="179" ht="15.75" customHeight="1">
      <c r="B179" s="35"/>
    </row>
    <row r="180" ht="15.75" customHeight="1">
      <c r="B180" s="35"/>
    </row>
    <row r="181" ht="15.75" customHeight="1">
      <c r="B181" s="35"/>
    </row>
    <row r="182" ht="15.75" customHeight="1">
      <c r="B182" s="35"/>
    </row>
    <row r="183" ht="15.75" customHeight="1">
      <c r="B183" s="35"/>
    </row>
    <row r="184" ht="15.75" customHeight="1">
      <c r="B184" s="35"/>
    </row>
    <row r="185" ht="15.75" customHeight="1">
      <c r="B185" s="35"/>
    </row>
    <row r="186" ht="15.75" customHeight="1">
      <c r="B186" s="35"/>
    </row>
    <row r="187" ht="15.75" customHeight="1">
      <c r="B187" s="35"/>
    </row>
    <row r="188" ht="15.75" customHeight="1">
      <c r="B188" s="35"/>
    </row>
    <row r="189" ht="15.75" customHeight="1">
      <c r="B189" s="35"/>
    </row>
    <row r="190" ht="15.75" customHeight="1">
      <c r="B190" s="35"/>
    </row>
    <row r="191" ht="15.75" customHeight="1">
      <c r="B191" s="35"/>
    </row>
    <row r="192" ht="15.75" customHeight="1">
      <c r="B192" s="35"/>
    </row>
    <row r="193" ht="15.75" customHeight="1">
      <c r="B193" s="35"/>
    </row>
    <row r="194" ht="15.75" customHeight="1">
      <c r="B194" s="35"/>
    </row>
    <row r="195" ht="15.75" customHeight="1">
      <c r="B195" s="35"/>
    </row>
    <row r="196" ht="15.75" customHeight="1">
      <c r="B196" s="35"/>
    </row>
    <row r="197" ht="15.75" customHeight="1">
      <c r="B197" s="35"/>
    </row>
    <row r="198" ht="15.75" customHeight="1">
      <c r="B198" s="35"/>
    </row>
    <row r="199" ht="15.75" customHeight="1">
      <c r="B199" s="35"/>
    </row>
    <row r="200" ht="15.75" customHeight="1">
      <c r="B200" s="35"/>
    </row>
    <row r="201" ht="15.75" customHeight="1">
      <c r="B201" s="35"/>
    </row>
    <row r="202" ht="15.75" customHeight="1">
      <c r="B202" s="35"/>
    </row>
    <row r="203" ht="15.75" customHeight="1">
      <c r="B203" s="35"/>
    </row>
    <row r="204" ht="15.75" customHeight="1">
      <c r="B204" s="35"/>
    </row>
    <row r="205" ht="15.75" customHeight="1">
      <c r="B205" s="35"/>
    </row>
    <row r="206" ht="15.75" customHeight="1">
      <c r="B206" s="35"/>
    </row>
    <row r="207" ht="15.75" customHeight="1">
      <c r="B207" s="35"/>
    </row>
    <row r="208" ht="15.75" customHeight="1">
      <c r="B208" s="35"/>
    </row>
    <row r="209" ht="15.75" customHeight="1">
      <c r="B209" s="35"/>
    </row>
    <row r="210" ht="15.75" customHeight="1">
      <c r="B210" s="35"/>
    </row>
    <row r="211" ht="15.75" customHeight="1">
      <c r="B211" s="35"/>
    </row>
    <row r="212" ht="15.75" customHeight="1">
      <c r="B212" s="35"/>
    </row>
    <row r="213" ht="15.75" customHeight="1">
      <c r="B213" s="35"/>
    </row>
    <row r="214" ht="15.75" customHeight="1">
      <c r="B214" s="35"/>
    </row>
    <row r="215" ht="15.75" customHeight="1">
      <c r="B215" s="35"/>
    </row>
    <row r="216" ht="15.75" customHeight="1">
      <c r="B216" s="35"/>
    </row>
    <row r="217" ht="15.75" customHeight="1">
      <c r="B217" s="35"/>
    </row>
    <row r="218" ht="15.75" customHeight="1">
      <c r="B218" s="35"/>
    </row>
    <row r="219" ht="15.75" customHeight="1">
      <c r="B219" s="35"/>
    </row>
    <row r="220" ht="15.75" customHeight="1">
      <c r="B220" s="35"/>
    </row>
    <row r="221" ht="15.75" customHeight="1">
      <c r="B221" s="35"/>
    </row>
    <row r="222" ht="15.75" customHeight="1">
      <c r="B222" s="35"/>
    </row>
    <row r="223" ht="15.75" customHeight="1">
      <c r="B223" s="35"/>
    </row>
    <row r="224" ht="15.75" customHeight="1">
      <c r="B224" s="35"/>
    </row>
    <row r="225" ht="15.75" customHeight="1">
      <c r="B225" s="35"/>
    </row>
    <row r="226" ht="15.75" customHeight="1">
      <c r="B226" s="35"/>
    </row>
    <row r="227" ht="15.75" customHeight="1">
      <c r="B227" s="35"/>
    </row>
    <row r="228" ht="15.75" customHeight="1">
      <c r="B228" s="35"/>
    </row>
    <row r="229" ht="15.75" customHeight="1">
      <c r="B229" s="35"/>
    </row>
    <row r="230" ht="15.75" customHeight="1">
      <c r="B230" s="35"/>
    </row>
    <row r="231" ht="15.75" customHeight="1">
      <c r="B231" s="35"/>
    </row>
    <row r="232" ht="15.75" customHeight="1">
      <c r="B232" s="35"/>
    </row>
    <row r="233" ht="15.75" customHeight="1">
      <c r="B233" s="35"/>
    </row>
    <row r="234" ht="15.75" customHeight="1">
      <c r="B234" s="35"/>
    </row>
    <row r="235" ht="15.75" customHeight="1">
      <c r="B235" s="35"/>
    </row>
    <row r="236" ht="15.75" customHeight="1">
      <c r="B236" s="35"/>
    </row>
    <row r="237" ht="15.75" customHeight="1">
      <c r="B237" s="35"/>
    </row>
    <row r="238" ht="15.75" customHeight="1">
      <c r="B238" s="35"/>
    </row>
    <row r="239" ht="15.75" customHeight="1">
      <c r="B239" s="35"/>
    </row>
    <row r="240" ht="15.75" customHeight="1">
      <c r="B240" s="35"/>
    </row>
    <row r="241" ht="15.75" customHeight="1">
      <c r="B241" s="35"/>
    </row>
    <row r="242" ht="15.75" customHeight="1">
      <c r="B242" s="35"/>
    </row>
    <row r="243" ht="15.75" customHeight="1">
      <c r="B243" s="35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F1"/>
    <mergeCell ref="G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2" width="12.63"/>
    <col customWidth="1" min="3" max="3" width="43.5"/>
    <col customWidth="1" min="4" max="6" width="12.63"/>
  </cols>
  <sheetData>
    <row r="1" ht="15.75" customHeight="1">
      <c r="A1" s="209"/>
      <c r="D1" s="125" t="s">
        <v>45</v>
      </c>
      <c r="H1" s="33" t="s">
        <v>46</v>
      </c>
    </row>
    <row r="2" ht="15.75" customHeight="1">
      <c r="A2" s="209"/>
      <c r="C2" s="210" t="s">
        <v>181</v>
      </c>
      <c r="D2" s="154">
        <v>2018.0</v>
      </c>
      <c r="E2" s="154">
        <v>2019.0</v>
      </c>
      <c r="F2" s="154">
        <v>2020.0</v>
      </c>
      <c r="G2" s="154">
        <v>2021.0</v>
      </c>
      <c r="H2" s="155">
        <v>2022.0</v>
      </c>
      <c r="I2" s="155">
        <v>2023.0</v>
      </c>
      <c r="J2" s="155">
        <v>2024.0</v>
      </c>
      <c r="K2" s="155">
        <v>2025.0</v>
      </c>
      <c r="L2" s="156">
        <v>2026.0</v>
      </c>
    </row>
    <row r="3" ht="15.75" customHeight="1">
      <c r="A3" s="211" t="s">
        <v>182</v>
      </c>
      <c r="B3" s="212">
        <v>365.0</v>
      </c>
      <c r="C3" s="169"/>
      <c r="D3" s="83"/>
      <c r="E3" s="83"/>
      <c r="F3" s="83"/>
      <c r="G3" s="83"/>
      <c r="H3" s="99"/>
      <c r="I3" s="99"/>
      <c r="J3" s="99"/>
      <c r="K3" s="99"/>
      <c r="L3" s="99"/>
    </row>
    <row r="4" ht="15.75" customHeight="1">
      <c r="A4" s="169"/>
      <c r="C4" s="213" t="s">
        <v>183</v>
      </c>
      <c r="D4" s="214">
        <f>'INCOME STATEMENT'!B3</f>
        <v>34300</v>
      </c>
      <c r="E4" s="214">
        <f>'INCOME STATEMENT'!C3</f>
        <v>37266</v>
      </c>
      <c r="F4" s="214">
        <f>'INCOME STATEMENT'!D3</f>
        <v>33014</v>
      </c>
      <c r="G4" s="214">
        <f>'INCOME STATEMENT'!E3</f>
        <v>38655</v>
      </c>
      <c r="H4" s="215">
        <f>'INCOME STATEMENT'!F3</f>
        <v>44093.50817</v>
      </c>
      <c r="I4" s="215">
        <f>'INCOME STATEMENT'!G3</f>
        <v>48966.729</v>
      </c>
      <c r="J4" s="215">
        <f>'INCOME STATEMENT'!H3</f>
        <v>52901.04712</v>
      </c>
      <c r="K4" s="215">
        <f>'INCOME STATEMENT'!I3</f>
        <v>55555.27151</v>
      </c>
      <c r="L4" s="216">
        <f>'INCOME STATEMENT'!J3</f>
        <v>56666.37694</v>
      </c>
    </row>
    <row r="5" ht="15.75" customHeight="1">
      <c r="A5" s="169"/>
      <c r="C5" s="217" t="s">
        <v>154</v>
      </c>
      <c r="D5" s="218">
        <f>'INCOME STATEMENT'!B5</f>
        <v>13067</v>
      </c>
      <c r="E5" s="218">
        <f>'INCOME STATEMENT'!C5</f>
        <v>14619</v>
      </c>
      <c r="F5" s="218">
        <f>'INCOME STATEMENT'!D5</f>
        <v>13433</v>
      </c>
      <c r="G5" s="218">
        <f>'INCOME STATEMENT'!E5</f>
        <v>15357</v>
      </c>
      <c r="H5" s="102">
        <f>'INCOME STATEMENT'!F5</f>
        <v>17388.51333</v>
      </c>
      <c r="I5" s="102">
        <f>'INCOME STATEMENT'!G5</f>
        <v>19310.29431</v>
      </c>
      <c r="J5" s="102">
        <f>'INCOME STATEMENT'!H5</f>
        <v>20861.81393</v>
      </c>
      <c r="K5" s="102">
        <f>'INCOME STATEMENT'!I5</f>
        <v>21908.52167</v>
      </c>
      <c r="L5" s="180">
        <f>'INCOME STATEMENT'!J5</f>
        <v>22346.69211</v>
      </c>
    </row>
    <row r="6" ht="15.75" customHeight="1">
      <c r="A6" s="219"/>
      <c r="C6" s="220" t="s">
        <v>155</v>
      </c>
      <c r="D6" s="221"/>
      <c r="E6" s="221">
        <f>('BALANCE SHEET'!C7-'BALANCE SHEET'!B7)+E5</f>
        <v>14927</v>
      </c>
      <c r="F6" s="221">
        <f>('BALANCE SHEET'!D7-'BALANCE SHEET'!C7)+F5</f>
        <v>13320</v>
      </c>
      <c r="G6" s="221">
        <f>('BALANCE SHEET'!E7-'BALANCE SHEET'!D7)+G5</f>
        <v>15505</v>
      </c>
      <c r="H6" s="183">
        <f>('BALANCE SHEET'!F7-'BALANCE SHEET'!E7)+H5</f>
        <v>17756.34797</v>
      </c>
      <c r="I6" s="183">
        <f>('BALANCE SHEET'!G7-'BALANCE SHEET'!F7)+I5</f>
        <v>19728.26322</v>
      </c>
      <c r="J6" s="183">
        <f>('BALANCE SHEET'!H7-'BALANCE SHEET'!G7)+J5</f>
        <v>21199.25455</v>
      </c>
      <c r="K6" s="183">
        <f>('BALANCE SHEET'!I7-'BALANCE SHEET'!H7)+K5</f>
        <v>22136.17055</v>
      </c>
      <c r="L6" s="184">
        <f>('BALANCE SHEET'!J7-'BALANCE SHEET'!I7)+L5</f>
        <v>22441.98997</v>
      </c>
    </row>
    <row r="7" ht="15.75" customHeight="1">
      <c r="A7" s="169"/>
      <c r="C7" s="169"/>
      <c r="D7" s="83"/>
      <c r="E7" s="83"/>
      <c r="F7" s="83"/>
      <c r="G7" s="83"/>
      <c r="H7" s="99"/>
      <c r="I7" s="99"/>
      <c r="J7" s="99"/>
      <c r="K7" s="99"/>
      <c r="L7" s="99"/>
    </row>
    <row r="8" ht="15.75" customHeight="1">
      <c r="A8" s="222"/>
      <c r="C8" s="223" t="s">
        <v>25</v>
      </c>
      <c r="D8" s="195"/>
      <c r="E8" s="195"/>
      <c r="F8" s="195"/>
      <c r="G8" s="195"/>
      <c r="H8" s="196"/>
      <c r="I8" s="196"/>
      <c r="J8" s="196"/>
      <c r="K8" s="196"/>
      <c r="L8" s="197"/>
    </row>
    <row r="9" ht="15.75" customHeight="1">
      <c r="A9" s="169"/>
      <c r="C9" s="224" t="s">
        <v>184</v>
      </c>
      <c r="D9" s="218">
        <f>'BALANCE SHEET'!B7</f>
        <v>3071</v>
      </c>
      <c r="E9" s="218">
        <f>'BALANCE SHEET'!C7</f>
        <v>3379</v>
      </c>
      <c r="F9" s="218">
        <f>'BALANCE SHEET'!D7</f>
        <v>3266</v>
      </c>
      <c r="G9" s="218">
        <f>'BALANCE SHEET'!E7</f>
        <v>3414</v>
      </c>
      <c r="H9" s="102">
        <f t="shared" ref="H9:L9" si="1">H5/$B$3*H24</f>
        <v>3781.834638</v>
      </c>
      <c r="I9" s="102">
        <f t="shared" si="1"/>
        <v>4199.803543</v>
      </c>
      <c r="J9" s="102">
        <f t="shared" si="1"/>
        <v>4537.244158</v>
      </c>
      <c r="K9" s="102">
        <f t="shared" si="1"/>
        <v>4764.893038</v>
      </c>
      <c r="L9" s="180">
        <f t="shared" si="1"/>
        <v>4860.190899</v>
      </c>
    </row>
    <row r="10" ht="15.75" customHeight="1">
      <c r="A10" s="169"/>
      <c r="C10" s="224" t="s">
        <v>185</v>
      </c>
      <c r="D10" s="218">
        <f>'BALANCE SHEET'!B6</f>
        <v>3685</v>
      </c>
      <c r="E10" s="218">
        <f>'BALANCE SHEET'!C6</f>
        <v>3971</v>
      </c>
      <c r="F10" s="218">
        <f>'BALANCE SHEET'!D6</f>
        <v>3144</v>
      </c>
      <c r="G10" s="218">
        <f>'BALANCE SHEET'!E6</f>
        <v>3512</v>
      </c>
      <c r="H10" s="102">
        <f t="shared" ref="H10:L10" si="2">H4/$B$3*H25</f>
        <v>4358.984808</v>
      </c>
      <c r="I10" s="102">
        <f t="shared" si="2"/>
        <v>4840.740432</v>
      </c>
      <c r="J10" s="102">
        <f t="shared" si="2"/>
        <v>5178.585978</v>
      </c>
      <c r="K10" s="102">
        <f t="shared" si="2"/>
        <v>5301.394707</v>
      </c>
      <c r="L10" s="180">
        <f t="shared" si="2"/>
        <v>5539.606136</v>
      </c>
    </row>
    <row r="11" ht="15.75" customHeight="1">
      <c r="A11" s="169"/>
      <c r="C11" s="224" t="s">
        <v>73</v>
      </c>
      <c r="D11" s="218">
        <f>'BALANCE SHEET'!B8</f>
        <v>2059</v>
      </c>
      <c r="E11" s="218">
        <f>'BALANCE SHEET'!C8</f>
        <v>1886</v>
      </c>
      <c r="F11" s="218">
        <f>'BALANCE SHEET'!D8</f>
        <v>1916</v>
      </c>
      <c r="G11" s="218">
        <f>'BALANCE SHEET'!E8</f>
        <v>2994</v>
      </c>
      <c r="H11" s="102">
        <f t="shared" ref="H11:L11" si="3">H4*H27</f>
        <v>3527.480653</v>
      </c>
      <c r="I11" s="102">
        <f t="shared" si="3"/>
        <v>3917.33832</v>
      </c>
      <c r="J11" s="102">
        <f t="shared" si="3"/>
        <v>4232.083769</v>
      </c>
      <c r="K11" s="102">
        <f t="shared" si="3"/>
        <v>4444.421721</v>
      </c>
      <c r="L11" s="180">
        <f t="shared" si="3"/>
        <v>4533.310155</v>
      </c>
    </row>
    <row r="12" ht="15.75" customHeight="1">
      <c r="A12" s="225"/>
      <c r="C12" s="220" t="s">
        <v>186</v>
      </c>
      <c r="D12" s="221">
        <f t="shared" ref="D12:L12" si="4">SUM(D9:D11)</f>
        <v>8815</v>
      </c>
      <c r="E12" s="221">
        <f t="shared" si="4"/>
        <v>9236</v>
      </c>
      <c r="F12" s="221">
        <f t="shared" si="4"/>
        <v>8326</v>
      </c>
      <c r="G12" s="221">
        <f t="shared" si="4"/>
        <v>9920</v>
      </c>
      <c r="H12" s="183">
        <f t="shared" si="4"/>
        <v>11668.3001</v>
      </c>
      <c r="I12" s="183">
        <f t="shared" si="4"/>
        <v>12957.88229</v>
      </c>
      <c r="J12" s="183">
        <f t="shared" si="4"/>
        <v>13947.91391</v>
      </c>
      <c r="K12" s="183">
        <f t="shared" si="4"/>
        <v>14510.70947</v>
      </c>
      <c r="L12" s="184">
        <f t="shared" si="4"/>
        <v>14933.10719</v>
      </c>
    </row>
    <row r="13" ht="15.75" customHeight="1">
      <c r="A13" s="169"/>
      <c r="C13" s="169"/>
      <c r="D13" s="83"/>
      <c r="E13" s="83"/>
      <c r="F13" s="83"/>
      <c r="G13" s="83"/>
      <c r="H13" s="99"/>
      <c r="I13" s="99"/>
      <c r="J13" s="99"/>
      <c r="K13" s="99"/>
      <c r="L13" s="99"/>
    </row>
    <row r="14" ht="15.75" customHeight="1">
      <c r="A14" s="169"/>
      <c r="C14" s="226" t="s">
        <v>187</v>
      </c>
      <c r="D14" s="214">
        <f>'BALANCE SHEET'!B19</f>
        <v>9944</v>
      </c>
      <c r="E14" s="214">
        <f>'BALANCE SHEET'!C19</f>
        <v>11726</v>
      </c>
      <c r="F14" s="214">
        <f>'BALANCE SHEET'!D19</f>
        <v>11933</v>
      </c>
      <c r="G14" s="214">
        <f>'BALANCE SHEET'!E19</f>
        <v>15305</v>
      </c>
      <c r="H14" s="215">
        <f t="shared" ref="H14:L14" si="5">H6/$B$3*H26</f>
        <v>14751.54952</v>
      </c>
      <c r="I14" s="215">
        <f t="shared" si="5"/>
        <v>17079.66838</v>
      </c>
      <c r="J14" s="215">
        <f t="shared" si="5"/>
        <v>18195.20777</v>
      </c>
      <c r="K14" s="215">
        <f t="shared" si="5"/>
        <v>18851.28806</v>
      </c>
      <c r="L14" s="216">
        <f t="shared" si="5"/>
        <v>19267.54451</v>
      </c>
    </row>
    <row r="15" ht="15.75" customHeight="1">
      <c r="A15" s="169"/>
      <c r="C15" s="224" t="s">
        <v>188</v>
      </c>
      <c r="D15" s="218">
        <f>'BALANCE SHEET'!B20</f>
        <v>18838</v>
      </c>
      <c r="E15" s="218">
        <f>'BALANCE SHEET'!C20</f>
        <v>15247</v>
      </c>
      <c r="F15" s="218">
        <f>'BALANCE SHEET'!D20</f>
        <v>2668</v>
      </c>
      <c r="G15" s="218">
        <f>'BALANCE SHEET'!E20</f>
        <v>4645</v>
      </c>
      <c r="H15" s="102">
        <f t="shared" ref="H15:L15" si="6">G15*(1+H28)</f>
        <v>5111.775509</v>
      </c>
      <c r="I15" s="102">
        <f t="shared" si="6"/>
        <v>5625.508948</v>
      </c>
      <c r="J15" s="102">
        <f t="shared" si="6"/>
        <v>6190.872597</v>
      </c>
      <c r="K15" s="102">
        <f t="shared" si="6"/>
        <v>6813.055293</v>
      </c>
      <c r="L15" s="180">
        <f t="shared" si="6"/>
        <v>7497.76735</v>
      </c>
    </row>
    <row r="16" ht="15.75" customHeight="1">
      <c r="A16" s="169"/>
      <c r="C16" s="224" t="s">
        <v>86</v>
      </c>
      <c r="D16" s="218" t="str">
        <f>'BALANCE SHEET'!B21</f>
        <v>--</v>
      </c>
      <c r="E16" s="218" t="str">
        <f>'BALANCE SHEET'!C21</f>
        <v>--</v>
      </c>
      <c r="F16" s="218" t="str">
        <f>'BALANCE SHEET'!D21</f>
        <v>--</v>
      </c>
      <c r="G16" s="218" t="s">
        <v>87</v>
      </c>
      <c r="H16" s="102" t="s">
        <v>87</v>
      </c>
      <c r="I16" s="102" t="s">
        <v>87</v>
      </c>
      <c r="J16" s="102" t="s">
        <v>87</v>
      </c>
      <c r="K16" s="102" t="s">
        <v>87</v>
      </c>
      <c r="L16" s="180" t="s">
        <v>87</v>
      </c>
    </row>
    <row r="17" ht="15.75" customHeight="1">
      <c r="A17" s="225"/>
      <c r="C17" s="220" t="s">
        <v>89</v>
      </c>
      <c r="D17" s="221">
        <f t="shared" ref="D17:L17" si="7">SUM(D14:D16)</f>
        <v>28782</v>
      </c>
      <c r="E17" s="221">
        <f t="shared" si="7"/>
        <v>26973</v>
      </c>
      <c r="F17" s="221">
        <f t="shared" si="7"/>
        <v>14601</v>
      </c>
      <c r="G17" s="221">
        <f t="shared" si="7"/>
        <v>19950</v>
      </c>
      <c r="H17" s="183">
        <f t="shared" si="7"/>
        <v>19863.32503</v>
      </c>
      <c r="I17" s="183">
        <f t="shared" si="7"/>
        <v>22705.17733</v>
      </c>
      <c r="J17" s="183">
        <f t="shared" si="7"/>
        <v>24386.08036</v>
      </c>
      <c r="K17" s="183">
        <f t="shared" si="7"/>
        <v>25664.34336</v>
      </c>
      <c r="L17" s="184">
        <f t="shared" si="7"/>
        <v>26765.31186</v>
      </c>
    </row>
    <row r="18" ht="15.75" customHeight="1">
      <c r="A18" s="169"/>
      <c r="C18" s="169"/>
      <c r="D18" s="83"/>
      <c r="E18" s="83"/>
      <c r="F18" s="83"/>
      <c r="G18" s="83"/>
      <c r="H18" s="99"/>
      <c r="I18" s="99"/>
      <c r="J18" s="99"/>
      <c r="K18" s="99"/>
      <c r="L18" s="99"/>
    </row>
    <row r="19" ht="15.75" customHeight="1">
      <c r="A19" s="225"/>
      <c r="C19" s="227" t="s">
        <v>189</v>
      </c>
      <c r="D19" s="228">
        <f t="shared" ref="D19:L19" si="8">D12-D17</f>
        <v>-19967</v>
      </c>
      <c r="E19" s="229">
        <f t="shared" si="8"/>
        <v>-17737</v>
      </c>
      <c r="F19" s="229">
        <f t="shared" si="8"/>
        <v>-6275</v>
      </c>
      <c r="G19" s="229">
        <f t="shared" si="8"/>
        <v>-10030</v>
      </c>
      <c r="H19" s="230">
        <f t="shared" si="8"/>
        <v>-8195.024928</v>
      </c>
      <c r="I19" s="230">
        <f t="shared" si="8"/>
        <v>-9747.295037</v>
      </c>
      <c r="J19" s="230">
        <f t="shared" si="8"/>
        <v>-10438.16646</v>
      </c>
      <c r="K19" s="230">
        <f t="shared" si="8"/>
        <v>-11153.63389</v>
      </c>
      <c r="L19" s="231">
        <f t="shared" si="8"/>
        <v>-11832.20467</v>
      </c>
    </row>
    <row r="20" ht="15.75" customHeight="1">
      <c r="A20" s="169"/>
      <c r="C20" s="211"/>
      <c r="D20" s="232"/>
      <c r="E20" s="182"/>
      <c r="F20" s="83"/>
      <c r="G20" s="83"/>
      <c r="H20" s="99"/>
      <c r="I20" s="99"/>
      <c r="J20" s="99"/>
      <c r="K20" s="99"/>
      <c r="L20" s="198"/>
    </row>
    <row r="21" ht="15.75" customHeight="1">
      <c r="A21" s="225"/>
      <c r="C21" s="233" t="s">
        <v>190</v>
      </c>
      <c r="D21" s="182"/>
      <c r="E21" s="234">
        <f t="shared" ref="E21:L21" si="9">D19-E19</f>
        <v>-2230</v>
      </c>
      <c r="F21" s="235">
        <f t="shared" si="9"/>
        <v>-11462</v>
      </c>
      <c r="G21" s="235">
        <f t="shared" si="9"/>
        <v>3755</v>
      </c>
      <c r="H21" s="112">
        <f t="shared" si="9"/>
        <v>-1834.975072</v>
      </c>
      <c r="I21" s="112">
        <f t="shared" si="9"/>
        <v>1552.270109</v>
      </c>
      <c r="J21" s="112">
        <f t="shared" si="9"/>
        <v>690.8714216</v>
      </c>
      <c r="K21" s="112">
        <f t="shared" si="9"/>
        <v>715.4674313</v>
      </c>
      <c r="L21" s="236">
        <f t="shared" si="9"/>
        <v>678.5707774</v>
      </c>
    </row>
    <row r="22" ht="15.75" customHeight="1">
      <c r="A22" s="169"/>
      <c r="C22" s="169"/>
      <c r="D22" s="83"/>
      <c r="E22" s="83"/>
      <c r="F22" s="83"/>
      <c r="G22" s="83"/>
      <c r="H22" s="99"/>
      <c r="I22" s="99"/>
      <c r="J22" s="99"/>
      <c r="K22" s="99"/>
      <c r="L22" s="99"/>
    </row>
    <row r="23" ht="15.75" customHeight="1">
      <c r="A23" s="237"/>
      <c r="C23" s="237"/>
      <c r="D23" s="83"/>
      <c r="E23" s="83"/>
      <c r="F23" s="83"/>
      <c r="G23" s="83"/>
      <c r="H23" s="99"/>
      <c r="I23" s="99"/>
      <c r="J23" s="99"/>
      <c r="K23" s="99"/>
      <c r="L23" s="99"/>
    </row>
    <row r="24" ht="15.75" customHeight="1">
      <c r="A24" s="169"/>
      <c r="C24" s="170" t="s">
        <v>191</v>
      </c>
      <c r="D24" s="195"/>
      <c r="E24" s="195">
        <f>'RATIO ANALYSIS'!D24</f>
        <v>80.52021342</v>
      </c>
      <c r="F24" s="195">
        <f>'RATIO ANALYSIS'!E24</f>
        <v>90.27860493</v>
      </c>
      <c r="G24" s="195">
        <f>'RATIO ANALYSIS'!F24</f>
        <v>79.38399427</v>
      </c>
      <c r="H24" s="196">
        <f>'RATIO ANALYSIS'!G24</f>
        <v>79.38399427</v>
      </c>
      <c r="I24" s="196">
        <f>'RATIO ANALYSIS'!H24</f>
        <v>79.38399427</v>
      </c>
      <c r="J24" s="196">
        <f>'RATIO ANALYSIS'!I24</f>
        <v>79.38399427</v>
      </c>
      <c r="K24" s="196">
        <f>'RATIO ANALYSIS'!J24</f>
        <v>79.38399427</v>
      </c>
      <c r="L24" s="197">
        <f>'RATIO ANALYSIS'!K24</f>
        <v>79.38399427</v>
      </c>
    </row>
    <row r="25" ht="15.75" customHeight="1">
      <c r="A25" s="169"/>
      <c r="C25" s="161" t="s">
        <v>165</v>
      </c>
      <c r="D25" s="83"/>
      <c r="E25" s="83">
        <f>'RATIO ANALYSIS'!D23</f>
        <v>37.4931573</v>
      </c>
      <c r="F25" s="83">
        <f>'RATIO ANALYSIS'!E23</f>
        <v>39.33142</v>
      </c>
      <c r="G25" s="83">
        <f>'RATIO ANALYSIS'!F23</f>
        <v>31.42465399</v>
      </c>
      <c r="H25" s="99">
        <f t="shared" ref="H25:L25" si="10">AVERAGE(D25:G25)</f>
        <v>36.0830771</v>
      </c>
      <c r="I25" s="99">
        <f t="shared" si="10"/>
        <v>36.0830771</v>
      </c>
      <c r="J25" s="99">
        <f t="shared" si="10"/>
        <v>35.73055705</v>
      </c>
      <c r="K25" s="99">
        <f t="shared" si="10"/>
        <v>34.83034131</v>
      </c>
      <c r="L25" s="198">
        <f t="shared" si="10"/>
        <v>35.68176314</v>
      </c>
    </row>
    <row r="26" ht="15.75" customHeight="1">
      <c r="A26" s="169"/>
      <c r="C26" s="161" t="s">
        <v>167</v>
      </c>
      <c r="D26" s="83"/>
      <c r="E26" s="83">
        <f>'RATIO ANALYSIS'!D25</f>
        <v>264.9410464</v>
      </c>
      <c r="F26" s="83">
        <f>'RATIO ANALYSIS'!E25</f>
        <v>324.1567192</v>
      </c>
      <c r="G26" s="83">
        <f>'RATIO ANALYSIS'!F25</f>
        <v>320.6020639</v>
      </c>
      <c r="H26" s="99">
        <f>'RATIO ANALYSIS'!G25</f>
        <v>303.2332765</v>
      </c>
      <c r="I26" s="99">
        <f>'RATIO ANALYSIS'!H25</f>
        <v>315.9973532</v>
      </c>
      <c r="J26" s="99">
        <f>'RATIO ANALYSIS'!I25</f>
        <v>313.2775645</v>
      </c>
      <c r="K26" s="99">
        <f>'RATIO ANALYSIS'!J25</f>
        <v>310.8360647</v>
      </c>
      <c r="L26" s="198">
        <f>'RATIO ANALYSIS'!K25</f>
        <v>313.3703275</v>
      </c>
    </row>
    <row r="27" ht="15.75" customHeight="1">
      <c r="A27" s="169"/>
      <c r="C27" s="161" t="s">
        <v>192</v>
      </c>
      <c r="D27" s="162">
        <f t="shared" ref="D27:G27" si="11">D11/D4</f>
        <v>0.06002915452</v>
      </c>
      <c r="E27" s="162">
        <f t="shared" si="11"/>
        <v>0.05060913433</v>
      </c>
      <c r="F27" s="162">
        <f t="shared" si="11"/>
        <v>0.05803598473</v>
      </c>
      <c r="G27" s="162">
        <f t="shared" si="11"/>
        <v>0.07745440435</v>
      </c>
      <c r="H27" s="238">
        <v>0.08</v>
      </c>
      <c r="I27" s="238">
        <v>0.08</v>
      </c>
      <c r="J27" s="238">
        <v>0.08</v>
      </c>
      <c r="K27" s="238">
        <v>0.08</v>
      </c>
      <c r="L27" s="239">
        <v>0.08</v>
      </c>
    </row>
    <row r="28" ht="15.75" customHeight="1">
      <c r="A28" s="169"/>
      <c r="C28" s="161" t="s">
        <v>193</v>
      </c>
      <c r="D28" s="162">
        <f t="shared" ref="D28:G28" si="12">D15/D4</f>
        <v>0.549212828</v>
      </c>
      <c r="E28" s="162">
        <f t="shared" si="12"/>
        <v>0.4091396984</v>
      </c>
      <c r="F28" s="162">
        <f t="shared" si="12"/>
        <v>0.08081420004</v>
      </c>
      <c r="G28" s="162">
        <f t="shared" si="12"/>
        <v>0.1201655672</v>
      </c>
      <c r="H28" s="46">
        <f>AVERAGE(F28:G28)</f>
        <v>0.1004898836</v>
      </c>
      <c r="I28" s="46">
        <v>0.1005</v>
      </c>
      <c r="J28" s="46">
        <v>0.1005</v>
      </c>
      <c r="K28" s="46">
        <v>0.1005</v>
      </c>
      <c r="L28" s="163">
        <v>0.1005</v>
      </c>
    </row>
    <row r="29" ht="15.75" customHeight="1">
      <c r="A29" s="169"/>
      <c r="C29" s="199" t="s">
        <v>194</v>
      </c>
      <c r="D29" s="182" t="s">
        <v>88</v>
      </c>
      <c r="E29" s="182" t="s">
        <v>88</v>
      </c>
      <c r="F29" s="182" t="s">
        <v>88</v>
      </c>
      <c r="G29" s="182" t="s">
        <v>88</v>
      </c>
      <c r="H29" s="200"/>
      <c r="I29" s="200"/>
      <c r="J29" s="200"/>
      <c r="K29" s="200"/>
      <c r="L29" s="201"/>
    </row>
    <row r="30" ht="15.75" customHeight="1">
      <c r="A30" s="35"/>
      <c r="C30" s="35"/>
    </row>
    <row r="31" ht="15.75" customHeight="1">
      <c r="A31" s="35"/>
      <c r="C31" s="35"/>
    </row>
    <row r="32" ht="15.75" customHeight="1">
      <c r="A32" s="35"/>
      <c r="C32" s="35"/>
    </row>
    <row r="33" ht="15.75" customHeight="1">
      <c r="A33" s="35"/>
      <c r="C33" s="35"/>
    </row>
    <row r="34" ht="15.75" customHeight="1">
      <c r="A34" s="35"/>
      <c r="C34" s="35"/>
    </row>
    <row r="35" ht="15.75" customHeight="1">
      <c r="A35" s="35"/>
      <c r="C35" s="35"/>
    </row>
    <row r="36" ht="15.75" customHeight="1">
      <c r="A36" s="35"/>
      <c r="C36" s="35"/>
    </row>
    <row r="37" ht="15.75" customHeight="1">
      <c r="A37" s="35"/>
      <c r="C37" s="35"/>
    </row>
    <row r="38" ht="15.75" customHeight="1">
      <c r="A38" s="35"/>
      <c r="C38" s="35"/>
    </row>
    <row r="39" ht="15.75" customHeight="1">
      <c r="A39" s="35"/>
      <c r="C39" s="35"/>
    </row>
    <row r="40" ht="15.75" customHeight="1">
      <c r="A40" s="35"/>
      <c r="C40" s="35"/>
    </row>
    <row r="41" ht="15.75" customHeight="1">
      <c r="A41" s="35"/>
      <c r="C41" s="35"/>
    </row>
    <row r="42" ht="15.75" customHeight="1">
      <c r="A42" s="35"/>
      <c r="C42" s="35"/>
    </row>
    <row r="43" ht="15.75" customHeight="1">
      <c r="A43" s="35"/>
      <c r="C43" s="35"/>
    </row>
    <row r="44" ht="15.75" customHeight="1">
      <c r="A44" s="35"/>
      <c r="C44" s="35"/>
    </row>
    <row r="45" ht="15.75" customHeight="1">
      <c r="A45" s="35"/>
      <c r="C45" s="35"/>
    </row>
    <row r="46" ht="15.75" customHeight="1">
      <c r="A46" s="35"/>
      <c r="C46" s="35"/>
    </row>
    <row r="47" ht="15.75" customHeight="1">
      <c r="A47" s="35"/>
      <c r="C47" s="35"/>
    </row>
    <row r="48" ht="15.75" customHeight="1">
      <c r="A48" s="35"/>
      <c r="C48" s="35"/>
    </row>
    <row r="49" ht="15.75" customHeight="1">
      <c r="A49" s="35"/>
      <c r="C49" s="35"/>
    </row>
    <row r="50" ht="15.75" customHeight="1">
      <c r="A50" s="35"/>
      <c r="C50" s="35"/>
    </row>
    <row r="51" ht="15.75" customHeight="1">
      <c r="A51" s="35"/>
      <c r="C51" s="35"/>
    </row>
    <row r="52" ht="15.75" customHeight="1">
      <c r="A52" s="35"/>
      <c r="C52" s="35"/>
    </row>
    <row r="53" ht="15.75" customHeight="1">
      <c r="A53" s="35"/>
      <c r="C53" s="35"/>
    </row>
    <row r="54" ht="15.75" customHeight="1">
      <c r="A54" s="35"/>
      <c r="C54" s="35"/>
    </row>
    <row r="55" ht="15.75" customHeight="1">
      <c r="A55" s="35"/>
      <c r="C55" s="35"/>
    </row>
    <row r="56" ht="15.75" customHeight="1">
      <c r="A56" s="35"/>
      <c r="C56" s="35"/>
    </row>
    <row r="57" ht="15.75" customHeight="1">
      <c r="A57" s="35"/>
      <c r="C57" s="35"/>
    </row>
    <row r="58" ht="15.75" customHeight="1">
      <c r="A58" s="35"/>
      <c r="C58" s="35"/>
    </row>
    <row r="59" ht="15.75" customHeight="1">
      <c r="A59" s="35"/>
      <c r="C59" s="35"/>
    </row>
    <row r="60" ht="15.75" customHeight="1">
      <c r="A60" s="35"/>
      <c r="C60" s="35"/>
    </row>
    <row r="61" ht="15.75" customHeight="1">
      <c r="A61" s="35"/>
      <c r="C61" s="35"/>
    </row>
    <row r="62" ht="15.75" customHeight="1">
      <c r="A62" s="35"/>
      <c r="C62" s="35"/>
    </row>
    <row r="63" ht="15.75" customHeight="1">
      <c r="A63" s="35"/>
      <c r="C63" s="35"/>
    </row>
    <row r="64" ht="15.75" customHeight="1">
      <c r="A64" s="35"/>
      <c r="C64" s="35"/>
    </row>
    <row r="65" ht="15.75" customHeight="1">
      <c r="A65" s="35"/>
      <c r="C65" s="35"/>
    </row>
    <row r="66" ht="15.75" customHeight="1">
      <c r="A66" s="35"/>
      <c r="C66" s="35"/>
    </row>
    <row r="67" ht="15.75" customHeight="1">
      <c r="A67" s="35"/>
      <c r="C67" s="35"/>
    </row>
    <row r="68" ht="15.75" customHeight="1">
      <c r="A68" s="35"/>
      <c r="C68" s="35"/>
    </row>
    <row r="69" ht="15.75" customHeight="1">
      <c r="A69" s="35"/>
      <c r="C69" s="35"/>
    </row>
    <row r="70" ht="15.75" customHeight="1">
      <c r="A70" s="35"/>
      <c r="C70" s="35"/>
    </row>
    <row r="71" ht="15.75" customHeight="1">
      <c r="A71" s="35"/>
      <c r="C71" s="35"/>
    </row>
    <row r="72" ht="15.75" customHeight="1">
      <c r="A72" s="35"/>
      <c r="C72" s="35"/>
    </row>
    <row r="73" ht="15.75" customHeight="1">
      <c r="A73" s="35"/>
      <c r="C73" s="35"/>
    </row>
    <row r="74" ht="15.75" customHeight="1">
      <c r="A74" s="35"/>
      <c r="C74" s="35"/>
    </row>
    <row r="75" ht="15.75" customHeight="1">
      <c r="A75" s="35"/>
      <c r="C75" s="35"/>
    </row>
    <row r="76" ht="15.75" customHeight="1">
      <c r="A76" s="35"/>
      <c r="C76" s="35"/>
    </row>
    <row r="77" ht="15.75" customHeight="1">
      <c r="A77" s="35"/>
      <c r="C77" s="35"/>
    </row>
    <row r="78" ht="15.75" customHeight="1">
      <c r="A78" s="35"/>
      <c r="C78" s="35"/>
    </row>
    <row r="79" ht="15.75" customHeight="1">
      <c r="A79" s="35"/>
      <c r="C79" s="35"/>
    </row>
    <row r="80" ht="15.75" customHeight="1">
      <c r="A80" s="35"/>
      <c r="C80" s="35"/>
    </row>
    <row r="81" ht="15.75" customHeight="1">
      <c r="A81" s="35"/>
      <c r="C81" s="35"/>
    </row>
    <row r="82" ht="15.75" customHeight="1">
      <c r="A82" s="35"/>
      <c r="C82" s="35"/>
    </row>
    <row r="83" ht="15.75" customHeight="1">
      <c r="A83" s="35"/>
      <c r="C83" s="35"/>
    </row>
    <row r="84" ht="15.75" customHeight="1">
      <c r="A84" s="35"/>
      <c r="C84" s="35"/>
    </row>
    <row r="85" ht="15.75" customHeight="1">
      <c r="A85" s="35"/>
      <c r="C85" s="35"/>
    </row>
    <row r="86" ht="15.75" customHeight="1">
      <c r="A86" s="35"/>
      <c r="C86" s="35"/>
    </row>
    <row r="87" ht="15.75" customHeight="1">
      <c r="A87" s="35"/>
      <c r="C87" s="35"/>
    </row>
    <row r="88" ht="15.75" customHeight="1">
      <c r="A88" s="35"/>
      <c r="C88" s="35"/>
    </row>
    <row r="89" ht="15.75" customHeight="1">
      <c r="A89" s="35"/>
      <c r="C89" s="35"/>
    </row>
    <row r="90" ht="15.75" customHeight="1">
      <c r="A90" s="35"/>
      <c r="C90" s="35"/>
    </row>
    <row r="91" ht="15.75" customHeight="1">
      <c r="A91" s="35"/>
      <c r="C91" s="35"/>
    </row>
    <row r="92" ht="15.75" customHeight="1">
      <c r="A92" s="35"/>
      <c r="C92" s="35"/>
    </row>
    <row r="93" ht="15.75" customHeight="1">
      <c r="A93" s="35"/>
      <c r="C93" s="35"/>
    </row>
    <row r="94" ht="15.75" customHeight="1">
      <c r="A94" s="35"/>
      <c r="C94" s="35"/>
    </row>
    <row r="95" ht="15.75" customHeight="1">
      <c r="A95" s="35"/>
      <c r="C95" s="35"/>
    </row>
    <row r="96" ht="15.75" customHeight="1">
      <c r="A96" s="35"/>
      <c r="C96" s="35"/>
    </row>
    <row r="97" ht="15.75" customHeight="1">
      <c r="A97" s="35"/>
      <c r="C97" s="35"/>
    </row>
    <row r="98" ht="15.75" customHeight="1">
      <c r="A98" s="35"/>
      <c r="C98" s="35"/>
    </row>
    <row r="99" ht="15.75" customHeight="1">
      <c r="A99" s="35"/>
      <c r="C99" s="35"/>
    </row>
    <row r="100" ht="15.75" customHeight="1">
      <c r="A100" s="35"/>
      <c r="C100" s="35"/>
    </row>
    <row r="101" ht="15.75" customHeight="1">
      <c r="A101" s="35"/>
      <c r="C101" s="35"/>
    </row>
    <row r="102" ht="15.75" customHeight="1">
      <c r="A102" s="35"/>
      <c r="C102" s="35"/>
    </row>
    <row r="103" ht="15.75" customHeight="1">
      <c r="A103" s="35"/>
      <c r="C103" s="35"/>
    </row>
    <row r="104" ht="15.75" customHeight="1">
      <c r="A104" s="35"/>
      <c r="C104" s="35"/>
    </row>
    <row r="105" ht="15.75" customHeight="1">
      <c r="A105" s="35"/>
      <c r="C105" s="35"/>
    </row>
    <row r="106" ht="15.75" customHeight="1">
      <c r="A106" s="35"/>
      <c r="C106" s="35"/>
    </row>
    <row r="107" ht="15.75" customHeight="1">
      <c r="A107" s="35"/>
      <c r="C107" s="35"/>
    </row>
    <row r="108" ht="15.75" customHeight="1">
      <c r="A108" s="35"/>
      <c r="C108" s="35"/>
    </row>
    <row r="109" ht="15.75" customHeight="1">
      <c r="A109" s="35"/>
      <c r="C109" s="35"/>
    </row>
    <row r="110" ht="15.75" customHeight="1">
      <c r="A110" s="35"/>
      <c r="C110" s="35"/>
    </row>
    <row r="111" ht="15.75" customHeight="1">
      <c r="A111" s="35"/>
      <c r="C111" s="35"/>
    </row>
    <row r="112" ht="15.75" customHeight="1">
      <c r="A112" s="35"/>
      <c r="C112" s="35"/>
    </row>
    <row r="113" ht="15.75" customHeight="1">
      <c r="A113" s="35"/>
      <c r="C113" s="35"/>
    </row>
    <row r="114" ht="15.75" customHeight="1">
      <c r="A114" s="35"/>
      <c r="C114" s="35"/>
    </row>
    <row r="115" ht="15.75" customHeight="1">
      <c r="A115" s="35"/>
      <c r="C115" s="35"/>
    </row>
    <row r="116" ht="15.75" customHeight="1">
      <c r="A116" s="35"/>
      <c r="C116" s="35"/>
    </row>
    <row r="117" ht="15.75" customHeight="1">
      <c r="A117" s="35"/>
      <c r="C117" s="35"/>
    </row>
    <row r="118" ht="15.75" customHeight="1">
      <c r="A118" s="35"/>
      <c r="C118" s="35"/>
    </row>
    <row r="119" ht="15.75" customHeight="1">
      <c r="A119" s="35"/>
      <c r="C119" s="35"/>
    </row>
    <row r="120" ht="15.75" customHeight="1">
      <c r="A120" s="35"/>
      <c r="C120" s="35"/>
    </row>
    <row r="121" ht="15.75" customHeight="1">
      <c r="A121" s="35"/>
      <c r="C121" s="35"/>
    </row>
    <row r="122" ht="15.75" customHeight="1">
      <c r="A122" s="35"/>
      <c r="C122" s="35"/>
    </row>
    <row r="123" ht="15.75" customHeight="1">
      <c r="A123" s="35"/>
      <c r="C123" s="35"/>
    </row>
    <row r="124" ht="15.75" customHeight="1">
      <c r="A124" s="35"/>
      <c r="C124" s="35"/>
    </row>
    <row r="125" ht="15.75" customHeight="1">
      <c r="A125" s="35"/>
      <c r="C125" s="35"/>
    </row>
    <row r="126" ht="15.75" customHeight="1">
      <c r="A126" s="35"/>
      <c r="C126" s="35"/>
    </row>
    <row r="127" ht="15.75" customHeight="1">
      <c r="A127" s="35"/>
      <c r="C127" s="35"/>
    </row>
    <row r="128" ht="15.75" customHeight="1">
      <c r="A128" s="35"/>
      <c r="C128" s="35"/>
    </row>
    <row r="129" ht="15.75" customHeight="1">
      <c r="A129" s="35"/>
      <c r="C129" s="35"/>
    </row>
    <row r="130" ht="15.75" customHeight="1">
      <c r="A130" s="35"/>
      <c r="C130" s="35"/>
    </row>
    <row r="131" ht="15.75" customHeight="1">
      <c r="A131" s="35"/>
      <c r="C131" s="35"/>
    </row>
    <row r="132" ht="15.75" customHeight="1">
      <c r="A132" s="35"/>
      <c r="C132" s="35"/>
    </row>
    <row r="133" ht="15.75" customHeight="1">
      <c r="A133" s="35"/>
      <c r="C133" s="35"/>
    </row>
    <row r="134" ht="15.75" customHeight="1">
      <c r="A134" s="35"/>
      <c r="C134" s="35"/>
    </row>
    <row r="135" ht="15.75" customHeight="1">
      <c r="A135" s="35"/>
      <c r="C135" s="35"/>
    </row>
    <row r="136" ht="15.75" customHeight="1">
      <c r="A136" s="35"/>
      <c r="C136" s="35"/>
    </row>
    <row r="137" ht="15.75" customHeight="1">
      <c r="A137" s="35"/>
      <c r="C137" s="35"/>
    </row>
    <row r="138" ht="15.75" customHeight="1">
      <c r="A138" s="35"/>
      <c r="C138" s="35"/>
    </row>
    <row r="139" ht="15.75" customHeight="1">
      <c r="A139" s="35"/>
      <c r="C139" s="35"/>
    </row>
    <row r="140" ht="15.75" customHeight="1">
      <c r="A140" s="35"/>
      <c r="C140" s="35"/>
    </row>
    <row r="141" ht="15.75" customHeight="1">
      <c r="A141" s="35"/>
      <c r="C141" s="35"/>
    </row>
    <row r="142" ht="15.75" customHeight="1">
      <c r="A142" s="35"/>
      <c r="C142" s="35"/>
    </row>
    <row r="143" ht="15.75" customHeight="1">
      <c r="A143" s="35"/>
      <c r="C143" s="35"/>
    </row>
    <row r="144" ht="15.75" customHeight="1">
      <c r="A144" s="35"/>
      <c r="C144" s="35"/>
    </row>
    <row r="145" ht="15.75" customHeight="1">
      <c r="A145" s="35"/>
      <c r="C145" s="35"/>
    </row>
    <row r="146" ht="15.75" customHeight="1">
      <c r="A146" s="35"/>
      <c r="C146" s="35"/>
    </row>
    <row r="147" ht="15.75" customHeight="1">
      <c r="A147" s="35"/>
      <c r="C147" s="35"/>
    </row>
    <row r="148" ht="15.75" customHeight="1">
      <c r="A148" s="35"/>
      <c r="C148" s="35"/>
    </row>
    <row r="149" ht="15.75" customHeight="1">
      <c r="A149" s="35"/>
      <c r="C149" s="35"/>
    </row>
    <row r="150" ht="15.75" customHeight="1">
      <c r="A150" s="35"/>
      <c r="C150" s="35"/>
    </row>
    <row r="151" ht="15.75" customHeight="1">
      <c r="A151" s="35"/>
      <c r="C151" s="35"/>
    </row>
    <row r="152" ht="15.75" customHeight="1">
      <c r="A152" s="35"/>
      <c r="C152" s="35"/>
    </row>
    <row r="153" ht="15.75" customHeight="1">
      <c r="A153" s="35"/>
      <c r="C153" s="35"/>
    </row>
    <row r="154" ht="15.75" customHeight="1">
      <c r="A154" s="35"/>
      <c r="C154" s="35"/>
    </row>
    <row r="155" ht="15.75" customHeight="1">
      <c r="A155" s="35"/>
      <c r="C155" s="35"/>
    </row>
    <row r="156" ht="15.75" customHeight="1">
      <c r="A156" s="35"/>
      <c r="C156" s="35"/>
    </row>
    <row r="157" ht="15.75" customHeight="1">
      <c r="A157" s="35"/>
      <c r="C157" s="35"/>
    </row>
    <row r="158" ht="15.75" customHeight="1">
      <c r="A158" s="35"/>
      <c r="C158" s="35"/>
    </row>
    <row r="159" ht="15.75" customHeight="1">
      <c r="A159" s="35"/>
      <c r="C159" s="35"/>
    </row>
    <row r="160" ht="15.75" customHeight="1">
      <c r="A160" s="35"/>
      <c r="C160" s="35"/>
    </row>
    <row r="161" ht="15.75" customHeight="1">
      <c r="A161" s="35"/>
      <c r="C161" s="35"/>
    </row>
    <row r="162" ht="15.75" customHeight="1">
      <c r="A162" s="35"/>
      <c r="C162" s="35"/>
    </row>
    <row r="163" ht="15.75" customHeight="1">
      <c r="A163" s="35"/>
      <c r="C163" s="35"/>
    </row>
    <row r="164" ht="15.75" customHeight="1">
      <c r="A164" s="35"/>
      <c r="C164" s="35"/>
    </row>
    <row r="165" ht="15.75" customHeight="1">
      <c r="A165" s="35"/>
      <c r="C165" s="35"/>
    </row>
    <row r="166" ht="15.75" customHeight="1">
      <c r="A166" s="35"/>
      <c r="C166" s="35"/>
    </row>
    <row r="167" ht="15.75" customHeight="1">
      <c r="A167" s="35"/>
      <c r="C167" s="35"/>
    </row>
    <row r="168" ht="15.75" customHeight="1">
      <c r="A168" s="35"/>
      <c r="C168" s="35"/>
    </row>
    <row r="169" ht="15.75" customHeight="1">
      <c r="A169" s="35"/>
      <c r="C169" s="35"/>
    </row>
    <row r="170" ht="15.75" customHeight="1">
      <c r="A170" s="35"/>
      <c r="C170" s="35"/>
    </row>
    <row r="171" ht="15.75" customHeight="1">
      <c r="A171" s="35"/>
      <c r="C171" s="35"/>
    </row>
    <row r="172" ht="15.75" customHeight="1">
      <c r="A172" s="35"/>
      <c r="C172" s="35"/>
    </row>
    <row r="173" ht="15.75" customHeight="1">
      <c r="A173" s="35"/>
      <c r="C173" s="35"/>
    </row>
    <row r="174" ht="15.75" customHeight="1">
      <c r="A174" s="35"/>
      <c r="C174" s="35"/>
    </row>
    <row r="175" ht="15.75" customHeight="1">
      <c r="A175" s="35"/>
      <c r="C175" s="35"/>
    </row>
    <row r="176" ht="15.75" customHeight="1">
      <c r="A176" s="35"/>
      <c r="C176" s="35"/>
    </row>
    <row r="177" ht="15.75" customHeight="1">
      <c r="A177" s="35"/>
      <c r="C177" s="35"/>
    </row>
    <row r="178" ht="15.75" customHeight="1">
      <c r="A178" s="35"/>
      <c r="C178" s="35"/>
    </row>
    <row r="179" ht="15.75" customHeight="1">
      <c r="A179" s="35"/>
      <c r="C179" s="35"/>
    </row>
    <row r="180" ht="15.75" customHeight="1">
      <c r="A180" s="35"/>
      <c r="C180" s="35"/>
    </row>
    <row r="181" ht="15.75" customHeight="1">
      <c r="A181" s="35"/>
      <c r="C181" s="35"/>
    </row>
    <row r="182" ht="15.75" customHeight="1">
      <c r="A182" s="35"/>
      <c r="C182" s="35"/>
    </row>
    <row r="183" ht="15.75" customHeight="1">
      <c r="A183" s="35"/>
      <c r="C183" s="35"/>
    </row>
    <row r="184" ht="15.75" customHeight="1">
      <c r="A184" s="35"/>
      <c r="C184" s="35"/>
    </row>
    <row r="185" ht="15.75" customHeight="1">
      <c r="A185" s="35"/>
      <c r="C185" s="35"/>
    </row>
    <row r="186" ht="15.75" customHeight="1">
      <c r="A186" s="35"/>
      <c r="C186" s="35"/>
    </row>
    <row r="187" ht="15.75" customHeight="1">
      <c r="A187" s="35"/>
      <c r="C187" s="35"/>
    </row>
    <row r="188" ht="15.75" customHeight="1">
      <c r="A188" s="35"/>
      <c r="C188" s="35"/>
    </row>
    <row r="189" ht="15.75" customHeight="1">
      <c r="A189" s="35"/>
      <c r="C189" s="35"/>
    </row>
    <row r="190" ht="15.75" customHeight="1">
      <c r="A190" s="35"/>
      <c r="C190" s="35"/>
    </row>
    <row r="191" ht="15.75" customHeight="1">
      <c r="A191" s="35"/>
      <c r="C191" s="35"/>
    </row>
    <row r="192" ht="15.75" customHeight="1">
      <c r="A192" s="35"/>
      <c r="C192" s="35"/>
    </row>
    <row r="193" ht="15.75" customHeight="1">
      <c r="A193" s="35"/>
      <c r="C193" s="35"/>
    </row>
    <row r="194" ht="15.75" customHeight="1">
      <c r="A194" s="35"/>
      <c r="C194" s="35"/>
    </row>
    <row r="195" ht="15.75" customHeight="1">
      <c r="A195" s="35"/>
      <c r="C195" s="35"/>
    </row>
    <row r="196" ht="15.75" customHeight="1">
      <c r="A196" s="35"/>
      <c r="C196" s="35"/>
    </row>
    <row r="197" ht="15.75" customHeight="1">
      <c r="A197" s="35"/>
      <c r="C197" s="35"/>
    </row>
    <row r="198" ht="15.75" customHeight="1">
      <c r="A198" s="35"/>
      <c r="C198" s="35"/>
    </row>
    <row r="199" ht="15.75" customHeight="1">
      <c r="A199" s="35"/>
      <c r="C199" s="35"/>
    </row>
    <row r="200" ht="15.75" customHeight="1">
      <c r="A200" s="35"/>
      <c r="C200" s="35"/>
    </row>
    <row r="201" ht="15.75" customHeight="1">
      <c r="A201" s="35"/>
      <c r="C201" s="35"/>
    </row>
    <row r="202" ht="15.75" customHeight="1">
      <c r="A202" s="35"/>
      <c r="C202" s="35"/>
    </row>
    <row r="203" ht="15.75" customHeight="1">
      <c r="A203" s="35"/>
      <c r="C203" s="35"/>
    </row>
    <row r="204" ht="15.75" customHeight="1">
      <c r="A204" s="35"/>
      <c r="C204" s="35"/>
    </row>
    <row r="205" ht="15.75" customHeight="1">
      <c r="A205" s="35"/>
      <c r="C205" s="35"/>
    </row>
    <row r="206" ht="15.75" customHeight="1">
      <c r="A206" s="35"/>
      <c r="C206" s="35"/>
    </row>
    <row r="207" ht="15.75" customHeight="1">
      <c r="A207" s="35"/>
      <c r="C207" s="35"/>
    </row>
    <row r="208" ht="15.75" customHeight="1">
      <c r="A208" s="35"/>
      <c r="C208" s="35"/>
    </row>
    <row r="209" ht="15.75" customHeight="1">
      <c r="A209" s="35"/>
      <c r="C209" s="35"/>
    </row>
    <row r="210" ht="15.75" customHeight="1">
      <c r="A210" s="35"/>
      <c r="C210" s="35"/>
    </row>
    <row r="211" ht="15.75" customHeight="1">
      <c r="A211" s="35"/>
      <c r="C211" s="35"/>
    </row>
    <row r="212" ht="15.75" customHeight="1">
      <c r="A212" s="35"/>
      <c r="C212" s="35"/>
    </row>
    <row r="213" ht="15.75" customHeight="1">
      <c r="A213" s="35"/>
      <c r="C213" s="35"/>
    </row>
    <row r="214" ht="15.75" customHeight="1">
      <c r="A214" s="35"/>
      <c r="C214" s="35"/>
    </row>
    <row r="215" ht="15.75" customHeight="1">
      <c r="A215" s="35"/>
      <c r="C215" s="35"/>
    </row>
    <row r="216" ht="15.75" customHeight="1">
      <c r="A216" s="35"/>
      <c r="C216" s="35"/>
    </row>
    <row r="217" ht="15.75" customHeight="1">
      <c r="A217" s="35"/>
      <c r="C217" s="35"/>
    </row>
    <row r="218" ht="15.75" customHeight="1">
      <c r="A218" s="35"/>
      <c r="C218" s="35"/>
    </row>
    <row r="219" ht="15.75" customHeight="1">
      <c r="A219" s="35"/>
      <c r="C219" s="35"/>
    </row>
    <row r="220" ht="15.75" customHeight="1">
      <c r="A220" s="35"/>
      <c r="C220" s="35"/>
    </row>
    <row r="221" ht="15.75" customHeight="1">
      <c r="A221" s="35"/>
      <c r="C221" s="35"/>
    </row>
    <row r="222" ht="15.75" customHeight="1">
      <c r="A222" s="35"/>
      <c r="C222" s="35"/>
    </row>
    <row r="223" ht="15.75" customHeight="1">
      <c r="A223" s="35"/>
      <c r="C223" s="35"/>
    </row>
    <row r="224" ht="15.75" customHeight="1">
      <c r="A224" s="35"/>
      <c r="C224" s="35"/>
    </row>
    <row r="225" ht="15.75" customHeight="1">
      <c r="A225" s="35"/>
      <c r="C225" s="35"/>
    </row>
    <row r="226" ht="15.75" customHeight="1">
      <c r="A226" s="35"/>
      <c r="C226" s="35"/>
    </row>
    <row r="227" ht="15.75" customHeight="1">
      <c r="A227" s="35"/>
      <c r="C227" s="35"/>
    </row>
    <row r="228" ht="15.75" customHeight="1">
      <c r="A228" s="35"/>
      <c r="C228" s="35"/>
    </row>
    <row r="229" ht="15.75" customHeight="1">
      <c r="A229" s="35"/>
      <c r="C229" s="3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:G1"/>
    <mergeCell ref="H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7.0"/>
    <col customWidth="1" min="2" max="6" width="12.63"/>
  </cols>
  <sheetData>
    <row r="1" ht="15.75" customHeight="1">
      <c r="A1" s="240" t="s">
        <v>195</v>
      </c>
      <c r="B1" s="125" t="s">
        <v>45</v>
      </c>
      <c r="F1" s="33" t="s">
        <v>46</v>
      </c>
    </row>
    <row r="2" ht="15.75" customHeight="1">
      <c r="A2" s="241"/>
      <c r="B2" s="154">
        <v>2018.0</v>
      </c>
      <c r="C2" s="154">
        <v>2019.0</v>
      </c>
      <c r="D2" s="154">
        <v>2020.0</v>
      </c>
      <c r="E2" s="154">
        <v>2021.0</v>
      </c>
      <c r="F2" s="155">
        <v>2022.0</v>
      </c>
      <c r="G2" s="155">
        <v>2023.0</v>
      </c>
      <c r="H2" s="155">
        <v>2024.0</v>
      </c>
      <c r="I2" s="155">
        <v>2025.0</v>
      </c>
      <c r="J2" s="156">
        <v>2026.0</v>
      </c>
    </row>
    <row r="3" ht="15.75" customHeight="1">
      <c r="A3" s="242" t="s">
        <v>196</v>
      </c>
      <c r="B3" s="69"/>
      <c r="C3" s="69"/>
      <c r="D3" s="69"/>
      <c r="E3" s="69"/>
      <c r="F3" s="243"/>
      <c r="G3" s="243"/>
      <c r="H3" s="243"/>
      <c r="I3" s="243"/>
      <c r="J3" s="244"/>
    </row>
    <row r="4" ht="15.75" customHeight="1">
      <c r="A4" s="245" t="s">
        <v>197</v>
      </c>
      <c r="B4" s="41">
        <v>8203.0</v>
      </c>
      <c r="C4" s="41">
        <v>9598.0</v>
      </c>
      <c r="D4" s="41">
        <f t="shared" ref="D4:J4" si="1">C8</f>
        <v>10838</v>
      </c>
      <c r="E4" s="41">
        <f t="shared" si="1"/>
        <v>10777</v>
      </c>
      <c r="F4" s="246">
        <f t="shared" si="1"/>
        <v>9920</v>
      </c>
      <c r="G4" s="246">
        <f t="shared" si="1"/>
        <v>11424.01231</v>
      </c>
      <c r="H4" s="246">
        <f t="shared" si="1"/>
        <v>12686.59578</v>
      </c>
      <c r="I4" s="246">
        <f t="shared" si="1"/>
        <v>13705.92267</v>
      </c>
      <c r="J4" s="247">
        <f t="shared" si="1"/>
        <v>14393.59515</v>
      </c>
    </row>
    <row r="5" ht="15.75" customHeight="1">
      <c r="A5" s="245" t="s">
        <v>198</v>
      </c>
      <c r="B5" s="41">
        <f t="shared" ref="B5:J5" si="2">B6-B4</f>
        <v>2432</v>
      </c>
      <c r="C5" s="41">
        <f t="shared" si="2"/>
        <v>2485</v>
      </c>
      <c r="D5" s="41">
        <f t="shared" si="2"/>
        <v>1272</v>
      </c>
      <c r="E5" s="41">
        <f t="shared" si="2"/>
        <v>430</v>
      </c>
      <c r="F5" s="246">
        <f t="shared" si="2"/>
        <v>2863.752323</v>
      </c>
      <c r="G5" s="246">
        <f t="shared" si="2"/>
        <v>2772.602152</v>
      </c>
      <c r="H5" s="246">
        <f t="shared" si="2"/>
        <v>2650.670681</v>
      </c>
      <c r="I5" s="246">
        <f t="shared" si="2"/>
        <v>2400.866303</v>
      </c>
      <c r="J5" s="247">
        <f t="shared" si="2"/>
        <v>2035.329603</v>
      </c>
    </row>
    <row r="6" ht="15.75" customHeight="1">
      <c r="A6" s="49" t="s">
        <v>199</v>
      </c>
      <c r="B6" s="50">
        <f t="shared" ref="B6:E6" si="3">B7+B8</f>
        <v>10635</v>
      </c>
      <c r="C6" s="50">
        <f t="shared" si="3"/>
        <v>12083</v>
      </c>
      <c r="D6" s="50">
        <f t="shared" si="3"/>
        <v>12110</v>
      </c>
      <c r="E6" s="50">
        <f t="shared" si="3"/>
        <v>11207</v>
      </c>
      <c r="F6" s="248">
        <f>'INCOME STATEMENT'!F3/F15</f>
        <v>12783.75232</v>
      </c>
      <c r="G6" s="248">
        <f>'INCOME STATEMENT'!G3/G15</f>
        <v>14196.61446</v>
      </c>
      <c r="H6" s="248">
        <f>'INCOME STATEMENT'!H3/H15</f>
        <v>15337.26646</v>
      </c>
      <c r="I6" s="248">
        <f>'INCOME STATEMENT'!I3/I15</f>
        <v>16106.78897</v>
      </c>
      <c r="J6" s="249">
        <f>'INCOME STATEMENT'!J3/J15</f>
        <v>16428.92475</v>
      </c>
    </row>
    <row r="7" ht="15.75" customHeight="1">
      <c r="A7" s="245" t="s">
        <v>200</v>
      </c>
      <c r="B7" s="41">
        <f>'INCOME STATEMENT'!B12</f>
        <v>1037</v>
      </c>
      <c r="C7" s="41">
        <f>'INCOME STATEMENT'!C12</f>
        <v>1245</v>
      </c>
      <c r="D7" s="41">
        <f>'INCOME STATEMENT'!D12</f>
        <v>1333</v>
      </c>
      <c r="E7" s="41">
        <f>'INCOME STATEMENT'!E12</f>
        <v>1287</v>
      </c>
      <c r="F7" s="246">
        <f t="shared" ref="F7:J7" si="4">F6*F12</f>
        <v>1359.740017</v>
      </c>
      <c r="G7" s="246">
        <f t="shared" si="4"/>
        <v>1510.018678</v>
      </c>
      <c r="H7" s="246">
        <f t="shared" si="4"/>
        <v>1631.34379</v>
      </c>
      <c r="I7" s="246">
        <f t="shared" si="4"/>
        <v>1713.193823</v>
      </c>
      <c r="J7" s="247">
        <f t="shared" si="4"/>
        <v>1747.4577</v>
      </c>
    </row>
    <row r="8" ht="15.75" customHeight="1">
      <c r="A8" s="49" t="s">
        <v>201</v>
      </c>
      <c r="B8" s="50">
        <v>9598.0</v>
      </c>
      <c r="C8" s="50">
        <v>10838.0</v>
      </c>
      <c r="D8" s="50">
        <v>10777.0</v>
      </c>
      <c r="E8" s="50">
        <v>9920.0</v>
      </c>
      <c r="F8" s="248">
        <f t="shared" ref="F8:J8" si="5">F6-F7</f>
        <v>11424.01231</v>
      </c>
      <c r="G8" s="248">
        <f t="shared" si="5"/>
        <v>12686.59578</v>
      </c>
      <c r="H8" s="248">
        <f t="shared" si="5"/>
        <v>13705.92267</v>
      </c>
      <c r="I8" s="248">
        <f t="shared" si="5"/>
        <v>14393.59515</v>
      </c>
      <c r="J8" s="249">
        <f t="shared" si="5"/>
        <v>14681.46705</v>
      </c>
    </row>
    <row r="9" ht="15.75" customHeight="1">
      <c r="A9" s="250">
        <v>8203.0</v>
      </c>
      <c r="B9" s="69"/>
      <c r="C9" s="69"/>
      <c r="D9" s="69"/>
      <c r="E9" s="69"/>
      <c r="F9" s="243"/>
      <c r="G9" s="243"/>
      <c r="H9" s="243"/>
      <c r="I9" s="243"/>
      <c r="J9" s="244"/>
    </row>
    <row r="10" ht="15.75" customHeight="1">
      <c r="A10" s="245"/>
      <c r="B10" s="69"/>
      <c r="C10" s="69"/>
      <c r="D10" s="69"/>
      <c r="E10" s="69"/>
      <c r="F10" s="243"/>
      <c r="G10" s="243"/>
      <c r="H10" s="243"/>
      <c r="I10" s="243"/>
      <c r="J10" s="244"/>
    </row>
    <row r="11" ht="15.75" customHeight="1">
      <c r="A11" s="245"/>
      <c r="B11" s="69"/>
      <c r="C11" s="69"/>
      <c r="D11" s="69"/>
      <c r="E11" s="69"/>
      <c r="F11" s="243"/>
      <c r="G11" s="243"/>
      <c r="H11" s="243"/>
      <c r="I11" s="243"/>
      <c r="J11" s="244"/>
    </row>
    <row r="12" ht="15.75" customHeight="1">
      <c r="A12" s="251" t="s">
        <v>202</v>
      </c>
      <c r="B12" s="252">
        <f t="shared" ref="B12:E12" si="6">B7/B6</f>
        <v>0.09750822755</v>
      </c>
      <c r="C12" s="252">
        <f t="shared" si="6"/>
        <v>0.1030373252</v>
      </c>
      <c r="D12" s="252">
        <f t="shared" si="6"/>
        <v>0.1100743187</v>
      </c>
      <c r="E12" s="252">
        <f t="shared" si="6"/>
        <v>0.1148389399</v>
      </c>
      <c r="F12" s="253">
        <f t="shared" ref="F12:J12" si="7">AVERAGE($B$12:$E$12)</f>
        <v>0.1063647029</v>
      </c>
      <c r="G12" s="253">
        <f t="shared" si="7"/>
        <v>0.1063647029</v>
      </c>
      <c r="H12" s="253">
        <f t="shared" si="7"/>
        <v>0.1063647029</v>
      </c>
      <c r="I12" s="253">
        <f t="shared" si="7"/>
        <v>0.1063647029</v>
      </c>
      <c r="J12" s="254">
        <f t="shared" si="7"/>
        <v>0.1063647029</v>
      </c>
    </row>
    <row r="13" ht="15.75" customHeight="1">
      <c r="A13" s="245"/>
      <c r="B13" s="69"/>
      <c r="C13" s="69"/>
      <c r="D13" s="69"/>
      <c r="E13" s="69"/>
      <c r="F13" s="243"/>
      <c r="G13" s="243"/>
      <c r="H13" s="243"/>
      <c r="I13" s="243"/>
      <c r="J13" s="244"/>
    </row>
    <row r="14" ht="15.75" customHeight="1">
      <c r="A14" s="245"/>
      <c r="B14" s="255"/>
      <c r="C14" s="255"/>
      <c r="D14" s="255"/>
      <c r="E14" s="255"/>
      <c r="F14" s="256"/>
      <c r="G14" s="256"/>
      <c r="H14" s="256"/>
      <c r="I14" s="256"/>
      <c r="J14" s="257"/>
    </row>
    <row r="15" ht="15.75" customHeight="1">
      <c r="A15" s="49" t="s">
        <v>203</v>
      </c>
      <c r="B15" s="258">
        <f>'INCOME STATEMENT'!B3/$B$6</f>
        <v>3.225199812</v>
      </c>
      <c r="C15" s="258">
        <f>'INCOME STATEMENT'!C3/$C$6</f>
        <v>3.084167839</v>
      </c>
      <c r="D15" s="258">
        <f>'INCOME STATEMENT'!D3/$D$6</f>
        <v>2.726176713</v>
      </c>
      <c r="E15" s="258">
        <f>'INCOME STATEMENT'!$E$3/$E$6</f>
        <v>3.449183546</v>
      </c>
      <c r="F15" s="259">
        <f>'INCOME STATEMENT'!$E$3/$E$6</f>
        <v>3.449183546</v>
      </c>
      <c r="G15" s="259">
        <f>'INCOME STATEMENT'!$E$3/$E$6</f>
        <v>3.449183546</v>
      </c>
      <c r="H15" s="259">
        <f>'INCOME STATEMENT'!$E$3/$E$6</f>
        <v>3.449183546</v>
      </c>
      <c r="I15" s="259">
        <f>'INCOME STATEMENT'!$E$3/$E$6</f>
        <v>3.449183546</v>
      </c>
      <c r="J15" s="260">
        <f>'INCOME STATEMENT'!$E$3/$E$6</f>
        <v>3.449183546</v>
      </c>
    </row>
    <row r="16" ht="15.75" customHeight="1">
      <c r="A16" s="245"/>
      <c r="B16" s="255"/>
      <c r="C16" s="255"/>
      <c r="D16" s="255"/>
      <c r="E16" s="255"/>
      <c r="F16" s="256"/>
      <c r="G16" s="256"/>
      <c r="H16" s="256"/>
      <c r="I16" s="256"/>
      <c r="J16" s="257"/>
    </row>
    <row r="17" ht="15.75" customHeight="1">
      <c r="A17" s="245"/>
      <c r="B17" s="69"/>
      <c r="C17" s="69"/>
      <c r="D17" s="69"/>
      <c r="E17" s="69"/>
      <c r="F17" s="243"/>
      <c r="G17" s="243"/>
      <c r="H17" s="243"/>
      <c r="I17" s="243"/>
      <c r="J17" s="244"/>
    </row>
    <row r="18" ht="15.75" customHeight="1">
      <c r="A18" s="242" t="s">
        <v>204</v>
      </c>
      <c r="B18" s="69"/>
      <c r="C18" s="69"/>
      <c r="D18" s="69"/>
      <c r="E18" s="69"/>
      <c r="F18" s="243"/>
      <c r="G18" s="243"/>
      <c r="H18" s="243"/>
      <c r="I18" s="243"/>
      <c r="J18" s="244"/>
    </row>
    <row r="19" ht="15.75" customHeight="1">
      <c r="A19" s="245" t="s">
        <v>205</v>
      </c>
      <c r="B19" s="41">
        <f>A24</f>
        <v>7097</v>
      </c>
      <c r="C19" s="41">
        <f t="shared" ref="C19:J19" si="8">B23</f>
        <v>7478</v>
      </c>
      <c r="D19" s="41">
        <f t="shared" si="8"/>
        <v>10002</v>
      </c>
      <c r="E19" s="41">
        <f t="shared" si="8"/>
        <v>11044</v>
      </c>
      <c r="F19" s="246">
        <f t="shared" si="8"/>
        <v>15250</v>
      </c>
      <c r="G19" s="246">
        <f t="shared" si="8"/>
        <v>16991.95576</v>
      </c>
      <c r="H19" s="246">
        <f t="shared" si="8"/>
        <v>19086.0474</v>
      </c>
      <c r="I19" s="246">
        <f t="shared" si="8"/>
        <v>20980.59649</v>
      </c>
      <c r="J19" s="247">
        <f t="shared" si="8"/>
        <v>22940.26606</v>
      </c>
    </row>
    <row r="20" ht="15.75" customHeight="1">
      <c r="A20" s="245" t="s">
        <v>198</v>
      </c>
      <c r="B20" s="41">
        <f t="shared" ref="B20:E20" si="9">B21-B19</f>
        <v>430</v>
      </c>
      <c r="C20" s="41">
        <f t="shared" si="9"/>
        <v>2644</v>
      </c>
      <c r="D20" s="41">
        <f t="shared" si="9"/>
        <v>1245</v>
      </c>
      <c r="E20" s="41">
        <f t="shared" si="9"/>
        <v>4371</v>
      </c>
      <c r="F20" s="246">
        <f t="shared" ref="F20:J20" si="10">MEDIAN(B20:E20)</f>
        <v>1944.5</v>
      </c>
      <c r="G20" s="246">
        <f t="shared" si="10"/>
        <v>2294.25</v>
      </c>
      <c r="H20" s="246">
        <f t="shared" si="10"/>
        <v>2119.375</v>
      </c>
      <c r="I20" s="246">
        <f t="shared" si="10"/>
        <v>2206.8125</v>
      </c>
      <c r="J20" s="247">
        <f t="shared" si="10"/>
        <v>2163.09375</v>
      </c>
    </row>
    <row r="21" ht="15.75" customHeight="1">
      <c r="A21" s="242" t="s">
        <v>206</v>
      </c>
      <c r="B21" s="41">
        <f t="shared" ref="B21:E21" si="11">B23+B22</f>
        <v>7527</v>
      </c>
      <c r="C21" s="41">
        <f t="shared" si="11"/>
        <v>10122</v>
      </c>
      <c r="D21" s="41">
        <f t="shared" si="11"/>
        <v>11247</v>
      </c>
      <c r="E21" s="41">
        <f t="shared" si="11"/>
        <v>15415</v>
      </c>
      <c r="F21" s="246">
        <f t="shared" ref="F21:J21" si="12">F19+F20</f>
        <v>17194.5</v>
      </c>
      <c r="G21" s="246">
        <f t="shared" si="12"/>
        <v>19286.20576</v>
      </c>
      <c r="H21" s="246">
        <f t="shared" si="12"/>
        <v>21205.4224</v>
      </c>
      <c r="I21" s="246">
        <f t="shared" si="12"/>
        <v>23187.40899</v>
      </c>
      <c r="J21" s="247">
        <f t="shared" si="12"/>
        <v>25103.35981</v>
      </c>
    </row>
    <row r="22" ht="15.75" customHeight="1">
      <c r="A22" s="245" t="s">
        <v>207</v>
      </c>
      <c r="B22" s="41">
        <f>'INCOME STATEMENT'!B11</f>
        <v>49</v>
      </c>
      <c r="C22" s="41">
        <f>'INCOME STATEMENT'!C11</f>
        <v>120</v>
      </c>
      <c r="D22" s="41">
        <f>'INCOME STATEMENT'!D11</f>
        <v>203</v>
      </c>
      <c r="E22" s="41">
        <f>'INCOME STATEMENT'!E11</f>
        <v>165</v>
      </c>
      <c r="F22" s="246">
        <f>F21*F25</f>
        <v>202.544245</v>
      </c>
      <c r="G22" s="246">
        <f t="shared" ref="G22:J22" si="13">G19*G25</f>
        <v>200.1583558</v>
      </c>
      <c r="H22" s="246">
        <f t="shared" si="13"/>
        <v>224.8259071</v>
      </c>
      <c r="I22" s="246">
        <f t="shared" si="13"/>
        <v>247.142928</v>
      </c>
      <c r="J22" s="247">
        <f t="shared" si="13"/>
        <v>270.2270418</v>
      </c>
    </row>
    <row r="23" ht="15.75" customHeight="1">
      <c r="A23" s="242" t="s">
        <v>208</v>
      </c>
      <c r="B23" s="41">
        <f>'BALANCE SHEET'!B14</f>
        <v>7478</v>
      </c>
      <c r="C23" s="41">
        <f>'BALANCE SHEET'!C14</f>
        <v>10002</v>
      </c>
      <c r="D23" s="41">
        <f>'BALANCE SHEET'!D14</f>
        <v>11044</v>
      </c>
      <c r="E23" s="41">
        <f>'BALANCE SHEET'!E14</f>
        <v>15250</v>
      </c>
      <c r="F23" s="246">
        <f t="shared" ref="F23:J23" si="14">F21-F22</f>
        <v>16991.95576</v>
      </c>
      <c r="G23" s="246">
        <f t="shared" si="14"/>
        <v>19086.0474</v>
      </c>
      <c r="H23" s="246">
        <f t="shared" si="14"/>
        <v>20980.59649</v>
      </c>
      <c r="I23" s="246">
        <f t="shared" si="14"/>
        <v>22940.26606</v>
      </c>
      <c r="J23" s="247">
        <f t="shared" si="14"/>
        <v>24833.13277</v>
      </c>
    </row>
    <row r="24" ht="15.75" customHeight="1">
      <c r="A24" s="250">
        <f>6729+368</f>
        <v>7097</v>
      </c>
      <c r="B24" s="41"/>
      <c r="C24" s="41"/>
      <c r="D24" s="41"/>
      <c r="E24" s="41"/>
      <c r="F24" s="246"/>
      <c r="G24" s="246"/>
      <c r="H24" s="246"/>
      <c r="I24" s="246"/>
      <c r="J24" s="247"/>
    </row>
    <row r="25" ht="15.75" customHeight="1">
      <c r="A25" s="49" t="s">
        <v>209</v>
      </c>
      <c r="B25" s="261">
        <f t="shared" ref="B25:E25" si="15">B22/B21</f>
        <v>0.006509897702</v>
      </c>
      <c r="C25" s="261">
        <f t="shared" si="15"/>
        <v>0.01185536455</v>
      </c>
      <c r="D25" s="261">
        <f t="shared" si="15"/>
        <v>0.01804925758</v>
      </c>
      <c r="E25" s="261">
        <f t="shared" si="15"/>
        <v>0.01070385988</v>
      </c>
      <c r="F25" s="262">
        <f t="shared" ref="F25:J25" si="16">AVERAGE($B$25:$E$25)</f>
        <v>0.01177959493</v>
      </c>
      <c r="G25" s="262">
        <f t="shared" si="16"/>
        <v>0.01177959493</v>
      </c>
      <c r="H25" s="262">
        <f t="shared" si="16"/>
        <v>0.01177959493</v>
      </c>
      <c r="I25" s="262">
        <f t="shared" si="16"/>
        <v>0.01177959493</v>
      </c>
      <c r="J25" s="263">
        <f t="shared" si="16"/>
        <v>0.01177959493</v>
      </c>
    </row>
    <row r="26" ht="15.75" customHeight="1">
      <c r="A26" s="245"/>
      <c r="B26" s="69"/>
      <c r="C26" s="69"/>
      <c r="D26" s="69"/>
      <c r="E26" s="69"/>
      <c r="F26" s="243"/>
      <c r="G26" s="243"/>
      <c r="H26" s="243"/>
      <c r="I26" s="243"/>
      <c r="J26" s="244"/>
    </row>
    <row r="27" ht="15.75" customHeight="1">
      <c r="A27" s="245"/>
      <c r="B27" s="69"/>
      <c r="C27" s="69"/>
      <c r="D27" s="69"/>
      <c r="E27" s="69"/>
      <c r="F27" s="243"/>
      <c r="G27" s="243"/>
      <c r="H27" s="243"/>
      <c r="I27" s="243"/>
      <c r="J27" s="244"/>
    </row>
    <row r="28" ht="15.75" customHeight="1">
      <c r="A28" s="264" t="s">
        <v>210</v>
      </c>
      <c r="B28" s="41">
        <f>'INCOME STATEMENT'!B3</f>
        <v>34300</v>
      </c>
      <c r="C28" s="41">
        <f>'INCOME STATEMENT'!C3</f>
        <v>37266</v>
      </c>
      <c r="D28" s="41">
        <f>'INCOME STATEMENT'!D3</f>
        <v>33014</v>
      </c>
      <c r="E28" s="41">
        <f>'INCOME STATEMENT'!E3</f>
        <v>38655</v>
      </c>
      <c r="F28" s="246">
        <f>'INCOME STATEMENT'!F3</f>
        <v>44093.50817</v>
      </c>
      <c r="G28" s="246">
        <f>'INCOME STATEMENT'!G3</f>
        <v>48966.729</v>
      </c>
      <c r="H28" s="246">
        <f>'INCOME STATEMENT'!H3</f>
        <v>52901.04712</v>
      </c>
      <c r="I28" s="246">
        <f>'INCOME STATEMENT'!I3</f>
        <v>55555.27151</v>
      </c>
      <c r="J28" s="247">
        <f>'INCOME STATEMENT'!J3</f>
        <v>56666.37694</v>
      </c>
    </row>
    <row r="29" ht="15.75" customHeight="1">
      <c r="A29" s="264" t="s">
        <v>211</v>
      </c>
      <c r="B29" s="41">
        <f>'CASH FLOW'!B26</f>
        <v>-1347</v>
      </c>
      <c r="C29" s="41">
        <f>'CASH FLOW'!C26</f>
        <v>-2054</v>
      </c>
      <c r="D29" s="41">
        <f>'CASH FLOW'!D26</f>
        <v>-1177</v>
      </c>
      <c r="E29" s="41">
        <f>'CASH FLOW'!E26</f>
        <v>-1367</v>
      </c>
      <c r="F29" s="246">
        <f t="shared" ref="F29:J29" si="17">-F30*F28</f>
        <v>-2204.675408</v>
      </c>
      <c r="G29" s="246">
        <f t="shared" si="17"/>
        <v>-2448.33645</v>
      </c>
      <c r="H29" s="246">
        <f t="shared" si="17"/>
        <v>-2645.052356</v>
      </c>
      <c r="I29" s="246">
        <f t="shared" si="17"/>
        <v>-2777.763575</v>
      </c>
      <c r="J29" s="247">
        <f t="shared" si="17"/>
        <v>-2833.318847</v>
      </c>
    </row>
    <row r="30" ht="15.75" customHeight="1">
      <c r="A30" s="265" t="s">
        <v>212</v>
      </c>
      <c r="B30" s="261">
        <f t="shared" ref="B30:E30" si="18">-B29/B28</f>
        <v>0.03927113703</v>
      </c>
      <c r="C30" s="261">
        <f t="shared" si="18"/>
        <v>0.05511726507</v>
      </c>
      <c r="D30" s="261">
        <f t="shared" si="18"/>
        <v>0.03565154177</v>
      </c>
      <c r="E30" s="261">
        <f t="shared" si="18"/>
        <v>0.03536411848</v>
      </c>
      <c r="F30" s="266">
        <v>0.05</v>
      </c>
      <c r="G30" s="266">
        <v>0.05</v>
      </c>
      <c r="H30" s="266">
        <v>0.05</v>
      </c>
      <c r="I30" s="266">
        <v>0.05</v>
      </c>
      <c r="J30" s="267">
        <v>0.05</v>
      </c>
    </row>
    <row r="31" ht="15.75" customHeight="1">
      <c r="B31" s="83"/>
      <c r="C31" s="83"/>
      <c r="D31" s="83"/>
      <c r="E31" s="83"/>
      <c r="F31" s="99"/>
      <c r="G31" s="99"/>
      <c r="H31" s="99"/>
      <c r="I31" s="99"/>
      <c r="J31" s="9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E1"/>
    <mergeCell ref="F1:J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58.5"/>
    <col customWidth="1" min="2" max="6" width="12.63"/>
  </cols>
  <sheetData>
    <row r="1" ht="15.75" customHeight="1">
      <c r="A1" s="268"/>
      <c r="B1" s="269" t="s">
        <v>45</v>
      </c>
      <c r="F1" s="270" t="s">
        <v>46</v>
      </c>
      <c r="G1" s="271"/>
      <c r="H1" s="271"/>
      <c r="I1" s="271"/>
      <c r="J1" s="272"/>
    </row>
    <row r="2" ht="15.75" customHeight="1">
      <c r="A2" s="273" t="s">
        <v>213</v>
      </c>
      <c r="B2" s="274">
        <v>2018.0</v>
      </c>
      <c r="C2" s="275">
        <v>2019.0</v>
      </c>
      <c r="D2" s="275">
        <v>2020.0</v>
      </c>
      <c r="E2" s="275">
        <v>2021.0</v>
      </c>
      <c r="F2" s="38">
        <v>2022.0</v>
      </c>
      <c r="G2" s="38">
        <v>2023.0</v>
      </c>
      <c r="H2" s="38">
        <v>2024.0</v>
      </c>
      <c r="I2" s="38">
        <v>2025.0</v>
      </c>
      <c r="J2" s="39">
        <v>2026.0</v>
      </c>
    </row>
    <row r="3" ht="15.75" customHeight="1">
      <c r="A3" s="276" t="s">
        <v>214</v>
      </c>
      <c r="B3" s="83"/>
      <c r="C3" s="83"/>
      <c r="D3" s="83"/>
      <c r="E3" s="83"/>
      <c r="F3" s="243"/>
      <c r="G3" s="243"/>
      <c r="H3" s="243"/>
      <c r="I3" s="243"/>
      <c r="J3" s="244"/>
    </row>
    <row r="4" ht="15.75" customHeight="1">
      <c r="A4" s="204" t="s">
        <v>215</v>
      </c>
      <c r="B4" s="174">
        <f>'BALANCE SHEET'!B23</f>
        <v>25376</v>
      </c>
      <c r="C4" s="174">
        <f>'BALANCE SHEET'!C23</f>
        <v>27516</v>
      </c>
      <c r="D4" s="174">
        <f>'BALANCE SHEET'!D23</f>
        <v>40125</v>
      </c>
      <c r="E4" s="174">
        <f>'BALANCE SHEET'!E23</f>
        <v>38116</v>
      </c>
      <c r="F4" s="246">
        <f t="shared" ref="F4:J4" si="1">E4*(1+$B$20)</f>
        <v>42196.6872</v>
      </c>
      <c r="G4" s="246">
        <f t="shared" si="1"/>
        <v>46714.2515</v>
      </c>
      <c r="H4" s="246">
        <f t="shared" si="1"/>
        <v>51715.46485</v>
      </c>
      <c r="I4" s="246">
        <f t="shared" si="1"/>
        <v>57252.10656</v>
      </c>
      <c r="J4" s="246">
        <f t="shared" si="1"/>
        <v>63381.49942</v>
      </c>
    </row>
    <row r="5" ht="15.75" customHeight="1">
      <c r="A5" s="277"/>
      <c r="B5" s="83"/>
      <c r="C5" s="83"/>
      <c r="D5" s="83"/>
      <c r="E5" s="83"/>
      <c r="F5" s="243"/>
      <c r="G5" s="243"/>
      <c r="H5" s="243"/>
      <c r="I5" s="243"/>
      <c r="J5" s="244"/>
    </row>
    <row r="6" ht="15.75" customHeight="1">
      <c r="A6" s="278" t="s">
        <v>216</v>
      </c>
      <c r="B6" s="174">
        <f t="shared" ref="B6:J6" si="2">SUM(B4:B5)</f>
        <v>25376</v>
      </c>
      <c r="C6" s="174">
        <f t="shared" si="2"/>
        <v>27516</v>
      </c>
      <c r="D6" s="174">
        <f t="shared" si="2"/>
        <v>40125</v>
      </c>
      <c r="E6" s="174">
        <f t="shared" si="2"/>
        <v>38116</v>
      </c>
      <c r="F6" s="246">
        <f t="shared" si="2"/>
        <v>42196.6872</v>
      </c>
      <c r="G6" s="246">
        <f t="shared" si="2"/>
        <v>46714.2515</v>
      </c>
      <c r="H6" s="246">
        <f t="shared" si="2"/>
        <v>51715.46485</v>
      </c>
      <c r="I6" s="246">
        <f t="shared" si="2"/>
        <v>57252.10656</v>
      </c>
      <c r="J6" s="247">
        <f t="shared" si="2"/>
        <v>63381.49942</v>
      </c>
    </row>
    <row r="7" ht="15.75" customHeight="1">
      <c r="A7" s="161"/>
      <c r="B7" s="83"/>
      <c r="C7" s="83"/>
      <c r="D7" s="83"/>
      <c r="E7" s="83"/>
      <c r="F7" s="243"/>
      <c r="G7" s="243"/>
      <c r="H7" s="243"/>
      <c r="I7" s="243"/>
      <c r="J7" s="244"/>
    </row>
    <row r="8" ht="15.75" customHeight="1">
      <c r="A8" s="276" t="s">
        <v>83</v>
      </c>
      <c r="B8" s="83"/>
      <c r="C8" s="83"/>
      <c r="D8" s="83"/>
      <c r="E8" s="83"/>
      <c r="F8" s="243"/>
      <c r="G8" s="243"/>
      <c r="H8" s="243"/>
      <c r="I8" s="243"/>
      <c r="J8" s="244"/>
    </row>
    <row r="9" ht="15.75" customHeight="1">
      <c r="A9" s="204" t="s">
        <v>215</v>
      </c>
      <c r="B9" s="174">
        <f>'BALANCE SHEET'!B20</f>
        <v>18838</v>
      </c>
      <c r="C9" s="174">
        <f>'BALANCE SHEET'!C20</f>
        <v>15247</v>
      </c>
      <c r="D9" s="174">
        <f>'BALANCE SHEET'!D20</f>
        <v>2668</v>
      </c>
      <c r="E9" s="174">
        <f>'BALANCE SHEET'!E20</f>
        <v>4645</v>
      </c>
      <c r="F9" s="279">
        <f>'BALANCE SHEET'!F20</f>
        <v>5111.775509</v>
      </c>
      <c r="G9" s="279">
        <f>'BALANCE SHEET'!G20</f>
        <v>5625.508948</v>
      </c>
      <c r="H9" s="279">
        <f>'BALANCE SHEET'!H20</f>
        <v>6190.872597</v>
      </c>
      <c r="I9" s="279">
        <f>'BALANCE SHEET'!I20</f>
        <v>6813.055293</v>
      </c>
      <c r="J9" s="280">
        <f>'BALANCE SHEET'!J20</f>
        <v>7497.76735</v>
      </c>
    </row>
    <row r="10" ht="15.75" customHeight="1">
      <c r="A10" s="204"/>
      <c r="B10" s="83"/>
      <c r="C10" s="83"/>
      <c r="D10" s="83"/>
      <c r="E10" s="83"/>
      <c r="F10" s="243"/>
      <c r="G10" s="243"/>
      <c r="H10" s="243"/>
      <c r="I10" s="243"/>
      <c r="J10" s="244"/>
    </row>
    <row r="11" ht="15.75" customHeight="1">
      <c r="A11" s="278" t="s">
        <v>89</v>
      </c>
      <c r="B11" s="174">
        <f t="shared" ref="B11:J11" si="3">SUM(B9:B10)</f>
        <v>18838</v>
      </c>
      <c r="C11" s="174">
        <f t="shared" si="3"/>
        <v>15247</v>
      </c>
      <c r="D11" s="174">
        <f t="shared" si="3"/>
        <v>2668</v>
      </c>
      <c r="E11" s="174">
        <f t="shared" si="3"/>
        <v>4645</v>
      </c>
      <c r="F11" s="279">
        <f t="shared" si="3"/>
        <v>5111.775509</v>
      </c>
      <c r="G11" s="279">
        <f t="shared" si="3"/>
        <v>5625.508948</v>
      </c>
      <c r="H11" s="279">
        <f t="shared" si="3"/>
        <v>6190.872597</v>
      </c>
      <c r="I11" s="279">
        <f t="shared" si="3"/>
        <v>6813.055293</v>
      </c>
      <c r="J11" s="280">
        <f t="shared" si="3"/>
        <v>7497.76735</v>
      </c>
    </row>
    <row r="12" ht="15.75" customHeight="1">
      <c r="A12" s="204"/>
      <c r="B12" s="83"/>
      <c r="C12" s="83"/>
      <c r="D12" s="83"/>
      <c r="E12" s="83"/>
      <c r="F12" s="243"/>
      <c r="G12" s="243"/>
      <c r="H12" s="243"/>
      <c r="I12" s="243"/>
      <c r="J12" s="244"/>
    </row>
    <row r="13" ht="15.75" customHeight="1">
      <c r="A13" s="204"/>
      <c r="B13" s="83"/>
      <c r="C13" s="83"/>
      <c r="D13" s="83"/>
      <c r="E13" s="83"/>
      <c r="F13" s="243"/>
      <c r="G13" s="243"/>
      <c r="H13" s="243"/>
      <c r="I13" s="243"/>
      <c r="J13" s="244"/>
    </row>
    <row r="14" ht="15.75" customHeight="1">
      <c r="A14" s="278" t="s">
        <v>217</v>
      </c>
      <c r="B14" s="218">
        <f t="shared" ref="B14:J14" si="4">SUM(B6,B11)</f>
        <v>44214</v>
      </c>
      <c r="C14" s="218">
        <f t="shared" si="4"/>
        <v>42763</v>
      </c>
      <c r="D14" s="218">
        <f t="shared" si="4"/>
        <v>42793</v>
      </c>
      <c r="E14" s="218">
        <f t="shared" si="4"/>
        <v>42761</v>
      </c>
      <c r="F14" s="279">
        <f t="shared" si="4"/>
        <v>47308.46271</v>
      </c>
      <c r="G14" s="279">
        <f t="shared" si="4"/>
        <v>52339.76045</v>
      </c>
      <c r="H14" s="279">
        <f t="shared" si="4"/>
        <v>57906.33745</v>
      </c>
      <c r="I14" s="279">
        <f t="shared" si="4"/>
        <v>64065.16185</v>
      </c>
      <c r="J14" s="280">
        <f t="shared" si="4"/>
        <v>70879.26677</v>
      </c>
    </row>
    <row r="15" ht="15.75" customHeight="1">
      <c r="A15" s="204"/>
      <c r="B15" s="218"/>
      <c r="C15" s="218"/>
      <c r="D15" s="218"/>
      <c r="E15" s="218"/>
      <c r="F15" s="279"/>
      <c r="G15" s="279"/>
      <c r="H15" s="279"/>
      <c r="I15" s="279"/>
      <c r="J15" s="280"/>
    </row>
    <row r="16" ht="15.75" customHeight="1">
      <c r="A16" s="278" t="s">
        <v>218</v>
      </c>
      <c r="B16" s="218">
        <f>'INCOME STATEMENT'!B18</f>
        <v>950</v>
      </c>
      <c r="C16" s="218">
        <f>'INCOME STATEMENT'!C18</f>
        <v>946</v>
      </c>
      <c r="D16" s="218">
        <f>'INCOME STATEMENT'!D18</f>
        <v>1437</v>
      </c>
      <c r="E16" s="218">
        <f>'INCOME STATEMENT'!E18</f>
        <v>1597</v>
      </c>
      <c r="F16" s="279">
        <f t="shared" ref="F16:J16" si="5">F14*F18</f>
        <v>1892.338508</v>
      </c>
      <c r="G16" s="279">
        <f t="shared" si="5"/>
        <v>2093.590418</v>
      </c>
      <c r="H16" s="279">
        <f t="shared" si="5"/>
        <v>2316.253498</v>
      </c>
      <c r="I16" s="279">
        <f t="shared" si="5"/>
        <v>2562.606474</v>
      </c>
      <c r="J16" s="280">
        <f t="shared" si="5"/>
        <v>2835.170671</v>
      </c>
    </row>
    <row r="17" ht="15.75" customHeight="1">
      <c r="A17" s="204"/>
      <c r="B17" s="83"/>
      <c r="C17" s="83"/>
      <c r="D17" s="83"/>
      <c r="E17" s="83"/>
      <c r="F17" s="243"/>
      <c r="G17" s="243"/>
      <c r="H17" s="243"/>
      <c r="I17" s="243"/>
      <c r="J17" s="244"/>
    </row>
    <row r="18" ht="15.75" customHeight="1">
      <c r="A18" s="281" t="s">
        <v>219</v>
      </c>
      <c r="B18" s="282">
        <f t="shared" ref="B18:E18" si="6">B16/B14</f>
        <v>0.02148640702</v>
      </c>
      <c r="C18" s="282">
        <f t="shared" si="6"/>
        <v>0.02212192783</v>
      </c>
      <c r="D18" s="282">
        <f t="shared" si="6"/>
        <v>0.03358025845</v>
      </c>
      <c r="E18" s="282">
        <f t="shared" si="6"/>
        <v>0.03734711536</v>
      </c>
      <c r="F18" s="262">
        <v>0.04</v>
      </c>
      <c r="G18" s="262">
        <v>0.04</v>
      </c>
      <c r="H18" s="262">
        <v>0.04</v>
      </c>
      <c r="I18" s="262">
        <v>0.04</v>
      </c>
      <c r="J18" s="263">
        <v>0.04</v>
      </c>
    </row>
    <row r="19" ht="15.75" customHeight="1">
      <c r="A19" s="161"/>
      <c r="B19" s="83"/>
      <c r="C19" s="83"/>
      <c r="D19" s="83"/>
      <c r="E19" s="83"/>
      <c r="F19" s="243"/>
      <c r="G19" s="243"/>
      <c r="H19" s="243"/>
      <c r="I19" s="243"/>
      <c r="J19" s="244"/>
    </row>
    <row r="20" ht="15.75" customHeight="1">
      <c r="A20" s="283" t="s">
        <v>220</v>
      </c>
      <c r="B20" s="284">
        <f>((E4/B4)^(1/4))-1</f>
        <v>0.1070596914</v>
      </c>
      <c r="C20" s="285"/>
      <c r="D20" s="285"/>
      <c r="E20" s="285"/>
      <c r="F20" s="285"/>
      <c r="G20" s="285"/>
      <c r="H20" s="285"/>
      <c r="I20" s="285"/>
      <c r="J20" s="23"/>
    </row>
    <row r="21" ht="15.75" customHeight="1">
      <c r="A21" s="35"/>
      <c r="D21" s="16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209" t="s">
        <v>221</v>
      </c>
    </row>
    <row r="28" ht="15.75" customHeight="1">
      <c r="A28" s="209"/>
    </row>
    <row r="29" ht="15.75" customHeight="1">
      <c r="A29" s="16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F1:J1"/>
    <mergeCell ref="B20:J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4.25"/>
    <col customWidth="1" min="2" max="2" width="37.63"/>
    <col customWidth="1" min="3" max="4" width="12.63"/>
    <col customWidth="1" min="5" max="5" width="29.25"/>
    <col customWidth="1" min="6" max="6" width="20.13"/>
  </cols>
  <sheetData>
    <row r="1" ht="15.75" customHeight="1">
      <c r="K1" s="15"/>
      <c r="L1" s="15"/>
      <c r="M1" s="15"/>
      <c r="N1" s="15"/>
      <c r="O1" s="3"/>
    </row>
    <row r="2" ht="15.75" customHeight="1">
      <c r="B2" s="286" t="s">
        <v>222</v>
      </c>
      <c r="C2" s="287"/>
      <c r="D2" s="237"/>
      <c r="E2" s="288" t="s">
        <v>223</v>
      </c>
      <c r="F2" s="289">
        <f>F3*(1-F4)</f>
        <v>0.02705999087</v>
      </c>
      <c r="G2" s="290"/>
      <c r="H2" s="291"/>
    </row>
    <row r="3" ht="15.75" customHeight="1">
      <c r="B3" s="292">
        <v>28948.0</v>
      </c>
      <c r="C3" s="293">
        <v>148.17</v>
      </c>
      <c r="D3" s="237"/>
      <c r="E3" s="290" t="s">
        <v>224</v>
      </c>
      <c r="F3" s="294">
        <f>AVERAGE(C27:K27)</f>
        <v>0.03494841207</v>
      </c>
      <c r="G3" s="290"/>
      <c r="H3" s="291"/>
    </row>
    <row r="4" ht="15.75" customHeight="1">
      <c r="B4" s="292">
        <v>44694.0</v>
      </c>
      <c r="C4" s="295">
        <v>11805.0</v>
      </c>
      <c r="D4" s="237"/>
      <c r="E4" s="296" t="s">
        <v>225</v>
      </c>
      <c r="F4" s="297">
        <f>AVERAGE(C26:K26)</f>
        <v>0.2257161554</v>
      </c>
      <c r="G4" s="298"/>
      <c r="H4" s="299"/>
      <c r="I4" s="164"/>
      <c r="J4" s="164"/>
    </row>
    <row r="5" ht="15.75" customHeight="1">
      <c r="B5" s="300"/>
      <c r="C5" s="301"/>
      <c r="D5" s="237"/>
      <c r="E5" s="291"/>
      <c r="F5" s="237"/>
      <c r="G5" s="237"/>
      <c r="H5" s="237"/>
    </row>
    <row r="6" ht="15.75" customHeight="1">
      <c r="B6" s="290" t="s">
        <v>226</v>
      </c>
      <c r="C6" s="302">
        <f>(B4-B3)/365</f>
        <v>43.13972603</v>
      </c>
      <c r="D6" s="237"/>
      <c r="E6" s="303" t="s">
        <v>227</v>
      </c>
      <c r="F6" s="304">
        <f>(F7*F9)+(F8*F10)</f>
        <v>0.03092056973</v>
      </c>
      <c r="G6" s="305"/>
    </row>
    <row r="7" ht="15.75" customHeight="1">
      <c r="B7" s="300"/>
      <c r="C7" s="306"/>
      <c r="D7" s="237"/>
      <c r="E7" s="307" t="s">
        <v>228</v>
      </c>
      <c r="F7" s="308">
        <f>C10</f>
        <v>0.03982646744</v>
      </c>
      <c r="G7" s="237"/>
    </row>
    <row r="8" ht="15.75" customHeight="1">
      <c r="B8" s="309" t="s">
        <v>229</v>
      </c>
      <c r="C8" s="310">
        <f>(C4/C3)^(1/C6)-1</f>
        <v>0.1068103166</v>
      </c>
      <c r="D8" s="237"/>
      <c r="E8" s="290" t="s">
        <v>230</v>
      </c>
      <c r="F8" s="311">
        <f>F2</f>
        <v>0.02705999087</v>
      </c>
      <c r="G8" s="312"/>
    </row>
    <row r="9" ht="15.75" customHeight="1">
      <c r="A9" s="35"/>
      <c r="B9" s="313"/>
      <c r="C9" s="35"/>
      <c r="D9" s="237"/>
      <c r="E9" s="290" t="s">
        <v>231</v>
      </c>
      <c r="F9" s="314">
        <f t="shared" ref="F9:F10" si="1">C18</f>
        <v>0.3023997136</v>
      </c>
      <c r="G9" s="237"/>
    </row>
    <row r="10" ht="15.75" customHeight="1">
      <c r="A10" s="68"/>
      <c r="B10" s="315" t="s">
        <v>232</v>
      </c>
      <c r="C10" s="316">
        <f>C11*C12+C13</f>
        <v>0.03982646744</v>
      </c>
      <c r="D10" s="237"/>
      <c r="E10" s="309" t="s">
        <v>233</v>
      </c>
      <c r="F10" s="317">
        <f t="shared" si="1"/>
        <v>0.6976002864</v>
      </c>
      <c r="G10" s="237"/>
    </row>
    <row r="11" ht="15.75" customHeight="1">
      <c r="A11" s="237"/>
      <c r="B11" s="290" t="s">
        <v>234</v>
      </c>
      <c r="C11" s="318">
        <f>COVAR('coca cola return'!I3:I1009,'NASDAQ Composite'!C3:C1009)/VAR('coca cola return'!I3:I1009)</f>
        <v>0.5368448626</v>
      </c>
      <c r="D11" s="237"/>
      <c r="E11" s="291"/>
      <c r="F11" s="237"/>
      <c r="G11" s="237"/>
    </row>
    <row r="12" ht="15.75" customHeight="1">
      <c r="A12" s="237"/>
      <c r="B12" s="290" t="s">
        <v>235</v>
      </c>
      <c r="C12" s="319">
        <v>0.055</v>
      </c>
      <c r="D12" s="237"/>
      <c r="E12" s="237"/>
      <c r="F12" s="237"/>
      <c r="G12" s="237"/>
    </row>
    <row r="13" ht="15.75" customHeight="1">
      <c r="B13" s="309" t="s">
        <v>236</v>
      </c>
      <c r="C13" s="320">
        <f>'risk free rate'!J4</f>
        <v>0.0103</v>
      </c>
      <c r="D13" s="321"/>
      <c r="E13" s="321"/>
      <c r="F13" s="237"/>
      <c r="G13" s="237"/>
    </row>
    <row r="14" ht="15.75" customHeight="1">
      <c r="A14" s="291"/>
      <c r="B14" s="291"/>
      <c r="C14" s="291"/>
      <c r="D14" s="291"/>
      <c r="E14" s="291"/>
      <c r="F14" s="237"/>
      <c r="G14" s="237"/>
    </row>
    <row r="15" ht="15.75" customHeight="1">
      <c r="A15" s="237"/>
      <c r="B15" s="288" t="s">
        <v>237</v>
      </c>
      <c r="C15" s="287"/>
      <c r="D15" s="291"/>
      <c r="E15" s="322" t="s">
        <v>238</v>
      </c>
      <c r="F15" s="323">
        <f t="array" ref="F15">NPV(F6,'CASH FLOW'!F42:J42)</f>
        <v>24091.21648</v>
      </c>
      <c r="G15" s="324"/>
    </row>
    <row r="16" ht="15.75" customHeight="1">
      <c r="A16" s="237"/>
      <c r="B16" s="290" t="s">
        <v>239</v>
      </c>
      <c r="C16" s="325">
        <f>AVERAGE('BALANCE SHEET'!F35:J35)</f>
        <v>22650.49301</v>
      </c>
      <c r="D16" s="299"/>
      <c r="E16" s="326" t="s">
        <v>240</v>
      </c>
      <c r="F16" s="327">
        <f>SUM('CASH FLOW'!F42:J42)</f>
        <v>26509.68028</v>
      </c>
      <c r="G16" s="312"/>
    </row>
    <row r="17" ht="15.75" customHeight="1">
      <c r="A17" s="237"/>
      <c r="B17" s="290" t="s">
        <v>241</v>
      </c>
      <c r="C17" s="325">
        <f>AVERAGE('DEBT SCHEDULE'!F6:J6)</f>
        <v>52252.0019</v>
      </c>
      <c r="D17" s="291"/>
      <c r="E17" s="291"/>
      <c r="F17" s="237"/>
      <c r="G17" s="312"/>
      <c r="H17" s="328"/>
      <c r="I17" s="328"/>
      <c r="J17" s="328"/>
      <c r="K17" s="328"/>
      <c r="L17" s="328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28"/>
      <c r="X17" s="328"/>
      <c r="Y17" s="328"/>
      <c r="Z17" s="328"/>
    </row>
    <row r="18" ht="15.75" customHeight="1">
      <c r="A18" s="237"/>
      <c r="B18" s="290" t="s">
        <v>242</v>
      </c>
      <c r="C18" s="329">
        <f t="shared" ref="C18:C19" si="2">C16/($C$16+$C$17)</f>
        <v>0.3023997136</v>
      </c>
      <c r="D18" s="237"/>
      <c r="E18" s="237"/>
      <c r="F18" s="237"/>
      <c r="G18" s="237"/>
      <c r="H18" s="328"/>
      <c r="I18" s="328"/>
      <c r="J18" s="328"/>
      <c r="K18" s="328"/>
      <c r="L18" s="328"/>
      <c r="M18" s="328"/>
      <c r="N18" s="328"/>
      <c r="O18" s="328"/>
      <c r="P18" s="328"/>
      <c r="Q18" s="328"/>
      <c r="R18" s="328"/>
      <c r="S18" s="328"/>
      <c r="T18" s="328"/>
      <c r="U18" s="328"/>
      <c r="V18" s="328"/>
      <c r="W18" s="328"/>
      <c r="X18" s="328"/>
      <c r="Y18" s="328"/>
      <c r="Z18" s="328"/>
    </row>
    <row r="19" ht="15.75" customHeight="1">
      <c r="A19" s="237"/>
      <c r="B19" s="290" t="s">
        <v>243</v>
      </c>
      <c r="C19" s="329">
        <f t="shared" si="2"/>
        <v>0.6976002864</v>
      </c>
      <c r="D19" s="237"/>
      <c r="E19" s="291"/>
      <c r="F19" s="237"/>
      <c r="G19" s="312"/>
      <c r="H19" s="328"/>
      <c r="I19" s="328"/>
      <c r="J19" s="328"/>
      <c r="K19" s="328"/>
      <c r="L19" s="328"/>
      <c r="M19" s="328"/>
      <c r="N19" s="328"/>
      <c r="O19" s="328"/>
      <c r="P19" s="328"/>
      <c r="Q19" s="328"/>
      <c r="R19" s="328"/>
      <c r="S19" s="328"/>
      <c r="T19" s="328"/>
      <c r="U19" s="328"/>
      <c r="V19" s="328"/>
      <c r="W19" s="328"/>
      <c r="X19" s="328"/>
      <c r="Y19" s="328"/>
      <c r="Z19" s="328"/>
    </row>
    <row r="20" ht="15.75" customHeight="1">
      <c r="A20" s="237"/>
      <c r="B20" s="300"/>
      <c r="C20" s="330"/>
      <c r="D20" s="35"/>
      <c r="E20" s="291"/>
      <c r="F20" s="291"/>
      <c r="G20" s="331"/>
      <c r="H20" s="328"/>
      <c r="I20" s="328"/>
      <c r="J20" s="328"/>
      <c r="K20" s="328"/>
      <c r="L20" s="328"/>
      <c r="M20" s="328"/>
      <c r="N20" s="328"/>
      <c r="O20" s="328"/>
      <c r="P20" s="328"/>
      <c r="Q20" s="328"/>
      <c r="R20" s="328"/>
      <c r="S20" s="328"/>
      <c r="T20" s="328"/>
      <c r="U20" s="328"/>
      <c r="V20" s="328"/>
      <c r="W20" s="328"/>
      <c r="X20" s="328"/>
      <c r="Y20" s="328"/>
      <c r="Z20" s="328"/>
    </row>
    <row r="21" ht="15.75" customHeight="1">
      <c r="A21" s="237"/>
      <c r="B21" s="332" t="s">
        <v>244</v>
      </c>
      <c r="C21" s="333">
        <f>C19/C18</f>
        <v>2.306881439</v>
      </c>
      <c r="E21" s="291"/>
      <c r="F21" s="237"/>
      <c r="G21" s="312"/>
      <c r="H21" s="328"/>
      <c r="I21" s="328"/>
      <c r="J21" s="328"/>
      <c r="K21" s="328"/>
      <c r="L21" s="328"/>
      <c r="M21" s="328"/>
      <c r="N21" s="328"/>
      <c r="O21" s="328"/>
      <c r="P21" s="328"/>
      <c r="Q21" s="328"/>
      <c r="R21" s="328"/>
      <c r="S21" s="328"/>
      <c r="T21" s="328"/>
      <c r="U21" s="328"/>
      <c r="V21" s="328"/>
      <c r="W21" s="328"/>
      <c r="X21" s="328"/>
      <c r="Y21" s="328"/>
      <c r="Z21" s="328"/>
    </row>
    <row r="22" ht="15.75" customHeight="1">
      <c r="A22" s="328"/>
      <c r="B22" s="328"/>
      <c r="C22" s="334"/>
      <c r="D22" s="328"/>
      <c r="E22" s="328"/>
      <c r="F22" s="328"/>
      <c r="G22" s="328"/>
      <c r="H22" s="328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  <c r="U22" s="328"/>
      <c r="V22" s="328"/>
      <c r="W22" s="328"/>
      <c r="X22" s="328"/>
      <c r="Y22" s="328"/>
      <c r="Z22" s="328"/>
    </row>
    <row r="23" ht="15.75" customHeight="1">
      <c r="A23" s="328"/>
      <c r="B23" s="328"/>
      <c r="C23" s="328"/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  <c r="X23" s="328"/>
      <c r="Y23" s="328"/>
      <c r="Z23" s="328"/>
    </row>
    <row r="24" ht="15.75" customHeight="1">
      <c r="A24" s="328"/>
      <c r="B24" s="335" t="s">
        <v>245</v>
      </c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  <c r="U24" s="328"/>
      <c r="V24" s="328"/>
      <c r="W24" s="328"/>
      <c r="X24" s="328"/>
      <c r="Y24" s="328"/>
      <c r="Z24" s="328"/>
    </row>
    <row r="25" ht="15.75" customHeight="1">
      <c r="A25" s="328"/>
      <c r="B25" s="336"/>
      <c r="C25" s="336">
        <v>2018.0</v>
      </c>
      <c r="D25" s="336">
        <v>2019.0</v>
      </c>
      <c r="E25" s="336">
        <v>2020.0</v>
      </c>
      <c r="F25" s="336">
        <v>2021.0</v>
      </c>
      <c r="G25" s="336">
        <v>2022.0</v>
      </c>
      <c r="H25" s="336">
        <v>2023.0</v>
      </c>
      <c r="I25" s="336">
        <v>2024.0</v>
      </c>
      <c r="J25" s="336">
        <v>2025.0</v>
      </c>
      <c r="K25" s="336">
        <v>2026.0</v>
      </c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28"/>
      <c r="X25" s="328"/>
      <c r="Y25" s="328"/>
      <c r="Z25" s="328"/>
    </row>
    <row r="26" ht="15.75" customHeight="1">
      <c r="B26" s="337" t="s">
        <v>246</v>
      </c>
      <c r="C26" s="338">
        <f>'INCOME STATEMENT'!B20</f>
        <v>0.2126443769</v>
      </c>
      <c r="D26" s="338">
        <f>'INCOME STATEMENT'!C20</f>
        <v>0.1669757093</v>
      </c>
      <c r="E26" s="338">
        <f>'INCOME STATEMENT'!D20</f>
        <v>0.2089882899</v>
      </c>
      <c r="F26" s="338">
        <f>'INCOME STATEMENT'!E20</f>
        <v>0.210945674</v>
      </c>
      <c r="G26" s="338">
        <f>'INCOME STATEMENT'!F20</f>
        <v>0.2227565392</v>
      </c>
      <c r="H26" s="338">
        <f>'INCOME STATEMENT'!G20</f>
        <v>0.2345674044</v>
      </c>
      <c r="I26" s="338">
        <f>'INCOME STATEMENT'!H20</f>
        <v>0.2463782696</v>
      </c>
      <c r="J26" s="338">
        <f>'INCOME STATEMENT'!I20</f>
        <v>0.2581891348</v>
      </c>
      <c r="K26" s="338">
        <f>'INCOME STATEMENT'!J20</f>
        <v>0.27</v>
      </c>
    </row>
    <row r="27" ht="15.75" customHeight="1">
      <c r="B27" s="337" t="s">
        <v>247</v>
      </c>
      <c r="C27" s="338">
        <f>'DEBT SCHEDULE'!B18</f>
        <v>0.02148640702</v>
      </c>
      <c r="D27" s="338">
        <f>'DEBT SCHEDULE'!C18</f>
        <v>0.02212192783</v>
      </c>
      <c r="E27" s="338">
        <f>'DEBT SCHEDULE'!D18</f>
        <v>0.03358025845</v>
      </c>
      <c r="F27" s="338">
        <f>'DEBT SCHEDULE'!E18</f>
        <v>0.03734711536</v>
      </c>
      <c r="G27" s="338">
        <f>'DEBT SCHEDULE'!F18</f>
        <v>0.04</v>
      </c>
      <c r="H27" s="338">
        <f>'DEBT SCHEDULE'!G18</f>
        <v>0.04</v>
      </c>
      <c r="I27" s="338">
        <f>'DEBT SCHEDULE'!H18</f>
        <v>0.04</v>
      </c>
      <c r="J27" s="338">
        <f>'DEBT SCHEDULE'!I18</f>
        <v>0.04</v>
      </c>
      <c r="K27" s="338">
        <f>'DEBT SCHEDULE'!J18</f>
        <v>0.04</v>
      </c>
    </row>
    <row r="28" ht="15.75" customHeight="1"/>
    <row r="29" ht="15.75" customHeight="1">
      <c r="B29" s="339" t="s">
        <v>248</v>
      </c>
      <c r="C29" s="340"/>
      <c r="D29" s="341">
        <f>'CASH FLOW'!C42/'CASH FLOW'!B42-1</f>
        <v>-1.876400679</v>
      </c>
      <c r="E29" s="341">
        <f>'CASH FLOW'!D42/'CASH FLOW'!C42-1</f>
        <v>-1.144517629</v>
      </c>
      <c r="F29" s="341">
        <f>'CASH FLOW'!E42/'CASH FLOW'!D42-1</f>
        <v>6.815013405</v>
      </c>
      <c r="G29" s="342">
        <f>'CASH FLOW'!F42/'CASH FLOW'!E42-1</f>
        <v>0.1269781191</v>
      </c>
      <c r="H29" s="341">
        <f>'CASH FLOW'!G42/'CASH FLOW'!F42-1</f>
        <v>0.8287116318</v>
      </c>
      <c r="I29" s="341">
        <f>'CASH FLOW'!H42/'CASH FLOW'!G42-1</f>
        <v>-0.0205568093</v>
      </c>
      <c r="J29" s="341">
        <f>'CASH FLOW'!I42/'CASH FLOW'!H42-1</f>
        <v>-0.04399149926</v>
      </c>
      <c r="K29" s="341">
        <f>'CASH FLOW'!J42/'CASH FLOW'!I42-1</f>
        <v>0.0146525507</v>
      </c>
    </row>
    <row r="30" ht="15.75" customHeight="1">
      <c r="B30" s="343"/>
    </row>
    <row r="31" ht="15.75" customHeight="1">
      <c r="B31" s="343"/>
      <c r="C31" s="343"/>
      <c r="D31" s="343"/>
    </row>
    <row r="32" ht="15.75" customHeight="1">
      <c r="C32" s="344"/>
      <c r="D32" s="344"/>
      <c r="E32" s="344"/>
      <c r="F32" s="344"/>
      <c r="G32" s="344"/>
    </row>
    <row r="33" ht="15.75" customHeight="1">
      <c r="B33" s="345"/>
    </row>
    <row r="34" ht="15.75" customHeight="1">
      <c r="B34" s="345"/>
    </row>
    <row r="35" ht="15.75" customHeight="1">
      <c r="B35" s="346"/>
    </row>
    <row r="36" ht="15.75" customHeight="1"/>
    <row r="37" ht="15.75" customHeight="1"/>
    <row r="38" ht="15.75" customHeight="1">
      <c r="B38" s="347"/>
    </row>
    <row r="39" ht="15.75" customHeight="1"/>
    <row r="40" ht="15.75" customHeight="1">
      <c r="B40" s="346"/>
    </row>
    <row r="41" ht="15.75" customHeight="1"/>
    <row r="42" ht="15.75" customHeight="1"/>
    <row r="43" ht="13.5" customHeight="1"/>
    <row r="44" ht="13.5" customHeight="1"/>
    <row r="45" ht="13.5" customHeight="1">
      <c r="A45" s="328"/>
      <c r="B45" s="348"/>
    </row>
    <row r="46" ht="13.5" customHeight="1">
      <c r="B46" s="164"/>
    </row>
    <row r="47" ht="15.75" customHeight="1">
      <c r="B47" s="346"/>
    </row>
    <row r="48" ht="15.75" customHeight="1">
      <c r="B48" s="164"/>
    </row>
    <row r="49" ht="15.75" customHeight="1"/>
    <row r="50" ht="15.75" customHeight="1"/>
    <row r="51" ht="15.75" customHeight="1"/>
    <row r="52" ht="15.75" customHeight="1"/>
    <row r="53" ht="15.75" customHeight="1">
      <c r="A53" s="328"/>
      <c r="B53" s="164"/>
    </row>
    <row r="54" ht="15.75" customHeight="1"/>
    <row r="55" ht="15.75" customHeight="1"/>
    <row r="56" ht="15.75" customHeight="1"/>
    <row r="57" ht="15.75" customHeight="1">
      <c r="A57" s="328"/>
    </row>
    <row r="58" ht="15.75" customHeight="1">
      <c r="B58" s="164"/>
    </row>
    <row r="59" ht="15.75" customHeight="1">
      <c r="B59" s="164"/>
    </row>
    <row r="60" ht="15.75" customHeight="1"/>
    <row r="61" ht="15.75" customHeight="1">
      <c r="B61" s="349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7.38"/>
    <col customWidth="1" min="2" max="3" width="12.63"/>
    <col customWidth="1" min="4" max="4" width="17.63"/>
    <col customWidth="1" min="5" max="6" width="12.63"/>
  </cols>
  <sheetData>
    <row r="1" ht="15.75" customHeight="1">
      <c r="A1" s="27"/>
    </row>
    <row r="2" ht="15.75" customHeight="1">
      <c r="A2" s="27"/>
    </row>
    <row r="3" ht="15.75" customHeight="1">
      <c r="A3" s="350" t="s">
        <v>249</v>
      </c>
      <c r="B3" s="351">
        <v>2018.0</v>
      </c>
      <c r="C3" s="351">
        <v>2019.0</v>
      </c>
      <c r="D3" s="351">
        <v>2020.0</v>
      </c>
      <c r="E3" s="351">
        <v>2021.0</v>
      </c>
      <c r="F3" s="351">
        <v>2022.0</v>
      </c>
      <c r="G3" s="351">
        <v>2023.0</v>
      </c>
      <c r="H3" s="351">
        <v>2024.0</v>
      </c>
      <c r="I3" s="351">
        <v>2025.0</v>
      </c>
      <c r="J3" s="351">
        <v>2026.0</v>
      </c>
      <c r="K3" s="352" t="s">
        <v>250</v>
      </c>
    </row>
    <row r="4" ht="15.75" customHeight="1">
      <c r="A4" s="353" t="s">
        <v>183</v>
      </c>
      <c r="B4" s="354">
        <f>'INCOME STATEMENT'!B3</f>
        <v>34300</v>
      </c>
      <c r="C4" s="354">
        <f>'INCOME STATEMENT'!C3</f>
        <v>37266</v>
      </c>
      <c r="D4" s="354">
        <f>'INCOME STATEMENT'!D3</f>
        <v>33014</v>
      </c>
      <c r="E4" s="354">
        <f>'INCOME STATEMENT'!E3</f>
        <v>38655</v>
      </c>
      <c r="F4" s="354">
        <f>'INCOME STATEMENT'!F3</f>
        <v>44093.50817</v>
      </c>
      <c r="G4" s="354">
        <f>'INCOME STATEMENT'!G3</f>
        <v>48966.729</v>
      </c>
      <c r="H4" s="354">
        <f>'INCOME STATEMENT'!H3</f>
        <v>52901.04712</v>
      </c>
      <c r="I4" s="354">
        <f>'INCOME STATEMENT'!I3</f>
        <v>55555.27151</v>
      </c>
      <c r="J4" s="354">
        <f>'INCOME STATEMENT'!J3</f>
        <v>56666.37694</v>
      </c>
      <c r="K4" s="355"/>
    </row>
    <row r="5" ht="15.75" customHeight="1">
      <c r="A5" s="356" t="s">
        <v>251</v>
      </c>
      <c r="B5" s="357">
        <f>'INCOME STATEMENT'!B5</f>
        <v>13067</v>
      </c>
      <c r="C5" s="357">
        <f>'INCOME STATEMENT'!C5</f>
        <v>14619</v>
      </c>
      <c r="D5" s="357">
        <f>'INCOME STATEMENT'!D5</f>
        <v>13433</v>
      </c>
      <c r="E5" s="357">
        <f>'INCOME STATEMENT'!E5</f>
        <v>15357</v>
      </c>
      <c r="F5" s="357">
        <f>'INCOME STATEMENT'!F5</f>
        <v>17388.51333</v>
      </c>
      <c r="G5" s="357">
        <f>'INCOME STATEMENT'!G5</f>
        <v>19310.29431</v>
      </c>
      <c r="H5" s="357">
        <f>'INCOME STATEMENT'!H5</f>
        <v>20861.81393</v>
      </c>
      <c r="I5" s="357">
        <f>'INCOME STATEMENT'!I5</f>
        <v>21908.52167</v>
      </c>
      <c r="J5" s="357">
        <f>'INCOME STATEMENT'!J5</f>
        <v>22346.69211</v>
      </c>
      <c r="K5" s="355"/>
    </row>
    <row r="6" ht="15.75" customHeight="1">
      <c r="A6" s="353" t="s">
        <v>252</v>
      </c>
      <c r="B6" s="354">
        <f>'INCOME STATEMENT'!B8+'INCOME STATEMENT'!B10</f>
        <v>12081</v>
      </c>
      <c r="C6" s="354">
        <f>'INCOME STATEMENT'!C8+'INCOME STATEMENT'!C10</f>
        <v>12561</v>
      </c>
      <c r="D6" s="354">
        <f>'INCOME STATEMENT'!D8+'INCOME STATEMENT'!D10</f>
        <v>10584</v>
      </c>
      <c r="E6" s="354">
        <f>'INCOME STATEMENT'!E8+'INCOME STATEMENT'!E10</f>
        <v>12990</v>
      </c>
      <c r="F6" s="354">
        <f>'INCOME STATEMENT'!F8+'INCOME STATEMENT'!F10</f>
        <v>14836.58311</v>
      </c>
      <c r="G6" s="354">
        <f>'INCOME STATEMENT'!G8+'INCOME STATEMENT'!G10</f>
        <v>16476.32439</v>
      </c>
      <c r="H6" s="354">
        <f>'INCOME STATEMENT'!H8+'INCOME STATEMENT'!H10</f>
        <v>17800.14371</v>
      </c>
      <c r="I6" s="354">
        <f>'INCOME STATEMENT'!I8+'INCOME STATEMENT'!I10</f>
        <v>18693.2371</v>
      </c>
      <c r="J6" s="354">
        <f>'INCOME STATEMENT'!J8+'INCOME STATEMENT'!J10</f>
        <v>19067.10184</v>
      </c>
      <c r="K6" s="355"/>
    </row>
    <row r="7" ht="15.75" customHeight="1">
      <c r="A7" s="358" t="s">
        <v>253</v>
      </c>
      <c r="B7" s="46">
        <f>'INCOME STATEMENT'!B9</f>
        <v>-0.1790487568</v>
      </c>
      <c r="C7" s="46">
        <f>'INCOME STATEMENT'!C9</f>
        <v>0.1187724803</v>
      </c>
      <c r="D7" s="46">
        <f>'INCOME STATEMENT'!D9</f>
        <v>-0.08112730009</v>
      </c>
      <c r="E7" s="46">
        <f>'INCOME STATEMENT'!E9</f>
        <v>0.1432293605</v>
      </c>
      <c r="F7" s="46">
        <f>'INCOME STATEMENT'!F9</f>
        <v>0.1322858197</v>
      </c>
      <c r="G7" s="46">
        <f>'INCOME STATEMENT'!G9</f>
        <v>0.110520143</v>
      </c>
      <c r="H7" s="46">
        <f>'INCOME STATEMENT'!H9</f>
        <v>0.08034676198</v>
      </c>
      <c r="I7" s="46">
        <f>'INCOME STATEMENT'!I9</f>
        <v>0.05017338099</v>
      </c>
      <c r="J7" s="46">
        <f>'INCOME STATEMENT'!J9</f>
        <v>0.02</v>
      </c>
      <c r="K7" s="355"/>
    </row>
    <row r="8" ht="15.75" customHeight="1">
      <c r="A8" s="359" t="s">
        <v>254</v>
      </c>
      <c r="B8" s="354">
        <f t="shared" ref="B8:J8" si="1">B4-B6-B5</f>
        <v>9152</v>
      </c>
      <c r="C8" s="354">
        <f t="shared" si="1"/>
        <v>10086</v>
      </c>
      <c r="D8" s="354">
        <f t="shared" si="1"/>
        <v>8997</v>
      </c>
      <c r="E8" s="354">
        <f t="shared" si="1"/>
        <v>10308</v>
      </c>
      <c r="F8" s="354">
        <f t="shared" si="1"/>
        <v>11868.41173</v>
      </c>
      <c r="G8" s="354">
        <f t="shared" si="1"/>
        <v>13180.11029</v>
      </c>
      <c r="H8" s="354">
        <f t="shared" si="1"/>
        <v>14239.08947</v>
      </c>
      <c r="I8" s="354">
        <f t="shared" si="1"/>
        <v>14953.51273</v>
      </c>
      <c r="J8" s="354">
        <f t="shared" si="1"/>
        <v>15252.58299</v>
      </c>
      <c r="K8" s="355"/>
    </row>
    <row r="9" ht="15.75" customHeight="1">
      <c r="A9" s="360" t="s">
        <v>225</v>
      </c>
      <c r="B9" s="46">
        <f>'INCOME STATEMENT'!B20</f>
        <v>0.2126443769</v>
      </c>
      <c r="C9" s="46">
        <f>'INCOME STATEMENT'!C20</f>
        <v>0.1669757093</v>
      </c>
      <c r="D9" s="46">
        <f>'INCOME STATEMENT'!D20</f>
        <v>0.2089882899</v>
      </c>
      <c r="E9" s="46">
        <f>'INCOME STATEMENT'!E20</f>
        <v>0.210945674</v>
      </c>
      <c r="F9" s="46">
        <f>'INCOME STATEMENT'!F20</f>
        <v>0.2227565392</v>
      </c>
      <c r="G9" s="46">
        <f>'INCOME STATEMENT'!G20</f>
        <v>0.2345674044</v>
      </c>
      <c r="H9" s="46">
        <f>'INCOME STATEMENT'!H20</f>
        <v>0.2463782696</v>
      </c>
      <c r="I9" s="46">
        <f>'INCOME STATEMENT'!I20</f>
        <v>0.2581891348</v>
      </c>
      <c r="J9" s="46">
        <f>'INCOME STATEMENT'!J20</f>
        <v>0.27</v>
      </c>
      <c r="K9" s="355"/>
    </row>
    <row r="10" ht="15.75" customHeight="1">
      <c r="A10" s="356"/>
      <c r="K10" s="355"/>
    </row>
    <row r="11" ht="15.75" customHeight="1">
      <c r="A11" s="361" t="s">
        <v>255</v>
      </c>
      <c r="B11" s="357">
        <f>'INCOME STATEMENT'!B10</f>
        <v>1086</v>
      </c>
      <c r="C11" s="357">
        <f>'INCOME STATEMENT'!C10</f>
        <v>1365</v>
      </c>
      <c r="D11" s="357">
        <f>'INCOME STATEMENT'!D10</f>
        <v>1536</v>
      </c>
      <c r="E11" s="357">
        <f>'INCOME STATEMENT'!E10</f>
        <v>1452</v>
      </c>
      <c r="F11" s="357">
        <f>'INCOME STATEMENT'!F10</f>
        <v>1562.284262</v>
      </c>
      <c r="G11" s="357">
        <f>'INCOME STATEMENT'!G10</f>
        <v>1710.177034</v>
      </c>
      <c r="H11" s="357">
        <f>'INCOME STATEMENT'!H10</f>
        <v>1856.169697</v>
      </c>
      <c r="I11" s="357">
        <f>'INCOME STATEMENT'!I10</f>
        <v>1960.336751</v>
      </c>
      <c r="J11" s="357">
        <f>'INCOME STATEMENT'!J10</f>
        <v>2017.684741</v>
      </c>
      <c r="K11" s="362"/>
    </row>
    <row r="12" ht="15.75" customHeight="1">
      <c r="A12" s="361" t="s">
        <v>256</v>
      </c>
      <c r="B12" s="357">
        <f>'FIXED ASSET SCHEDULE'!B29</f>
        <v>-1347</v>
      </c>
      <c r="C12" s="357">
        <f>'FIXED ASSET SCHEDULE'!C29</f>
        <v>-2054</v>
      </c>
      <c r="D12" s="357">
        <f>'FIXED ASSET SCHEDULE'!D29</f>
        <v>-1177</v>
      </c>
      <c r="E12" s="357">
        <f>'FIXED ASSET SCHEDULE'!E29</f>
        <v>-1367</v>
      </c>
      <c r="F12" s="357">
        <f>'FIXED ASSET SCHEDULE'!F29</f>
        <v>-2204.675408</v>
      </c>
      <c r="G12" s="357">
        <f>'FIXED ASSET SCHEDULE'!G29</f>
        <v>-2448.33645</v>
      </c>
      <c r="H12" s="357">
        <f>'FIXED ASSET SCHEDULE'!H29</f>
        <v>-2645.052356</v>
      </c>
      <c r="I12" s="357">
        <f>'FIXED ASSET SCHEDULE'!I29</f>
        <v>-2777.763575</v>
      </c>
      <c r="J12" s="357">
        <f>'FIXED ASSET SCHEDULE'!J29</f>
        <v>-2833.318847</v>
      </c>
      <c r="K12" s="362"/>
    </row>
    <row r="13" ht="15.75" customHeight="1">
      <c r="A13" s="361" t="s">
        <v>257</v>
      </c>
      <c r="B13" s="357"/>
      <c r="C13" s="357">
        <f>'WORKING CAPITAL CHANGE'!E21</f>
        <v>-2230</v>
      </c>
      <c r="D13" s="357">
        <f>'WORKING CAPITAL CHANGE'!F21</f>
        <v>-11462</v>
      </c>
      <c r="E13" s="357">
        <f>'WORKING CAPITAL CHANGE'!G21</f>
        <v>3755</v>
      </c>
      <c r="F13" s="357">
        <f>'WORKING CAPITAL CHANGE'!H21</f>
        <v>-1834.975072</v>
      </c>
      <c r="G13" s="357">
        <f>'WORKING CAPITAL CHANGE'!I21</f>
        <v>1552.270109</v>
      </c>
      <c r="H13" s="357">
        <f>'WORKING CAPITAL CHANGE'!J21</f>
        <v>690.8714216</v>
      </c>
      <c r="I13" s="357">
        <f>'WORKING CAPITAL CHANGE'!K21</f>
        <v>715.4674313</v>
      </c>
      <c r="J13" s="357">
        <f>'WORKING CAPITAL CHANGE'!L21</f>
        <v>678.5707774</v>
      </c>
      <c r="K13" s="362"/>
    </row>
    <row r="14" ht="15.75" customHeight="1">
      <c r="A14" s="356"/>
      <c r="K14" s="355"/>
    </row>
    <row r="15" ht="15.75" customHeight="1">
      <c r="A15" s="363"/>
      <c r="B15" s="364"/>
      <c r="C15" s="364"/>
      <c r="D15" s="364"/>
      <c r="E15" s="365" t="s">
        <v>258</v>
      </c>
      <c r="F15" s="366">
        <f t="shared" ref="F15:J15" si="2">F8*(1-F9)+F12+F13+F11</f>
        <v>6747.279187</v>
      </c>
      <c r="G15" s="366">
        <f t="shared" si="2"/>
        <v>10902.59672</v>
      </c>
      <c r="H15" s="366">
        <f t="shared" si="2"/>
        <v>10632.87601</v>
      </c>
      <c r="I15" s="366">
        <f t="shared" si="2"/>
        <v>10990.71883</v>
      </c>
      <c r="J15" s="366">
        <f t="shared" si="2"/>
        <v>10997.32225</v>
      </c>
      <c r="K15" s="367">
        <f>E19</f>
        <v>379945.8901</v>
      </c>
    </row>
    <row r="16" ht="15.75" customHeight="1">
      <c r="A16" s="27"/>
    </row>
    <row r="17" ht="15.75" customHeight="1">
      <c r="A17" s="27"/>
      <c r="D17" s="14" t="s">
        <v>259</v>
      </c>
      <c r="E17" s="368">
        <v>22.0</v>
      </c>
      <c r="F17" s="339" t="s">
        <v>260</v>
      </c>
      <c r="G17" s="285"/>
      <c r="H17" s="369">
        <f>(J15+(K15*WACC!F6))/K15</f>
        <v>0.05986501298</v>
      </c>
    </row>
    <row r="18" ht="15.75" customHeight="1">
      <c r="A18" s="27"/>
      <c r="D18" s="370" t="s">
        <v>261</v>
      </c>
      <c r="E18" s="27"/>
    </row>
    <row r="19" ht="15.75" customHeight="1">
      <c r="A19" s="27"/>
      <c r="D19" s="371" t="s">
        <v>262</v>
      </c>
      <c r="E19" s="372">
        <f>(J8+J11)*E17</f>
        <v>379945.8901</v>
      </c>
    </row>
    <row r="20" ht="15.75" customHeight="1">
      <c r="A20" s="27"/>
    </row>
    <row r="21" ht="15.75" customHeight="1">
      <c r="A21" s="27"/>
    </row>
    <row r="22" ht="15.75" customHeight="1">
      <c r="A22" s="373" t="s">
        <v>263</v>
      </c>
      <c r="B22" s="374">
        <f t="array" ref="B22">NPV(WACC!F6,F15:K15)</f>
        <v>362179.9075</v>
      </c>
    </row>
    <row r="23" ht="15.75" customHeight="1">
      <c r="A23" s="356" t="s">
        <v>264</v>
      </c>
      <c r="B23" s="362">
        <f>'BALANCE SHEET'!E4</f>
        <v>9684</v>
      </c>
    </row>
    <row r="24" ht="15.75" customHeight="1">
      <c r="A24" s="356" t="s">
        <v>265</v>
      </c>
      <c r="B24" s="375">
        <f>'DEBT SCHEDULE'!E14</f>
        <v>42761</v>
      </c>
    </row>
    <row r="25" ht="15.75" customHeight="1">
      <c r="A25" s="356" t="s">
        <v>266</v>
      </c>
      <c r="B25" s="362">
        <f>B22+B23-B24</f>
        <v>329102.9075</v>
      </c>
    </row>
    <row r="26" ht="15.75" customHeight="1">
      <c r="A26" s="376" t="s">
        <v>267</v>
      </c>
      <c r="B26" s="377">
        <v>4340.0</v>
      </c>
    </row>
    <row r="27" ht="15.75" customHeight="1">
      <c r="A27" s="378" t="s">
        <v>268</v>
      </c>
      <c r="B27" s="379">
        <f>B25/B26</f>
        <v>75.83016301</v>
      </c>
      <c r="D27" s="380" t="s">
        <v>269</v>
      </c>
    </row>
    <row r="28" ht="15.75" customHeight="1">
      <c r="A28" s="381" t="s">
        <v>270</v>
      </c>
      <c r="B28" s="382">
        <v>65.72</v>
      </c>
      <c r="D28" s="383" t="s">
        <v>271</v>
      </c>
    </row>
    <row r="29" ht="15.75" customHeight="1">
      <c r="A29" s="363" t="s">
        <v>272</v>
      </c>
      <c r="B29" s="384">
        <f>B27/B28-1</f>
        <v>0.1538369295</v>
      </c>
    </row>
    <row r="30" ht="15.75" customHeight="1">
      <c r="A30" s="27"/>
    </row>
    <row r="31" ht="15.75" customHeight="1">
      <c r="A31" s="27"/>
    </row>
    <row r="32" ht="15.75" customHeight="1">
      <c r="C32" s="18"/>
      <c r="E32" s="16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7:G1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5.63"/>
    <col customWidth="1" min="2" max="6" width="12.63"/>
  </cols>
  <sheetData>
    <row r="1" ht="15.75" customHeight="1">
      <c r="A1" s="350" t="s">
        <v>249</v>
      </c>
      <c r="B1" s="351">
        <v>2018.0</v>
      </c>
      <c r="C1" s="351">
        <v>2019.0</v>
      </c>
      <c r="D1" s="351">
        <v>2020.0</v>
      </c>
      <c r="E1" s="351">
        <v>2021.0</v>
      </c>
      <c r="F1" s="351">
        <v>2022.0</v>
      </c>
      <c r="G1" s="351">
        <v>2023.0</v>
      </c>
      <c r="H1" s="351">
        <v>2024.0</v>
      </c>
      <c r="I1" s="351">
        <v>2025.0</v>
      </c>
      <c r="J1" s="385">
        <v>2026.0</v>
      </c>
    </row>
    <row r="2" ht="15.75" customHeight="1">
      <c r="A2" s="386" t="s">
        <v>273</v>
      </c>
      <c r="B2" s="357">
        <f>'INCOME STATEMENT'!B3</f>
        <v>34300</v>
      </c>
      <c r="C2" s="357">
        <f>'INCOME STATEMENT'!C3</f>
        <v>37266</v>
      </c>
      <c r="D2" s="357">
        <f>'INCOME STATEMENT'!D3</f>
        <v>33014</v>
      </c>
      <c r="E2" s="357">
        <f>'INCOME STATEMENT'!E3</f>
        <v>38655</v>
      </c>
      <c r="F2" s="357">
        <f>'INCOME STATEMENT'!F3</f>
        <v>44093.50817</v>
      </c>
      <c r="G2" s="357">
        <f>'INCOME STATEMENT'!G3</f>
        <v>48966.729</v>
      </c>
      <c r="H2" s="357">
        <f>'INCOME STATEMENT'!H3</f>
        <v>52901.04712</v>
      </c>
      <c r="I2" s="357">
        <f>'INCOME STATEMENT'!I3</f>
        <v>55555.27151</v>
      </c>
      <c r="J2" s="362">
        <f>'INCOME STATEMENT'!J3</f>
        <v>56666.37694</v>
      </c>
    </row>
    <row r="3" ht="15.75" customHeight="1">
      <c r="A3" s="386" t="s">
        <v>274</v>
      </c>
      <c r="B3" s="357">
        <f>'INCOME STATEMENT'!B14+'INCOME STATEMENT'!B10</f>
        <v>10238</v>
      </c>
      <c r="C3" s="357">
        <f>'INCOME STATEMENT'!C14+'INCOME STATEMENT'!C10</f>
        <v>11451</v>
      </c>
      <c r="D3" s="357">
        <f>'INCOME STATEMENT'!D14+'INCOME STATEMENT'!D10</f>
        <v>10533</v>
      </c>
      <c r="E3" s="357">
        <f>'INCOME STATEMENT'!E14+'INCOME STATEMENT'!E10</f>
        <v>11760</v>
      </c>
      <c r="F3" s="357">
        <f>'INCOME STATEMENT'!F14+'INCOME STATEMENT'!F10</f>
        <v>13430.69599</v>
      </c>
      <c r="G3" s="357">
        <f>'INCOME STATEMENT'!G14+'INCOME STATEMENT'!G10</f>
        <v>14890.28732</v>
      </c>
      <c r="H3" s="357">
        <f>'INCOME STATEMENT'!H14+'INCOME STATEMENT'!H10</f>
        <v>16095.25917</v>
      </c>
      <c r="I3" s="357">
        <f>'INCOME STATEMENT'!I14+'INCOME STATEMENT'!I10</f>
        <v>16913.84949</v>
      </c>
      <c r="J3" s="362">
        <f>'INCOME STATEMENT'!J14+'INCOME STATEMENT'!J10</f>
        <v>17270.26773</v>
      </c>
    </row>
    <row r="4" ht="15.75" customHeight="1">
      <c r="A4" s="386" t="s">
        <v>275</v>
      </c>
      <c r="B4" s="164">
        <f t="shared" ref="B4:J4" si="1">B3/B2</f>
        <v>0.298483965</v>
      </c>
      <c r="C4" s="164">
        <f t="shared" si="1"/>
        <v>0.307277411</v>
      </c>
      <c r="D4" s="164">
        <f t="shared" si="1"/>
        <v>0.3190464651</v>
      </c>
      <c r="E4" s="164">
        <f t="shared" si="1"/>
        <v>0.3042297245</v>
      </c>
      <c r="F4" s="164">
        <f t="shared" si="1"/>
        <v>0.3045957681</v>
      </c>
      <c r="G4" s="164">
        <f t="shared" si="1"/>
        <v>0.3040898918</v>
      </c>
      <c r="H4" s="164">
        <f t="shared" si="1"/>
        <v>0.3042521849</v>
      </c>
      <c r="I4" s="164">
        <f t="shared" si="1"/>
        <v>0.3044508474</v>
      </c>
      <c r="J4" s="387">
        <f t="shared" si="1"/>
        <v>0.3047709888</v>
      </c>
    </row>
    <row r="5" ht="15.75" customHeight="1">
      <c r="A5" s="386" t="s">
        <v>276</v>
      </c>
      <c r="B5" s="357">
        <f>'INCOME STATEMENT'!B24</f>
        <v>6476</v>
      </c>
      <c r="C5" s="357">
        <f>'INCOME STATEMENT'!C24</f>
        <v>8985</v>
      </c>
      <c r="D5" s="357">
        <f>'INCOME STATEMENT'!D24</f>
        <v>7498</v>
      </c>
      <c r="E5" s="357">
        <f>'INCOME STATEMENT'!E24</f>
        <v>9804</v>
      </c>
      <c r="F5" s="357">
        <f>'INCOME STATEMENT'!F24</f>
        <v>7753.837674</v>
      </c>
      <c r="G5" s="357">
        <f>'INCOME STATEMENT'!G24</f>
        <v>8485.983681</v>
      </c>
      <c r="H5" s="357">
        <f>'INCOME STATEMENT'!H24</f>
        <v>8985.308279</v>
      </c>
      <c r="I5" s="357">
        <f>'INCOME STATEMENT'!I24</f>
        <v>9191.708893</v>
      </c>
      <c r="J5" s="362">
        <f>'INCOME STATEMENT'!J24</f>
        <v>9064.710992</v>
      </c>
    </row>
    <row r="6" ht="15.75" customHeight="1">
      <c r="A6" s="386" t="s">
        <v>277</v>
      </c>
      <c r="B6" s="164">
        <f t="shared" ref="B6:J6" si="2">B5/B2</f>
        <v>0.1888046647</v>
      </c>
      <c r="C6" s="164">
        <f t="shared" si="2"/>
        <v>0.241104492</v>
      </c>
      <c r="D6" s="164">
        <f t="shared" si="2"/>
        <v>0.2271157691</v>
      </c>
      <c r="E6" s="164">
        <f t="shared" si="2"/>
        <v>0.2536282499</v>
      </c>
      <c r="F6" s="164">
        <f t="shared" si="2"/>
        <v>0.1758498699</v>
      </c>
      <c r="G6" s="164">
        <f t="shared" si="2"/>
        <v>0.1733010118</v>
      </c>
      <c r="H6" s="164">
        <f t="shared" si="2"/>
        <v>0.1698512368</v>
      </c>
      <c r="I6" s="164">
        <f t="shared" si="2"/>
        <v>0.165451606</v>
      </c>
      <c r="J6" s="387">
        <f t="shared" si="2"/>
        <v>0.159966306</v>
      </c>
    </row>
    <row r="7" ht="15.75" customHeight="1">
      <c r="A7" s="388" t="s">
        <v>278</v>
      </c>
      <c r="B7" s="389">
        <f>'INCOME STATEMENT'!B14/('BALANCE SHEET'!B17-'BALANCE SHEET'!B22)</f>
        <v>0.1681302127</v>
      </c>
      <c r="C7" s="389">
        <f>'INCOME STATEMENT'!C14/('BALANCE SHEET'!C17-'BALANCE SHEET'!C22)</f>
        <v>0.1697751145</v>
      </c>
      <c r="D7" s="389">
        <f>'INCOME STATEMENT'!D14/('BALANCE SHEET'!D17-'BALANCE SHEET'!D22)</f>
        <v>0.1237636701</v>
      </c>
      <c r="E7" s="389">
        <f>'INCOME STATEMENT'!E14/('BALANCE SHEET'!E17-'BALANCE SHEET'!E22)</f>
        <v>0.1385409387</v>
      </c>
      <c r="F7" s="389">
        <f>'INCOME STATEMENT'!F14/('BALANCE SHEET'!F17-'BALANCE SHEET'!F22)</f>
        <v>0.1534455747</v>
      </c>
      <c r="G7" s="389">
        <f>'INCOME STATEMENT'!G14/('BALANCE SHEET'!G17-'BALANCE SHEET'!G22)</f>
        <v>0.1593743203</v>
      </c>
      <c r="H7" s="389">
        <f>'INCOME STATEMENT'!H14/('BALANCE SHEET'!H17-'BALANCE SHEET'!H22)</f>
        <v>0.1623990523</v>
      </c>
      <c r="I7" s="389">
        <f>'INCOME STATEMENT'!I14/('BALANCE SHEET'!I17-'BALANCE SHEET'!I22)</f>
        <v>0.1596377643</v>
      </c>
      <c r="J7" s="384">
        <f>'INCOME STATEMENT'!J14/('BALANCE SHEET'!J17-'BALANCE SHEET'!J22)</f>
        <v>0.1524730168</v>
      </c>
    </row>
    <row r="8" ht="15.75" customHeight="1"/>
    <row r="9" ht="15.75" customHeight="1"/>
    <row r="10" ht="15.75" customHeight="1"/>
    <row r="11" ht="15.75" customHeight="1">
      <c r="A11" s="390"/>
      <c r="B11" s="390"/>
    </row>
    <row r="12" ht="15.75" customHeight="1">
      <c r="A12" s="391"/>
    </row>
    <row r="13" ht="15.75" customHeight="1">
      <c r="A13" s="391"/>
    </row>
    <row r="14" ht="15.75" customHeight="1">
      <c r="A14" s="391"/>
    </row>
    <row r="15" ht="15.75" customHeight="1">
      <c r="A15" s="391"/>
    </row>
    <row r="16" ht="15.75" customHeight="1">
      <c r="A16" s="391"/>
    </row>
    <row r="17" ht="15.75" customHeight="1">
      <c r="A17" s="391"/>
    </row>
    <row r="18" ht="15.75" customHeight="1">
      <c r="A18" s="391"/>
    </row>
    <row r="19" ht="15.75" customHeight="1">
      <c r="A19" s="391"/>
    </row>
    <row r="20" ht="15.75" customHeight="1">
      <c r="A20" s="391"/>
    </row>
    <row r="21" ht="15.75" customHeight="1">
      <c r="A21" s="391"/>
    </row>
    <row r="22" ht="15.75" customHeight="1">
      <c r="A22" s="391"/>
    </row>
    <row r="23" ht="15.75" customHeight="1">
      <c r="A23" s="391"/>
    </row>
    <row r="24" ht="15.75" customHeight="1">
      <c r="A24" s="391"/>
    </row>
    <row r="25" ht="15.75" customHeight="1">
      <c r="A25" s="39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24.0"/>
    <col customWidth="1" min="3" max="6" width="12.63"/>
  </cols>
  <sheetData>
    <row r="1" ht="15.75" customHeight="1"/>
    <row r="2" ht="15.75" customHeight="1"/>
    <row r="3" ht="15.75" customHeight="1">
      <c r="B3" s="392" t="s">
        <v>279</v>
      </c>
      <c r="C3" s="393" t="s">
        <v>280</v>
      </c>
      <c r="D3" s="285"/>
      <c r="E3" s="23"/>
      <c r="F3" s="394" t="s">
        <v>281</v>
      </c>
      <c r="G3" s="285"/>
      <c r="H3" s="285"/>
      <c r="I3" s="285"/>
      <c r="J3" s="285"/>
      <c r="K3" s="285"/>
      <c r="L3" s="285"/>
      <c r="M3" s="23"/>
    </row>
    <row r="4" ht="15.75" customHeight="1">
      <c r="B4" s="395"/>
      <c r="C4" s="396" t="s">
        <v>282</v>
      </c>
      <c r="D4" s="396" t="s">
        <v>283</v>
      </c>
      <c r="E4" s="396" t="s">
        <v>284</v>
      </c>
      <c r="F4" s="396" t="s">
        <v>153</v>
      </c>
      <c r="G4" s="396" t="s">
        <v>274</v>
      </c>
      <c r="H4" s="396" t="s">
        <v>254</v>
      </c>
      <c r="I4" s="396" t="s">
        <v>285</v>
      </c>
      <c r="J4" s="396" t="s">
        <v>286</v>
      </c>
      <c r="K4" s="396" t="s">
        <v>262</v>
      </c>
      <c r="L4" s="396" t="s">
        <v>287</v>
      </c>
      <c r="M4" s="397" t="s">
        <v>288</v>
      </c>
    </row>
    <row r="5" ht="15.75" customHeight="1">
      <c r="B5" s="398" t="s">
        <v>289</v>
      </c>
      <c r="C5" s="399">
        <v>65.72</v>
      </c>
      <c r="D5" s="400" t="s">
        <v>290</v>
      </c>
      <c r="E5" s="401">
        <f>310.13*1000000000</f>
        <v>310130000000</v>
      </c>
      <c r="F5" s="401">
        <f>40.13*1000000000</f>
        <v>40130000000</v>
      </c>
      <c r="G5" s="401">
        <f>13.32*1000000000</f>
        <v>13320000000</v>
      </c>
      <c r="H5" s="402">
        <f>10.991*1000000000</f>
        <v>10991000000</v>
      </c>
      <c r="I5" s="401">
        <v>2.37</v>
      </c>
      <c r="J5" s="403">
        <f t="shared" ref="J5:J9" si="1">E5/F5</f>
        <v>7.728133566</v>
      </c>
      <c r="K5" s="403">
        <f t="shared" ref="K5:K9" si="2">E5/G5</f>
        <v>23.28303303</v>
      </c>
      <c r="L5" s="403">
        <f t="shared" ref="L5:L9" si="3">E5/H5</f>
        <v>28.21672277</v>
      </c>
      <c r="M5" s="404">
        <f t="shared" ref="M5:M9" si="4">C5/I5</f>
        <v>27.72995781</v>
      </c>
    </row>
    <row r="6" ht="15.75" customHeight="1">
      <c r="B6" s="405" t="s">
        <v>291</v>
      </c>
      <c r="C6" s="406">
        <v>173.72</v>
      </c>
      <c r="D6" s="407" t="s">
        <v>292</v>
      </c>
      <c r="E6" s="408">
        <f>269.11*1000000000</f>
        <v>269110000000</v>
      </c>
      <c r="F6" s="408">
        <f>80.85*1000000000</f>
        <v>80850000000</v>
      </c>
      <c r="G6" s="408">
        <f>14.59*1000000000</f>
        <v>14590000000</v>
      </c>
      <c r="H6" s="409">
        <f>14.117*1000000000</f>
        <v>14117000000</v>
      </c>
      <c r="I6" s="408">
        <v>7.31</v>
      </c>
      <c r="J6" s="410">
        <f t="shared" si="1"/>
        <v>3.328509586</v>
      </c>
      <c r="K6" s="410">
        <f t="shared" si="2"/>
        <v>18.44482522</v>
      </c>
      <c r="L6" s="410">
        <f t="shared" si="3"/>
        <v>19.06283205</v>
      </c>
      <c r="M6" s="411">
        <f t="shared" si="4"/>
        <v>23.76470588</v>
      </c>
    </row>
    <row r="7" ht="15.75" customHeight="1">
      <c r="B7" s="412" t="s">
        <v>293</v>
      </c>
      <c r="C7" s="413">
        <v>37.21</v>
      </c>
      <c r="D7" s="414" t="s">
        <v>294</v>
      </c>
      <c r="E7" s="415">
        <f>65.6*1000000000</f>
        <v>65600000000</v>
      </c>
      <c r="F7" s="415">
        <f>12.86*1000000000</f>
        <v>12860000000</v>
      </c>
      <c r="G7" s="415">
        <f>3.78*1000000000</f>
        <v>3780000000</v>
      </c>
      <c r="H7" s="416">
        <f>3.22*1000000000</f>
        <v>3220000000</v>
      </c>
      <c r="I7" s="415">
        <v>1.68</v>
      </c>
      <c r="J7" s="35">
        <f t="shared" si="1"/>
        <v>5.101088647</v>
      </c>
      <c r="K7" s="35">
        <f t="shared" si="2"/>
        <v>17.35449735</v>
      </c>
      <c r="L7" s="35">
        <f t="shared" si="3"/>
        <v>20.37267081</v>
      </c>
      <c r="M7" s="56">
        <f t="shared" si="4"/>
        <v>22.14880952</v>
      </c>
    </row>
    <row r="8" ht="15.75" customHeight="1">
      <c r="B8" s="412" t="s">
        <v>295</v>
      </c>
      <c r="C8" s="413">
        <v>66.38</v>
      </c>
      <c r="D8" s="415" t="s">
        <v>296</v>
      </c>
      <c r="E8" s="415">
        <f>109.16*1000000000</f>
        <v>109160000000</v>
      </c>
      <c r="F8" s="415">
        <f>29.25*1000000000</f>
        <v>29250000000</v>
      </c>
      <c r="G8" s="415">
        <f>6.1*1000000000</f>
        <v>6100000000</v>
      </c>
      <c r="H8" s="416">
        <f>1.094*1000000000</f>
        <v>1094000000</v>
      </c>
      <c r="I8" s="415">
        <v>2.97</v>
      </c>
      <c r="J8" s="35">
        <f t="shared" si="1"/>
        <v>3.731965812</v>
      </c>
      <c r="K8" s="35">
        <f t="shared" si="2"/>
        <v>17.89508197</v>
      </c>
      <c r="L8" s="35">
        <f t="shared" si="3"/>
        <v>99.78062157</v>
      </c>
      <c r="M8" s="56">
        <f t="shared" si="4"/>
        <v>22.35016835</v>
      </c>
    </row>
    <row r="9" ht="15.75" customHeight="1">
      <c r="B9" s="417" t="s">
        <v>297</v>
      </c>
      <c r="C9" s="418">
        <v>75.6</v>
      </c>
      <c r="D9" s="419" t="s">
        <v>298</v>
      </c>
      <c r="E9" s="419">
        <f>101.27*1000000000</f>
        <v>101270000000</v>
      </c>
      <c r="F9" s="419">
        <f>30.36*1000000000</f>
        <v>30360000000</v>
      </c>
      <c r="G9" s="419">
        <f>6.45*1000000000</f>
        <v>6450000000</v>
      </c>
      <c r="H9" s="420">
        <f>0.949*1000000000</f>
        <v>949000000</v>
      </c>
      <c r="I9" s="419">
        <v>3.7</v>
      </c>
      <c r="J9" s="421">
        <f t="shared" si="1"/>
        <v>3.335638999</v>
      </c>
      <c r="K9" s="421">
        <f t="shared" si="2"/>
        <v>15.70077519</v>
      </c>
      <c r="L9" s="421">
        <f t="shared" si="3"/>
        <v>106.7123288</v>
      </c>
      <c r="M9" s="422">
        <f t="shared" si="4"/>
        <v>20.43243243</v>
      </c>
    </row>
    <row r="10" ht="15.75" customHeight="1"/>
    <row r="11" ht="15.75" customHeight="1"/>
    <row r="12" ht="15.75" customHeight="1"/>
    <row r="13" ht="15.75" customHeight="1">
      <c r="I13" s="423" t="s">
        <v>299</v>
      </c>
      <c r="J13" s="424">
        <f t="shared" ref="J13:M13" si="5">AVERAGE(J6:J10)</f>
        <v>3.874300761</v>
      </c>
      <c r="K13" s="424">
        <f t="shared" si="5"/>
        <v>17.34879493</v>
      </c>
      <c r="L13" s="424">
        <f t="shared" si="5"/>
        <v>61.4821133</v>
      </c>
      <c r="M13" s="425">
        <f t="shared" si="5"/>
        <v>22.17402905</v>
      </c>
    </row>
    <row r="14" ht="15.75" customHeight="1">
      <c r="I14" s="426" t="s">
        <v>300</v>
      </c>
      <c r="J14" s="364">
        <f t="shared" ref="J14:M14" si="6">MEDIAN(J6:J10)</f>
        <v>3.533802405</v>
      </c>
      <c r="K14" s="364">
        <f t="shared" si="6"/>
        <v>17.62478966</v>
      </c>
      <c r="L14" s="364">
        <f t="shared" si="6"/>
        <v>60.07664619</v>
      </c>
      <c r="M14" s="427">
        <f t="shared" si="6"/>
        <v>22.24948894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B4"/>
    <mergeCell ref="C3:E3"/>
    <mergeCell ref="F3:M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5" width="12.63"/>
    <col customWidth="1" min="6" max="6" width="9.5"/>
    <col customWidth="1" min="7" max="8" width="9.88"/>
    <col customWidth="1" min="10" max="10" width="9.88"/>
    <col customWidth="1" min="11" max="13" width="9.5"/>
    <col customWidth="1" min="14" max="17" width="3.25"/>
  </cols>
  <sheetData>
    <row r="1" ht="15.75" customHeight="1">
      <c r="J1" s="428"/>
      <c r="K1" s="88"/>
      <c r="L1" s="35"/>
      <c r="M1" s="35"/>
      <c r="N1" s="35"/>
    </row>
    <row r="2" ht="15.75" customHeight="1">
      <c r="B2" s="429" t="s">
        <v>258</v>
      </c>
      <c r="C2" s="430">
        <f>'DCF MODEL'!J15</f>
        <v>10997.32225</v>
      </c>
      <c r="F2" s="343"/>
      <c r="G2" s="343"/>
      <c r="I2" s="18" t="s">
        <v>301</v>
      </c>
      <c r="J2" s="343"/>
      <c r="K2" s="431"/>
      <c r="L2" s="35"/>
      <c r="M2" s="35"/>
      <c r="N2" s="35"/>
    </row>
    <row r="3" ht="15.75" customHeight="1">
      <c r="B3" s="432" t="s">
        <v>302</v>
      </c>
      <c r="C3" s="433">
        <f>'DCF MODEL'!K15</f>
        <v>379945.8901</v>
      </c>
      <c r="F3" s="429">
        <f>'DCF MODEL'!B27</f>
        <v>75.83016301</v>
      </c>
      <c r="G3" s="434">
        <v>0.03</v>
      </c>
      <c r="H3" s="434">
        <v>0.04</v>
      </c>
      <c r="I3" s="434">
        <v>0.05</v>
      </c>
      <c r="J3" s="434">
        <v>0.06</v>
      </c>
      <c r="K3" s="434">
        <v>0.07</v>
      </c>
      <c r="L3" s="435">
        <v>0.08</v>
      </c>
      <c r="M3" s="344"/>
      <c r="N3" s="344"/>
      <c r="O3" s="344"/>
      <c r="P3" s="344"/>
      <c r="Q3" s="344"/>
      <c r="R3" s="344"/>
      <c r="S3" s="344"/>
    </row>
    <row r="4" ht="15.75" customHeight="1">
      <c r="B4" s="432" t="s">
        <v>303</v>
      </c>
      <c r="C4" s="433">
        <v>0.03092056972676454</v>
      </c>
      <c r="F4" s="432">
        <v>0.01</v>
      </c>
      <c r="G4" s="432"/>
      <c r="H4" s="344"/>
      <c r="I4" s="344"/>
      <c r="J4" s="436"/>
      <c r="K4" s="436"/>
      <c r="L4" s="437"/>
      <c r="M4" s="35"/>
      <c r="N4" s="35"/>
    </row>
    <row r="5" ht="15.75" customHeight="1">
      <c r="B5" s="438" t="s">
        <v>304</v>
      </c>
      <c r="C5" s="439">
        <v>0.05986501297876337</v>
      </c>
      <c r="E5" s="343"/>
      <c r="F5" s="432">
        <v>0.02</v>
      </c>
      <c r="G5" s="432"/>
      <c r="H5" s="344"/>
      <c r="I5" s="344"/>
      <c r="J5" s="436"/>
      <c r="K5" s="436"/>
      <c r="L5" s="437"/>
      <c r="M5" s="35"/>
      <c r="N5" s="35"/>
    </row>
    <row r="6" ht="15.75" customHeight="1">
      <c r="E6" s="343"/>
      <c r="F6" s="432">
        <v>0.03</v>
      </c>
      <c r="G6" s="432"/>
      <c r="H6" s="344"/>
      <c r="I6" s="344"/>
      <c r="J6" s="436"/>
      <c r="K6" s="436"/>
      <c r="L6" s="437"/>
      <c r="M6" s="35"/>
      <c r="N6" s="35"/>
    </row>
    <row r="7" ht="15.75" customHeight="1">
      <c r="E7" s="18" t="s">
        <v>305</v>
      </c>
      <c r="F7" s="432">
        <v>0.04</v>
      </c>
      <c r="G7" s="432"/>
      <c r="H7" s="344"/>
      <c r="I7" s="344"/>
      <c r="J7" s="344"/>
      <c r="K7" s="344"/>
      <c r="L7" s="440"/>
      <c r="M7" s="164"/>
      <c r="N7" s="35"/>
    </row>
    <row r="8" ht="15.75" customHeight="1">
      <c r="F8" s="432">
        <v>0.05</v>
      </c>
      <c r="G8" s="432"/>
      <c r="H8" s="344"/>
      <c r="I8" s="344"/>
      <c r="J8" s="436"/>
      <c r="K8" s="436"/>
      <c r="L8" s="437"/>
      <c r="M8" s="35"/>
      <c r="N8" s="35"/>
    </row>
    <row r="9" ht="15.75" customHeight="1">
      <c r="E9" s="344"/>
      <c r="F9" s="432">
        <v>0.06</v>
      </c>
      <c r="G9" s="441"/>
      <c r="H9" s="442"/>
      <c r="I9" s="442"/>
      <c r="J9" s="442"/>
      <c r="K9" s="442"/>
      <c r="L9" s="443"/>
      <c r="M9" s="331"/>
    </row>
    <row r="10" ht="15.75" customHeight="1">
      <c r="B10" s="18"/>
      <c r="C10" s="444"/>
      <c r="E10" s="343"/>
      <c r="F10" s="432">
        <v>0.07</v>
      </c>
      <c r="G10" s="445"/>
      <c r="H10" s="446"/>
      <c r="I10" s="446"/>
      <c r="J10" s="446"/>
      <c r="K10" s="344"/>
      <c r="L10" s="433"/>
      <c r="M10" s="344"/>
    </row>
    <row r="11" ht="15.75" customHeight="1">
      <c r="B11" s="18"/>
      <c r="C11" s="18"/>
      <c r="E11" s="343"/>
      <c r="F11" s="438">
        <v>0.08</v>
      </c>
      <c r="G11" s="447"/>
      <c r="H11" s="448"/>
      <c r="I11" s="448"/>
      <c r="J11" s="448"/>
      <c r="K11" s="449"/>
      <c r="L11" s="439"/>
      <c r="M11" s="344"/>
    </row>
    <row r="12" ht="15.75" customHeight="1">
      <c r="B12" s="18"/>
      <c r="C12" s="18"/>
      <c r="E12" s="343"/>
      <c r="F12" s="344"/>
      <c r="G12" s="446"/>
      <c r="H12" s="446"/>
      <c r="I12" s="446"/>
      <c r="J12" s="446"/>
      <c r="K12" s="344"/>
      <c r="L12" s="344"/>
      <c r="M12" s="344"/>
    </row>
    <row r="13" ht="15.75" customHeight="1">
      <c r="D13" s="343"/>
      <c r="E13" s="343"/>
      <c r="F13" s="344"/>
      <c r="G13" s="446"/>
      <c r="H13" s="446"/>
      <c r="I13" s="446"/>
      <c r="J13" s="446"/>
      <c r="K13" s="344"/>
      <c r="L13" s="344"/>
      <c r="M13" s="344"/>
    </row>
    <row r="14" ht="15.75" customHeight="1">
      <c r="E14" s="343"/>
      <c r="F14" s="344"/>
      <c r="G14" s="344"/>
      <c r="H14" s="344"/>
      <c r="I14" s="344"/>
      <c r="J14" s="344"/>
      <c r="K14" s="344"/>
      <c r="L14" s="344"/>
      <c r="M14" s="344"/>
    </row>
    <row r="15" ht="15.75" customHeight="1">
      <c r="E15" s="343"/>
      <c r="F15" s="344"/>
      <c r="G15" s="344"/>
      <c r="H15" s="344"/>
      <c r="I15" s="344"/>
      <c r="J15" s="344"/>
      <c r="K15" s="344"/>
      <c r="L15" s="344"/>
      <c r="M15" s="344"/>
    </row>
    <row r="16" ht="15.75" customHeight="1">
      <c r="E16" s="343"/>
      <c r="F16" s="344"/>
      <c r="G16" s="344"/>
      <c r="H16" s="344"/>
      <c r="I16" s="344"/>
      <c r="J16" s="344"/>
      <c r="K16" s="344"/>
      <c r="L16" s="344"/>
      <c r="M16" s="344"/>
    </row>
    <row r="17" ht="15.75" customHeight="1">
      <c r="E17" s="343"/>
      <c r="F17" s="344"/>
      <c r="G17" s="344"/>
      <c r="H17" s="344"/>
      <c r="I17" s="344"/>
      <c r="J17" s="344"/>
      <c r="K17" s="344"/>
      <c r="L17" s="344"/>
      <c r="M17" s="344"/>
    </row>
    <row r="18" ht="15.75" customHeight="1">
      <c r="E18" s="343"/>
      <c r="F18" s="344"/>
      <c r="G18" s="344"/>
      <c r="H18" s="344"/>
      <c r="I18" s="344"/>
      <c r="J18" s="344"/>
      <c r="K18" s="344"/>
      <c r="L18" s="344"/>
      <c r="M18" s="344"/>
    </row>
    <row r="19" ht="15.75" customHeight="1">
      <c r="E19" s="343"/>
      <c r="F19" s="344"/>
      <c r="G19" s="344"/>
      <c r="H19" s="344"/>
      <c r="I19" s="344"/>
      <c r="J19" s="344"/>
      <c r="K19" s="344"/>
      <c r="L19" s="344"/>
      <c r="M19" s="344"/>
    </row>
    <row r="20" ht="15.75" customHeight="1">
      <c r="F20" s="344"/>
    </row>
    <row r="21" ht="15.75" customHeight="1">
      <c r="F21" s="344"/>
    </row>
    <row r="22" ht="15.75" customHeight="1">
      <c r="F22" s="344"/>
    </row>
    <row r="23" ht="15.75" customHeight="1">
      <c r="F23" s="344"/>
    </row>
    <row r="24" ht="15.75" customHeight="1">
      <c r="F24" s="34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50" t="s">
        <v>306</v>
      </c>
      <c r="B1" s="451" t="s">
        <v>307</v>
      </c>
      <c r="C1" s="451" t="s">
        <v>308</v>
      </c>
      <c r="D1" s="451" t="s">
        <v>309</v>
      </c>
      <c r="E1" s="451" t="s">
        <v>310</v>
      </c>
      <c r="F1" s="451" t="s">
        <v>311</v>
      </c>
      <c r="G1" s="451" t="s">
        <v>312</v>
      </c>
      <c r="H1" s="451"/>
      <c r="I1" s="452" t="s">
        <v>313</v>
      </c>
    </row>
    <row r="2" ht="15.75" customHeight="1">
      <c r="A2" s="453">
        <v>43135.0</v>
      </c>
      <c r="B2" s="454">
        <v>43.44</v>
      </c>
      <c r="C2" s="454">
        <v>43.5</v>
      </c>
      <c r="D2" s="454">
        <v>42.47</v>
      </c>
      <c r="E2" s="454">
        <v>42.67</v>
      </c>
      <c r="F2" s="454">
        <v>37.51628</v>
      </c>
      <c r="G2" s="454">
        <v>1.42079E7</v>
      </c>
      <c r="H2" s="455"/>
      <c r="I2" s="456"/>
    </row>
    <row r="3" ht="15.75" customHeight="1">
      <c r="A3" s="453">
        <v>43163.0</v>
      </c>
      <c r="B3" s="454">
        <v>42.98</v>
      </c>
      <c r="C3" s="454">
        <v>43.54</v>
      </c>
      <c r="D3" s="454">
        <v>42.84</v>
      </c>
      <c r="E3" s="454">
        <v>43.38</v>
      </c>
      <c r="F3" s="454">
        <v>38.14053</v>
      </c>
      <c r="G3" s="454">
        <v>1.54846E7</v>
      </c>
      <c r="H3" s="455"/>
      <c r="I3" s="457">
        <v>0.0166</v>
      </c>
    </row>
    <row r="4" ht="15.75" customHeight="1">
      <c r="A4" s="453">
        <v>43194.0</v>
      </c>
      <c r="B4" s="454">
        <v>43.14</v>
      </c>
      <c r="C4" s="454">
        <v>44.4</v>
      </c>
      <c r="D4" s="454">
        <v>43.11</v>
      </c>
      <c r="E4" s="454">
        <v>44.24</v>
      </c>
      <c r="F4" s="454">
        <v>38.89666</v>
      </c>
      <c r="G4" s="454">
        <v>1.35633E7</v>
      </c>
      <c r="H4" s="455"/>
      <c r="I4" s="457">
        <v>0.0198</v>
      </c>
    </row>
    <row r="5" ht="15.75" customHeight="1">
      <c r="A5" s="453">
        <v>43224.0</v>
      </c>
      <c r="B5" s="454">
        <v>44.28</v>
      </c>
      <c r="C5" s="454">
        <v>44.61</v>
      </c>
      <c r="D5" s="454">
        <v>43.94</v>
      </c>
      <c r="E5" s="454">
        <v>44.4</v>
      </c>
      <c r="F5" s="454">
        <v>39.03733</v>
      </c>
      <c r="G5" s="454">
        <v>1.17078E7</v>
      </c>
      <c r="H5" s="455"/>
      <c r="I5" s="457">
        <v>0.0036</v>
      </c>
    </row>
    <row r="6" ht="15.75" customHeight="1">
      <c r="A6" s="453">
        <v>43255.0</v>
      </c>
      <c r="B6" s="454">
        <v>44.28</v>
      </c>
      <c r="C6" s="454">
        <v>44.52</v>
      </c>
      <c r="D6" s="454">
        <v>43.71</v>
      </c>
      <c r="E6" s="454">
        <v>43.92</v>
      </c>
      <c r="F6" s="454">
        <v>38.6153</v>
      </c>
      <c r="G6" s="454">
        <v>1.14951E7</v>
      </c>
      <c r="H6" s="455"/>
      <c r="I6" s="457">
        <v>-0.0108</v>
      </c>
    </row>
    <row r="7" ht="15.75" customHeight="1">
      <c r="A7" s="453">
        <v>43347.0</v>
      </c>
      <c r="B7" s="454">
        <v>44.03</v>
      </c>
      <c r="C7" s="454">
        <v>44.31</v>
      </c>
      <c r="D7" s="454">
        <v>43.78</v>
      </c>
      <c r="E7" s="454">
        <v>43.83</v>
      </c>
      <c r="F7" s="454">
        <v>38.53618</v>
      </c>
      <c r="G7" s="454">
        <v>1.19134E7</v>
      </c>
      <c r="H7" s="455"/>
      <c r="I7" s="457">
        <v>-0.002</v>
      </c>
    </row>
    <row r="8" ht="15.75" customHeight="1">
      <c r="A8" s="453">
        <v>43377.0</v>
      </c>
      <c r="B8" s="454">
        <v>44.07</v>
      </c>
      <c r="C8" s="454">
        <v>44.18</v>
      </c>
      <c r="D8" s="454">
        <v>43.72</v>
      </c>
      <c r="E8" s="454">
        <v>43.99</v>
      </c>
      <c r="F8" s="454">
        <v>38.67685</v>
      </c>
      <c r="G8" s="454">
        <v>1.03795E7</v>
      </c>
      <c r="H8" s="455"/>
      <c r="I8" s="457">
        <v>0.0037</v>
      </c>
    </row>
    <row r="9" ht="15.75" customHeight="1">
      <c r="A9" s="453">
        <v>43408.0</v>
      </c>
      <c r="B9" s="454">
        <v>43.81</v>
      </c>
      <c r="C9" s="454">
        <v>44.14</v>
      </c>
      <c r="D9" s="454">
        <v>43.76</v>
      </c>
      <c r="E9" s="454">
        <v>43.99</v>
      </c>
      <c r="F9" s="454">
        <v>38.67685</v>
      </c>
      <c r="G9" s="454">
        <v>8424300.0</v>
      </c>
      <c r="H9" s="455"/>
      <c r="I9" s="457">
        <v>0.0</v>
      </c>
    </row>
    <row r="10" ht="15.75" customHeight="1">
      <c r="A10" s="453">
        <v>43438.0</v>
      </c>
      <c r="B10" s="454">
        <v>44.08</v>
      </c>
      <c r="C10" s="454">
        <v>44.41</v>
      </c>
      <c r="D10" s="454">
        <v>43.95</v>
      </c>
      <c r="E10" s="454">
        <v>44.03</v>
      </c>
      <c r="F10" s="454">
        <v>38.71201</v>
      </c>
      <c r="G10" s="454">
        <v>8476400.0</v>
      </c>
      <c r="H10" s="455"/>
      <c r="I10" s="457">
        <v>9.0E-4</v>
      </c>
    </row>
    <row r="11" ht="15.75" customHeight="1">
      <c r="A11" s="458" t="s">
        <v>314</v>
      </c>
      <c r="B11" s="454">
        <v>44.19</v>
      </c>
      <c r="C11" s="454">
        <v>44.69</v>
      </c>
      <c r="D11" s="454">
        <v>44.14</v>
      </c>
      <c r="E11" s="454">
        <v>44.51</v>
      </c>
      <c r="F11" s="454">
        <v>39.13404</v>
      </c>
      <c r="G11" s="454">
        <v>1.07742E7</v>
      </c>
      <c r="H11" s="455"/>
      <c r="I11" s="457">
        <v>0.0109</v>
      </c>
    </row>
    <row r="12" ht="15.75" customHeight="1">
      <c r="A12" s="458" t="s">
        <v>315</v>
      </c>
      <c r="B12" s="454">
        <v>44.65</v>
      </c>
      <c r="C12" s="454">
        <v>44.89</v>
      </c>
      <c r="D12" s="454">
        <v>44.4</v>
      </c>
      <c r="E12" s="454">
        <v>44.68</v>
      </c>
      <c r="F12" s="454">
        <v>39.28351</v>
      </c>
      <c r="G12" s="454">
        <v>8962100.0</v>
      </c>
      <c r="H12" s="455"/>
      <c r="I12" s="457">
        <v>0.0038</v>
      </c>
    </row>
    <row r="13" ht="15.75" customHeight="1">
      <c r="A13" s="458" t="s">
        <v>316</v>
      </c>
      <c r="B13" s="454">
        <v>44.95</v>
      </c>
      <c r="C13" s="454">
        <v>45.03</v>
      </c>
      <c r="D13" s="454">
        <v>44.65</v>
      </c>
      <c r="E13" s="454">
        <v>44.88</v>
      </c>
      <c r="F13" s="454">
        <v>39.45936</v>
      </c>
      <c r="G13" s="454">
        <v>8406400.0</v>
      </c>
      <c r="H13" s="455"/>
      <c r="I13" s="457">
        <v>0.0045</v>
      </c>
    </row>
    <row r="14" ht="15.75" customHeight="1">
      <c r="A14" s="458" t="s">
        <v>317</v>
      </c>
      <c r="B14" s="454">
        <v>44.9</v>
      </c>
      <c r="C14" s="454">
        <v>44.97</v>
      </c>
      <c r="D14" s="454">
        <v>44.33</v>
      </c>
      <c r="E14" s="454">
        <v>44.51</v>
      </c>
      <c r="F14" s="454">
        <v>39.13404</v>
      </c>
      <c r="G14" s="454">
        <v>7429000.0</v>
      </c>
      <c r="H14" s="455"/>
      <c r="I14" s="457">
        <v>-0.0082</v>
      </c>
    </row>
    <row r="15" ht="15.75" customHeight="1">
      <c r="A15" s="458" t="s">
        <v>318</v>
      </c>
      <c r="B15" s="454">
        <v>44.34</v>
      </c>
      <c r="C15" s="454">
        <v>44.47</v>
      </c>
      <c r="D15" s="454">
        <v>44.02</v>
      </c>
      <c r="E15" s="454">
        <v>44.31</v>
      </c>
      <c r="F15" s="454">
        <v>38.9582</v>
      </c>
      <c r="G15" s="454">
        <v>1.03704E7</v>
      </c>
      <c r="H15" s="455"/>
      <c r="I15" s="457">
        <v>-0.0045</v>
      </c>
    </row>
    <row r="16" ht="15.75" customHeight="1">
      <c r="A16" s="458" t="s">
        <v>319</v>
      </c>
      <c r="B16" s="454">
        <v>44.31</v>
      </c>
      <c r="C16" s="454">
        <v>44.41</v>
      </c>
      <c r="D16" s="454">
        <v>43.58</v>
      </c>
      <c r="E16" s="454">
        <v>43.74</v>
      </c>
      <c r="F16" s="454">
        <v>38.45705</v>
      </c>
      <c r="G16" s="454">
        <v>1.46907E7</v>
      </c>
      <c r="H16" s="455"/>
      <c r="I16" s="457">
        <v>-0.0129</v>
      </c>
    </row>
    <row r="17" ht="15.75" customHeight="1">
      <c r="A17" s="458" t="s">
        <v>320</v>
      </c>
      <c r="B17" s="454">
        <v>43.74</v>
      </c>
      <c r="C17" s="454">
        <v>43.99</v>
      </c>
      <c r="D17" s="454">
        <v>43.56</v>
      </c>
      <c r="E17" s="454">
        <v>43.98</v>
      </c>
      <c r="F17" s="454">
        <v>38.66806</v>
      </c>
      <c r="G17" s="454">
        <v>1.18785E7</v>
      </c>
      <c r="H17" s="455"/>
      <c r="I17" s="457">
        <v>0.0055</v>
      </c>
    </row>
    <row r="18" ht="15.75" customHeight="1">
      <c r="A18" s="458" t="s">
        <v>321</v>
      </c>
      <c r="B18" s="454">
        <v>43.98</v>
      </c>
      <c r="C18" s="454">
        <v>44.1</v>
      </c>
      <c r="D18" s="454">
        <v>42.73</v>
      </c>
      <c r="E18" s="454">
        <v>43.07</v>
      </c>
      <c r="F18" s="454">
        <v>37.86797</v>
      </c>
      <c r="G18" s="454">
        <v>1.85239E7</v>
      </c>
      <c r="H18" s="455"/>
      <c r="I18" s="457">
        <v>-0.0207</v>
      </c>
    </row>
    <row r="19" ht="15.75" customHeight="1">
      <c r="A19" s="458" t="s">
        <v>322</v>
      </c>
      <c r="B19" s="454">
        <v>42.74</v>
      </c>
      <c r="C19" s="454">
        <v>42.89</v>
      </c>
      <c r="D19" s="454">
        <v>41.91</v>
      </c>
      <c r="E19" s="454">
        <v>42.43</v>
      </c>
      <c r="F19" s="454">
        <v>37.30526</v>
      </c>
      <c r="G19" s="454">
        <v>2.07747E7</v>
      </c>
      <c r="H19" s="455"/>
      <c r="I19" s="457">
        <v>-0.0149</v>
      </c>
    </row>
    <row r="20" ht="15.75" customHeight="1">
      <c r="A20" s="458" t="s">
        <v>323</v>
      </c>
      <c r="B20" s="454">
        <v>42.4</v>
      </c>
      <c r="C20" s="454">
        <v>43.1</v>
      </c>
      <c r="D20" s="454">
        <v>42.26</v>
      </c>
      <c r="E20" s="454">
        <v>42.75</v>
      </c>
      <c r="F20" s="454">
        <v>37.58663</v>
      </c>
      <c r="G20" s="454">
        <v>1.3561E7</v>
      </c>
      <c r="H20" s="455"/>
      <c r="I20" s="457">
        <v>0.0075</v>
      </c>
    </row>
    <row r="21" ht="15.75" customHeight="1">
      <c r="A21" s="458" t="s">
        <v>324</v>
      </c>
      <c r="B21" s="454">
        <v>42.73</v>
      </c>
      <c r="C21" s="454">
        <v>43.34</v>
      </c>
      <c r="D21" s="454">
        <v>42.71</v>
      </c>
      <c r="E21" s="454">
        <v>43.31</v>
      </c>
      <c r="F21" s="454">
        <v>38.07899</v>
      </c>
      <c r="G21" s="454">
        <v>9777900.0</v>
      </c>
      <c r="H21" s="455"/>
      <c r="I21" s="457">
        <v>0.0131</v>
      </c>
    </row>
    <row r="22" ht="15.75" customHeight="1">
      <c r="A22" s="458" t="s">
        <v>325</v>
      </c>
      <c r="B22" s="454">
        <v>43.5</v>
      </c>
      <c r="C22" s="454">
        <v>43.69</v>
      </c>
      <c r="D22" s="454">
        <v>42.97</v>
      </c>
      <c r="E22" s="454">
        <v>43.21</v>
      </c>
      <c r="F22" s="454">
        <v>37.99106</v>
      </c>
      <c r="G22" s="454">
        <v>1.60377E7</v>
      </c>
      <c r="H22" s="455"/>
      <c r="I22" s="457">
        <v>-0.0023</v>
      </c>
    </row>
    <row r="23" ht="15.75" customHeight="1">
      <c r="A23" s="453">
        <v>43105.0</v>
      </c>
      <c r="B23" s="454">
        <v>42.96</v>
      </c>
      <c r="C23" s="454">
        <v>42.99</v>
      </c>
      <c r="D23" s="454">
        <v>42.18</v>
      </c>
      <c r="E23" s="454">
        <v>42.59</v>
      </c>
      <c r="F23" s="454">
        <v>37.44594</v>
      </c>
      <c r="G23" s="454">
        <v>1.15142E7</v>
      </c>
      <c r="H23" s="455"/>
      <c r="I23" s="457">
        <v>-0.0143</v>
      </c>
    </row>
    <row r="24" ht="15.75" customHeight="1">
      <c r="A24" s="453">
        <v>43136.0</v>
      </c>
      <c r="B24" s="454">
        <v>42.4</v>
      </c>
      <c r="C24" s="454">
        <v>42.59</v>
      </c>
      <c r="D24" s="454">
        <v>41.94</v>
      </c>
      <c r="E24" s="454">
        <v>42.06</v>
      </c>
      <c r="F24" s="454">
        <v>36.97996</v>
      </c>
      <c r="G24" s="454">
        <v>1.37364E7</v>
      </c>
      <c r="H24" s="455"/>
      <c r="I24" s="457">
        <v>-0.0124</v>
      </c>
    </row>
    <row r="25" ht="15.75" customHeight="1">
      <c r="A25" s="453">
        <v>43164.0</v>
      </c>
      <c r="B25" s="454">
        <v>42.22</v>
      </c>
      <c r="C25" s="454">
        <v>42.4</v>
      </c>
      <c r="D25" s="454">
        <v>41.52</v>
      </c>
      <c r="E25" s="454">
        <v>41.89</v>
      </c>
      <c r="F25" s="454">
        <v>36.83049</v>
      </c>
      <c r="G25" s="454">
        <v>1.83522E7</v>
      </c>
      <c r="H25" s="455"/>
      <c r="I25" s="457">
        <v>-0.004</v>
      </c>
    </row>
    <row r="26" ht="15.75" customHeight="1">
      <c r="A26" s="453">
        <v>43195.0</v>
      </c>
      <c r="B26" s="454">
        <v>41.79</v>
      </c>
      <c r="C26" s="454">
        <v>42.5</v>
      </c>
      <c r="D26" s="454">
        <v>41.77</v>
      </c>
      <c r="E26" s="454">
        <v>42.36</v>
      </c>
      <c r="F26" s="454">
        <v>37.24373</v>
      </c>
      <c r="G26" s="454">
        <v>1.09462E7</v>
      </c>
      <c r="H26" s="455"/>
      <c r="I26" s="457">
        <v>0.0112</v>
      </c>
    </row>
    <row r="27" ht="15.75" customHeight="1">
      <c r="A27" s="453">
        <v>43286.0</v>
      </c>
      <c r="B27" s="454">
        <v>42.34</v>
      </c>
      <c r="C27" s="454">
        <v>42.49</v>
      </c>
      <c r="D27" s="454">
        <v>41.96</v>
      </c>
      <c r="E27" s="454">
        <v>42.14</v>
      </c>
      <c r="F27" s="454">
        <v>37.05029</v>
      </c>
      <c r="G27" s="454">
        <v>9336000.0</v>
      </c>
      <c r="H27" s="455"/>
      <c r="I27" s="457">
        <v>-0.0052</v>
      </c>
    </row>
    <row r="28" ht="15.75" customHeight="1">
      <c r="A28" s="453">
        <v>43317.0</v>
      </c>
      <c r="B28" s="454">
        <v>41.97</v>
      </c>
      <c r="C28" s="454">
        <v>42.09</v>
      </c>
      <c r="D28" s="454">
        <v>41.69</v>
      </c>
      <c r="E28" s="454">
        <v>41.81</v>
      </c>
      <c r="F28" s="454">
        <v>36.76015</v>
      </c>
      <c r="G28" s="454">
        <v>1.50622E7</v>
      </c>
      <c r="H28" s="455"/>
      <c r="I28" s="457">
        <v>-0.0078</v>
      </c>
    </row>
    <row r="29" ht="15.75" customHeight="1">
      <c r="A29" s="453">
        <v>43348.0</v>
      </c>
      <c r="B29" s="454">
        <v>41.97</v>
      </c>
      <c r="C29" s="454">
        <v>42.23</v>
      </c>
      <c r="D29" s="454">
        <v>41.67</v>
      </c>
      <c r="E29" s="454">
        <v>41.78</v>
      </c>
      <c r="F29" s="454">
        <v>36.73378</v>
      </c>
      <c r="G29" s="454">
        <v>9295200.0</v>
      </c>
      <c r="H29" s="455"/>
      <c r="I29" s="457">
        <v>-7.0E-4</v>
      </c>
    </row>
    <row r="30" ht="15.75" customHeight="1">
      <c r="A30" s="453">
        <v>43378.0</v>
      </c>
      <c r="B30" s="454">
        <v>41.99</v>
      </c>
      <c r="C30" s="454">
        <v>42.36</v>
      </c>
      <c r="D30" s="454">
        <v>41.94</v>
      </c>
      <c r="E30" s="454">
        <v>42.18</v>
      </c>
      <c r="F30" s="454">
        <v>37.08546</v>
      </c>
      <c r="G30" s="454">
        <v>7924200.0</v>
      </c>
      <c r="H30" s="455"/>
      <c r="I30" s="457">
        <v>0.0096</v>
      </c>
    </row>
    <row r="31" ht="15.75" customHeight="1">
      <c r="A31" s="453">
        <v>43409.0</v>
      </c>
      <c r="B31" s="454">
        <v>42.24</v>
      </c>
      <c r="C31" s="454">
        <v>42.47</v>
      </c>
      <c r="D31" s="454">
        <v>42.04</v>
      </c>
      <c r="E31" s="454">
        <v>42.14</v>
      </c>
      <c r="F31" s="454">
        <v>37.05029</v>
      </c>
      <c r="G31" s="454">
        <v>6331900.0</v>
      </c>
      <c r="H31" s="455"/>
      <c r="I31" s="457">
        <v>-9.0E-4</v>
      </c>
    </row>
    <row r="32" ht="15.75" customHeight="1">
      <c r="A32" s="458" t="s">
        <v>326</v>
      </c>
      <c r="B32" s="454">
        <v>42.25</v>
      </c>
      <c r="C32" s="454">
        <v>42.32</v>
      </c>
      <c r="D32" s="454">
        <v>41.9</v>
      </c>
      <c r="E32" s="454">
        <v>42.04</v>
      </c>
      <c r="F32" s="454">
        <v>36.96237</v>
      </c>
      <c r="G32" s="454">
        <v>1.07155E7</v>
      </c>
      <c r="H32" s="455"/>
      <c r="I32" s="457">
        <v>-0.0024</v>
      </c>
    </row>
    <row r="33" ht="15.75" customHeight="1">
      <c r="A33" s="458" t="s">
        <v>327</v>
      </c>
      <c r="B33" s="454">
        <v>41.78</v>
      </c>
      <c r="C33" s="454">
        <v>41.92</v>
      </c>
      <c r="D33" s="454">
        <v>41.45</v>
      </c>
      <c r="E33" s="454">
        <v>41.72</v>
      </c>
      <c r="F33" s="454">
        <v>36.68102</v>
      </c>
      <c r="G33" s="454">
        <v>1.64497E7</v>
      </c>
      <c r="H33" s="455"/>
      <c r="I33" s="457">
        <v>-0.0076</v>
      </c>
    </row>
    <row r="34" ht="15.75" customHeight="1">
      <c r="A34" s="458" t="s">
        <v>328</v>
      </c>
      <c r="B34" s="454">
        <v>41.74</v>
      </c>
      <c r="C34" s="454">
        <v>41.94</v>
      </c>
      <c r="D34" s="454">
        <v>41.54</v>
      </c>
      <c r="E34" s="454">
        <v>41.55</v>
      </c>
      <c r="F34" s="454">
        <v>36.53156</v>
      </c>
      <c r="G34" s="454">
        <v>1.15905E7</v>
      </c>
      <c r="H34" s="455"/>
      <c r="I34" s="457">
        <v>-0.0041</v>
      </c>
    </row>
    <row r="35" ht="15.75" customHeight="1">
      <c r="A35" s="458" t="s">
        <v>329</v>
      </c>
      <c r="B35" s="454">
        <v>42.01</v>
      </c>
      <c r="C35" s="454">
        <v>42.35</v>
      </c>
      <c r="D35" s="454">
        <v>41.87</v>
      </c>
      <c r="E35" s="454">
        <v>42.3</v>
      </c>
      <c r="F35" s="454">
        <v>37.19097</v>
      </c>
      <c r="G35" s="454">
        <v>1.48574E7</v>
      </c>
      <c r="H35" s="455"/>
      <c r="I35" s="457">
        <v>0.0181</v>
      </c>
    </row>
    <row r="36" ht="15.75" customHeight="1">
      <c r="A36" s="458" t="s">
        <v>330</v>
      </c>
      <c r="B36" s="454">
        <v>42.3</v>
      </c>
      <c r="C36" s="454">
        <v>42.38</v>
      </c>
      <c r="D36" s="454">
        <v>42.08</v>
      </c>
      <c r="E36" s="454">
        <v>42.18</v>
      </c>
      <c r="F36" s="454">
        <v>37.08546</v>
      </c>
      <c r="G36" s="454">
        <v>1.19502E7</v>
      </c>
      <c r="H36" s="455"/>
      <c r="I36" s="457">
        <v>-0.0028</v>
      </c>
    </row>
    <row r="37" ht="15.75" customHeight="1">
      <c r="A37" s="458" t="s">
        <v>331</v>
      </c>
      <c r="B37" s="454">
        <v>42.31</v>
      </c>
      <c r="C37" s="454">
        <v>42.52</v>
      </c>
      <c r="D37" s="454">
        <v>42.27</v>
      </c>
      <c r="E37" s="454">
        <v>42.41</v>
      </c>
      <c r="F37" s="454">
        <v>37.28768</v>
      </c>
      <c r="G37" s="454">
        <v>9110200.0</v>
      </c>
      <c r="H37" s="455"/>
      <c r="I37" s="457">
        <v>0.0055</v>
      </c>
    </row>
    <row r="38" ht="15.75" customHeight="1">
      <c r="A38" s="458" t="s">
        <v>332</v>
      </c>
      <c r="B38" s="454">
        <v>42.5</v>
      </c>
      <c r="C38" s="454">
        <v>42.6</v>
      </c>
      <c r="D38" s="454">
        <v>42.21</v>
      </c>
      <c r="E38" s="454">
        <v>42.25</v>
      </c>
      <c r="F38" s="454">
        <v>37.14701</v>
      </c>
      <c r="G38" s="454">
        <v>8222900.0</v>
      </c>
      <c r="H38" s="455"/>
      <c r="I38" s="457">
        <v>-0.0038</v>
      </c>
    </row>
    <row r="39" ht="15.75" customHeight="1">
      <c r="A39" s="458" t="s">
        <v>333</v>
      </c>
      <c r="B39" s="454">
        <v>42.25</v>
      </c>
      <c r="C39" s="454">
        <v>42.45</v>
      </c>
      <c r="D39" s="454">
        <v>41.93</v>
      </c>
      <c r="E39" s="454">
        <v>42.4</v>
      </c>
      <c r="F39" s="454">
        <v>37.27889</v>
      </c>
      <c r="G39" s="454">
        <v>8971400.0</v>
      </c>
      <c r="H39" s="455"/>
      <c r="I39" s="457">
        <v>0.0036</v>
      </c>
    </row>
    <row r="40" ht="15.75" customHeight="1">
      <c r="A40" s="458" t="s">
        <v>334</v>
      </c>
      <c r="B40" s="454">
        <v>42.4</v>
      </c>
      <c r="C40" s="454">
        <v>42.47</v>
      </c>
      <c r="D40" s="454">
        <v>42.19</v>
      </c>
      <c r="E40" s="454">
        <v>42.32</v>
      </c>
      <c r="F40" s="454">
        <v>37.20856</v>
      </c>
      <c r="G40" s="454">
        <v>9269600.0</v>
      </c>
      <c r="H40" s="455"/>
      <c r="I40" s="457">
        <v>-0.0019</v>
      </c>
    </row>
    <row r="41" ht="15.75" customHeight="1">
      <c r="A41" s="458" t="s">
        <v>335</v>
      </c>
      <c r="B41" s="454">
        <v>42.34</v>
      </c>
      <c r="C41" s="454">
        <v>42.58</v>
      </c>
      <c r="D41" s="454">
        <v>42.2</v>
      </c>
      <c r="E41" s="454">
        <v>42.4</v>
      </c>
      <c r="F41" s="454">
        <v>37.27889</v>
      </c>
      <c r="G41" s="454">
        <v>8806500.0</v>
      </c>
      <c r="H41" s="455"/>
      <c r="I41" s="457">
        <v>0.0019</v>
      </c>
    </row>
    <row r="42" ht="15.75" customHeight="1">
      <c r="A42" s="458" t="s">
        <v>336</v>
      </c>
      <c r="B42" s="454">
        <v>42.12</v>
      </c>
      <c r="C42" s="454">
        <v>42.85</v>
      </c>
      <c r="D42" s="454">
        <v>42.1</v>
      </c>
      <c r="E42" s="454">
        <v>42.68</v>
      </c>
      <c r="F42" s="454">
        <v>37.52507</v>
      </c>
      <c r="G42" s="454">
        <v>1.48269E7</v>
      </c>
      <c r="H42" s="455"/>
      <c r="I42" s="457">
        <v>0.0066</v>
      </c>
    </row>
    <row r="43" ht="15.75" customHeight="1">
      <c r="A43" s="458" t="s">
        <v>337</v>
      </c>
      <c r="B43" s="454">
        <v>42.77</v>
      </c>
      <c r="C43" s="454">
        <v>43.28</v>
      </c>
      <c r="D43" s="454">
        <v>42.7</v>
      </c>
      <c r="E43" s="454">
        <v>43.13</v>
      </c>
      <c r="F43" s="454">
        <v>37.92073</v>
      </c>
      <c r="G43" s="454">
        <v>1.01142E7</v>
      </c>
      <c r="H43" s="455"/>
      <c r="I43" s="457">
        <v>0.0105</v>
      </c>
    </row>
    <row r="44" ht="15.75" customHeight="1">
      <c r="A44" s="458" t="s">
        <v>338</v>
      </c>
      <c r="B44" s="454">
        <v>43.2</v>
      </c>
      <c r="C44" s="454">
        <v>43.21</v>
      </c>
      <c r="D44" s="454">
        <v>42.68</v>
      </c>
      <c r="E44" s="454">
        <v>43.0</v>
      </c>
      <c r="F44" s="454">
        <v>37.80642</v>
      </c>
      <c r="G44" s="454">
        <v>1.55713E7</v>
      </c>
      <c r="H44" s="455"/>
      <c r="I44" s="457">
        <v>-0.003</v>
      </c>
    </row>
    <row r="45" ht="15.75" customHeight="1">
      <c r="A45" s="453">
        <v>43106.0</v>
      </c>
      <c r="B45" s="454">
        <v>43.1</v>
      </c>
      <c r="C45" s="454">
        <v>43.32</v>
      </c>
      <c r="D45" s="454">
        <v>43.04</v>
      </c>
      <c r="E45" s="454">
        <v>43.12</v>
      </c>
      <c r="F45" s="454">
        <v>37.91193</v>
      </c>
      <c r="G45" s="454">
        <v>1.06647E7</v>
      </c>
      <c r="H45" s="455"/>
      <c r="I45" s="457">
        <v>0.0028</v>
      </c>
    </row>
    <row r="46" ht="15.75" customHeight="1">
      <c r="A46" s="453">
        <v>43196.0</v>
      </c>
      <c r="B46" s="454">
        <v>43.36</v>
      </c>
      <c r="C46" s="454">
        <v>43.59</v>
      </c>
      <c r="D46" s="454">
        <v>43.29</v>
      </c>
      <c r="E46" s="454">
        <v>43.49</v>
      </c>
      <c r="F46" s="454">
        <v>38.23724</v>
      </c>
      <c r="G46" s="454">
        <v>1.17276E7</v>
      </c>
      <c r="H46" s="455"/>
      <c r="I46" s="457">
        <v>0.0086</v>
      </c>
    </row>
    <row r="47" ht="15.75" customHeight="1">
      <c r="A47" s="453">
        <v>43226.0</v>
      </c>
      <c r="B47" s="454">
        <v>43.5</v>
      </c>
      <c r="C47" s="454">
        <v>43.54</v>
      </c>
      <c r="D47" s="454">
        <v>43.1</v>
      </c>
      <c r="E47" s="454">
        <v>43.11</v>
      </c>
      <c r="F47" s="454">
        <v>37.90315</v>
      </c>
      <c r="G47" s="454">
        <v>9975900.0</v>
      </c>
      <c r="H47" s="455"/>
      <c r="I47" s="457">
        <v>-0.0087</v>
      </c>
    </row>
    <row r="48" ht="15.75" customHeight="1">
      <c r="A48" s="453">
        <v>43257.0</v>
      </c>
      <c r="B48" s="454">
        <v>43.06</v>
      </c>
      <c r="C48" s="454">
        <v>43.46</v>
      </c>
      <c r="D48" s="454">
        <v>43.04</v>
      </c>
      <c r="E48" s="454">
        <v>43.46</v>
      </c>
      <c r="F48" s="454">
        <v>38.21087</v>
      </c>
      <c r="G48" s="454">
        <v>9202900.0</v>
      </c>
      <c r="H48" s="455"/>
      <c r="I48" s="457">
        <v>0.0081</v>
      </c>
    </row>
    <row r="49" ht="15.75" customHeight="1">
      <c r="A49" s="453">
        <v>43287.0</v>
      </c>
      <c r="B49" s="454">
        <v>43.33</v>
      </c>
      <c r="C49" s="454">
        <v>43.73</v>
      </c>
      <c r="D49" s="454">
        <v>43.33</v>
      </c>
      <c r="E49" s="454">
        <v>43.44</v>
      </c>
      <c r="F49" s="454">
        <v>38.19328</v>
      </c>
      <c r="G49" s="454">
        <v>1.19481E7</v>
      </c>
      <c r="H49" s="455"/>
      <c r="I49" s="457">
        <v>-5.0E-4</v>
      </c>
    </row>
    <row r="50" ht="15.75" customHeight="1">
      <c r="A50" s="453">
        <v>43318.0</v>
      </c>
      <c r="B50" s="454">
        <v>43.57</v>
      </c>
      <c r="C50" s="454">
        <v>44.0</v>
      </c>
      <c r="D50" s="454">
        <v>43.56</v>
      </c>
      <c r="E50" s="454">
        <v>43.95</v>
      </c>
      <c r="F50" s="454">
        <v>38.64169</v>
      </c>
      <c r="G50" s="454">
        <v>1.20788E7</v>
      </c>
      <c r="H50" s="455"/>
      <c r="I50" s="457">
        <v>0.0117</v>
      </c>
    </row>
    <row r="51" ht="15.75" customHeight="1">
      <c r="A51" s="453">
        <v>43410.0</v>
      </c>
      <c r="B51" s="454">
        <v>43.95</v>
      </c>
      <c r="C51" s="454">
        <v>44.25</v>
      </c>
      <c r="D51" s="454">
        <v>43.89</v>
      </c>
      <c r="E51" s="454">
        <v>44.13</v>
      </c>
      <c r="F51" s="454">
        <v>38.79993</v>
      </c>
      <c r="G51" s="454">
        <v>7526100.0</v>
      </c>
      <c r="H51" s="455"/>
      <c r="I51" s="457">
        <v>0.0041</v>
      </c>
    </row>
    <row r="52" ht="15.75" customHeight="1">
      <c r="A52" s="453">
        <v>43440.0</v>
      </c>
      <c r="B52" s="454">
        <v>44.13</v>
      </c>
      <c r="C52" s="454">
        <v>44.42</v>
      </c>
      <c r="D52" s="454">
        <v>44.08</v>
      </c>
      <c r="E52" s="454">
        <v>44.41</v>
      </c>
      <c r="F52" s="454">
        <v>39.04612</v>
      </c>
      <c r="G52" s="454">
        <v>8243300.0</v>
      </c>
      <c r="H52" s="455"/>
      <c r="I52" s="457">
        <v>0.0063</v>
      </c>
    </row>
    <row r="53" ht="15.75" customHeight="1">
      <c r="A53" s="458" t="s">
        <v>339</v>
      </c>
      <c r="B53" s="454">
        <v>44.35</v>
      </c>
      <c r="C53" s="454">
        <v>44.52</v>
      </c>
      <c r="D53" s="454">
        <v>44.15</v>
      </c>
      <c r="E53" s="454">
        <v>44.18</v>
      </c>
      <c r="F53" s="454">
        <v>38.84391</v>
      </c>
      <c r="G53" s="454">
        <v>1.6745E7</v>
      </c>
      <c r="H53" s="455"/>
      <c r="I53" s="457">
        <v>-0.0052</v>
      </c>
    </row>
    <row r="54" ht="15.75" customHeight="1">
      <c r="A54" s="458" t="s">
        <v>340</v>
      </c>
      <c r="B54" s="454">
        <v>43.75</v>
      </c>
      <c r="C54" s="454">
        <v>43.85</v>
      </c>
      <c r="D54" s="454">
        <v>43.52</v>
      </c>
      <c r="E54" s="454">
        <v>43.58</v>
      </c>
      <c r="F54" s="454">
        <v>38.65764</v>
      </c>
      <c r="G54" s="454">
        <v>1.26962E7</v>
      </c>
      <c r="H54" s="455"/>
      <c r="I54" s="457">
        <v>-0.0048</v>
      </c>
    </row>
    <row r="55" ht="15.75" customHeight="1">
      <c r="A55" s="458" t="s">
        <v>341</v>
      </c>
      <c r="B55" s="454">
        <v>43.56</v>
      </c>
      <c r="C55" s="454">
        <v>44.15</v>
      </c>
      <c r="D55" s="454">
        <v>43.45</v>
      </c>
      <c r="E55" s="454">
        <v>44.12</v>
      </c>
      <c r="F55" s="454">
        <v>39.13663</v>
      </c>
      <c r="G55" s="454">
        <v>2.15625E7</v>
      </c>
      <c r="H55" s="455"/>
      <c r="I55" s="457">
        <v>0.0124</v>
      </c>
    </row>
    <row r="56" ht="15.75" customHeight="1">
      <c r="A56" s="458" t="s">
        <v>342</v>
      </c>
      <c r="B56" s="454">
        <v>43.88</v>
      </c>
      <c r="C56" s="454">
        <v>43.96</v>
      </c>
      <c r="D56" s="454">
        <v>43.4</v>
      </c>
      <c r="E56" s="454">
        <v>43.55</v>
      </c>
      <c r="F56" s="454">
        <v>38.63101</v>
      </c>
      <c r="G56" s="454">
        <v>1.21619E7</v>
      </c>
      <c r="H56" s="455"/>
      <c r="I56" s="457">
        <v>-0.0129</v>
      </c>
    </row>
    <row r="57" ht="15.75" customHeight="1">
      <c r="A57" s="458" t="s">
        <v>343</v>
      </c>
      <c r="B57" s="454">
        <v>43.3</v>
      </c>
      <c r="C57" s="454">
        <v>43.75</v>
      </c>
      <c r="D57" s="454">
        <v>43.2</v>
      </c>
      <c r="E57" s="454">
        <v>43.6</v>
      </c>
      <c r="F57" s="454">
        <v>38.67536</v>
      </c>
      <c r="G57" s="454">
        <v>1.29364E7</v>
      </c>
      <c r="H57" s="455"/>
      <c r="I57" s="457">
        <v>0.0011</v>
      </c>
    </row>
    <row r="58" ht="15.75" customHeight="1">
      <c r="A58" s="458" t="s">
        <v>344</v>
      </c>
      <c r="B58" s="454">
        <v>43.62</v>
      </c>
      <c r="C58" s="454">
        <v>43.78</v>
      </c>
      <c r="D58" s="454">
        <v>43.23</v>
      </c>
      <c r="E58" s="454">
        <v>43.26</v>
      </c>
      <c r="F58" s="454">
        <v>38.37376</v>
      </c>
      <c r="G58" s="454">
        <v>1.08937E7</v>
      </c>
      <c r="H58" s="455"/>
      <c r="I58" s="457">
        <v>-0.0078</v>
      </c>
    </row>
    <row r="59" ht="15.75" customHeight="1">
      <c r="A59" s="458" t="s">
        <v>345</v>
      </c>
      <c r="B59" s="454">
        <v>43.27</v>
      </c>
      <c r="C59" s="454">
        <v>43.3</v>
      </c>
      <c r="D59" s="454">
        <v>42.96</v>
      </c>
      <c r="E59" s="454">
        <v>43.09</v>
      </c>
      <c r="F59" s="454">
        <v>38.22297</v>
      </c>
      <c r="G59" s="454">
        <v>1.04652E7</v>
      </c>
      <c r="H59" s="455"/>
      <c r="I59" s="457">
        <v>-0.0039</v>
      </c>
    </row>
    <row r="60" ht="15.75" customHeight="1">
      <c r="A60" s="458" t="s">
        <v>346</v>
      </c>
      <c r="B60" s="454">
        <v>43.15</v>
      </c>
      <c r="C60" s="454">
        <v>43.41</v>
      </c>
      <c r="D60" s="454">
        <v>43.08</v>
      </c>
      <c r="E60" s="454">
        <v>43.25</v>
      </c>
      <c r="F60" s="454">
        <v>38.3649</v>
      </c>
      <c r="G60" s="454">
        <v>1.49244E7</v>
      </c>
      <c r="H60" s="455"/>
      <c r="I60" s="457">
        <v>0.0037</v>
      </c>
    </row>
    <row r="61" ht="15.75" customHeight="1">
      <c r="A61" s="458" t="s">
        <v>347</v>
      </c>
      <c r="B61" s="454">
        <v>43.16</v>
      </c>
      <c r="C61" s="454">
        <v>43.75</v>
      </c>
      <c r="D61" s="454">
        <v>43.16</v>
      </c>
      <c r="E61" s="454">
        <v>43.58</v>
      </c>
      <c r="F61" s="454">
        <v>38.65764</v>
      </c>
      <c r="G61" s="454">
        <v>1.20924E7</v>
      </c>
      <c r="H61" s="455"/>
      <c r="I61" s="457">
        <v>0.0076</v>
      </c>
    </row>
    <row r="62" ht="15.75" customHeight="1">
      <c r="A62" s="458" t="s">
        <v>348</v>
      </c>
      <c r="B62" s="454">
        <v>43.56</v>
      </c>
      <c r="C62" s="454">
        <v>43.84</v>
      </c>
      <c r="D62" s="454">
        <v>43.28</v>
      </c>
      <c r="E62" s="454">
        <v>43.33</v>
      </c>
      <c r="F62" s="454">
        <v>38.43586</v>
      </c>
      <c r="G62" s="454">
        <v>1.39747E7</v>
      </c>
      <c r="H62" s="455"/>
      <c r="I62" s="457">
        <v>-0.0057</v>
      </c>
    </row>
    <row r="63" ht="15.75" customHeight="1">
      <c r="A63" s="458" t="s">
        <v>349</v>
      </c>
      <c r="B63" s="454">
        <v>43.33</v>
      </c>
      <c r="C63" s="454">
        <v>43.61</v>
      </c>
      <c r="D63" s="454">
        <v>42.99</v>
      </c>
      <c r="E63" s="454">
        <v>43.07</v>
      </c>
      <c r="F63" s="454">
        <v>38.20523</v>
      </c>
      <c r="G63" s="454">
        <v>1.53326E7</v>
      </c>
      <c r="H63" s="455"/>
      <c r="I63" s="457">
        <v>-0.006</v>
      </c>
    </row>
    <row r="64" ht="15.75" customHeight="1">
      <c r="A64" s="458" t="s">
        <v>350</v>
      </c>
      <c r="B64" s="454">
        <v>43.24</v>
      </c>
      <c r="C64" s="454">
        <v>43.68</v>
      </c>
      <c r="D64" s="454">
        <v>43.17</v>
      </c>
      <c r="E64" s="454">
        <v>43.47</v>
      </c>
      <c r="F64" s="454">
        <v>38.56004</v>
      </c>
      <c r="G64" s="454">
        <v>1.26689E7</v>
      </c>
      <c r="H64" s="455"/>
      <c r="I64" s="457">
        <v>0.0093</v>
      </c>
    </row>
    <row r="65" ht="15.75" customHeight="1">
      <c r="A65" s="458" t="s">
        <v>351</v>
      </c>
      <c r="B65" s="454">
        <v>43.57</v>
      </c>
      <c r="C65" s="454">
        <v>44.1</v>
      </c>
      <c r="D65" s="454">
        <v>43.31</v>
      </c>
      <c r="E65" s="454">
        <v>43.86</v>
      </c>
      <c r="F65" s="454">
        <v>38.90599</v>
      </c>
      <c r="G65" s="454">
        <v>1.14856E7</v>
      </c>
      <c r="H65" s="455"/>
      <c r="I65" s="457">
        <v>0.009</v>
      </c>
    </row>
    <row r="66" ht="15.75" customHeight="1">
      <c r="A66" s="453">
        <v>43138.0</v>
      </c>
      <c r="B66" s="454">
        <v>43.78</v>
      </c>
      <c r="C66" s="454">
        <v>44.16</v>
      </c>
      <c r="D66" s="454">
        <v>43.58</v>
      </c>
      <c r="E66" s="454">
        <v>43.75</v>
      </c>
      <c r="F66" s="454">
        <v>38.80841</v>
      </c>
      <c r="G66" s="454">
        <v>9232500.0</v>
      </c>
      <c r="H66" s="455"/>
      <c r="I66" s="457">
        <v>-0.0025</v>
      </c>
    </row>
    <row r="67" ht="15.75" customHeight="1">
      <c r="A67" s="453">
        <v>43166.0</v>
      </c>
      <c r="B67" s="454">
        <v>44.06</v>
      </c>
      <c r="C67" s="454">
        <v>44.33</v>
      </c>
      <c r="D67" s="454">
        <v>43.99</v>
      </c>
      <c r="E67" s="454">
        <v>43.99</v>
      </c>
      <c r="F67" s="454">
        <v>39.02131</v>
      </c>
      <c r="G67" s="454">
        <v>8214300.0</v>
      </c>
      <c r="H67" s="455"/>
      <c r="I67" s="457">
        <v>0.0055</v>
      </c>
    </row>
    <row r="68" ht="15.75" customHeight="1">
      <c r="A68" s="453">
        <v>43227.0</v>
      </c>
      <c r="B68" s="454">
        <v>44.16</v>
      </c>
      <c r="C68" s="454">
        <v>44.67</v>
      </c>
      <c r="D68" s="454">
        <v>44.13</v>
      </c>
      <c r="E68" s="454">
        <v>44.66</v>
      </c>
      <c r="F68" s="454">
        <v>39.61564</v>
      </c>
      <c r="G68" s="454">
        <v>1.1653E7</v>
      </c>
      <c r="H68" s="455"/>
      <c r="I68" s="457">
        <v>0.0152</v>
      </c>
    </row>
    <row r="69" ht="15.75" customHeight="1">
      <c r="A69" s="453">
        <v>43258.0</v>
      </c>
      <c r="B69" s="454">
        <v>44.67</v>
      </c>
      <c r="C69" s="454">
        <v>44.94</v>
      </c>
      <c r="D69" s="454">
        <v>44.58</v>
      </c>
      <c r="E69" s="454">
        <v>44.64</v>
      </c>
      <c r="F69" s="454">
        <v>39.5979</v>
      </c>
      <c r="G69" s="454">
        <v>8733900.0</v>
      </c>
      <c r="H69" s="455"/>
      <c r="I69" s="457">
        <v>-4.0E-4</v>
      </c>
    </row>
    <row r="70" ht="15.75" customHeight="1">
      <c r="A70" s="453">
        <v>43350.0</v>
      </c>
      <c r="B70" s="454">
        <v>44.54</v>
      </c>
      <c r="C70" s="454">
        <v>44.73</v>
      </c>
      <c r="D70" s="454">
        <v>44.34</v>
      </c>
      <c r="E70" s="454">
        <v>44.4</v>
      </c>
      <c r="F70" s="454">
        <v>39.385</v>
      </c>
      <c r="G70" s="454">
        <v>7373100.0</v>
      </c>
      <c r="H70" s="455"/>
      <c r="I70" s="457">
        <v>-0.0054</v>
      </c>
    </row>
    <row r="71" ht="15.75" customHeight="1">
      <c r="A71" s="453">
        <v>43380.0</v>
      </c>
      <c r="B71" s="454">
        <v>44.51</v>
      </c>
      <c r="C71" s="454">
        <v>45.0</v>
      </c>
      <c r="D71" s="454">
        <v>44.5</v>
      </c>
      <c r="E71" s="454">
        <v>44.97</v>
      </c>
      <c r="F71" s="454">
        <v>39.89062</v>
      </c>
      <c r="G71" s="454">
        <v>1.06061E7</v>
      </c>
      <c r="H71" s="455"/>
      <c r="I71" s="457">
        <v>0.0128</v>
      </c>
    </row>
    <row r="72" ht="15.75" customHeight="1">
      <c r="A72" s="453">
        <v>43411.0</v>
      </c>
      <c r="B72" s="454">
        <v>44.99</v>
      </c>
      <c r="C72" s="454">
        <v>45.0</v>
      </c>
      <c r="D72" s="454">
        <v>44.64</v>
      </c>
      <c r="E72" s="454">
        <v>44.79</v>
      </c>
      <c r="F72" s="454">
        <v>39.73095</v>
      </c>
      <c r="G72" s="454">
        <v>7715600.0</v>
      </c>
      <c r="H72" s="455"/>
      <c r="I72" s="457">
        <v>-0.004</v>
      </c>
    </row>
    <row r="73" ht="15.75" customHeight="1">
      <c r="A73" s="453">
        <v>43441.0</v>
      </c>
      <c r="B73" s="454">
        <v>44.83</v>
      </c>
      <c r="C73" s="454">
        <v>44.96</v>
      </c>
      <c r="D73" s="454">
        <v>44.49</v>
      </c>
      <c r="E73" s="454">
        <v>44.67</v>
      </c>
      <c r="F73" s="454">
        <v>39.6245</v>
      </c>
      <c r="G73" s="454">
        <v>6331600.0</v>
      </c>
      <c r="H73" s="455"/>
      <c r="I73" s="457">
        <v>-0.0027</v>
      </c>
    </row>
    <row r="74" ht="15.75" customHeight="1">
      <c r="A74" s="458" t="s">
        <v>352</v>
      </c>
      <c r="B74" s="454">
        <v>44.7</v>
      </c>
      <c r="C74" s="454">
        <v>44.78</v>
      </c>
      <c r="D74" s="454">
        <v>44.47</v>
      </c>
      <c r="E74" s="454">
        <v>44.74</v>
      </c>
      <c r="F74" s="454">
        <v>39.6866</v>
      </c>
      <c r="G74" s="454">
        <v>5585900.0</v>
      </c>
      <c r="H74" s="455"/>
      <c r="I74" s="457">
        <v>0.0016</v>
      </c>
    </row>
    <row r="75" ht="15.75" customHeight="1">
      <c r="A75" s="458" t="s">
        <v>353</v>
      </c>
      <c r="B75" s="454">
        <v>44.73</v>
      </c>
      <c r="C75" s="454">
        <v>44.8</v>
      </c>
      <c r="D75" s="454">
        <v>44.53</v>
      </c>
      <c r="E75" s="454">
        <v>44.73</v>
      </c>
      <c r="F75" s="454">
        <v>39.67773</v>
      </c>
      <c r="G75" s="454">
        <v>5831400.0</v>
      </c>
      <c r="H75" s="455"/>
      <c r="I75" s="457">
        <v>-2.0E-4</v>
      </c>
    </row>
    <row r="76" ht="15.75" customHeight="1">
      <c r="A76" s="458" t="s">
        <v>354</v>
      </c>
      <c r="B76" s="454">
        <v>44.75</v>
      </c>
      <c r="C76" s="454">
        <v>45.39</v>
      </c>
      <c r="D76" s="454">
        <v>44.68</v>
      </c>
      <c r="E76" s="454">
        <v>45.25</v>
      </c>
      <c r="F76" s="454">
        <v>40.139</v>
      </c>
      <c r="G76" s="454">
        <v>1.15922E7</v>
      </c>
      <c r="H76" s="455"/>
      <c r="I76" s="457">
        <v>0.0116</v>
      </c>
    </row>
    <row r="77" ht="15.75" customHeight="1">
      <c r="A77" s="458" t="s">
        <v>355</v>
      </c>
      <c r="B77" s="454">
        <v>45.19</v>
      </c>
      <c r="C77" s="454">
        <v>45.29</v>
      </c>
      <c r="D77" s="454">
        <v>44.84</v>
      </c>
      <c r="E77" s="454">
        <v>45.12</v>
      </c>
      <c r="F77" s="454">
        <v>40.02367</v>
      </c>
      <c r="G77" s="454">
        <v>7351600.0</v>
      </c>
      <c r="H77" s="455"/>
      <c r="I77" s="457">
        <v>-0.0029</v>
      </c>
    </row>
    <row r="78" ht="15.75" customHeight="1">
      <c r="A78" s="458" t="s">
        <v>356</v>
      </c>
      <c r="B78" s="454">
        <v>44.99</v>
      </c>
      <c r="C78" s="454">
        <v>45.43</v>
      </c>
      <c r="D78" s="454">
        <v>44.92</v>
      </c>
      <c r="E78" s="454">
        <v>45.11</v>
      </c>
      <c r="F78" s="454">
        <v>40.01482</v>
      </c>
      <c r="G78" s="454">
        <v>1.00975E7</v>
      </c>
      <c r="H78" s="455"/>
      <c r="I78" s="457">
        <v>-2.0E-4</v>
      </c>
    </row>
    <row r="79" ht="15.75" customHeight="1">
      <c r="A79" s="458" t="s">
        <v>357</v>
      </c>
      <c r="B79" s="454">
        <v>45.02</v>
      </c>
      <c r="C79" s="454">
        <v>45.28</v>
      </c>
      <c r="D79" s="454">
        <v>44.9</v>
      </c>
      <c r="E79" s="454">
        <v>45.28</v>
      </c>
      <c r="F79" s="454">
        <v>40.16561</v>
      </c>
      <c r="G79" s="454">
        <v>8588400.0</v>
      </c>
      <c r="H79" s="455"/>
      <c r="I79" s="457">
        <v>0.0038</v>
      </c>
    </row>
    <row r="80" ht="15.75" customHeight="1">
      <c r="A80" s="458" t="s">
        <v>358</v>
      </c>
      <c r="B80" s="454">
        <v>45.28</v>
      </c>
      <c r="C80" s="454">
        <v>45.36</v>
      </c>
      <c r="D80" s="454">
        <v>44.77</v>
      </c>
      <c r="E80" s="454">
        <v>44.95</v>
      </c>
      <c r="F80" s="454">
        <v>39.87288</v>
      </c>
      <c r="G80" s="454">
        <v>9055700.0</v>
      </c>
      <c r="H80" s="455"/>
      <c r="I80" s="457">
        <v>-0.0073</v>
      </c>
    </row>
    <row r="81" ht="15.75" customHeight="1">
      <c r="A81" s="458" t="s">
        <v>359</v>
      </c>
      <c r="B81" s="454">
        <v>44.78</v>
      </c>
      <c r="C81" s="454">
        <v>45.27</v>
      </c>
      <c r="D81" s="454">
        <v>44.61</v>
      </c>
      <c r="E81" s="454">
        <v>45.26</v>
      </c>
      <c r="F81" s="454">
        <v>40.14787</v>
      </c>
      <c r="G81" s="454">
        <v>1.37861E7</v>
      </c>
      <c r="H81" s="455"/>
      <c r="I81" s="457">
        <v>0.0069</v>
      </c>
    </row>
    <row r="82" ht="15.75" customHeight="1">
      <c r="A82" s="458" t="s">
        <v>360</v>
      </c>
      <c r="B82" s="454">
        <v>46.0</v>
      </c>
      <c r="C82" s="454">
        <v>46.58</v>
      </c>
      <c r="D82" s="454">
        <v>45.75</v>
      </c>
      <c r="E82" s="454">
        <v>46.09</v>
      </c>
      <c r="F82" s="454">
        <v>40.88413</v>
      </c>
      <c r="G82" s="454">
        <v>2.13306E7</v>
      </c>
      <c r="H82" s="455"/>
      <c r="I82" s="457">
        <v>0.0183</v>
      </c>
    </row>
    <row r="83" ht="15.75" customHeight="1">
      <c r="A83" s="458" t="s">
        <v>361</v>
      </c>
      <c r="B83" s="454">
        <v>46.36</v>
      </c>
      <c r="C83" s="454">
        <v>46.59</v>
      </c>
      <c r="D83" s="454">
        <v>46.2</v>
      </c>
      <c r="E83" s="454">
        <v>46.24</v>
      </c>
      <c r="F83" s="454">
        <v>41.01717</v>
      </c>
      <c r="G83" s="454">
        <v>1.26731E7</v>
      </c>
      <c r="H83" s="455"/>
      <c r="I83" s="457">
        <v>0.0033</v>
      </c>
    </row>
    <row r="84" ht="15.75" customHeight="1">
      <c r="A84" s="458" t="s">
        <v>362</v>
      </c>
      <c r="B84" s="454">
        <v>46.32</v>
      </c>
      <c r="C84" s="454">
        <v>46.5</v>
      </c>
      <c r="D84" s="454">
        <v>46.06</v>
      </c>
      <c r="E84" s="454">
        <v>46.21</v>
      </c>
      <c r="F84" s="454">
        <v>40.99057</v>
      </c>
      <c r="G84" s="454">
        <v>1.05169E7</v>
      </c>
      <c r="H84" s="455"/>
      <c r="I84" s="457">
        <v>-6.0E-4</v>
      </c>
    </row>
    <row r="85" ht="15.75" customHeight="1">
      <c r="A85" s="458" t="s">
        <v>363</v>
      </c>
      <c r="B85" s="454">
        <v>46.1</v>
      </c>
      <c r="C85" s="454">
        <v>46.44</v>
      </c>
      <c r="D85" s="454">
        <v>46.05</v>
      </c>
      <c r="E85" s="454">
        <v>46.23</v>
      </c>
      <c r="F85" s="454">
        <v>41.0083</v>
      </c>
      <c r="G85" s="454">
        <v>8967900.0</v>
      </c>
      <c r="H85" s="455"/>
      <c r="I85" s="457">
        <v>4.0E-4</v>
      </c>
    </row>
    <row r="86" ht="15.75" customHeight="1">
      <c r="A86" s="458" t="s">
        <v>364</v>
      </c>
      <c r="B86" s="454">
        <v>46.4</v>
      </c>
      <c r="C86" s="454">
        <v>46.67</v>
      </c>
      <c r="D86" s="454">
        <v>46.31</v>
      </c>
      <c r="E86" s="454">
        <v>46.63</v>
      </c>
      <c r="F86" s="454">
        <v>41.36313</v>
      </c>
      <c r="G86" s="454">
        <v>1.24388E7</v>
      </c>
      <c r="H86" s="455"/>
      <c r="I86" s="457">
        <v>0.0087</v>
      </c>
    </row>
    <row r="87" ht="15.75" customHeight="1">
      <c r="A87" s="453">
        <v>43108.0</v>
      </c>
      <c r="B87" s="454">
        <v>46.45</v>
      </c>
      <c r="C87" s="454">
        <v>46.49</v>
      </c>
      <c r="D87" s="454">
        <v>46.17</v>
      </c>
      <c r="E87" s="454">
        <v>46.39</v>
      </c>
      <c r="F87" s="454">
        <v>41.15023</v>
      </c>
      <c r="G87" s="454">
        <v>9904100.0</v>
      </c>
      <c r="H87" s="455"/>
      <c r="I87" s="457">
        <v>-0.0051</v>
      </c>
    </row>
    <row r="88" ht="15.75" customHeight="1">
      <c r="A88" s="453">
        <v>43139.0</v>
      </c>
      <c r="B88" s="454">
        <v>46.48</v>
      </c>
      <c r="C88" s="454">
        <v>46.63</v>
      </c>
      <c r="D88" s="454">
        <v>46.18</v>
      </c>
      <c r="E88" s="454">
        <v>46.18</v>
      </c>
      <c r="F88" s="454">
        <v>40.96396</v>
      </c>
      <c r="G88" s="454">
        <v>1.20097E7</v>
      </c>
      <c r="H88" s="455"/>
      <c r="I88" s="457">
        <v>-0.0045</v>
      </c>
    </row>
    <row r="89" ht="15.75" customHeight="1">
      <c r="A89" s="453">
        <v>43167.0</v>
      </c>
      <c r="B89" s="454">
        <v>46.23</v>
      </c>
      <c r="C89" s="454">
        <v>46.76</v>
      </c>
      <c r="D89" s="454">
        <v>46.14</v>
      </c>
      <c r="E89" s="454">
        <v>46.62</v>
      </c>
      <c r="F89" s="454">
        <v>41.35425</v>
      </c>
      <c r="G89" s="454">
        <v>1.14628E7</v>
      </c>
      <c r="H89" s="455"/>
      <c r="I89" s="457">
        <v>0.0095</v>
      </c>
    </row>
    <row r="90" ht="15.75" customHeight="1">
      <c r="A90" s="453">
        <v>43259.0</v>
      </c>
      <c r="B90" s="454">
        <v>46.6</v>
      </c>
      <c r="C90" s="454">
        <v>46.87</v>
      </c>
      <c r="D90" s="454">
        <v>46.55</v>
      </c>
      <c r="E90" s="454">
        <v>46.65</v>
      </c>
      <c r="F90" s="454">
        <v>41.38087</v>
      </c>
      <c r="G90" s="454">
        <v>1.00561E7</v>
      </c>
      <c r="H90" s="455"/>
      <c r="I90" s="457">
        <v>6.0E-4</v>
      </c>
    </row>
    <row r="91" ht="15.75" customHeight="1">
      <c r="A91" s="453">
        <v>43289.0</v>
      </c>
      <c r="B91" s="454">
        <v>46.52</v>
      </c>
      <c r="C91" s="454">
        <v>46.61</v>
      </c>
      <c r="D91" s="454">
        <v>46.13</v>
      </c>
      <c r="E91" s="454">
        <v>46.5</v>
      </c>
      <c r="F91" s="454">
        <v>41.2478</v>
      </c>
      <c r="G91" s="454">
        <v>8632900.0</v>
      </c>
      <c r="H91" s="455"/>
      <c r="I91" s="457">
        <v>-0.0032</v>
      </c>
    </row>
    <row r="92" ht="15.75" customHeight="1">
      <c r="A92" s="453">
        <v>43320.0</v>
      </c>
      <c r="B92" s="454">
        <v>46.49</v>
      </c>
      <c r="C92" s="454">
        <v>46.56</v>
      </c>
      <c r="D92" s="454">
        <v>46.12</v>
      </c>
      <c r="E92" s="454">
        <v>46.15</v>
      </c>
      <c r="F92" s="454">
        <v>40.93734</v>
      </c>
      <c r="G92" s="454">
        <v>6810000.0</v>
      </c>
      <c r="H92" s="455"/>
      <c r="I92" s="457">
        <v>-0.0075</v>
      </c>
    </row>
    <row r="93" ht="15.75" customHeight="1">
      <c r="A93" s="453">
        <v>43351.0</v>
      </c>
      <c r="B93" s="454">
        <v>46.25</v>
      </c>
      <c r="C93" s="454">
        <v>46.42</v>
      </c>
      <c r="D93" s="454">
        <v>46.08</v>
      </c>
      <c r="E93" s="454">
        <v>46.35</v>
      </c>
      <c r="F93" s="454">
        <v>41.11474</v>
      </c>
      <c r="G93" s="454">
        <v>8924100.0</v>
      </c>
      <c r="H93" s="455"/>
      <c r="I93" s="457">
        <v>0.0043</v>
      </c>
    </row>
    <row r="94" ht="15.75" customHeight="1">
      <c r="A94" s="453">
        <v>43381.0</v>
      </c>
      <c r="B94" s="454">
        <v>46.21</v>
      </c>
      <c r="C94" s="454">
        <v>46.42</v>
      </c>
      <c r="D94" s="454">
        <v>45.97</v>
      </c>
      <c r="E94" s="454">
        <v>46.08</v>
      </c>
      <c r="F94" s="454">
        <v>40.87525</v>
      </c>
      <c r="G94" s="454">
        <v>7535400.0</v>
      </c>
      <c r="H94" s="455"/>
      <c r="I94" s="457">
        <v>-0.0058</v>
      </c>
    </row>
    <row r="95" ht="15.75" customHeight="1">
      <c r="A95" s="458" t="s">
        <v>365</v>
      </c>
      <c r="B95" s="454">
        <v>46.05</v>
      </c>
      <c r="C95" s="454">
        <v>46.13</v>
      </c>
      <c r="D95" s="454">
        <v>45.7</v>
      </c>
      <c r="E95" s="454">
        <v>45.83</v>
      </c>
      <c r="F95" s="454">
        <v>40.65348</v>
      </c>
      <c r="G95" s="454">
        <v>8143400.0</v>
      </c>
      <c r="H95" s="455"/>
      <c r="I95" s="457">
        <v>-0.0054</v>
      </c>
    </row>
    <row r="96" ht="15.75" customHeight="1">
      <c r="A96" s="458" t="s">
        <v>366</v>
      </c>
      <c r="B96" s="454">
        <v>45.91</v>
      </c>
      <c r="C96" s="454">
        <v>46.1</v>
      </c>
      <c r="D96" s="454">
        <v>45.87</v>
      </c>
      <c r="E96" s="454">
        <v>45.89</v>
      </c>
      <c r="F96" s="454">
        <v>40.7067</v>
      </c>
      <c r="G96" s="454">
        <v>6846100.0</v>
      </c>
      <c r="H96" s="455"/>
      <c r="I96" s="457">
        <v>0.0013</v>
      </c>
    </row>
    <row r="97" ht="15.75" customHeight="1">
      <c r="A97" s="458" t="s">
        <v>367</v>
      </c>
      <c r="B97" s="454">
        <v>45.77</v>
      </c>
      <c r="C97" s="454">
        <v>46.15</v>
      </c>
      <c r="D97" s="454">
        <v>45.65</v>
      </c>
      <c r="E97" s="454">
        <v>46.08</v>
      </c>
      <c r="F97" s="454">
        <v>40.87525</v>
      </c>
      <c r="G97" s="454">
        <v>9686400.0</v>
      </c>
      <c r="H97" s="455"/>
      <c r="I97" s="457">
        <v>0.0041</v>
      </c>
    </row>
    <row r="98" ht="15.75" customHeight="1">
      <c r="A98" s="458" t="s">
        <v>368</v>
      </c>
      <c r="B98" s="454">
        <v>46.11</v>
      </c>
      <c r="C98" s="454">
        <v>46.38</v>
      </c>
      <c r="D98" s="454">
        <v>45.97</v>
      </c>
      <c r="E98" s="454">
        <v>46.22</v>
      </c>
      <c r="F98" s="454">
        <v>40.99943</v>
      </c>
      <c r="G98" s="454">
        <v>1.06007E7</v>
      </c>
      <c r="H98" s="455"/>
      <c r="I98" s="457">
        <v>0.003</v>
      </c>
    </row>
    <row r="99" ht="15.75" customHeight="1">
      <c r="A99" s="458" t="s">
        <v>369</v>
      </c>
      <c r="B99" s="454">
        <v>46.29</v>
      </c>
      <c r="C99" s="454">
        <v>46.73</v>
      </c>
      <c r="D99" s="454">
        <v>46.24</v>
      </c>
      <c r="E99" s="454">
        <v>46.6</v>
      </c>
      <c r="F99" s="454">
        <v>41.33652</v>
      </c>
      <c r="G99" s="454">
        <v>8885700.0</v>
      </c>
      <c r="H99" s="455"/>
      <c r="I99" s="457">
        <v>0.0082</v>
      </c>
    </row>
    <row r="100" ht="15.75" customHeight="1">
      <c r="A100" s="458" t="s">
        <v>370</v>
      </c>
      <c r="B100" s="454">
        <v>46.68</v>
      </c>
      <c r="C100" s="454">
        <v>46.87</v>
      </c>
      <c r="D100" s="454">
        <v>46.59</v>
      </c>
      <c r="E100" s="454">
        <v>46.73</v>
      </c>
      <c r="F100" s="454">
        <v>41.45183</v>
      </c>
      <c r="G100" s="454">
        <v>6392000.0</v>
      </c>
      <c r="H100" s="455"/>
      <c r="I100" s="457">
        <v>0.0028</v>
      </c>
    </row>
    <row r="101" ht="15.75" customHeight="1">
      <c r="A101" s="458" t="s">
        <v>371</v>
      </c>
      <c r="B101" s="454">
        <v>46.73</v>
      </c>
      <c r="C101" s="454">
        <v>46.75</v>
      </c>
      <c r="D101" s="454">
        <v>46.21</v>
      </c>
      <c r="E101" s="454">
        <v>46.22</v>
      </c>
      <c r="F101" s="454">
        <v>40.99943</v>
      </c>
      <c r="G101" s="454">
        <v>1.39863E7</v>
      </c>
      <c r="H101" s="455"/>
      <c r="I101" s="457">
        <v>-0.0109</v>
      </c>
    </row>
    <row r="102" ht="15.75" customHeight="1">
      <c r="A102" s="458" t="s">
        <v>372</v>
      </c>
      <c r="B102" s="454">
        <v>46.34</v>
      </c>
      <c r="C102" s="454">
        <v>46.38</v>
      </c>
      <c r="D102" s="454">
        <v>45.92</v>
      </c>
      <c r="E102" s="454">
        <v>45.93</v>
      </c>
      <c r="F102" s="454">
        <v>40.74219</v>
      </c>
      <c r="G102" s="454">
        <v>7159100.0</v>
      </c>
      <c r="H102" s="455"/>
      <c r="I102" s="457">
        <v>-0.0063</v>
      </c>
    </row>
    <row r="103" ht="15.75" customHeight="1">
      <c r="A103" s="458" t="s">
        <v>373</v>
      </c>
      <c r="B103" s="454">
        <v>45.89</v>
      </c>
      <c r="C103" s="454">
        <v>46.08</v>
      </c>
      <c r="D103" s="454">
        <v>45.69</v>
      </c>
      <c r="E103" s="454">
        <v>45.7</v>
      </c>
      <c r="F103" s="454">
        <v>40.53817</v>
      </c>
      <c r="G103" s="454">
        <v>1.31449E7</v>
      </c>
      <c r="H103" s="455"/>
      <c r="I103" s="457">
        <v>-0.005</v>
      </c>
    </row>
    <row r="104" ht="15.75" customHeight="1">
      <c r="A104" s="458" t="s">
        <v>374</v>
      </c>
      <c r="B104" s="454">
        <v>45.65</v>
      </c>
      <c r="C104" s="454">
        <v>45.8</v>
      </c>
      <c r="D104" s="454">
        <v>45.58</v>
      </c>
      <c r="E104" s="454">
        <v>45.63</v>
      </c>
      <c r="F104" s="454">
        <v>40.47607</v>
      </c>
      <c r="G104" s="454">
        <v>1.09529E7</v>
      </c>
      <c r="H104" s="455"/>
      <c r="I104" s="457">
        <v>-0.0015</v>
      </c>
    </row>
    <row r="105" ht="15.75" customHeight="1">
      <c r="A105" s="458" t="s">
        <v>375</v>
      </c>
      <c r="B105" s="454">
        <v>46.05</v>
      </c>
      <c r="C105" s="454">
        <v>46.05</v>
      </c>
      <c r="D105" s="454">
        <v>45.56</v>
      </c>
      <c r="E105" s="454">
        <v>45.69</v>
      </c>
      <c r="F105" s="454">
        <v>40.5293</v>
      </c>
      <c r="G105" s="454">
        <v>9581200.0</v>
      </c>
      <c r="H105" s="455"/>
      <c r="I105" s="457">
        <v>0.0013</v>
      </c>
    </row>
    <row r="106" ht="15.75" customHeight="1">
      <c r="A106" s="458" t="s">
        <v>376</v>
      </c>
      <c r="B106" s="454">
        <v>45.65</v>
      </c>
      <c r="C106" s="454">
        <v>45.73</v>
      </c>
      <c r="D106" s="454">
        <v>45.28</v>
      </c>
      <c r="E106" s="454">
        <v>45.37</v>
      </c>
      <c r="F106" s="454">
        <v>40.24544</v>
      </c>
      <c r="G106" s="454">
        <v>8476800.0</v>
      </c>
      <c r="H106" s="455"/>
      <c r="I106" s="457">
        <v>-0.007</v>
      </c>
    </row>
    <row r="107" ht="15.75" customHeight="1">
      <c r="A107" s="458" t="s">
        <v>377</v>
      </c>
      <c r="B107" s="454">
        <v>45.25</v>
      </c>
      <c r="C107" s="454">
        <v>45.42</v>
      </c>
      <c r="D107" s="454">
        <v>45.22</v>
      </c>
      <c r="E107" s="454">
        <v>45.33</v>
      </c>
      <c r="F107" s="454">
        <v>40.20997</v>
      </c>
      <c r="G107" s="454">
        <v>1.24109E7</v>
      </c>
      <c r="H107" s="455"/>
      <c r="I107" s="457">
        <v>-9.0E-4</v>
      </c>
    </row>
    <row r="108" ht="15.75" customHeight="1">
      <c r="A108" s="458" t="s">
        <v>378</v>
      </c>
      <c r="B108" s="454">
        <v>45.28</v>
      </c>
      <c r="C108" s="454">
        <v>45.32</v>
      </c>
      <c r="D108" s="454">
        <v>44.89</v>
      </c>
      <c r="E108" s="454">
        <v>44.95</v>
      </c>
      <c r="F108" s="454">
        <v>39.87288</v>
      </c>
      <c r="G108" s="454">
        <v>9716500.0</v>
      </c>
      <c r="H108" s="455"/>
      <c r="I108" s="457">
        <v>-0.0084</v>
      </c>
    </row>
    <row r="109" ht="15.75" customHeight="1">
      <c r="A109" s="458" t="s">
        <v>379</v>
      </c>
      <c r="B109" s="454">
        <v>45.0</v>
      </c>
      <c r="C109" s="454">
        <v>45.07</v>
      </c>
      <c r="D109" s="454">
        <v>44.39</v>
      </c>
      <c r="E109" s="454">
        <v>44.57</v>
      </c>
      <c r="F109" s="454">
        <v>39.5358</v>
      </c>
      <c r="G109" s="454">
        <v>1.98341E7</v>
      </c>
      <c r="H109" s="455"/>
      <c r="I109" s="457">
        <v>-0.0085</v>
      </c>
    </row>
    <row r="110" ht="15.75" customHeight="1">
      <c r="A110" s="453">
        <v>43199.0</v>
      </c>
      <c r="B110" s="454">
        <v>44.6</v>
      </c>
      <c r="C110" s="454">
        <v>44.9</v>
      </c>
      <c r="D110" s="454">
        <v>44.51</v>
      </c>
      <c r="E110" s="454">
        <v>44.76</v>
      </c>
      <c r="F110" s="454">
        <v>39.70434</v>
      </c>
      <c r="G110" s="454">
        <v>1.11385E7</v>
      </c>
      <c r="H110" s="455"/>
      <c r="I110" s="457">
        <v>0.0043</v>
      </c>
    </row>
    <row r="111" ht="15.75" customHeight="1">
      <c r="A111" s="453">
        <v>43229.0</v>
      </c>
      <c r="B111" s="454">
        <v>44.66</v>
      </c>
      <c r="C111" s="454">
        <v>45.42</v>
      </c>
      <c r="D111" s="454">
        <v>44.66</v>
      </c>
      <c r="E111" s="454">
        <v>45.38</v>
      </c>
      <c r="F111" s="454">
        <v>40.25431</v>
      </c>
      <c r="G111" s="454">
        <v>1.05549E7</v>
      </c>
      <c r="H111" s="455"/>
      <c r="I111" s="457">
        <v>0.0139</v>
      </c>
    </row>
    <row r="112" ht="15.75" customHeight="1">
      <c r="A112" s="453">
        <v>43260.0</v>
      </c>
      <c r="B112" s="454">
        <v>45.4</v>
      </c>
      <c r="C112" s="454">
        <v>46.0</v>
      </c>
      <c r="D112" s="454">
        <v>45.3</v>
      </c>
      <c r="E112" s="454">
        <v>45.77</v>
      </c>
      <c r="F112" s="454">
        <v>40.60026</v>
      </c>
      <c r="G112" s="454">
        <v>1.14394E7</v>
      </c>
      <c r="H112" s="455"/>
      <c r="I112" s="457">
        <v>0.0086</v>
      </c>
    </row>
    <row r="113" ht="15.75" customHeight="1">
      <c r="A113" s="453">
        <v>43290.0</v>
      </c>
      <c r="B113" s="454">
        <v>45.6</v>
      </c>
      <c r="C113" s="454">
        <v>45.82</v>
      </c>
      <c r="D113" s="454">
        <v>45.28</v>
      </c>
      <c r="E113" s="454">
        <v>45.72</v>
      </c>
      <c r="F113" s="454">
        <v>40.5559</v>
      </c>
      <c r="G113" s="454">
        <v>1.02081E7</v>
      </c>
      <c r="H113" s="455"/>
      <c r="I113" s="457">
        <v>-0.0011</v>
      </c>
    </row>
    <row r="114" ht="15.75" customHeight="1">
      <c r="A114" s="453">
        <v>43382.0</v>
      </c>
      <c r="B114" s="454">
        <v>45.91</v>
      </c>
      <c r="C114" s="454">
        <v>46.31</v>
      </c>
      <c r="D114" s="454">
        <v>45.8</v>
      </c>
      <c r="E114" s="454">
        <v>46.06</v>
      </c>
      <c r="F114" s="454">
        <v>40.85751</v>
      </c>
      <c r="G114" s="454">
        <v>8568900.0</v>
      </c>
      <c r="H114" s="455"/>
      <c r="I114" s="457">
        <v>0.0074</v>
      </c>
    </row>
    <row r="115" ht="15.75" customHeight="1">
      <c r="A115" s="453">
        <v>43413.0</v>
      </c>
      <c r="B115" s="454">
        <v>46.1</v>
      </c>
      <c r="C115" s="454">
        <v>46.15</v>
      </c>
      <c r="D115" s="454">
        <v>45.88</v>
      </c>
      <c r="E115" s="454">
        <v>46.02</v>
      </c>
      <c r="F115" s="454">
        <v>40.82202</v>
      </c>
      <c r="G115" s="454">
        <v>9278300.0</v>
      </c>
      <c r="H115" s="455"/>
      <c r="I115" s="457">
        <v>-9.0E-4</v>
      </c>
    </row>
    <row r="116" ht="15.75" customHeight="1">
      <c r="A116" s="453">
        <v>43443.0</v>
      </c>
      <c r="B116" s="454">
        <v>46.16</v>
      </c>
      <c r="C116" s="454">
        <v>46.3</v>
      </c>
      <c r="D116" s="454">
        <v>46.02</v>
      </c>
      <c r="E116" s="454">
        <v>46.24</v>
      </c>
      <c r="F116" s="454">
        <v>41.01717</v>
      </c>
      <c r="G116" s="454">
        <v>1.32164E7</v>
      </c>
      <c r="H116" s="455"/>
      <c r="I116" s="457">
        <v>0.0048</v>
      </c>
    </row>
    <row r="117" ht="15.75" customHeight="1">
      <c r="A117" s="458" t="s">
        <v>380</v>
      </c>
      <c r="B117" s="454">
        <v>46.01</v>
      </c>
      <c r="C117" s="454">
        <v>46.12</v>
      </c>
      <c r="D117" s="454">
        <v>45.71</v>
      </c>
      <c r="E117" s="454">
        <v>45.83</v>
      </c>
      <c r="F117" s="454">
        <v>40.99928</v>
      </c>
      <c r="G117" s="454">
        <v>8294800.0</v>
      </c>
      <c r="H117" s="455"/>
      <c r="I117" s="457">
        <v>-4.0E-4</v>
      </c>
    </row>
    <row r="118" ht="15.75" customHeight="1">
      <c r="A118" s="458" t="s">
        <v>381</v>
      </c>
      <c r="B118" s="454">
        <v>45.92</v>
      </c>
      <c r="C118" s="454">
        <v>46.03</v>
      </c>
      <c r="D118" s="454">
        <v>45.61</v>
      </c>
      <c r="E118" s="454">
        <v>45.99</v>
      </c>
      <c r="F118" s="454">
        <v>41.14241</v>
      </c>
      <c r="G118" s="454">
        <v>7612900.0</v>
      </c>
      <c r="H118" s="455"/>
      <c r="I118" s="457">
        <v>0.0035</v>
      </c>
    </row>
    <row r="119" ht="15.75" customHeight="1">
      <c r="A119" s="458" t="s">
        <v>382</v>
      </c>
      <c r="B119" s="454">
        <v>46.0</v>
      </c>
      <c r="C119" s="454">
        <v>46.33</v>
      </c>
      <c r="D119" s="454">
        <v>45.91</v>
      </c>
      <c r="E119" s="454">
        <v>46.32</v>
      </c>
      <c r="F119" s="454">
        <v>41.43763</v>
      </c>
      <c r="G119" s="454">
        <v>8527300.0</v>
      </c>
      <c r="H119" s="455"/>
      <c r="I119" s="457">
        <v>0.0072</v>
      </c>
    </row>
    <row r="120" ht="15.75" customHeight="1">
      <c r="A120" s="458" t="s">
        <v>383</v>
      </c>
      <c r="B120" s="454">
        <v>46.39</v>
      </c>
      <c r="C120" s="454">
        <v>46.53</v>
      </c>
      <c r="D120" s="454">
        <v>45.93</v>
      </c>
      <c r="E120" s="454">
        <v>45.93</v>
      </c>
      <c r="F120" s="454">
        <v>41.08874</v>
      </c>
      <c r="G120" s="454">
        <v>9847400.0</v>
      </c>
      <c r="H120" s="455"/>
      <c r="I120" s="457">
        <v>-0.0084</v>
      </c>
    </row>
    <row r="121" ht="15.75" customHeight="1">
      <c r="A121" s="458" t="s">
        <v>384</v>
      </c>
      <c r="B121" s="454">
        <v>46.0</v>
      </c>
      <c r="C121" s="454">
        <v>46.11</v>
      </c>
      <c r="D121" s="454">
        <v>45.87</v>
      </c>
      <c r="E121" s="454">
        <v>45.96</v>
      </c>
      <c r="F121" s="454">
        <v>41.11557</v>
      </c>
      <c r="G121" s="454">
        <v>7119000.0</v>
      </c>
      <c r="H121" s="455"/>
      <c r="I121" s="457">
        <v>7.0E-4</v>
      </c>
    </row>
    <row r="122" ht="15.75" customHeight="1">
      <c r="A122" s="458" t="s">
        <v>385</v>
      </c>
      <c r="B122" s="454">
        <v>46.22</v>
      </c>
      <c r="C122" s="454">
        <v>46.68</v>
      </c>
      <c r="D122" s="454">
        <v>46.15</v>
      </c>
      <c r="E122" s="454">
        <v>46.64</v>
      </c>
      <c r="F122" s="454">
        <v>41.7239</v>
      </c>
      <c r="G122" s="454">
        <v>9736700.0</v>
      </c>
      <c r="H122" s="455"/>
      <c r="I122" s="457">
        <v>0.0148</v>
      </c>
    </row>
    <row r="123" ht="15.75" customHeight="1">
      <c r="A123" s="458" t="s">
        <v>386</v>
      </c>
      <c r="B123" s="454">
        <v>46.64</v>
      </c>
      <c r="C123" s="454">
        <v>46.69</v>
      </c>
      <c r="D123" s="454">
        <v>46.38</v>
      </c>
      <c r="E123" s="454">
        <v>46.58</v>
      </c>
      <c r="F123" s="454">
        <v>41.67023</v>
      </c>
      <c r="G123" s="454">
        <v>1.92403E7</v>
      </c>
      <c r="H123" s="455"/>
      <c r="I123" s="457">
        <v>-0.0013</v>
      </c>
    </row>
    <row r="124" ht="15.75" customHeight="1">
      <c r="A124" s="458" t="s">
        <v>387</v>
      </c>
      <c r="B124" s="454">
        <v>46.49</v>
      </c>
      <c r="C124" s="454">
        <v>46.53</v>
      </c>
      <c r="D124" s="454">
        <v>45.84</v>
      </c>
      <c r="E124" s="454">
        <v>46.07</v>
      </c>
      <c r="F124" s="454">
        <v>41.214</v>
      </c>
      <c r="G124" s="454">
        <v>1.07789E7</v>
      </c>
      <c r="H124" s="455"/>
      <c r="I124" s="457">
        <v>-0.0109</v>
      </c>
    </row>
    <row r="125" ht="15.75" customHeight="1">
      <c r="A125" s="458" t="s">
        <v>388</v>
      </c>
      <c r="B125" s="454">
        <v>46.06</v>
      </c>
      <c r="C125" s="454">
        <v>46.18</v>
      </c>
      <c r="D125" s="454">
        <v>45.61</v>
      </c>
      <c r="E125" s="454">
        <v>45.68</v>
      </c>
      <c r="F125" s="454">
        <v>40.86509</v>
      </c>
      <c r="G125" s="454">
        <v>7919100.0</v>
      </c>
      <c r="H125" s="455"/>
      <c r="I125" s="457">
        <v>-0.0085</v>
      </c>
    </row>
    <row r="126" ht="15.75" customHeight="1">
      <c r="A126" s="458" t="s">
        <v>389</v>
      </c>
      <c r="B126" s="454">
        <v>45.77</v>
      </c>
      <c r="C126" s="454">
        <v>46.07</v>
      </c>
      <c r="D126" s="454">
        <v>45.57</v>
      </c>
      <c r="E126" s="454">
        <v>45.85</v>
      </c>
      <c r="F126" s="454">
        <v>41.01717</v>
      </c>
      <c r="G126" s="454">
        <v>1.01626E7</v>
      </c>
      <c r="H126" s="455"/>
      <c r="I126" s="457">
        <v>0.0037</v>
      </c>
    </row>
    <row r="127" ht="15.75" customHeight="1">
      <c r="A127" s="458" t="s">
        <v>390</v>
      </c>
      <c r="B127" s="454">
        <v>45.73</v>
      </c>
      <c r="C127" s="454">
        <v>46.18</v>
      </c>
      <c r="D127" s="454">
        <v>45.68</v>
      </c>
      <c r="E127" s="454">
        <v>46.01</v>
      </c>
      <c r="F127" s="454">
        <v>41.16031</v>
      </c>
      <c r="G127" s="454">
        <v>1.08269E7</v>
      </c>
      <c r="H127" s="455"/>
      <c r="I127" s="457">
        <v>0.0035</v>
      </c>
    </row>
    <row r="128" ht="15.75" customHeight="1">
      <c r="A128" s="458" t="s">
        <v>391</v>
      </c>
      <c r="B128" s="454">
        <v>46.0</v>
      </c>
      <c r="C128" s="454">
        <v>46.19</v>
      </c>
      <c r="D128" s="454">
        <v>45.97</v>
      </c>
      <c r="E128" s="454">
        <v>46.19</v>
      </c>
      <c r="F128" s="454">
        <v>41.32134</v>
      </c>
      <c r="G128" s="454">
        <v>9071900.0</v>
      </c>
      <c r="H128" s="455"/>
      <c r="I128" s="457">
        <v>0.0039</v>
      </c>
    </row>
    <row r="129" ht="15.75" customHeight="1">
      <c r="A129" s="453">
        <v>43110.0</v>
      </c>
      <c r="B129" s="454">
        <v>46.17</v>
      </c>
      <c r="C129" s="454">
        <v>46.35</v>
      </c>
      <c r="D129" s="454">
        <v>46.05</v>
      </c>
      <c r="E129" s="454">
        <v>46.23</v>
      </c>
      <c r="F129" s="454">
        <v>41.35711</v>
      </c>
      <c r="G129" s="454">
        <v>9364700.0</v>
      </c>
      <c r="H129" s="455"/>
      <c r="I129" s="457">
        <v>9.0E-4</v>
      </c>
    </row>
    <row r="130" ht="15.75" customHeight="1">
      <c r="A130" s="453">
        <v>43141.0</v>
      </c>
      <c r="B130" s="454">
        <v>46.28</v>
      </c>
      <c r="C130" s="454">
        <v>46.56</v>
      </c>
      <c r="D130" s="454">
        <v>46.06</v>
      </c>
      <c r="E130" s="454">
        <v>46.51</v>
      </c>
      <c r="F130" s="454">
        <v>41.6076</v>
      </c>
      <c r="G130" s="454">
        <v>7462700.0</v>
      </c>
      <c r="H130" s="455"/>
      <c r="I130" s="457">
        <v>0.0061</v>
      </c>
    </row>
    <row r="131" ht="15.75" customHeight="1">
      <c r="A131" s="453">
        <v>43169.0</v>
      </c>
      <c r="B131" s="454">
        <v>46.46</v>
      </c>
      <c r="C131" s="454">
        <v>46.55</v>
      </c>
      <c r="D131" s="454">
        <v>45.8</v>
      </c>
      <c r="E131" s="454">
        <v>45.87</v>
      </c>
      <c r="F131" s="454">
        <v>41.03506</v>
      </c>
      <c r="G131" s="454">
        <v>1.05423E7</v>
      </c>
      <c r="H131" s="455"/>
      <c r="I131" s="457">
        <v>-0.0138</v>
      </c>
    </row>
    <row r="132" ht="15.75" customHeight="1">
      <c r="A132" s="453">
        <v>43200.0</v>
      </c>
      <c r="B132" s="454">
        <v>45.66</v>
      </c>
      <c r="C132" s="454">
        <v>45.9</v>
      </c>
      <c r="D132" s="454">
        <v>45.43</v>
      </c>
      <c r="E132" s="454">
        <v>45.85</v>
      </c>
      <c r="F132" s="454">
        <v>41.01717</v>
      </c>
      <c r="G132" s="454">
        <v>9582300.0</v>
      </c>
      <c r="H132" s="455"/>
      <c r="I132" s="457">
        <v>-4.0E-4</v>
      </c>
    </row>
    <row r="133" ht="15.75" customHeight="1">
      <c r="A133" s="453">
        <v>43230.0</v>
      </c>
      <c r="B133" s="454">
        <v>45.94</v>
      </c>
      <c r="C133" s="454">
        <v>46.16</v>
      </c>
      <c r="D133" s="454">
        <v>45.69</v>
      </c>
      <c r="E133" s="454">
        <v>45.88</v>
      </c>
      <c r="F133" s="454">
        <v>41.04401</v>
      </c>
      <c r="G133" s="454">
        <v>8734100.0</v>
      </c>
      <c r="H133" s="455"/>
      <c r="I133" s="457">
        <v>7.0E-4</v>
      </c>
    </row>
    <row r="134" ht="15.75" customHeight="1">
      <c r="A134" s="453">
        <v>43322.0</v>
      </c>
      <c r="B134" s="454">
        <v>45.99</v>
      </c>
      <c r="C134" s="454">
        <v>46.58</v>
      </c>
      <c r="D134" s="454">
        <v>45.97</v>
      </c>
      <c r="E134" s="454">
        <v>46.48</v>
      </c>
      <c r="F134" s="454">
        <v>41.58077</v>
      </c>
      <c r="G134" s="454">
        <v>9808100.0</v>
      </c>
      <c r="H134" s="455"/>
      <c r="I134" s="457">
        <v>0.0131</v>
      </c>
    </row>
    <row r="135" ht="15.75" customHeight="1">
      <c r="A135" s="453">
        <v>43353.0</v>
      </c>
      <c r="B135" s="454">
        <v>46.38</v>
      </c>
      <c r="C135" s="454">
        <v>46.55</v>
      </c>
      <c r="D135" s="454">
        <v>46.22</v>
      </c>
      <c r="E135" s="454">
        <v>46.39</v>
      </c>
      <c r="F135" s="454">
        <v>41.50025</v>
      </c>
      <c r="G135" s="454">
        <v>1.08245E7</v>
      </c>
      <c r="H135" s="455"/>
      <c r="I135" s="457">
        <v>-0.0019</v>
      </c>
    </row>
    <row r="136" ht="15.75" customHeight="1">
      <c r="A136" s="459">
        <v>43383.0</v>
      </c>
      <c r="B136" s="454">
        <v>46.3</v>
      </c>
      <c r="C136" s="454">
        <v>46.7</v>
      </c>
      <c r="D136" s="454">
        <v>45.67</v>
      </c>
      <c r="E136" s="454">
        <v>45.68</v>
      </c>
      <c r="F136" s="454">
        <v>40.86509</v>
      </c>
      <c r="G136" s="454">
        <v>1.3917E7</v>
      </c>
      <c r="H136" s="455"/>
      <c r="I136" s="457">
        <v>-0.0153</v>
      </c>
    </row>
    <row r="137" ht="15.75" customHeight="1">
      <c r="A137" s="459">
        <v>43414.0</v>
      </c>
      <c r="B137" s="454">
        <v>45.8</v>
      </c>
      <c r="C137" s="454">
        <v>45.97</v>
      </c>
      <c r="D137" s="454">
        <v>44.5</v>
      </c>
      <c r="E137" s="454">
        <v>44.64</v>
      </c>
      <c r="F137" s="454">
        <v>39.93471</v>
      </c>
      <c r="G137" s="454">
        <v>1.76779E7</v>
      </c>
      <c r="H137" s="455"/>
      <c r="I137" s="457">
        <v>-0.0228</v>
      </c>
    </row>
    <row r="138" ht="15.75" customHeight="1">
      <c r="A138" s="459">
        <v>43444.0</v>
      </c>
      <c r="B138" s="454">
        <v>44.48</v>
      </c>
      <c r="C138" s="454">
        <v>44.88</v>
      </c>
      <c r="D138" s="454">
        <v>44.25</v>
      </c>
      <c r="E138" s="454">
        <v>44.68</v>
      </c>
      <c r="F138" s="454">
        <v>39.9705</v>
      </c>
      <c r="G138" s="454">
        <v>1.24201E7</v>
      </c>
      <c r="H138" s="455"/>
      <c r="I138" s="457">
        <v>9.0E-4</v>
      </c>
    </row>
    <row r="139" ht="15.75" customHeight="1">
      <c r="A139" s="458" t="s">
        <v>392</v>
      </c>
      <c r="B139" s="454">
        <v>44.64</v>
      </c>
      <c r="C139" s="454">
        <v>45.27</v>
      </c>
      <c r="D139" s="454">
        <v>44.59</v>
      </c>
      <c r="E139" s="454">
        <v>44.91</v>
      </c>
      <c r="F139" s="454">
        <v>40.17625</v>
      </c>
      <c r="G139" s="454">
        <v>1.16085E7</v>
      </c>
      <c r="H139" s="455"/>
      <c r="I139" s="457">
        <v>0.0051</v>
      </c>
    </row>
    <row r="140" ht="15.75" customHeight="1">
      <c r="A140" s="458" t="s">
        <v>393</v>
      </c>
      <c r="B140" s="454">
        <v>45.02</v>
      </c>
      <c r="C140" s="454">
        <v>45.6</v>
      </c>
      <c r="D140" s="454">
        <v>44.86</v>
      </c>
      <c r="E140" s="454">
        <v>45.49</v>
      </c>
      <c r="F140" s="454">
        <v>40.69512</v>
      </c>
      <c r="G140" s="454">
        <v>1.04425E7</v>
      </c>
      <c r="H140" s="455"/>
      <c r="I140" s="457">
        <v>0.0129</v>
      </c>
    </row>
    <row r="141" ht="15.75" customHeight="1">
      <c r="A141" s="458" t="s">
        <v>394</v>
      </c>
      <c r="B141" s="454">
        <v>45.41</v>
      </c>
      <c r="C141" s="454">
        <v>45.99</v>
      </c>
      <c r="D141" s="454">
        <v>45.36</v>
      </c>
      <c r="E141" s="454">
        <v>45.86</v>
      </c>
      <c r="F141" s="454">
        <v>41.02612</v>
      </c>
      <c r="G141" s="454">
        <v>1.10558E7</v>
      </c>
      <c r="H141" s="455"/>
      <c r="I141" s="457">
        <v>0.0081</v>
      </c>
    </row>
    <row r="142" ht="15.75" customHeight="1">
      <c r="A142" s="458" t="s">
        <v>395</v>
      </c>
      <c r="B142" s="454">
        <v>45.9</v>
      </c>
      <c r="C142" s="454">
        <v>46.08</v>
      </c>
      <c r="D142" s="454">
        <v>45.46</v>
      </c>
      <c r="E142" s="454">
        <v>45.61</v>
      </c>
      <c r="F142" s="454">
        <v>40.80247</v>
      </c>
      <c r="G142" s="454">
        <v>1.27169E7</v>
      </c>
      <c r="H142" s="455"/>
      <c r="I142" s="457">
        <v>-0.0055</v>
      </c>
    </row>
    <row r="143" ht="15.75" customHeight="1">
      <c r="A143" s="458" t="s">
        <v>396</v>
      </c>
      <c r="B143" s="454">
        <v>45.83</v>
      </c>
      <c r="C143" s="454">
        <v>46.49</v>
      </c>
      <c r="D143" s="454">
        <v>45.83</v>
      </c>
      <c r="E143" s="454">
        <v>46.33</v>
      </c>
      <c r="F143" s="454">
        <v>41.44658</v>
      </c>
      <c r="G143" s="454">
        <v>1.39892E7</v>
      </c>
      <c r="H143" s="455"/>
      <c r="I143" s="457">
        <v>0.0158</v>
      </c>
    </row>
    <row r="144" ht="15.75" customHeight="1">
      <c r="A144" s="458" t="s">
        <v>397</v>
      </c>
      <c r="B144" s="454">
        <v>46.37</v>
      </c>
      <c r="C144" s="454">
        <v>46.46</v>
      </c>
      <c r="D144" s="454">
        <v>45.81</v>
      </c>
      <c r="E144" s="454">
        <v>45.97</v>
      </c>
      <c r="F144" s="454">
        <v>41.12453</v>
      </c>
      <c r="G144" s="454">
        <v>1.42836E7</v>
      </c>
      <c r="H144" s="455"/>
      <c r="I144" s="457">
        <v>-0.0078</v>
      </c>
    </row>
    <row r="145" ht="15.75" customHeight="1">
      <c r="A145" s="458" t="s">
        <v>398</v>
      </c>
      <c r="B145" s="454">
        <v>45.62</v>
      </c>
      <c r="C145" s="454">
        <v>46.46</v>
      </c>
      <c r="D145" s="454">
        <v>45.45</v>
      </c>
      <c r="E145" s="454">
        <v>46.36</v>
      </c>
      <c r="F145" s="454">
        <v>41.47341</v>
      </c>
      <c r="G145" s="454">
        <v>1.74839E7</v>
      </c>
      <c r="H145" s="455"/>
      <c r="I145" s="457">
        <v>0.0085</v>
      </c>
    </row>
    <row r="146" ht="15.75" customHeight="1">
      <c r="A146" s="458" t="s">
        <v>399</v>
      </c>
      <c r="B146" s="454">
        <v>46.33</v>
      </c>
      <c r="C146" s="454">
        <v>47.39</v>
      </c>
      <c r="D146" s="454">
        <v>46.24</v>
      </c>
      <c r="E146" s="454">
        <v>46.73</v>
      </c>
      <c r="F146" s="454">
        <v>41.80442</v>
      </c>
      <c r="G146" s="454">
        <v>2.1626E7</v>
      </c>
      <c r="H146" s="455"/>
      <c r="I146" s="457">
        <v>0.008</v>
      </c>
    </row>
    <row r="147" ht="15.75" customHeight="1">
      <c r="A147" s="458" t="s">
        <v>400</v>
      </c>
      <c r="B147" s="454">
        <v>46.65</v>
      </c>
      <c r="C147" s="454">
        <v>46.74</v>
      </c>
      <c r="D147" s="454">
        <v>46.12</v>
      </c>
      <c r="E147" s="454">
        <v>46.51</v>
      </c>
      <c r="F147" s="454">
        <v>41.6076</v>
      </c>
      <c r="G147" s="454">
        <v>1.42202E7</v>
      </c>
      <c r="H147" s="455"/>
      <c r="I147" s="457">
        <v>-0.0047</v>
      </c>
    </row>
    <row r="148" ht="15.75" customHeight="1">
      <c r="A148" s="458" t="s">
        <v>401</v>
      </c>
      <c r="B148" s="454">
        <v>46.37</v>
      </c>
      <c r="C148" s="454">
        <v>46.48</v>
      </c>
      <c r="D148" s="454">
        <v>45.43</v>
      </c>
      <c r="E148" s="454">
        <v>45.92</v>
      </c>
      <c r="F148" s="454">
        <v>41.0798</v>
      </c>
      <c r="G148" s="454">
        <v>2.1458E7</v>
      </c>
      <c r="H148" s="455"/>
      <c r="I148" s="457">
        <v>-0.0127</v>
      </c>
    </row>
    <row r="149" ht="15.75" customHeight="1">
      <c r="A149" s="458" t="s">
        <v>402</v>
      </c>
      <c r="B149" s="454">
        <v>46.15</v>
      </c>
      <c r="C149" s="454">
        <v>46.56</v>
      </c>
      <c r="D149" s="454">
        <v>46.05</v>
      </c>
      <c r="E149" s="454">
        <v>46.46</v>
      </c>
      <c r="F149" s="454">
        <v>41.56288</v>
      </c>
      <c r="G149" s="454">
        <v>2.09322E7</v>
      </c>
      <c r="H149" s="455"/>
      <c r="I149" s="457">
        <v>0.0118</v>
      </c>
    </row>
    <row r="150" ht="15.75" customHeight="1">
      <c r="A150" s="458" t="s">
        <v>403</v>
      </c>
      <c r="B150" s="454">
        <v>46.62</v>
      </c>
      <c r="C150" s="454">
        <v>47.74</v>
      </c>
      <c r="D150" s="454">
        <v>46.04</v>
      </c>
      <c r="E150" s="454">
        <v>47.63</v>
      </c>
      <c r="F150" s="454">
        <v>42.60955</v>
      </c>
      <c r="G150" s="454">
        <v>2.08954E7</v>
      </c>
      <c r="H150" s="455"/>
      <c r="I150" s="457">
        <v>0.0252</v>
      </c>
    </row>
    <row r="151" ht="15.75" customHeight="1">
      <c r="A151" s="458" t="s">
        <v>404</v>
      </c>
      <c r="B151" s="454">
        <v>47.5</v>
      </c>
      <c r="C151" s="454">
        <v>48.08</v>
      </c>
      <c r="D151" s="454">
        <v>47.22</v>
      </c>
      <c r="E151" s="454">
        <v>47.88</v>
      </c>
      <c r="F151" s="454">
        <v>42.8332</v>
      </c>
      <c r="G151" s="454">
        <v>2.53094E7</v>
      </c>
      <c r="H151" s="455"/>
      <c r="I151" s="457">
        <v>0.0052</v>
      </c>
    </row>
    <row r="152" ht="15.75" customHeight="1">
      <c r="A152" s="453">
        <v>43111.0</v>
      </c>
      <c r="B152" s="454">
        <v>47.81</v>
      </c>
      <c r="C152" s="454">
        <v>48.15</v>
      </c>
      <c r="D152" s="454">
        <v>47.3</v>
      </c>
      <c r="E152" s="454">
        <v>47.74</v>
      </c>
      <c r="F152" s="454">
        <v>42.70796</v>
      </c>
      <c r="G152" s="454">
        <v>1.64945E7</v>
      </c>
      <c r="H152" s="455"/>
      <c r="I152" s="457">
        <v>-0.0029</v>
      </c>
    </row>
    <row r="153" ht="15.75" customHeight="1">
      <c r="A153" s="453">
        <v>43142.0</v>
      </c>
      <c r="B153" s="454">
        <v>47.82</v>
      </c>
      <c r="C153" s="454">
        <v>48.0</v>
      </c>
      <c r="D153" s="454">
        <v>47.44</v>
      </c>
      <c r="E153" s="454">
        <v>48.0</v>
      </c>
      <c r="F153" s="454">
        <v>42.94056</v>
      </c>
      <c r="G153" s="454">
        <v>1.75849E7</v>
      </c>
      <c r="H153" s="455"/>
      <c r="I153" s="457">
        <v>0.0054</v>
      </c>
    </row>
    <row r="154" ht="15.75" customHeight="1">
      <c r="A154" s="453">
        <v>43231.0</v>
      </c>
      <c r="B154" s="454">
        <v>48.0</v>
      </c>
      <c r="C154" s="454">
        <v>48.78</v>
      </c>
      <c r="D154" s="454">
        <v>47.92</v>
      </c>
      <c r="E154" s="454">
        <v>48.69</v>
      </c>
      <c r="F154" s="454">
        <v>43.55783</v>
      </c>
      <c r="G154" s="454">
        <v>1.65435E7</v>
      </c>
      <c r="H154" s="455"/>
      <c r="I154" s="457">
        <v>0.0144</v>
      </c>
    </row>
    <row r="155" ht="15.75" customHeight="1">
      <c r="A155" s="453">
        <v>43262.0</v>
      </c>
      <c r="B155" s="454">
        <v>48.65</v>
      </c>
      <c r="C155" s="454">
        <v>49.13</v>
      </c>
      <c r="D155" s="454">
        <v>48.6</v>
      </c>
      <c r="E155" s="454">
        <v>49.11</v>
      </c>
      <c r="F155" s="454">
        <v>43.93356</v>
      </c>
      <c r="G155" s="454">
        <v>1.43734E7</v>
      </c>
      <c r="H155" s="455"/>
      <c r="I155" s="457">
        <v>0.0086</v>
      </c>
    </row>
    <row r="156" ht="15.75" customHeight="1">
      <c r="A156" s="453">
        <v>43292.0</v>
      </c>
      <c r="B156" s="454">
        <v>49.39</v>
      </c>
      <c r="C156" s="454">
        <v>49.55</v>
      </c>
      <c r="D156" s="454">
        <v>49.03</v>
      </c>
      <c r="E156" s="454">
        <v>49.37</v>
      </c>
      <c r="F156" s="454">
        <v>44.16614</v>
      </c>
      <c r="G156" s="454">
        <v>1.22397E7</v>
      </c>
      <c r="H156" s="455"/>
      <c r="I156" s="457">
        <v>0.0053</v>
      </c>
    </row>
    <row r="157" ht="15.75" customHeight="1">
      <c r="A157" s="453">
        <v>43323.0</v>
      </c>
      <c r="B157" s="454">
        <v>49.12</v>
      </c>
      <c r="C157" s="454">
        <v>49.37</v>
      </c>
      <c r="D157" s="454">
        <v>49.1</v>
      </c>
      <c r="E157" s="454">
        <v>49.33</v>
      </c>
      <c r="F157" s="454">
        <v>44.13036</v>
      </c>
      <c r="G157" s="454">
        <v>9762800.0</v>
      </c>
      <c r="H157" s="455"/>
      <c r="I157" s="457">
        <v>-8.0E-4</v>
      </c>
    </row>
    <row r="158" ht="15.75" customHeight="1">
      <c r="A158" s="453">
        <v>43354.0</v>
      </c>
      <c r="B158" s="454">
        <v>49.39</v>
      </c>
      <c r="C158" s="454">
        <v>49.89</v>
      </c>
      <c r="D158" s="454">
        <v>49.36</v>
      </c>
      <c r="E158" s="454">
        <v>49.68</v>
      </c>
      <c r="F158" s="454">
        <v>44.44348</v>
      </c>
      <c r="G158" s="454">
        <v>1.23981E7</v>
      </c>
      <c r="H158" s="455"/>
      <c r="I158" s="457">
        <v>0.0071</v>
      </c>
    </row>
    <row r="159" ht="15.75" customHeight="1">
      <c r="A159" s="459">
        <v>43445.0</v>
      </c>
      <c r="B159" s="454">
        <v>49.61</v>
      </c>
      <c r="C159" s="454">
        <v>50.24</v>
      </c>
      <c r="D159" s="454">
        <v>49.54</v>
      </c>
      <c r="E159" s="454">
        <v>49.87</v>
      </c>
      <c r="F159" s="454">
        <v>44.61344</v>
      </c>
      <c r="G159" s="454">
        <v>1.39183E7</v>
      </c>
      <c r="H159" s="455"/>
      <c r="I159" s="457">
        <v>0.0038</v>
      </c>
    </row>
    <row r="160" ht="15.75" customHeight="1">
      <c r="A160" s="458" t="s">
        <v>405</v>
      </c>
      <c r="B160" s="454">
        <v>49.81</v>
      </c>
      <c r="C160" s="454">
        <v>50.0</v>
      </c>
      <c r="D160" s="454">
        <v>49.58</v>
      </c>
      <c r="E160" s="454">
        <v>49.86</v>
      </c>
      <c r="F160" s="454">
        <v>44.6045</v>
      </c>
      <c r="G160" s="454">
        <v>1.38729E7</v>
      </c>
      <c r="H160" s="455"/>
      <c r="I160" s="457">
        <v>-2.0E-4</v>
      </c>
    </row>
    <row r="161" ht="15.75" customHeight="1">
      <c r="A161" s="458" t="s">
        <v>406</v>
      </c>
      <c r="B161" s="454">
        <v>49.85</v>
      </c>
      <c r="C161" s="454">
        <v>49.94</v>
      </c>
      <c r="D161" s="454">
        <v>49.59</v>
      </c>
      <c r="E161" s="454">
        <v>49.76</v>
      </c>
      <c r="F161" s="454">
        <v>44.51503</v>
      </c>
      <c r="G161" s="454">
        <v>1.21068E7</v>
      </c>
      <c r="H161" s="455"/>
      <c r="I161" s="457">
        <v>-0.002</v>
      </c>
    </row>
    <row r="162" ht="15.75" customHeight="1">
      <c r="A162" s="458" t="s">
        <v>407</v>
      </c>
      <c r="B162" s="454">
        <v>49.66</v>
      </c>
      <c r="C162" s="454">
        <v>49.75</v>
      </c>
      <c r="D162" s="454">
        <v>49.27</v>
      </c>
      <c r="E162" s="454">
        <v>49.74</v>
      </c>
      <c r="F162" s="454">
        <v>44.49715</v>
      </c>
      <c r="G162" s="454">
        <v>1.20801E7</v>
      </c>
      <c r="H162" s="455"/>
      <c r="I162" s="457">
        <v>-4.0E-4</v>
      </c>
    </row>
    <row r="163" ht="15.75" customHeight="1">
      <c r="A163" s="458" t="s">
        <v>408</v>
      </c>
      <c r="B163" s="454">
        <v>49.66</v>
      </c>
      <c r="C163" s="454">
        <v>50.25</v>
      </c>
      <c r="D163" s="454">
        <v>49.63</v>
      </c>
      <c r="E163" s="454">
        <v>50.17</v>
      </c>
      <c r="F163" s="454">
        <v>44.88182</v>
      </c>
      <c r="G163" s="454">
        <v>1.34058E7</v>
      </c>
      <c r="H163" s="455"/>
      <c r="I163" s="457">
        <v>0.0086</v>
      </c>
    </row>
    <row r="164" ht="15.75" customHeight="1">
      <c r="A164" s="458" t="s">
        <v>409</v>
      </c>
      <c r="B164" s="454">
        <v>50.31</v>
      </c>
      <c r="C164" s="454">
        <v>50.76</v>
      </c>
      <c r="D164" s="454">
        <v>50.25</v>
      </c>
      <c r="E164" s="454">
        <v>50.51</v>
      </c>
      <c r="F164" s="454">
        <v>45.18597</v>
      </c>
      <c r="G164" s="454">
        <v>1.35758E7</v>
      </c>
      <c r="H164" s="455"/>
      <c r="I164" s="457">
        <v>0.0068</v>
      </c>
    </row>
    <row r="165" ht="15.75" customHeight="1">
      <c r="A165" s="458" t="s">
        <v>410</v>
      </c>
      <c r="B165" s="454">
        <v>50.82</v>
      </c>
      <c r="C165" s="454">
        <v>50.84</v>
      </c>
      <c r="D165" s="454">
        <v>49.21</v>
      </c>
      <c r="E165" s="454">
        <v>49.38</v>
      </c>
      <c r="F165" s="454">
        <v>44.1751</v>
      </c>
      <c r="G165" s="454">
        <v>1.62553E7</v>
      </c>
      <c r="H165" s="455"/>
      <c r="I165" s="457">
        <v>-0.0224</v>
      </c>
    </row>
    <row r="166" ht="15.75" customHeight="1">
      <c r="A166" s="458" t="s">
        <v>411</v>
      </c>
      <c r="B166" s="454">
        <v>49.23</v>
      </c>
      <c r="C166" s="454">
        <v>49.44</v>
      </c>
      <c r="D166" s="454">
        <v>48.59</v>
      </c>
      <c r="E166" s="454">
        <v>48.73</v>
      </c>
      <c r="F166" s="454">
        <v>43.59361</v>
      </c>
      <c r="G166" s="454">
        <v>1.35592E7</v>
      </c>
      <c r="H166" s="455"/>
      <c r="I166" s="457">
        <v>-0.0132</v>
      </c>
    </row>
    <row r="167" ht="15.75" customHeight="1">
      <c r="A167" s="458" t="s">
        <v>412</v>
      </c>
      <c r="B167" s="454">
        <v>48.75</v>
      </c>
      <c r="C167" s="454">
        <v>49.23</v>
      </c>
      <c r="D167" s="454">
        <v>48.55</v>
      </c>
      <c r="E167" s="454">
        <v>49.02</v>
      </c>
      <c r="F167" s="454">
        <v>43.85304</v>
      </c>
      <c r="G167" s="454">
        <v>4792500.0</v>
      </c>
      <c r="H167" s="455"/>
      <c r="I167" s="457">
        <v>0.006</v>
      </c>
    </row>
    <row r="168" ht="15.75" customHeight="1">
      <c r="A168" s="458" t="s">
        <v>413</v>
      </c>
      <c r="B168" s="454">
        <v>49.01</v>
      </c>
      <c r="C168" s="454">
        <v>49.23</v>
      </c>
      <c r="D168" s="454">
        <v>48.67</v>
      </c>
      <c r="E168" s="454">
        <v>48.87</v>
      </c>
      <c r="F168" s="454">
        <v>43.71885</v>
      </c>
      <c r="G168" s="454">
        <v>9341900.0</v>
      </c>
      <c r="H168" s="455"/>
      <c r="I168" s="457">
        <v>-0.0031</v>
      </c>
    </row>
    <row r="169" ht="15.75" customHeight="1">
      <c r="A169" s="458" t="s">
        <v>414</v>
      </c>
      <c r="B169" s="454">
        <v>48.88</v>
      </c>
      <c r="C169" s="454">
        <v>49.41</v>
      </c>
      <c r="D169" s="454">
        <v>48.73</v>
      </c>
      <c r="E169" s="454">
        <v>49.37</v>
      </c>
      <c r="F169" s="454">
        <v>44.16614</v>
      </c>
      <c r="G169" s="454">
        <v>9180700.0</v>
      </c>
      <c r="H169" s="455"/>
      <c r="I169" s="457">
        <v>0.0102</v>
      </c>
    </row>
    <row r="170" ht="15.75" customHeight="1">
      <c r="A170" s="458" t="s">
        <v>415</v>
      </c>
      <c r="B170" s="454">
        <v>49.21</v>
      </c>
      <c r="C170" s="454">
        <v>49.72</v>
      </c>
      <c r="D170" s="454">
        <v>49.21</v>
      </c>
      <c r="E170" s="454">
        <v>49.71</v>
      </c>
      <c r="F170" s="454">
        <v>44.47031</v>
      </c>
      <c r="G170" s="454">
        <v>1.13687E7</v>
      </c>
      <c r="H170" s="455"/>
      <c r="I170" s="457">
        <v>0.0069</v>
      </c>
    </row>
    <row r="171" ht="15.75" customHeight="1">
      <c r="A171" s="458" t="s">
        <v>416</v>
      </c>
      <c r="B171" s="454">
        <v>49.28</v>
      </c>
      <c r="C171" s="454">
        <v>49.43</v>
      </c>
      <c r="D171" s="454">
        <v>48.97</v>
      </c>
      <c r="E171" s="454">
        <v>48.98</v>
      </c>
      <c r="F171" s="454">
        <v>44.16375</v>
      </c>
      <c r="G171" s="454">
        <v>1.15643E7</v>
      </c>
      <c r="H171" s="455"/>
      <c r="I171" s="457">
        <v>-0.0069</v>
      </c>
    </row>
    <row r="172" ht="15.75" customHeight="1">
      <c r="A172" s="458" t="s">
        <v>417</v>
      </c>
      <c r="B172" s="454">
        <v>49.0</v>
      </c>
      <c r="C172" s="454">
        <v>50.49</v>
      </c>
      <c r="D172" s="454">
        <v>48.99</v>
      </c>
      <c r="E172" s="454">
        <v>50.4</v>
      </c>
      <c r="F172" s="454">
        <v>45.44411</v>
      </c>
      <c r="G172" s="454">
        <v>2.55382E7</v>
      </c>
      <c r="H172" s="455"/>
      <c r="I172" s="457">
        <v>0.029</v>
      </c>
    </row>
    <row r="173" ht="15.75" customHeight="1">
      <c r="A173" s="453">
        <v>43171.0</v>
      </c>
      <c r="B173" s="454">
        <v>49.87</v>
      </c>
      <c r="C173" s="454">
        <v>49.96</v>
      </c>
      <c r="D173" s="454">
        <v>48.89</v>
      </c>
      <c r="E173" s="454">
        <v>49.69</v>
      </c>
      <c r="F173" s="454">
        <v>44.80392</v>
      </c>
      <c r="G173" s="454">
        <v>1.48772E7</v>
      </c>
      <c r="H173" s="455"/>
      <c r="I173" s="457">
        <v>-0.0141</v>
      </c>
    </row>
    <row r="174" ht="15.75" customHeight="1">
      <c r="A174" s="453">
        <v>43202.0</v>
      </c>
      <c r="B174" s="454">
        <v>49.97</v>
      </c>
      <c r="C174" s="454">
        <v>50.51</v>
      </c>
      <c r="D174" s="454">
        <v>49.5</v>
      </c>
      <c r="E174" s="454">
        <v>49.58</v>
      </c>
      <c r="F174" s="454">
        <v>44.70474</v>
      </c>
      <c r="G174" s="454">
        <v>1.90599E7</v>
      </c>
      <c r="H174" s="455"/>
      <c r="I174" s="457">
        <v>-0.0022</v>
      </c>
    </row>
    <row r="175" ht="15.75" customHeight="1">
      <c r="A175" s="453">
        <v>43263.0</v>
      </c>
      <c r="B175" s="454">
        <v>49.51</v>
      </c>
      <c r="C175" s="454">
        <v>49.63</v>
      </c>
      <c r="D175" s="454">
        <v>48.66</v>
      </c>
      <c r="E175" s="454">
        <v>49.38</v>
      </c>
      <c r="F175" s="454">
        <v>44.52441</v>
      </c>
      <c r="G175" s="454">
        <v>1.76749E7</v>
      </c>
      <c r="H175" s="455"/>
      <c r="I175" s="457">
        <v>-0.004</v>
      </c>
    </row>
    <row r="176" ht="15.75" customHeight="1">
      <c r="A176" s="453">
        <v>43293.0</v>
      </c>
      <c r="B176" s="454">
        <v>49.57</v>
      </c>
      <c r="C176" s="454">
        <v>49.68</v>
      </c>
      <c r="D176" s="454">
        <v>48.88</v>
      </c>
      <c r="E176" s="454">
        <v>49.09</v>
      </c>
      <c r="F176" s="454">
        <v>44.26292</v>
      </c>
      <c r="G176" s="454">
        <v>1.55657E7</v>
      </c>
      <c r="H176" s="455"/>
      <c r="I176" s="457">
        <v>-0.0059</v>
      </c>
    </row>
    <row r="177" ht="15.75" customHeight="1">
      <c r="A177" s="459">
        <v>43385.0</v>
      </c>
      <c r="B177" s="454">
        <v>49.45</v>
      </c>
      <c r="C177" s="454">
        <v>49.45</v>
      </c>
      <c r="D177" s="454">
        <v>48.47</v>
      </c>
      <c r="E177" s="454">
        <v>49.24</v>
      </c>
      <c r="F177" s="454">
        <v>44.39817</v>
      </c>
      <c r="G177" s="454">
        <v>1.23311E7</v>
      </c>
      <c r="H177" s="455"/>
      <c r="I177" s="457">
        <v>0.0031</v>
      </c>
    </row>
    <row r="178" ht="15.75" customHeight="1">
      <c r="A178" s="459">
        <v>43416.0</v>
      </c>
      <c r="B178" s="454">
        <v>49.59</v>
      </c>
      <c r="C178" s="454">
        <v>50.01</v>
      </c>
      <c r="D178" s="454">
        <v>49.18</v>
      </c>
      <c r="E178" s="454">
        <v>49.54</v>
      </c>
      <c r="F178" s="454">
        <v>44.66868</v>
      </c>
      <c r="G178" s="454">
        <v>1.80836E7</v>
      </c>
      <c r="H178" s="455"/>
      <c r="I178" s="457">
        <v>0.0061</v>
      </c>
    </row>
    <row r="179" ht="15.75" customHeight="1">
      <c r="A179" s="459">
        <v>43446.0</v>
      </c>
      <c r="B179" s="454">
        <v>49.95</v>
      </c>
      <c r="C179" s="454">
        <v>50.02</v>
      </c>
      <c r="D179" s="454">
        <v>49.19</v>
      </c>
      <c r="E179" s="454">
        <v>49.22</v>
      </c>
      <c r="F179" s="454">
        <v>44.38015</v>
      </c>
      <c r="G179" s="454">
        <v>1.23169E7</v>
      </c>
      <c r="H179" s="455"/>
      <c r="I179" s="457">
        <v>-0.0065</v>
      </c>
    </row>
    <row r="180" ht="15.75" customHeight="1">
      <c r="A180" s="458" t="s">
        <v>418</v>
      </c>
      <c r="B180" s="454">
        <v>48.72</v>
      </c>
      <c r="C180" s="454">
        <v>49.61</v>
      </c>
      <c r="D180" s="454">
        <v>48.57</v>
      </c>
      <c r="E180" s="454">
        <v>49.47</v>
      </c>
      <c r="F180" s="454">
        <v>44.60556</v>
      </c>
      <c r="G180" s="454">
        <v>1.37662E7</v>
      </c>
      <c r="H180" s="455"/>
      <c r="I180" s="457">
        <v>0.0051</v>
      </c>
    </row>
    <row r="181" ht="15.75" customHeight="1">
      <c r="A181" s="458" t="s">
        <v>419</v>
      </c>
      <c r="B181" s="454">
        <v>49.23</v>
      </c>
      <c r="C181" s="454">
        <v>49.52</v>
      </c>
      <c r="D181" s="454">
        <v>49.02</v>
      </c>
      <c r="E181" s="454">
        <v>49.34</v>
      </c>
      <c r="F181" s="454">
        <v>44.48835</v>
      </c>
      <c r="G181" s="454">
        <v>1.38359E7</v>
      </c>
      <c r="H181" s="455"/>
      <c r="I181" s="457">
        <v>-0.0026</v>
      </c>
    </row>
    <row r="182" ht="15.75" customHeight="1">
      <c r="A182" s="458" t="s">
        <v>420</v>
      </c>
      <c r="B182" s="454">
        <v>49.34</v>
      </c>
      <c r="C182" s="454">
        <v>49.53</v>
      </c>
      <c r="D182" s="454">
        <v>48.02</v>
      </c>
      <c r="E182" s="454">
        <v>48.33</v>
      </c>
      <c r="F182" s="454">
        <v>43.57766</v>
      </c>
      <c r="G182" s="454">
        <v>1.84827E7</v>
      </c>
      <c r="H182" s="455"/>
      <c r="I182" s="457">
        <v>-0.0205</v>
      </c>
    </row>
    <row r="183" ht="15.75" customHeight="1">
      <c r="A183" s="458" t="s">
        <v>421</v>
      </c>
      <c r="B183" s="454">
        <v>48.61</v>
      </c>
      <c r="C183" s="454">
        <v>48.83</v>
      </c>
      <c r="D183" s="454">
        <v>47.85</v>
      </c>
      <c r="E183" s="454">
        <v>48.32</v>
      </c>
      <c r="F183" s="454">
        <v>43.56864</v>
      </c>
      <c r="G183" s="454">
        <v>1.47657E7</v>
      </c>
      <c r="H183" s="455"/>
      <c r="I183" s="457">
        <v>-2.0E-4</v>
      </c>
    </row>
    <row r="184" ht="15.75" customHeight="1">
      <c r="A184" s="458" t="s">
        <v>422</v>
      </c>
      <c r="B184" s="454">
        <v>48.24</v>
      </c>
      <c r="C184" s="454">
        <v>48.76</v>
      </c>
      <c r="D184" s="454">
        <v>47.62</v>
      </c>
      <c r="E184" s="454">
        <v>47.9</v>
      </c>
      <c r="F184" s="454">
        <v>43.18994</v>
      </c>
      <c r="G184" s="454">
        <v>1.79038E7</v>
      </c>
      <c r="H184" s="455"/>
      <c r="I184" s="457">
        <v>-0.0087</v>
      </c>
    </row>
    <row r="185" ht="15.75" customHeight="1">
      <c r="A185" s="458" t="s">
        <v>423</v>
      </c>
      <c r="B185" s="454">
        <v>47.81</v>
      </c>
      <c r="C185" s="454">
        <v>48.13</v>
      </c>
      <c r="D185" s="454">
        <v>47.1</v>
      </c>
      <c r="E185" s="454">
        <v>47.54</v>
      </c>
      <c r="F185" s="454">
        <v>42.86534</v>
      </c>
      <c r="G185" s="454">
        <v>2.113E7</v>
      </c>
      <c r="H185" s="455"/>
      <c r="I185" s="457">
        <v>-0.0075</v>
      </c>
    </row>
    <row r="186" ht="15.75" customHeight="1">
      <c r="A186" s="458" t="s">
        <v>424</v>
      </c>
      <c r="B186" s="454">
        <v>47.26</v>
      </c>
      <c r="C186" s="454">
        <v>48.75</v>
      </c>
      <c r="D186" s="454">
        <v>47.23</v>
      </c>
      <c r="E186" s="454">
        <v>47.57</v>
      </c>
      <c r="F186" s="454">
        <v>42.89238</v>
      </c>
      <c r="G186" s="454">
        <v>3.24777E7</v>
      </c>
      <c r="H186" s="455"/>
      <c r="I186" s="457">
        <v>6.0E-4</v>
      </c>
    </row>
    <row r="187" ht="15.75" customHeight="1">
      <c r="A187" s="458" t="s">
        <v>425</v>
      </c>
      <c r="B187" s="454">
        <v>47.62</v>
      </c>
      <c r="C187" s="454">
        <v>47.87</v>
      </c>
      <c r="D187" s="454">
        <v>45.83</v>
      </c>
      <c r="E187" s="454">
        <v>45.96</v>
      </c>
      <c r="F187" s="454">
        <v>41.4407</v>
      </c>
      <c r="G187" s="454">
        <v>1.07337E7</v>
      </c>
      <c r="H187" s="455"/>
      <c r="I187" s="457">
        <v>-0.0338</v>
      </c>
    </row>
    <row r="188" ht="15.75" customHeight="1">
      <c r="A188" s="458" t="s">
        <v>426</v>
      </c>
      <c r="B188" s="454">
        <v>45.88</v>
      </c>
      <c r="C188" s="454">
        <v>46.96</v>
      </c>
      <c r="D188" s="454">
        <v>45.66</v>
      </c>
      <c r="E188" s="454">
        <v>46.94</v>
      </c>
      <c r="F188" s="454">
        <v>42.32433</v>
      </c>
      <c r="G188" s="454">
        <v>1.43426E7</v>
      </c>
      <c r="H188" s="455"/>
      <c r="I188" s="457">
        <v>0.0213</v>
      </c>
    </row>
    <row r="189" ht="15.75" customHeight="1">
      <c r="A189" s="458" t="s">
        <v>427</v>
      </c>
      <c r="B189" s="454">
        <v>46.74</v>
      </c>
      <c r="C189" s="454">
        <v>47.55</v>
      </c>
      <c r="D189" s="454">
        <v>46.03</v>
      </c>
      <c r="E189" s="454">
        <v>47.53</v>
      </c>
      <c r="F189" s="454">
        <v>42.85632</v>
      </c>
      <c r="G189" s="454">
        <v>1.69665E7</v>
      </c>
      <c r="H189" s="455"/>
      <c r="I189" s="457">
        <v>0.0126</v>
      </c>
    </row>
    <row r="190" ht="15.75" customHeight="1">
      <c r="A190" s="458" t="s">
        <v>428</v>
      </c>
      <c r="B190" s="454">
        <v>47.89</v>
      </c>
      <c r="C190" s="454">
        <v>48.01</v>
      </c>
      <c r="D190" s="454">
        <v>47.03</v>
      </c>
      <c r="E190" s="454">
        <v>47.2</v>
      </c>
      <c r="F190" s="454">
        <v>42.55877</v>
      </c>
      <c r="G190" s="454">
        <v>1.32182E7</v>
      </c>
      <c r="H190" s="455"/>
      <c r="I190" s="457">
        <v>-0.0069</v>
      </c>
    </row>
    <row r="191" ht="15.75" customHeight="1">
      <c r="A191" s="458" t="s">
        <v>429</v>
      </c>
      <c r="B191" s="454">
        <v>47.49</v>
      </c>
      <c r="C191" s="454">
        <v>47.54</v>
      </c>
      <c r="D191" s="454">
        <v>46.96</v>
      </c>
      <c r="E191" s="454">
        <v>47.35</v>
      </c>
      <c r="F191" s="454">
        <v>42.69402</v>
      </c>
      <c r="G191" s="454">
        <v>1.05763E7</v>
      </c>
      <c r="H191" s="455"/>
      <c r="I191" s="457">
        <v>0.0032</v>
      </c>
    </row>
    <row r="192" ht="15.75" customHeight="1">
      <c r="A192" s="453">
        <v>43497.0</v>
      </c>
      <c r="B192" s="454">
        <v>46.94</v>
      </c>
      <c r="C192" s="454">
        <v>47.22</v>
      </c>
      <c r="D192" s="454">
        <v>46.56</v>
      </c>
      <c r="E192" s="454">
        <v>46.93</v>
      </c>
      <c r="F192" s="454">
        <v>42.31532</v>
      </c>
      <c r="G192" s="454">
        <v>1.16037E7</v>
      </c>
      <c r="H192" s="455"/>
      <c r="I192" s="457">
        <v>-0.0089</v>
      </c>
    </row>
    <row r="193" ht="15.75" customHeight="1">
      <c r="A193" s="453">
        <v>43525.0</v>
      </c>
      <c r="B193" s="454">
        <v>46.82</v>
      </c>
      <c r="C193" s="454">
        <v>47.37</v>
      </c>
      <c r="D193" s="454">
        <v>46.53</v>
      </c>
      <c r="E193" s="454">
        <v>46.64</v>
      </c>
      <c r="F193" s="454">
        <v>42.05383</v>
      </c>
      <c r="G193" s="454">
        <v>1.47144E7</v>
      </c>
      <c r="H193" s="455"/>
      <c r="I193" s="457">
        <v>-0.0062</v>
      </c>
    </row>
    <row r="194" ht="15.75" customHeight="1">
      <c r="A194" s="453">
        <v>43556.0</v>
      </c>
      <c r="B194" s="454">
        <v>46.75</v>
      </c>
      <c r="C194" s="454">
        <v>47.57</v>
      </c>
      <c r="D194" s="454">
        <v>46.64</v>
      </c>
      <c r="E194" s="454">
        <v>47.57</v>
      </c>
      <c r="F194" s="454">
        <v>42.89238</v>
      </c>
      <c r="G194" s="454">
        <v>1.30137E7</v>
      </c>
      <c r="H194" s="455"/>
      <c r="I194" s="457">
        <v>0.0199</v>
      </c>
    </row>
    <row r="195" ht="15.75" customHeight="1">
      <c r="A195" s="453">
        <v>43647.0</v>
      </c>
      <c r="B195" s="454">
        <v>47.57</v>
      </c>
      <c r="C195" s="454">
        <v>47.75</v>
      </c>
      <c r="D195" s="454">
        <v>46.9</v>
      </c>
      <c r="E195" s="454">
        <v>46.95</v>
      </c>
      <c r="F195" s="454">
        <v>42.33336</v>
      </c>
      <c r="G195" s="454">
        <v>1.31355E7</v>
      </c>
      <c r="H195" s="455"/>
      <c r="I195" s="457">
        <v>-0.013</v>
      </c>
    </row>
    <row r="196" ht="15.75" customHeight="1">
      <c r="A196" s="453">
        <v>43678.0</v>
      </c>
      <c r="B196" s="454">
        <v>47.25</v>
      </c>
      <c r="C196" s="454">
        <v>47.57</v>
      </c>
      <c r="D196" s="454">
        <v>47.04</v>
      </c>
      <c r="E196" s="454">
        <v>47.48</v>
      </c>
      <c r="F196" s="454">
        <v>42.81125</v>
      </c>
      <c r="G196" s="454">
        <v>1.54207E7</v>
      </c>
      <c r="H196" s="455"/>
      <c r="I196" s="457">
        <v>0.0113</v>
      </c>
    </row>
    <row r="197" ht="15.75" customHeight="1">
      <c r="A197" s="453">
        <v>43709.0</v>
      </c>
      <c r="B197" s="454">
        <v>47.08</v>
      </c>
      <c r="C197" s="454">
        <v>47.28</v>
      </c>
      <c r="D197" s="454">
        <v>46.43</v>
      </c>
      <c r="E197" s="454">
        <v>46.57</v>
      </c>
      <c r="F197" s="454">
        <v>41.99072</v>
      </c>
      <c r="G197" s="454">
        <v>1.80325E7</v>
      </c>
      <c r="H197" s="455"/>
      <c r="I197" s="457">
        <v>-0.0192</v>
      </c>
    </row>
    <row r="198" ht="15.75" customHeight="1">
      <c r="A198" s="453">
        <v>43739.0</v>
      </c>
      <c r="B198" s="454">
        <v>46.66</v>
      </c>
      <c r="C198" s="454">
        <v>47.09</v>
      </c>
      <c r="D198" s="454">
        <v>46.34</v>
      </c>
      <c r="E198" s="454">
        <v>47.07</v>
      </c>
      <c r="F198" s="454">
        <v>42.44155</v>
      </c>
      <c r="G198" s="454">
        <v>1.59766E7</v>
      </c>
      <c r="H198" s="455"/>
      <c r="I198" s="457">
        <v>0.0107</v>
      </c>
    </row>
    <row r="199" ht="15.75" customHeight="1">
      <c r="A199" s="453">
        <v>43770.0</v>
      </c>
      <c r="B199" s="454">
        <v>47.29</v>
      </c>
      <c r="C199" s="454">
        <v>47.36</v>
      </c>
      <c r="D199" s="454">
        <v>46.97</v>
      </c>
      <c r="E199" s="454">
        <v>47.34</v>
      </c>
      <c r="F199" s="454">
        <v>42.68501</v>
      </c>
      <c r="G199" s="454">
        <v>1.10886E7</v>
      </c>
      <c r="H199" s="455"/>
      <c r="I199" s="457">
        <v>0.0057</v>
      </c>
    </row>
    <row r="200" ht="15.75" customHeight="1">
      <c r="A200" s="458" t="s">
        <v>430</v>
      </c>
      <c r="B200" s="454">
        <v>47.25</v>
      </c>
      <c r="C200" s="454">
        <v>47.4</v>
      </c>
      <c r="D200" s="454">
        <v>46.99</v>
      </c>
      <c r="E200" s="454">
        <v>47.15</v>
      </c>
      <c r="F200" s="454">
        <v>42.51369</v>
      </c>
      <c r="G200" s="454">
        <v>1.15143E7</v>
      </c>
      <c r="H200" s="455"/>
      <c r="I200" s="457">
        <v>-0.004</v>
      </c>
    </row>
    <row r="201" ht="15.75" customHeight="1">
      <c r="A201" s="458" t="s">
        <v>431</v>
      </c>
      <c r="B201" s="454">
        <v>46.89</v>
      </c>
      <c r="C201" s="454">
        <v>47.6</v>
      </c>
      <c r="D201" s="454">
        <v>46.81</v>
      </c>
      <c r="E201" s="454">
        <v>47.57</v>
      </c>
      <c r="F201" s="454">
        <v>42.89238</v>
      </c>
      <c r="G201" s="454">
        <v>1.13429E7</v>
      </c>
      <c r="H201" s="455"/>
      <c r="I201" s="457">
        <v>0.0089</v>
      </c>
    </row>
    <row r="202" ht="15.75" customHeight="1">
      <c r="A202" s="458" t="s">
        <v>432</v>
      </c>
      <c r="B202" s="454">
        <v>47.4</v>
      </c>
      <c r="C202" s="454">
        <v>47.47</v>
      </c>
      <c r="D202" s="454">
        <v>46.86</v>
      </c>
      <c r="E202" s="454">
        <v>46.92</v>
      </c>
      <c r="F202" s="454">
        <v>42.30629</v>
      </c>
      <c r="G202" s="454">
        <v>1.69078E7</v>
      </c>
      <c r="H202" s="455"/>
      <c r="I202" s="457">
        <v>-0.0137</v>
      </c>
    </row>
    <row r="203" ht="15.75" customHeight="1">
      <c r="A203" s="458" t="s">
        <v>433</v>
      </c>
      <c r="B203" s="454">
        <v>46.92</v>
      </c>
      <c r="C203" s="454">
        <v>47.14</v>
      </c>
      <c r="D203" s="454">
        <v>46.88</v>
      </c>
      <c r="E203" s="454">
        <v>47.06</v>
      </c>
      <c r="F203" s="454">
        <v>42.43254</v>
      </c>
      <c r="G203" s="454">
        <v>1.20446E7</v>
      </c>
      <c r="H203" s="455"/>
      <c r="I203" s="457">
        <v>0.003</v>
      </c>
    </row>
    <row r="204" ht="15.75" customHeight="1">
      <c r="A204" s="458" t="s">
        <v>434</v>
      </c>
      <c r="B204" s="454">
        <v>47.25</v>
      </c>
      <c r="C204" s="454">
        <v>47.69</v>
      </c>
      <c r="D204" s="454">
        <v>47.12</v>
      </c>
      <c r="E204" s="454">
        <v>47.61</v>
      </c>
      <c r="F204" s="454">
        <v>42.92846</v>
      </c>
      <c r="G204" s="454">
        <v>1.27607E7</v>
      </c>
      <c r="H204" s="455"/>
      <c r="I204" s="457">
        <v>0.0117</v>
      </c>
    </row>
    <row r="205" ht="15.75" customHeight="1">
      <c r="A205" s="458" t="s">
        <v>435</v>
      </c>
      <c r="B205" s="454">
        <v>47.7</v>
      </c>
      <c r="C205" s="454">
        <v>47.79</v>
      </c>
      <c r="D205" s="454">
        <v>47.21</v>
      </c>
      <c r="E205" s="454">
        <v>47.72</v>
      </c>
      <c r="F205" s="454">
        <v>43.02764</v>
      </c>
      <c r="G205" s="454">
        <v>1.17004E7</v>
      </c>
      <c r="H205" s="455"/>
      <c r="I205" s="457">
        <v>0.0023</v>
      </c>
    </row>
    <row r="206" ht="15.75" customHeight="1">
      <c r="A206" s="458" t="s">
        <v>436</v>
      </c>
      <c r="B206" s="454">
        <v>47.82</v>
      </c>
      <c r="C206" s="454">
        <v>48.29</v>
      </c>
      <c r="D206" s="454">
        <v>47.65</v>
      </c>
      <c r="E206" s="454">
        <v>48.27</v>
      </c>
      <c r="F206" s="454">
        <v>43.52356</v>
      </c>
      <c r="G206" s="454">
        <v>1.20583E7</v>
      </c>
      <c r="H206" s="455"/>
      <c r="I206" s="457">
        <v>0.0115</v>
      </c>
    </row>
    <row r="207" ht="15.75" customHeight="1">
      <c r="A207" s="458" t="s">
        <v>437</v>
      </c>
      <c r="B207" s="454">
        <v>48.11</v>
      </c>
      <c r="C207" s="454">
        <v>48.11</v>
      </c>
      <c r="D207" s="454">
        <v>47.38</v>
      </c>
      <c r="E207" s="454">
        <v>47.69</v>
      </c>
      <c r="F207" s="454">
        <v>43.00059</v>
      </c>
      <c r="G207" s="454">
        <v>1.0272E7</v>
      </c>
      <c r="H207" s="455"/>
      <c r="I207" s="457">
        <v>-0.012</v>
      </c>
    </row>
    <row r="208" ht="15.75" customHeight="1">
      <c r="A208" s="458" t="s">
        <v>438</v>
      </c>
      <c r="B208" s="454">
        <v>47.88</v>
      </c>
      <c r="C208" s="454">
        <v>48.03</v>
      </c>
      <c r="D208" s="454">
        <v>47.24</v>
      </c>
      <c r="E208" s="454">
        <v>47.37</v>
      </c>
      <c r="F208" s="454">
        <v>42.71206</v>
      </c>
      <c r="G208" s="454">
        <v>1.20665E7</v>
      </c>
      <c r="H208" s="455"/>
      <c r="I208" s="457">
        <v>-0.0067</v>
      </c>
    </row>
    <row r="209" ht="15.75" customHeight="1">
      <c r="A209" s="458" t="s">
        <v>439</v>
      </c>
      <c r="B209" s="454">
        <v>47.22</v>
      </c>
      <c r="C209" s="454">
        <v>47.3</v>
      </c>
      <c r="D209" s="454">
        <v>46.94</v>
      </c>
      <c r="E209" s="454">
        <v>47.17</v>
      </c>
      <c r="F209" s="454">
        <v>42.53172</v>
      </c>
      <c r="G209" s="454">
        <v>9966900.0</v>
      </c>
      <c r="H209" s="455"/>
      <c r="I209" s="457">
        <v>-0.0042</v>
      </c>
    </row>
    <row r="210" ht="15.75" customHeight="1">
      <c r="A210" s="458" t="s">
        <v>440</v>
      </c>
      <c r="B210" s="454">
        <v>47.2</v>
      </c>
      <c r="C210" s="454">
        <v>47.63</v>
      </c>
      <c r="D210" s="454">
        <v>47.13</v>
      </c>
      <c r="E210" s="454">
        <v>47.4</v>
      </c>
      <c r="F210" s="454">
        <v>42.73911</v>
      </c>
      <c r="G210" s="454">
        <v>1.19986E7</v>
      </c>
      <c r="H210" s="455"/>
      <c r="I210" s="457">
        <v>0.0049</v>
      </c>
    </row>
    <row r="211" ht="15.75" customHeight="1">
      <c r="A211" s="458" t="s">
        <v>441</v>
      </c>
      <c r="B211" s="454">
        <v>47.25</v>
      </c>
      <c r="C211" s="454">
        <v>47.89</v>
      </c>
      <c r="D211" s="454">
        <v>47.19</v>
      </c>
      <c r="E211" s="454">
        <v>47.86</v>
      </c>
      <c r="F211" s="454">
        <v>43.15387</v>
      </c>
      <c r="G211" s="454">
        <v>1.29525E7</v>
      </c>
      <c r="H211" s="455"/>
      <c r="I211" s="457">
        <v>0.0097</v>
      </c>
    </row>
    <row r="212" ht="15.75" customHeight="1">
      <c r="A212" s="458" t="s">
        <v>442</v>
      </c>
      <c r="B212" s="454">
        <v>47.85</v>
      </c>
      <c r="C212" s="454">
        <v>48.78</v>
      </c>
      <c r="D212" s="454">
        <v>47.47</v>
      </c>
      <c r="E212" s="454">
        <v>48.13</v>
      </c>
      <c r="F212" s="454">
        <v>43.39732</v>
      </c>
      <c r="G212" s="454">
        <v>3.21815E7</v>
      </c>
      <c r="H212" s="455"/>
      <c r="I212" s="457">
        <v>0.0056</v>
      </c>
    </row>
    <row r="213" ht="15.75" customHeight="1">
      <c r="A213" s="453">
        <v>43467.0</v>
      </c>
      <c r="B213" s="454">
        <v>48.48</v>
      </c>
      <c r="C213" s="454">
        <v>48.78</v>
      </c>
      <c r="D213" s="454">
        <v>48.4</v>
      </c>
      <c r="E213" s="454">
        <v>48.7</v>
      </c>
      <c r="F213" s="454">
        <v>43.91128</v>
      </c>
      <c r="G213" s="454">
        <v>1.91301E7</v>
      </c>
      <c r="H213" s="455"/>
      <c r="I213" s="457">
        <v>0.0118</v>
      </c>
    </row>
    <row r="214" ht="15.75" customHeight="1">
      <c r="A214" s="453">
        <v>43557.0</v>
      </c>
      <c r="B214" s="454">
        <v>48.7</v>
      </c>
      <c r="C214" s="454">
        <v>49.45</v>
      </c>
      <c r="D214" s="454">
        <v>48.54</v>
      </c>
      <c r="E214" s="454">
        <v>49.25</v>
      </c>
      <c r="F214" s="454">
        <v>44.40719</v>
      </c>
      <c r="G214" s="454">
        <v>1.51057E7</v>
      </c>
      <c r="H214" s="455"/>
      <c r="I214" s="457">
        <v>0.0113</v>
      </c>
    </row>
    <row r="215" ht="15.75" customHeight="1">
      <c r="A215" s="453">
        <v>43587.0</v>
      </c>
      <c r="B215" s="454">
        <v>49.33</v>
      </c>
      <c r="C215" s="454">
        <v>49.47</v>
      </c>
      <c r="D215" s="454">
        <v>49.1</v>
      </c>
      <c r="E215" s="454">
        <v>49.26</v>
      </c>
      <c r="F215" s="454">
        <v>44.41621</v>
      </c>
      <c r="G215" s="454">
        <v>1.26519E7</v>
      </c>
      <c r="H215" s="455"/>
      <c r="I215" s="457">
        <v>2.0E-4</v>
      </c>
    </row>
    <row r="216" ht="15.75" customHeight="1">
      <c r="A216" s="453">
        <v>43618.0</v>
      </c>
      <c r="B216" s="454">
        <v>49.21</v>
      </c>
      <c r="C216" s="454">
        <v>49.36</v>
      </c>
      <c r="D216" s="454">
        <v>49.02</v>
      </c>
      <c r="E216" s="454">
        <v>49.26</v>
      </c>
      <c r="F216" s="454">
        <v>44.41621</v>
      </c>
      <c r="G216" s="454">
        <v>8689100.0</v>
      </c>
      <c r="H216" s="455"/>
      <c r="I216" s="457">
        <v>0.0</v>
      </c>
    </row>
    <row r="217" ht="15.75" customHeight="1">
      <c r="A217" s="453">
        <v>43648.0</v>
      </c>
      <c r="B217" s="454">
        <v>49.17</v>
      </c>
      <c r="C217" s="454">
        <v>49.46</v>
      </c>
      <c r="D217" s="454">
        <v>49.0</v>
      </c>
      <c r="E217" s="454">
        <v>49.42</v>
      </c>
      <c r="F217" s="454">
        <v>44.56047</v>
      </c>
      <c r="G217" s="454">
        <v>1.00478E7</v>
      </c>
      <c r="H217" s="455"/>
      <c r="I217" s="457">
        <v>0.0032</v>
      </c>
    </row>
    <row r="218" ht="15.75" customHeight="1">
      <c r="A218" s="453">
        <v>43679.0</v>
      </c>
      <c r="B218" s="454">
        <v>49.37</v>
      </c>
      <c r="C218" s="454">
        <v>49.5</v>
      </c>
      <c r="D218" s="454">
        <v>49.11</v>
      </c>
      <c r="E218" s="454">
        <v>49.5</v>
      </c>
      <c r="F218" s="454">
        <v>44.63261</v>
      </c>
      <c r="G218" s="454">
        <v>9813300.0</v>
      </c>
      <c r="H218" s="455"/>
      <c r="I218" s="457">
        <v>0.0016</v>
      </c>
    </row>
    <row r="219" ht="15.75" customHeight="1">
      <c r="A219" s="453">
        <v>43771.0</v>
      </c>
      <c r="B219" s="454">
        <v>49.57</v>
      </c>
      <c r="C219" s="454">
        <v>49.88</v>
      </c>
      <c r="D219" s="454">
        <v>49.48</v>
      </c>
      <c r="E219" s="454">
        <v>49.61</v>
      </c>
      <c r="F219" s="454">
        <v>44.7318</v>
      </c>
      <c r="G219" s="454">
        <v>9369300.0</v>
      </c>
      <c r="H219" s="455"/>
      <c r="I219" s="457">
        <v>0.0022</v>
      </c>
    </row>
    <row r="220" ht="15.75" customHeight="1">
      <c r="A220" s="453">
        <v>43801.0</v>
      </c>
      <c r="B220" s="454">
        <v>49.69</v>
      </c>
      <c r="C220" s="454">
        <v>49.8</v>
      </c>
      <c r="D220" s="454">
        <v>49.46</v>
      </c>
      <c r="E220" s="454">
        <v>49.66</v>
      </c>
      <c r="F220" s="454">
        <v>44.77688</v>
      </c>
      <c r="G220" s="454">
        <v>1.09833E7</v>
      </c>
      <c r="H220" s="455"/>
      <c r="I220" s="457">
        <v>0.001</v>
      </c>
    </row>
    <row r="221" ht="15.75" customHeight="1">
      <c r="A221" s="458" t="s">
        <v>443</v>
      </c>
      <c r="B221" s="454">
        <v>49.61</v>
      </c>
      <c r="C221" s="454">
        <v>49.94</v>
      </c>
      <c r="D221" s="454">
        <v>49.56</v>
      </c>
      <c r="E221" s="454">
        <v>49.79</v>
      </c>
      <c r="F221" s="454">
        <v>44.89409</v>
      </c>
      <c r="G221" s="454">
        <v>1.27488E7</v>
      </c>
      <c r="H221" s="455"/>
      <c r="I221" s="457">
        <v>0.0026</v>
      </c>
    </row>
    <row r="222" ht="15.75" customHeight="1">
      <c r="A222" s="458" t="s">
        <v>444</v>
      </c>
      <c r="B222" s="454">
        <v>46.7</v>
      </c>
      <c r="C222" s="454">
        <v>46.96</v>
      </c>
      <c r="D222" s="454">
        <v>45.5</v>
      </c>
      <c r="E222" s="454">
        <v>45.59</v>
      </c>
      <c r="F222" s="454">
        <v>41.10708</v>
      </c>
      <c r="G222" s="454">
        <v>5.89054E7</v>
      </c>
      <c r="H222" s="455"/>
      <c r="I222" s="457">
        <v>-0.0844</v>
      </c>
    </row>
    <row r="223" ht="15.75" customHeight="1">
      <c r="A223" s="458" t="s">
        <v>445</v>
      </c>
      <c r="B223" s="454">
        <v>45.9</v>
      </c>
      <c r="C223" s="454">
        <v>46.26</v>
      </c>
      <c r="D223" s="454">
        <v>45.2</v>
      </c>
      <c r="E223" s="454">
        <v>45.24</v>
      </c>
      <c r="F223" s="454">
        <v>40.7915</v>
      </c>
      <c r="G223" s="454">
        <v>3.57016E7</v>
      </c>
      <c r="H223" s="455"/>
      <c r="I223" s="457">
        <v>-0.0077</v>
      </c>
    </row>
    <row r="224" ht="15.75" customHeight="1">
      <c r="A224" s="458" t="s">
        <v>446</v>
      </c>
      <c r="B224" s="454">
        <v>45.32</v>
      </c>
      <c r="C224" s="454">
        <v>45.59</v>
      </c>
      <c r="D224" s="454">
        <v>44.77</v>
      </c>
      <c r="E224" s="454">
        <v>44.83</v>
      </c>
      <c r="F224" s="454">
        <v>40.42182</v>
      </c>
      <c r="G224" s="454">
        <v>2.55113E7</v>
      </c>
      <c r="H224" s="455"/>
      <c r="I224" s="457">
        <v>-0.0091</v>
      </c>
    </row>
    <row r="225" ht="15.75" customHeight="1">
      <c r="A225" s="458" t="s">
        <v>447</v>
      </c>
      <c r="B225" s="454">
        <v>44.91</v>
      </c>
      <c r="C225" s="454">
        <v>45.24</v>
      </c>
      <c r="D225" s="454">
        <v>44.8</v>
      </c>
      <c r="E225" s="454">
        <v>45.1</v>
      </c>
      <c r="F225" s="454">
        <v>40.66527</v>
      </c>
      <c r="G225" s="454">
        <v>2.7464E7</v>
      </c>
      <c r="H225" s="455"/>
      <c r="I225" s="457">
        <v>0.006</v>
      </c>
    </row>
    <row r="226" ht="15.75" customHeight="1">
      <c r="A226" s="458" t="s">
        <v>448</v>
      </c>
      <c r="B226" s="454">
        <v>45.0</v>
      </c>
      <c r="C226" s="454">
        <v>45.91</v>
      </c>
      <c r="D226" s="454">
        <v>44.96</v>
      </c>
      <c r="E226" s="454">
        <v>45.86</v>
      </c>
      <c r="F226" s="454">
        <v>41.35054</v>
      </c>
      <c r="G226" s="454">
        <v>2.31212E7</v>
      </c>
      <c r="H226" s="455"/>
      <c r="I226" s="457">
        <v>0.0169</v>
      </c>
    </row>
    <row r="227" ht="15.75" customHeight="1">
      <c r="A227" s="458" t="s">
        <v>449</v>
      </c>
      <c r="B227" s="454">
        <v>45.76</v>
      </c>
      <c r="C227" s="454">
        <v>45.95</v>
      </c>
      <c r="D227" s="454">
        <v>45.2</v>
      </c>
      <c r="E227" s="454">
        <v>45.28</v>
      </c>
      <c r="F227" s="454">
        <v>40.82756</v>
      </c>
      <c r="G227" s="454">
        <v>2.47284E7</v>
      </c>
      <c r="H227" s="455"/>
      <c r="I227" s="457">
        <v>-0.0126</v>
      </c>
    </row>
    <row r="228" ht="15.75" customHeight="1">
      <c r="A228" s="458" t="s">
        <v>450</v>
      </c>
      <c r="B228" s="454">
        <v>45.44</v>
      </c>
      <c r="C228" s="454">
        <v>45.57</v>
      </c>
      <c r="D228" s="454">
        <v>44.84</v>
      </c>
      <c r="E228" s="454">
        <v>44.94</v>
      </c>
      <c r="F228" s="454">
        <v>40.521</v>
      </c>
      <c r="G228" s="454">
        <v>2.37744E7</v>
      </c>
      <c r="H228" s="455"/>
      <c r="I228" s="457">
        <v>-0.0075</v>
      </c>
    </row>
    <row r="229" ht="15.75" customHeight="1">
      <c r="A229" s="458" t="s">
        <v>451</v>
      </c>
      <c r="B229" s="454">
        <v>45.1</v>
      </c>
      <c r="C229" s="454">
        <v>45.14</v>
      </c>
      <c r="D229" s="454">
        <v>44.66</v>
      </c>
      <c r="E229" s="454">
        <v>44.69</v>
      </c>
      <c r="F229" s="454">
        <v>40.29558</v>
      </c>
      <c r="G229" s="454">
        <v>2.04632E7</v>
      </c>
      <c r="H229" s="455"/>
      <c r="I229" s="457">
        <v>-0.0056</v>
      </c>
    </row>
    <row r="230" ht="15.75" customHeight="1">
      <c r="A230" s="458" t="s">
        <v>452</v>
      </c>
      <c r="B230" s="454">
        <v>44.6</v>
      </c>
      <c r="C230" s="454">
        <v>45.02</v>
      </c>
      <c r="D230" s="454">
        <v>44.42</v>
      </c>
      <c r="E230" s="454">
        <v>44.94</v>
      </c>
      <c r="F230" s="454">
        <v>40.521</v>
      </c>
      <c r="G230" s="454">
        <v>1.78275E7</v>
      </c>
      <c r="H230" s="455"/>
      <c r="I230" s="457">
        <v>0.0056</v>
      </c>
    </row>
    <row r="231" ht="15.75" customHeight="1">
      <c r="A231" s="458" t="s">
        <v>453</v>
      </c>
      <c r="B231" s="454">
        <v>45.12</v>
      </c>
      <c r="C231" s="454">
        <v>45.61</v>
      </c>
      <c r="D231" s="454">
        <v>45.11</v>
      </c>
      <c r="E231" s="454">
        <v>45.34</v>
      </c>
      <c r="F231" s="454">
        <v>40.88167</v>
      </c>
      <c r="G231" s="454">
        <v>2.25339E7</v>
      </c>
      <c r="H231" s="455"/>
      <c r="I231" s="457">
        <v>0.0089</v>
      </c>
    </row>
    <row r="232" ht="15.75" customHeight="1">
      <c r="A232" s="453">
        <v>43468.0</v>
      </c>
      <c r="B232" s="454">
        <v>45.47</v>
      </c>
      <c r="C232" s="454">
        <v>45.64</v>
      </c>
      <c r="D232" s="454">
        <v>45.2</v>
      </c>
      <c r="E232" s="454">
        <v>45.38</v>
      </c>
      <c r="F232" s="454">
        <v>40.91773</v>
      </c>
      <c r="G232" s="454">
        <v>1.62916E7</v>
      </c>
      <c r="H232" s="455"/>
      <c r="I232" s="457">
        <v>9.0E-4</v>
      </c>
    </row>
    <row r="233" ht="15.75" customHeight="1">
      <c r="A233" s="453">
        <v>43558.0</v>
      </c>
      <c r="B233" s="454">
        <v>45.53</v>
      </c>
      <c r="C233" s="454">
        <v>45.67</v>
      </c>
      <c r="D233" s="454">
        <v>45.3</v>
      </c>
      <c r="E233" s="454">
        <v>45.65</v>
      </c>
      <c r="F233" s="454">
        <v>41.16119</v>
      </c>
      <c r="G233" s="454">
        <v>1.59738E7</v>
      </c>
      <c r="H233" s="455"/>
      <c r="I233" s="457">
        <v>0.0059</v>
      </c>
    </row>
    <row r="234" ht="15.75" customHeight="1">
      <c r="A234" s="453">
        <v>43588.0</v>
      </c>
      <c r="B234" s="454">
        <v>45.65</v>
      </c>
      <c r="C234" s="454">
        <v>45.7</v>
      </c>
      <c r="D234" s="454">
        <v>45.4</v>
      </c>
      <c r="E234" s="454">
        <v>45.6</v>
      </c>
      <c r="F234" s="454">
        <v>41.1161</v>
      </c>
      <c r="G234" s="454">
        <v>1.30623E7</v>
      </c>
      <c r="H234" s="455"/>
      <c r="I234" s="457">
        <v>-0.0011</v>
      </c>
    </row>
    <row r="235" ht="15.75" customHeight="1">
      <c r="A235" s="453">
        <v>43619.0</v>
      </c>
      <c r="B235" s="454">
        <v>45.67</v>
      </c>
      <c r="C235" s="454">
        <v>45.79</v>
      </c>
      <c r="D235" s="454">
        <v>45.44</v>
      </c>
      <c r="E235" s="454">
        <v>45.45</v>
      </c>
      <c r="F235" s="454">
        <v>40.98085</v>
      </c>
      <c r="G235" s="454">
        <v>1.42321E7</v>
      </c>
      <c r="H235" s="455"/>
      <c r="I235" s="457">
        <v>-0.0033</v>
      </c>
    </row>
    <row r="236" ht="15.75" customHeight="1">
      <c r="A236" s="453">
        <v>43649.0</v>
      </c>
      <c r="B236" s="454">
        <v>45.49</v>
      </c>
      <c r="C236" s="454">
        <v>45.53</v>
      </c>
      <c r="D236" s="454">
        <v>45.13</v>
      </c>
      <c r="E236" s="454">
        <v>45.28</v>
      </c>
      <c r="F236" s="454">
        <v>40.82756</v>
      </c>
      <c r="G236" s="454">
        <v>1.2084E7</v>
      </c>
      <c r="H236" s="455"/>
      <c r="I236" s="457">
        <v>-0.0037</v>
      </c>
    </row>
    <row r="237" ht="15.75" customHeight="1">
      <c r="A237" s="453">
        <v>43680.0</v>
      </c>
      <c r="B237" s="454">
        <v>45.15</v>
      </c>
      <c r="C237" s="454">
        <v>45.25</v>
      </c>
      <c r="D237" s="454">
        <v>44.61</v>
      </c>
      <c r="E237" s="454">
        <v>44.84</v>
      </c>
      <c r="F237" s="454">
        <v>40.43083</v>
      </c>
      <c r="G237" s="454">
        <v>1.55791E7</v>
      </c>
      <c r="H237" s="455"/>
      <c r="I237" s="457">
        <v>-0.0097</v>
      </c>
    </row>
    <row r="238" ht="15.75" customHeight="1">
      <c r="A238" s="453">
        <v>43772.0</v>
      </c>
      <c r="B238" s="454">
        <v>45.14</v>
      </c>
      <c r="C238" s="454">
        <v>46.24</v>
      </c>
      <c r="D238" s="454">
        <v>45.1</v>
      </c>
      <c r="E238" s="454">
        <v>46.18</v>
      </c>
      <c r="F238" s="454">
        <v>41.63907</v>
      </c>
      <c r="G238" s="454">
        <v>2.21269E7</v>
      </c>
      <c r="H238" s="455"/>
      <c r="I238" s="457">
        <v>0.0299</v>
      </c>
    </row>
    <row r="239" ht="15.75" customHeight="1">
      <c r="A239" s="453">
        <v>43802.0</v>
      </c>
      <c r="B239" s="454">
        <v>45.95</v>
      </c>
      <c r="C239" s="454">
        <v>46.25</v>
      </c>
      <c r="D239" s="454">
        <v>45.9</v>
      </c>
      <c r="E239" s="454">
        <v>46.05</v>
      </c>
      <c r="F239" s="454">
        <v>41.52185</v>
      </c>
      <c r="G239" s="454">
        <v>1.93485E7</v>
      </c>
      <c r="H239" s="455"/>
      <c r="I239" s="457">
        <v>-0.0028</v>
      </c>
    </row>
    <row r="240" ht="15.75" customHeight="1">
      <c r="A240" s="458" t="s">
        <v>454</v>
      </c>
      <c r="B240" s="454">
        <v>46.13</v>
      </c>
      <c r="C240" s="454">
        <v>46.34</v>
      </c>
      <c r="D240" s="454">
        <v>45.91</v>
      </c>
      <c r="E240" s="454">
        <v>46.22</v>
      </c>
      <c r="F240" s="454">
        <v>41.67513</v>
      </c>
      <c r="G240" s="454">
        <v>1.62225E7</v>
      </c>
      <c r="H240" s="455"/>
      <c r="I240" s="457">
        <v>0.0037</v>
      </c>
    </row>
    <row r="241" ht="15.75" customHeight="1">
      <c r="A241" s="458" t="s">
        <v>455</v>
      </c>
      <c r="B241" s="454">
        <v>45.84</v>
      </c>
      <c r="C241" s="454">
        <v>46.11</v>
      </c>
      <c r="D241" s="454">
        <v>45.63</v>
      </c>
      <c r="E241" s="454">
        <v>45.7</v>
      </c>
      <c r="F241" s="454">
        <v>41.56599</v>
      </c>
      <c r="G241" s="454">
        <v>1.85041E7</v>
      </c>
      <c r="H241" s="455"/>
      <c r="I241" s="457">
        <v>-0.0026</v>
      </c>
    </row>
    <row r="242" ht="15.75" customHeight="1">
      <c r="A242" s="458" t="s">
        <v>456</v>
      </c>
      <c r="B242" s="454">
        <v>45.72</v>
      </c>
      <c r="C242" s="454">
        <v>45.9</v>
      </c>
      <c r="D242" s="454">
        <v>45.14</v>
      </c>
      <c r="E242" s="454">
        <v>45.3</v>
      </c>
      <c r="F242" s="454">
        <v>41.20217</v>
      </c>
      <c r="G242" s="454">
        <v>4.72545E7</v>
      </c>
      <c r="H242" s="455"/>
      <c r="I242" s="457">
        <v>-0.0088</v>
      </c>
    </row>
    <row r="243" ht="15.75" customHeight="1">
      <c r="A243" s="458" t="s">
        <v>457</v>
      </c>
      <c r="B243" s="454">
        <v>45.43</v>
      </c>
      <c r="C243" s="454">
        <v>45.68</v>
      </c>
      <c r="D243" s="454">
        <v>45.36</v>
      </c>
      <c r="E243" s="454">
        <v>45.41</v>
      </c>
      <c r="F243" s="454">
        <v>41.30222</v>
      </c>
      <c r="G243" s="454">
        <v>2.40064E7</v>
      </c>
      <c r="H243" s="455"/>
      <c r="I243" s="457">
        <v>0.0024</v>
      </c>
    </row>
    <row r="244" ht="15.75" customHeight="1">
      <c r="A244" s="458" t="s">
        <v>458</v>
      </c>
      <c r="B244" s="454">
        <v>45.55</v>
      </c>
      <c r="C244" s="454">
        <v>45.69</v>
      </c>
      <c r="D244" s="454">
        <v>45.34</v>
      </c>
      <c r="E244" s="454">
        <v>45.56</v>
      </c>
      <c r="F244" s="454">
        <v>41.43866</v>
      </c>
      <c r="G244" s="454">
        <v>1.4987E7</v>
      </c>
      <c r="H244" s="455"/>
      <c r="I244" s="457">
        <v>0.0033</v>
      </c>
    </row>
    <row r="245" ht="15.75" customHeight="1">
      <c r="A245" s="458" t="s">
        <v>459</v>
      </c>
      <c r="B245" s="454">
        <v>45.4</v>
      </c>
      <c r="C245" s="454">
        <v>45.9</v>
      </c>
      <c r="D245" s="454">
        <v>45.18</v>
      </c>
      <c r="E245" s="454">
        <v>45.53</v>
      </c>
      <c r="F245" s="454">
        <v>41.41137</v>
      </c>
      <c r="G245" s="454">
        <v>1.33761E7</v>
      </c>
      <c r="H245" s="455"/>
      <c r="I245" s="457">
        <v>-7.0E-4</v>
      </c>
    </row>
    <row r="246" ht="15.75" customHeight="1">
      <c r="A246" s="458" t="s">
        <v>460</v>
      </c>
      <c r="B246" s="454">
        <v>45.53</v>
      </c>
      <c r="C246" s="454">
        <v>45.76</v>
      </c>
      <c r="D246" s="454">
        <v>45.44</v>
      </c>
      <c r="E246" s="454">
        <v>45.51</v>
      </c>
      <c r="F246" s="454">
        <v>41.39318</v>
      </c>
      <c r="G246" s="454">
        <v>2.0043E7</v>
      </c>
      <c r="H246" s="455"/>
      <c r="I246" s="457">
        <v>-4.0E-4</v>
      </c>
    </row>
    <row r="247" ht="15.75" customHeight="1">
      <c r="A247" s="458" t="s">
        <v>461</v>
      </c>
      <c r="B247" s="454">
        <v>45.46</v>
      </c>
      <c r="C247" s="454">
        <v>46.11</v>
      </c>
      <c r="D247" s="454">
        <v>45.46</v>
      </c>
      <c r="E247" s="454">
        <v>45.93</v>
      </c>
      <c r="F247" s="454">
        <v>41.77519</v>
      </c>
      <c r="G247" s="454">
        <v>1.90559E7</v>
      </c>
      <c r="H247" s="455"/>
      <c r="I247" s="457">
        <v>0.0092</v>
      </c>
    </row>
    <row r="248" ht="15.75" customHeight="1">
      <c r="A248" s="458" t="s">
        <v>462</v>
      </c>
      <c r="B248" s="454">
        <v>45.86</v>
      </c>
      <c r="C248" s="454">
        <v>46.2</v>
      </c>
      <c r="D248" s="454">
        <v>45.79</v>
      </c>
      <c r="E248" s="454">
        <v>46.03</v>
      </c>
      <c r="F248" s="454">
        <v>41.86614</v>
      </c>
      <c r="G248" s="454">
        <v>1.16682E7</v>
      </c>
      <c r="H248" s="455"/>
      <c r="I248" s="457">
        <v>0.0022</v>
      </c>
    </row>
    <row r="249" ht="15.75" customHeight="1">
      <c r="A249" s="458" t="s">
        <v>463</v>
      </c>
      <c r="B249" s="454">
        <v>46.17</v>
      </c>
      <c r="C249" s="454">
        <v>46.79</v>
      </c>
      <c r="D249" s="454">
        <v>46.17</v>
      </c>
      <c r="E249" s="454">
        <v>46.64</v>
      </c>
      <c r="F249" s="454">
        <v>42.42095</v>
      </c>
      <c r="G249" s="454">
        <v>1.14349E7</v>
      </c>
      <c r="H249" s="455"/>
      <c r="I249" s="457">
        <v>0.0133</v>
      </c>
    </row>
    <row r="250" ht="15.75" customHeight="1">
      <c r="A250" s="458" t="s">
        <v>464</v>
      </c>
      <c r="B250" s="454">
        <v>46.65</v>
      </c>
      <c r="C250" s="454">
        <v>46.91</v>
      </c>
      <c r="D250" s="454">
        <v>46.33</v>
      </c>
      <c r="E250" s="454">
        <v>46.61</v>
      </c>
      <c r="F250" s="454">
        <v>42.39367</v>
      </c>
      <c r="G250" s="454">
        <v>1.15436E7</v>
      </c>
      <c r="H250" s="455"/>
      <c r="I250" s="457">
        <v>-6.0E-4</v>
      </c>
    </row>
    <row r="251" ht="15.75" customHeight="1">
      <c r="A251" s="458" t="s">
        <v>465</v>
      </c>
      <c r="B251" s="454">
        <v>46.68</v>
      </c>
      <c r="C251" s="454">
        <v>46.92</v>
      </c>
      <c r="D251" s="454">
        <v>46.48</v>
      </c>
      <c r="E251" s="454">
        <v>46.58</v>
      </c>
      <c r="F251" s="454">
        <v>42.36638</v>
      </c>
      <c r="G251" s="454">
        <v>1.11211E7</v>
      </c>
      <c r="H251" s="455"/>
      <c r="I251" s="457">
        <v>-6.0E-4</v>
      </c>
    </row>
    <row r="252" ht="15.75" customHeight="1">
      <c r="A252" s="458" t="s">
        <v>466</v>
      </c>
      <c r="B252" s="454">
        <v>46.67</v>
      </c>
      <c r="C252" s="454">
        <v>46.91</v>
      </c>
      <c r="D252" s="454">
        <v>46.48</v>
      </c>
      <c r="E252" s="454">
        <v>46.86</v>
      </c>
      <c r="F252" s="454">
        <v>42.62106</v>
      </c>
      <c r="G252" s="454">
        <v>1.60456E7</v>
      </c>
      <c r="H252" s="455"/>
      <c r="I252" s="457">
        <v>0.006</v>
      </c>
    </row>
    <row r="253" ht="15.75" customHeight="1">
      <c r="A253" s="453">
        <v>43469.0</v>
      </c>
      <c r="B253" s="454">
        <v>46.99</v>
      </c>
      <c r="C253" s="454">
        <v>47.17</v>
      </c>
      <c r="D253" s="454">
        <v>46.59</v>
      </c>
      <c r="E253" s="454">
        <v>46.72</v>
      </c>
      <c r="F253" s="454">
        <v>42.49372</v>
      </c>
      <c r="G253" s="454">
        <v>1.15227E7</v>
      </c>
      <c r="H253" s="455"/>
      <c r="I253" s="457">
        <v>-0.003</v>
      </c>
    </row>
    <row r="254" ht="15.75" customHeight="1">
      <c r="A254" s="453">
        <v>43500.0</v>
      </c>
      <c r="B254" s="454">
        <v>46.75</v>
      </c>
      <c r="C254" s="454">
        <v>46.93</v>
      </c>
      <c r="D254" s="454">
        <v>46.57</v>
      </c>
      <c r="E254" s="454">
        <v>46.57</v>
      </c>
      <c r="F254" s="454">
        <v>42.35729</v>
      </c>
      <c r="G254" s="454">
        <v>8495000.0</v>
      </c>
      <c r="H254" s="455"/>
      <c r="I254" s="457">
        <v>-0.0032</v>
      </c>
    </row>
    <row r="255" ht="15.75" customHeight="1">
      <c r="A255" s="453">
        <v>43528.0</v>
      </c>
      <c r="B255" s="454">
        <v>46.42</v>
      </c>
      <c r="C255" s="454">
        <v>46.59</v>
      </c>
      <c r="D255" s="454">
        <v>46.04</v>
      </c>
      <c r="E255" s="454">
        <v>46.18</v>
      </c>
      <c r="F255" s="454">
        <v>42.00257</v>
      </c>
      <c r="G255" s="454">
        <v>1.28545E7</v>
      </c>
      <c r="H255" s="455"/>
      <c r="I255" s="457">
        <v>-0.0084</v>
      </c>
    </row>
    <row r="256" ht="15.75" customHeight="1">
      <c r="A256" s="453">
        <v>43559.0</v>
      </c>
      <c r="B256" s="454">
        <v>46.34</v>
      </c>
      <c r="C256" s="454">
        <v>46.54</v>
      </c>
      <c r="D256" s="454">
        <v>46.11</v>
      </c>
      <c r="E256" s="454">
        <v>46.48</v>
      </c>
      <c r="F256" s="454">
        <v>42.27543</v>
      </c>
      <c r="G256" s="454">
        <v>7814900.0</v>
      </c>
      <c r="H256" s="455"/>
      <c r="I256" s="457">
        <v>0.0065</v>
      </c>
    </row>
    <row r="257" ht="15.75" customHeight="1">
      <c r="A257" s="453">
        <v>43589.0</v>
      </c>
      <c r="B257" s="454">
        <v>46.49</v>
      </c>
      <c r="C257" s="454">
        <v>46.58</v>
      </c>
      <c r="D257" s="454">
        <v>46.2</v>
      </c>
      <c r="E257" s="454">
        <v>46.47</v>
      </c>
      <c r="F257" s="454">
        <v>42.26634</v>
      </c>
      <c r="G257" s="454">
        <v>7677600.0</v>
      </c>
      <c r="H257" s="455"/>
      <c r="I257" s="457">
        <v>-2.0E-4</v>
      </c>
    </row>
    <row r="258" ht="15.75" customHeight="1">
      <c r="A258" s="453">
        <v>43681.0</v>
      </c>
      <c r="B258" s="454">
        <v>46.54</v>
      </c>
      <c r="C258" s="454">
        <v>46.57</v>
      </c>
      <c r="D258" s="454">
        <v>46.27</v>
      </c>
      <c r="E258" s="454">
        <v>46.55</v>
      </c>
      <c r="F258" s="454">
        <v>42.3391</v>
      </c>
      <c r="G258" s="454">
        <v>9421300.0</v>
      </c>
      <c r="H258" s="455"/>
      <c r="I258" s="457">
        <v>0.0017</v>
      </c>
    </row>
    <row r="259" ht="15.75" customHeight="1">
      <c r="A259" s="453">
        <v>43712.0</v>
      </c>
      <c r="B259" s="454">
        <v>46.45</v>
      </c>
      <c r="C259" s="454">
        <v>46.72</v>
      </c>
      <c r="D259" s="454">
        <v>46.27</v>
      </c>
      <c r="E259" s="454">
        <v>46.67</v>
      </c>
      <c r="F259" s="454">
        <v>42.44825</v>
      </c>
      <c r="G259" s="454">
        <v>8641800.0</v>
      </c>
      <c r="H259" s="455"/>
      <c r="I259" s="457">
        <v>0.0026</v>
      </c>
    </row>
    <row r="260" ht="15.75" customHeight="1">
      <c r="A260" s="453">
        <v>43742.0</v>
      </c>
      <c r="B260" s="454">
        <v>46.84</v>
      </c>
      <c r="C260" s="454">
        <v>47.0</v>
      </c>
      <c r="D260" s="454">
        <v>46.56</v>
      </c>
      <c r="E260" s="454">
        <v>46.64</v>
      </c>
      <c r="F260" s="454">
        <v>42.42095</v>
      </c>
      <c r="G260" s="454">
        <v>8059900.0</v>
      </c>
      <c r="H260" s="455"/>
      <c r="I260" s="457">
        <v>-6.0E-4</v>
      </c>
    </row>
    <row r="261" ht="15.75" customHeight="1">
      <c r="A261" s="453">
        <v>43773.0</v>
      </c>
      <c r="B261" s="454">
        <v>46.72</v>
      </c>
      <c r="C261" s="454">
        <v>46.75</v>
      </c>
      <c r="D261" s="454">
        <v>46.54</v>
      </c>
      <c r="E261" s="454">
        <v>46.71</v>
      </c>
      <c r="F261" s="454">
        <v>42.48463</v>
      </c>
      <c r="G261" s="454">
        <v>7352400.0</v>
      </c>
      <c r="H261" s="455"/>
      <c r="I261" s="457">
        <v>0.0015</v>
      </c>
    </row>
    <row r="262" ht="15.75" customHeight="1">
      <c r="A262" s="453">
        <v>43803.0</v>
      </c>
      <c r="B262" s="454">
        <v>46.67</v>
      </c>
      <c r="C262" s="454">
        <v>46.93</v>
      </c>
      <c r="D262" s="454">
        <v>46.57</v>
      </c>
      <c r="E262" s="454">
        <v>46.74</v>
      </c>
      <c r="F262" s="454">
        <v>42.51191</v>
      </c>
      <c r="G262" s="454">
        <v>1.069E7</v>
      </c>
      <c r="H262" s="455"/>
      <c r="I262" s="457">
        <v>6.0E-4</v>
      </c>
    </row>
    <row r="263" ht="15.75" customHeight="1">
      <c r="A263" s="458" t="s">
        <v>467</v>
      </c>
      <c r="B263" s="454">
        <v>46.88</v>
      </c>
      <c r="C263" s="454">
        <v>47.04</v>
      </c>
      <c r="D263" s="454">
        <v>46.7</v>
      </c>
      <c r="E263" s="454">
        <v>47.0</v>
      </c>
      <c r="F263" s="454">
        <v>42.7484</v>
      </c>
      <c r="G263" s="454">
        <v>1.02613E7</v>
      </c>
      <c r="H263" s="455"/>
      <c r="I263" s="457">
        <v>0.0056</v>
      </c>
    </row>
    <row r="264" ht="15.75" customHeight="1">
      <c r="A264" s="458" t="s">
        <v>468</v>
      </c>
      <c r="B264" s="454">
        <v>47.05</v>
      </c>
      <c r="C264" s="454">
        <v>47.1</v>
      </c>
      <c r="D264" s="454">
        <v>46.7</v>
      </c>
      <c r="E264" s="454">
        <v>46.95</v>
      </c>
      <c r="F264" s="454">
        <v>42.70292</v>
      </c>
      <c r="G264" s="454">
        <v>1.08046E7</v>
      </c>
      <c r="H264" s="455"/>
      <c r="I264" s="457">
        <v>-0.0011</v>
      </c>
    </row>
    <row r="265" ht="15.75" customHeight="1">
      <c r="A265" s="458" t="s">
        <v>469</v>
      </c>
      <c r="B265" s="454">
        <v>47.2</v>
      </c>
      <c r="C265" s="454">
        <v>47.55</v>
      </c>
      <c r="D265" s="454">
        <v>47.15</v>
      </c>
      <c r="E265" s="454">
        <v>47.28</v>
      </c>
      <c r="F265" s="454">
        <v>43.00307</v>
      </c>
      <c r="G265" s="454">
        <v>1.18493E7</v>
      </c>
      <c r="H265" s="455"/>
      <c r="I265" s="457">
        <v>0.007</v>
      </c>
    </row>
    <row r="266" ht="15.75" customHeight="1">
      <c r="A266" s="458" t="s">
        <v>470</v>
      </c>
      <c r="B266" s="454">
        <v>47.33</v>
      </c>
      <c r="C266" s="454">
        <v>47.58</v>
      </c>
      <c r="D266" s="454">
        <v>47.27</v>
      </c>
      <c r="E266" s="454">
        <v>47.48</v>
      </c>
      <c r="F266" s="454">
        <v>43.18498</v>
      </c>
      <c r="G266" s="454">
        <v>1.2167E7</v>
      </c>
      <c r="H266" s="455"/>
      <c r="I266" s="457">
        <v>0.0042</v>
      </c>
    </row>
    <row r="267" ht="15.75" customHeight="1">
      <c r="A267" s="458" t="s">
        <v>471</v>
      </c>
      <c r="B267" s="454">
        <v>47.4</v>
      </c>
      <c r="C267" s="454">
        <v>47.61</v>
      </c>
      <c r="D267" s="454">
        <v>47.02</v>
      </c>
      <c r="E267" s="454">
        <v>47.4</v>
      </c>
      <c r="F267" s="454">
        <v>43.11222</v>
      </c>
      <c r="G267" s="454">
        <v>9834700.0</v>
      </c>
      <c r="H267" s="455"/>
      <c r="I267" s="457">
        <v>-0.0017</v>
      </c>
    </row>
    <row r="268" ht="15.75" customHeight="1">
      <c r="A268" s="458" t="s">
        <v>472</v>
      </c>
      <c r="B268" s="454">
        <v>48.09</v>
      </c>
      <c r="C268" s="454">
        <v>48.72</v>
      </c>
      <c r="D268" s="454">
        <v>47.55</v>
      </c>
      <c r="E268" s="454">
        <v>48.21</v>
      </c>
      <c r="F268" s="454">
        <v>43.84894</v>
      </c>
      <c r="G268" s="454">
        <v>2.53278E7</v>
      </c>
      <c r="H268" s="455"/>
      <c r="I268" s="457">
        <v>0.0171</v>
      </c>
    </row>
    <row r="269" ht="15.75" customHeight="1">
      <c r="A269" s="458" t="s">
        <v>473</v>
      </c>
      <c r="B269" s="454">
        <v>48.03</v>
      </c>
      <c r="C269" s="454">
        <v>48.23</v>
      </c>
      <c r="D269" s="454">
        <v>47.92</v>
      </c>
      <c r="E269" s="454">
        <v>47.98</v>
      </c>
      <c r="F269" s="454">
        <v>43.63974</v>
      </c>
      <c r="G269" s="454">
        <v>1.59973E7</v>
      </c>
      <c r="H269" s="455"/>
      <c r="I269" s="457">
        <v>-0.0048</v>
      </c>
    </row>
    <row r="270" ht="15.75" customHeight="1">
      <c r="A270" s="458" t="s">
        <v>474</v>
      </c>
      <c r="B270" s="454">
        <v>47.74</v>
      </c>
      <c r="C270" s="454">
        <v>47.89</v>
      </c>
      <c r="D270" s="454">
        <v>47.47</v>
      </c>
      <c r="E270" s="454">
        <v>47.84</v>
      </c>
      <c r="F270" s="454">
        <v>43.51241</v>
      </c>
      <c r="G270" s="454">
        <v>1.14444E7</v>
      </c>
      <c r="H270" s="455"/>
      <c r="I270" s="457">
        <v>-0.0029</v>
      </c>
    </row>
    <row r="271" ht="15.75" customHeight="1">
      <c r="A271" s="458" t="s">
        <v>475</v>
      </c>
      <c r="B271" s="454">
        <v>47.99</v>
      </c>
      <c r="C271" s="454">
        <v>48.45</v>
      </c>
      <c r="D271" s="454">
        <v>47.98</v>
      </c>
      <c r="E271" s="454">
        <v>48.26</v>
      </c>
      <c r="F271" s="454">
        <v>43.89441</v>
      </c>
      <c r="G271" s="454">
        <v>1.01543E7</v>
      </c>
      <c r="H271" s="455"/>
      <c r="I271" s="457">
        <v>0.0088</v>
      </c>
    </row>
    <row r="272" ht="15.75" customHeight="1">
      <c r="A272" s="458" t="s">
        <v>476</v>
      </c>
      <c r="B272" s="454">
        <v>48.17</v>
      </c>
      <c r="C272" s="454">
        <v>48.45</v>
      </c>
      <c r="D272" s="454">
        <v>48.11</v>
      </c>
      <c r="E272" s="454">
        <v>48.42</v>
      </c>
      <c r="F272" s="454">
        <v>44.03994</v>
      </c>
      <c r="G272" s="454">
        <v>9731500.0</v>
      </c>
      <c r="H272" s="455"/>
      <c r="I272" s="457">
        <v>0.0033</v>
      </c>
    </row>
    <row r="273" ht="15.75" customHeight="1">
      <c r="A273" s="458" t="s">
        <v>477</v>
      </c>
      <c r="B273" s="454">
        <v>48.53</v>
      </c>
      <c r="C273" s="454">
        <v>49.18</v>
      </c>
      <c r="D273" s="454">
        <v>48.39</v>
      </c>
      <c r="E273" s="454">
        <v>49.06</v>
      </c>
      <c r="F273" s="454">
        <v>44.62205</v>
      </c>
      <c r="G273" s="454">
        <v>1.79129E7</v>
      </c>
      <c r="H273" s="455"/>
      <c r="I273" s="457">
        <v>0.0132</v>
      </c>
    </row>
    <row r="274" ht="15.75" customHeight="1">
      <c r="A274" s="453">
        <v>43470.0</v>
      </c>
      <c r="B274" s="454">
        <v>48.95</v>
      </c>
      <c r="C274" s="454">
        <v>49.08</v>
      </c>
      <c r="D274" s="454">
        <v>48.55</v>
      </c>
      <c r="E274" s="454">
        <v>48.59</v>
      </c>
      <c r="F274" s="454">
        <v>44.19456</v>
      </c>
      <c r="G274" s="454">
        <v>1.05512E7</v>
      </c>
      <c r="H274" s="455"/>
      <c r="I274" s="457">
        <v>-0.0096</v>
      </c>
    </row>
    <row r="275" ht="15.75" customHeight="1">
      <c r="A275" s="453">
        <v>43501.0</v>
      </c>
      <c r="B275" s="454">
        <v>48.53</v>
      </c>
      <c r="C275" s="454">
        <v>48.77</v>
      </c>
      <c r="D275" s="454">
        <v>48.27</v>
      </c>
      <c r="E275" s="454">
        <v>48.39</v>
      </c>
      <c r="F275" s="454">
        <v>44.01265</v>
      </c>
      <c r="G275" s="454">
        <v>8724600.0</v>
      </c>
      <c r="H275" s="455"/>
      <c r="I275" s="457">
        <v>-0.0041</v>
      </c>
    </row>
    <row r="276" ht="15.75" customHeight="1">
      <c r="A276" s="453">
        <v>43529.0</v>
      </c>
      <c r="B276" s="454">
        <v>48.6</v>
      </c>
      <c r="C276" s="454">
        <v>48.96</v>
      </c>
      <c r="D276" s="454">
        <v>48.52</v>
      </c>
      <c r="E276" s="454">
        <v>48.72</v>
      </c>
      <c r="F276" s="454">
        <v>44.31281</v>
      </c>
      <c r="G276" s="454">
        <v>7076900.0</v>
      </c>
      <c r="H276" s="455"/>
      <c r="I276" s="457">
        <v>0.0068</v>
      </c>
    </row>
    <row r="277" ht="15.75" customHeight="1">
      <c r="A277" s="453">
        <v>43621.0</v>
      </c>
      <c r="B277" s="454">
        <v>48.33</v>
      </c>
      <c r="C277" s="454">
        <v>48.61</v>
      </c>
      <c r="D277" s="454">
        <v>48.26</v>
      </c>
      <c r="E277" s="454">
        <v>48.47</v>
      </c>
      <c r="F277" s="454">
        <v>44.08543</v>
      </c>
      <c r="G277" s="454">
        <v>8657800.0</v>
      </c>
      <c r="H277" s="455"/>
      <c r="I277" s="457">
        <v>-0.0051</v>
      </c>
    </row>
    <row r="278" ht="15.75" customHeight="1">
      <c r="A278" s="453">
        <v>43651.0</v>
      </c>
      <c r="B278" s="454">
        <v>48.23</v>
      </c>
      <c r="C278" s="454">
        <v>48.29</v>
      </c>
      <c r="D278" s="454">
        <v>47.77</v>
      </c>
      <c r="E278" s="454">
        <v>48.0</v>
      </c>
      <c r="F278" s="454">
        <v>43.65793</v>
      </c>
      <c r="G278" s="454">
        <v>1.24875E7</v>
      </c>
      <c r="H278" s="455"/>
      <c r="I278" s="457">
        <v>-0.0097</v>
      </c>
    </row>
    <row r="279" ht="15.75" customHeight="1">
      <c r="A279" s="453">
        <v>43682.0</v>
      </c>
      <c r="B279" s="454">
        <v>48.05</v>
      </c>
      <c r="C279" s="454">
        <v>48.23</v>
      </c>
      <c r="D279" s="454">
        <v>47.82</v>
      </c>
      <c r="E279" s="454">
        <v>47.85</v>
      </c>
      <c r="F279" s="454">
        <v>43.5215</v>
      </c>
      <c r="G279" s="454">
        <v>9281400.0</v>
      </c>
      <c r="H279" s="455"/>
      <c r="I279" s="457">
        <v>-0.0031</v>
      </c>
    </row>
    <row r="280" ht="15.75" customHeight="1">
      <c r="A280" s="453">
        <v>43713.0</v>
      </c>
      <c r="B280" s="454">
        <v>47.8</v>
      </c>
      <c r="C280" s="454">
        <v>47.98</v>
      </c>
      <c r="D280" s="454">
        <v>47.07</v>
      </c>
      <c r="E280" s="454">
        <v>47.4</v>
      </c>
      <c r="F280" s="454">
        <v>43.11222</v>
      </c>
      <c r="G280" s="454">
        <v>1.14505E7</v>
      </c>
      <c r="H280" s="455"/>
      <c r="I280" s="457">
        <v>-0.0094</v>
      </c>
    </row>
    <row r="281" ht="15.75" customHeight="1">
      <c r="A281" s="453">
        <v>43743.0</v>
      </c>
      <c r="B281" s="454">
        <v>47.41</v>
      </c>
      <c r="C281" s="454">
        <v>48.3</v>
      </c>
      <c r="D281" s="454">
        <v>47.4</v>
      </c>
      <c r="E281" s="454">
        <v>48.19</v>
      </c>
      <c r="F281" s="454">
        <v>43.83074</v>
      </c>
      <c r="G281" s="454">
        <v>9653800.0</v>
      </c>
      <c r="H281" s="455"/>
      <c r="I281" s="457">
        <v>0.0167</v>
      </c>
    </row>
    <row r="282" ht="15.75" customHeight="1">
      <c r="A282" s="458" t="s">
        <v>478</v>
      </c>
      <c r="B282" s="454">
        <v>47.91</v>
      </c>
      <c r="C282" s="454">
        <v>48.13</v>
      </c>
      <c r="D282" s="454">
        <v>47.73</v>
      </c>
      <c r="E282" s="454">
        <v>48.05</v>
      </c>
      <c r="F282" s="454">
        <v>43.70341</v>
      </c>
      <c r="G282" s="454">
        <v>1.19115E7</v>
      </c>
      <c r="H282" s="455"/>
      <c r="I282" s="457">
        <v>-0.0029</v>
      </c>
    </row>
    <row r="283" ht="15.75" customHeight="1">
      <c r="A283" s="458" t="s">
        <v>479</v>
      </c>
      <c r="B283" s="454">
        <v>48.53</v>
      </c>
      <c r="C283" s="454">
        <v>49.32</v>
      </c>
      <c r="D283" s="454">
        <v>48.35</v>
      </c>
      <c r="E283" s="454">
        <v>48.69</v>
      </c>
      <c r="F283" s="454">
        <v>44.28552</v>
      </c>
      <c r="G283" s="454">
        <v>1.68442E7</v>
      </c>
      <c r="H283" s="455"/>
      <c r="I283" s="457">
        <v>0.0133</v>
      </c>
    </row>
    <row r="284" ht="15.75" customHeight="1">
      <c r="A284" s="458" t="s">
        <v>480</v>
      </c>
      <c r="B284" s="454">
        <v>48.67</v>
      </c>
      <c r="C284" s="454">
        <v>49.38</v>
      </c>
      <c r="D284" s="454">
        <v>48.6</v>
      </c>
      <c r="E284" s="454">
        <v>49.18</v>
      </c>
      <c r="F284" s="454">
        <v>44.73119</v>
      </c>
      <c r="G284" s="454">
        <v>1.14225E7</v>
      </c>
      <c r="H284" s="455"/>
      <c r="I284" s="457">
        <v>0.0101</v>
      </c>
    </row>
    <row r="285" ht="15.75" customHeight="1">
      <c r="A285" s="458" t="s">
        <v>481</v>
      </c>
      <c r="B285" s="454">
        <v>49.27</v>
      </c>
      <c r="C285" s="454">
        <v>49.66</v>
      </c>
      <c r="D285" s="454">
        <v>49.21</v>
      </c>
      <c r="E285" s="454">
        <v>49.58</v>
      </c>
      <c r="F285" s="454">
        <v>45.09501</v>
      </c>
      <c r="G285" s="454">
        <v>1.77713E7</v>
      </c>
      <c r="H285" s="455"/>
      <c r="I285" s="457">
        <v>0.0081</v>
      </c>
    </row>
    <row r="286" ht="15.75" customHeight="1">
      <c r="A286" s="458" t="s">
        <v>482</v>
      </c>
      <c r="B286" s="454">
        <v>49.27</v>
      </c>
      <c r="C286" s="454">
        <v>49.55</v>
      </c>
      <c r="D286" s="454">
        <v>49.17</v>
      </c>
      <c r="E286" s="454">
        <v>49.2</v>
      </c>
      <c r="F286" s="454">
        <v>44.74938</v>
      </c>
      <c r="G286" s="454">
        <v>1.1257E7</v>
      </c>
      <c r="H286" s="455"/>
      <c r="I286" s="457">
        <v>-0.0077</v>
      </c>
    </row>
    <row r="287" ht="15.75" customHeight="1">
      <c r="A287" s="458" t="s">
        <v>483</v>
      </c>
      <c r="B287" s="454">
        <v>49.04</v>
      </c>
      <c r="C287" s="454">
        <v>49.14</v>
      </c>
      <c r="D287" s="454">
        <v>48.76</v>
      </c>
      <c r="E287" s="454">
        <v>48.85</v>
      </c>
      <c r="F287" s="454">
        <v>44.43104</v>
      </c>
      <c r="G287" s="454">
        <v>1.38505E7</v>
      </c>
      <c r="H287" s="455"/>
      <c r="I287" s="457">
        <v>-0.0071</v>
      </c>
    </row>
    <row r="288" ht="15.75" customHeight="1">
      <c r="A288" s="458" t="s">
        <v>484</v>
      </c>
      <c r="B288" s="454">
        <v>49.0</v>
      </c>
      <c r="C288" s="454">
        <v>49.03</v>
      </c>
      <c r="D288" s="454">
        <v>48.45</v>
      </c>
      <c r="E288" s="454">
        <v>48.6</v>
      </c>
      <c r="F288" s="454">
        <v>44.20366</v>
      </c>
      <c r="G288" s="454">
        <v>1.05874E7</v>
      </c>
      <c r="H288" s="455"/>
      <c r="I288" s="457">
        <v>-0.0051</v>
      </c>
    </row>
    <row r="289" ht="15.75" customHeight="1">
      <c r="A289" s="458" t="s">
        <v>485</v>
      </c>
      <c r="B289" s="454">
        <v>48.78</v>
      </c>
      <c r="C289" s="454">
        <v>49.71</v>
      </c>
      <c r="D289" s="454">
        <v>48.72</v>
      </c>
      <c r="E289" s="454">
        <v>49.65</v>
      </c>
      <c r="F289" s="454">
        <v>45.15868</v>
      </c>
      <c r="G289" s="454">
        <v>1.60504E7</v>
      </c>
      <c r="H289" s="455"/>
      <c r="I289" s="457">
        <v>0.0216</v>
      </c>
    </row>
    <row r="290" ht="15.75" customHeight="1">
      <c r="A290" s="458" t="s">
        <v>486</v>
      </c>
      <c r="B290" s="454">
        <v>49.5</v>
      </c>
      <c r="C290" s="454">
        <v>49.9</v>
      </c>
      <c r="D290" s="454">
        <v>49.46</v>
      </c>
      <c r="E290" s="454">
        <v>49.85</v>
      </c>
      <c r="F290" s="454">
        <v>45.34058</v>
      </c>
      <c r="G290" s="454">
        <v>1.21994E7</v>
      </c>
      <c r="H290" s="455"/>
      <c r="I290" s="457">
        <v>0.004</v>
      </c>
    </row>
    <row r="291" ht="15.75" customHeight="1">
      <c r="A291" s="458" t="s">
        <v>487</v>
      </c>
      <c r="B291" s="454">
        <v>49.82</v>
      </c>
      <c r="C291" s="454">
        <v>49.89</v>
      </c>
      <c r="D291" s="454">
        <v>49.53</v>
      </c>
      <c r="E291" s="454">
        <v>49.61</v>
      </c>
      <c r="F291" s="454">
        <v>45.1223</v>
      </c>
      <c r="G291" s="454">
        <v>6887600.0</v>
      </c>
      <c r="H291" s="455"/>
      <c r="I291" s="457">
        <v>-0.0048</v>
      </c>
    </row>
    <row r="292" ht="15.75" customHeight="1">
      <c r="A292" s="458" t="s">
        <v>488</v>
      </c>
      <c r="B292" s="454">
        <v>49.6</v>
      </c>
      <c r="C292" s="454">
        <v>49.67</v>
      </c>
      <c r="D292" s="454">
        <v>49.03</v>
      </c>
      <c r="E292" s="454">
        <v>49.1</v>
      </c>
      <c r="F292" s="454">
        <v>44.65843</v>
      </c>
      <c r="G292" s="454">
        <v>1.8614E7</v>
      </c>
      <c r="H292" s="455"/>
      <c r="I292" s="457">
        <v>-0.0103</v>
      </c>
    </row>
    <row r="293" ht="15.75" customHeight="1">
      <c r="A293" s="458" t="s">
        <v>489</v>
      </c>
      <c r="B293" s="454">
        <v>48.74</v>
      </c>
      <c r="C293" s="454">
        <v>49.03</v>
      </c>
      <c r="D293" s="454">
        <v>48.41</v>
      </c>
      <c r="E293" s="454">
        <v>48.61</v>
      </c>
      <c r="F293" s="454">
        <v>44.21275</v>
      </c>
      <c r="G293" s="454">
        <v>1.25346E7</v>
      </c>
      <c r="H293" s="455"/>
      <c r="I293" s="457">
        <v>-0.01</v>
      </c>
    </row>
    <row r="294" ht="15.75" customHeight="1">
      <c r="A294" s="458" t="s">
        <v>490</v>
      </c>
      <c r="B294" s="454">
        <v>48.72</v>
      </c>
      <c r="C294" s="454">
        <v>49.31</v>
      </c>
      <c r="D294" s="454">
        <v>48.67</v>
      </c>
      <c r="E294" s="454">
        <v>49.25</v>
      </c>
      <c r="F294" s="454">
        <v>44.79486</v>
      </c>
      <c r="G294" s="454">
        <v>9087200.0</v>
      </c>
      <c r="H294" s="455"/>
      <c r="I294" s="457">
        <v>0.0132</v>
      </c>
    </row>
    <row r="295" ht="15.75" customHeight="1">
      <c r="A295" s="458" t="s">
        <v>491</v>
      </c>
      <c r="B295" s="454">
        <v>49.0</v>
      </c>
      <c r="C295" s="454">
        <v>49.31</v>
      </c>
      <c r="D295" s="454">
        <v>48.78</v>
      </c>
      <c r="E295" s="454">
        <v>49.13</v>
      </c>
      <c r="F295" s="454">
        <v>44.68572</v>
      </c>
      <c r="G295" s="454">
        <v>1.13686E7</v>
      </c>
      <c r="H295" s="455"/>
      <c r="I295" s="457">
        <v>-0.0024</v>
      </c>
    </row>
    <row r="296" ht="15.75" customHeight="1">
      <c r="A296" s="453">
        <v>43530.0</v>
      </c>
      <c r="B296" s="454">
        <v>49.16</v>
      </c>
      <c r="C296" s="454">
        <v>49.98</v>
      </c>
      <c r="D296" s="454">
        <v>49.02</v>
      </c>
      <c r="E296" s="454">
        <v>49.98</v>
      </c>
      <c r="F296" s="454">
        <v>45.45882</v>
      </c>
      <c r="G296" s="454">
        <v>1.41672E7</v>
      </c>
      <c r="H296" s="455"/>
      <c r="I296" s="457">
        <v>0.0173</v>
      </c>
    </row>
    <row r="297" ht="15.75" customHeight="1">
      <c r="A297" s="453">
        <v>43561.0</v>
      </c>
      <c r="B297" s="454">
        <v>50.0</v>
      </c>
      <c r="C297" s="454">
        <v>50.28</v>
      </c>
      <c r="D297" s="454">
        <v>49.62</v>
      </c>
      <c r="E297" s="454">
        <v>50.0</v>
      </c>
      <c r="F297" s="454">
        <v>45.47701</v>
      </c>
      <c r="G297" s="454">
        <v>1.20106E7</v>
      </c>
      <c r="H297" s="455"/>
      <c r="I297" s="457">
        <v>4.0E-4</v>
      </c>
    </row>
    <row r="298" ht="15.75" customHeight="1">
      <c r="A298" s="453">
        <v>43591.0</v>
      </c>
      <c r="B298" s="454">
        <v>50.01</v>
      </c>
      <c r="C298" s="454">
        <v>51.14</v>
      </c>
      <c r="D298" s="454">
        <v>49.69</v>
      </c>
      <c r="E298" s="454">
        <v>50.78</v>
      </c>
      <c r="F298" s="454">
        <v>46.18645</v>
      </c>
      <c r="G298" s="454">
        <v>1.58376E7</v>
      </c>
      <c r="H298" s="455"/>
      <c r="I298" s="457">
        <v>0.0156</v>
      </c>
    </row>
    <row r="299" ht="15.75" customHeight="1">
      <c r="A299" s="453">
        <v>43622.0</v>
      </c>
      <c r="B299" s="454">
        <v>50.91</v>
      </c>
      <c r="C299" s="454">
        <v>51.54</v>
      </c>
      <c r="D299" s="454">
        <v>50.59</v>
      </c>
      <c r="E299" s="454">
        <v>51.4</v>
      </c>
      <c r="F299" s="454">
        <v>46.75037</v>
      </c>
      <c r="G299" s="454">
        <v>1.51904E7</v>
      </c>
      <c r="H299" s="455"/>
      <c r="I299" s="457">
        <v>0.0122</v>
      </c>
    </row>
    <row r="300" ht="15.75" customHeight="1">
      <c r="A300" s="453">
        <v>43652.0</v>
      </c>
      <c r="B300" s="454">
        <v>51.47</v>
      </c>
      <c r="C300" s="454">
        <v>52.19</v>
      </c>
      <c r="D300" s="454">
        <v>51.45</v>
      </c>
      <c r="E300" s="454">
        <v>51.49</v>
      </c>
      <c r="F300" s="454">
        <v>46.83223</v>
      </c>
      <c r="G300" s="454">
        <v>1.52936E7</v>
      </c>
      <c r="H300" s="455"/>
      <c r="I300" s="457">
        <v>0.0018</v>
      </c>
    </row>
    <row r="301" ht="15.75" customHeight="1">
      <c r="A301" s="453">
        <v>43744.0</v>
      </c>
      <c r="B301" s="454">
        <v>51.54</v>
      </c>
      <c r="C301" s="454">
        <v>51.54</v>
      </c>
      <c r="D301" s="454">
        <v>51.09</v>
      </c>
      <c r="E301" s="454">
        <v>51.38</v>
      </c>
      <c r="F301" s="454">
        <v>46.73218</v>
      </c>
      <c r="G301" s="454">
        <v>9737400.0</v>
      </c>
      <c r="H301" s="455"/>
      <c r="I301" s="457">
        <v>-0.0021</v>
      </c>
    </row>
    <row r="302" ht="15.75" customHeight="1">
      <c r="A302" s="453">
        <v>43775.0</v>
      </c>
      <c r="B302" s="454">
        <v>51.45</v>
      </c>
      <c r="C302" s="454">
        <v>51.59</v>
      </c>
      <c r="D302" s="454">
        <v>51.18</v>
      </c>
      <c r="E302" s="454">
        <v>51.33</v>
      </c>
      <c r="F302" s="454">
        <v>46.6867</v>
      </c>
      <c r="G302" s="454">
        <v>9915600.0</v>
      </c>
      <c r="H302" s="455"/>
      <c r="I302" s="457">
        <v>-0.001</v>
      </c>
    </row>
    <row r="303" ht="15.75" customHeight="1">
      <c r="A303" s="453">
        <v>43805.0</v>
      </c>
      <c r="B303" s="454">
        <v>51.5</v>
      </c>
      <c r="C303" s="454">
        <v>52.14</v>
      </c>
      <c r="D303" s="454">
        <v>51.47</v>
      </c>
      <c r="E303" s="454">
        <v>51.64</v>
      </c>
      <c r="F303" s="454">
        <v>46.96866</v>
      </c>
      <c r="G303" s="454">
        <v>1.10881E7</v>
      </c>
      <c r="H303" s="455"/>
      <c r="I303" s="457">
        <v>0.006</v>
      </c>
    </row>
    <row r="304" ht="15.75" customHeight="1">
      <c r="A304" s="458" t="s">
        <v>492</v>
      </c>
      <c r="B304" s="454">
        <v>51.46</v>
      </c>
      <c r="C304" s="454">
        <v>51.7</v>
      </c>
      <c r="D304" s="454">
        <v>50.78</v>
      </c>
      <c r="E304" s="454">
        <v>51.13</v>
      </c>
      <c r="F304" s="454">
        <v>46.86783</v>
      </c>
      <c r="G304" s="454">
        <v>1.03536E7</v>
      </c>
      <c r="H304" s="455"/>
      <c r="I304" s="457">
        <v>-0.0021</v>
      </c>
    </row>
    <row r="305" ht="15.75" customHeight="1">
      <c r="A305" s="458" t="s">
        <v>493</v>
      </c>
      <c r="B305" s="454">
        <v>51.05</v>
      </c>
      <c r="C305" s="454">
        <v>51.53</v>
      </c>
      <c r="D305" s="454">
        <v>51.05</v>
      </c>
      <c r="E305" s="454">
        <v>51.31</v>
      </c>
      <c r="F305" s="454">
        <v>47.03282</v>
      </c>
      <c r="G305" s="454">
        <v>8694300.0</v>
      </c>
      <c r="H305" s="455"/>
      <c r="I305" s="457">
        <v>0.0035</v>
      </c>
    </row>
    <row r="306" ht="15.75" customHeight="1">
      <c r="A306" s="458" t="s">
        <v>494</v>
      </c>
      <c r="B306" s="454">
        <v>51.25</v>
      </c>
      <c r="C306" s="454">
        <v>51.48</v>
      </c>
      <c r="D306" s="454">
        <v>50.61</v>
      </c>
      <c r="E306" s="454">
        <v>50.87</v>
      </c>
      <c r="F306" s="454">
        <v>46.6295</v>
      </c>
      <c r="G306" s="454">
        <v>1.23224E7</v>
      </c>
      <c r="H306" s="455"/>
      <c r="I306" s="457">
        <v>-0.0086</v>
      </c>
    </row>
    <row r="307" ht="15.75" customHeight="1">
      <c r="A307" s="458" t="s">
        <v>495</v>
      </c>
      <c r="B307" s="454">
        <v>51.25</v>
      </c>
      <c r="C307" s="454">
        <v>51.3</v>
      </c>
      <c r="D307" s="454">
        <v>50.53</v>
      </c>
      <c r="E307" s="454">
        <v>50.64</v>
      </c>
      <c r="F307" s="454">
        <v>46.41867</v>
      </c>
      <c r="G307" s="454">
        <v>9221100.0</v>
      </c>
      <c r="H307" s="455"/>
      <c r="I307" s="457">
        <v>-0.0045</v>
      </c>
    </row>
    <row r="308" ht="15.75" customHeight="1">
      <c r="A308" s="458" t="s">
        <v>496</v>
      </c>
      <c r="B308" s="454">
        <v>50.54</v>
      </c>
      <c r="C308" s="454">
        <v>51.24</v>
      </c>
      <c r="D308" s="454">
        <v>50.47</v>
      </c>
      <c r="E308" s="454">
        <v>51.12</v>
      </c>
      <c r="F308" s="454">
        <v>46.85866</v>
      </c>
      <c r="G308" s="454">
        <v>9414100.0</v>
      </c>
      <c r="H308" s="455"/>
      <c r="I308" s="457">
        <v>0.0095</v>
      </c>
    </row>
    <row r="309" ht="15.75" customHeight="1">
      <c r="A309" s="458" t="s">
        <v>497</v>
      </c>
      <c r="B309" s="454">
        <v>51.5</v>
      </c>
      <c r="C309" s="454">
        <v>51.79</v>
      </c>
      <c r="D309" s="454">
        <v>51.35</v>
      </c>
      <c r="E309" s="454">
        <v>51.66</v>
      </c>
      <c r="F309" s="454">
        <v>47.35365</v>
      </c>
      <c r="G309" s="454">
        <v>1.06566E7</v>
      </c>
      <c r="H309" s="455"/>
      <c r="I309" s="457">
        <v>0.0106</v>
      </c>
    </row>
    <row r="310" ht="15.75" customHeight="1">
      <c r="A310" s="458" t="s">
        <v>498</v>
      </c>
      <c r="B310" s="454">
        <v>51.53</v>
      </c>
      <c r="C310" s="454">
        <v>51.89</v>
      </c>
      <c r="D310" s="454">
        <v>51.41</v>
      </c>
      <c r="E310" s="454">
        <v>51.55</v>
      </c>
      <c r="F310" s="454">
        <v>47.25282</v>
      </c>
      <c r="G310" s="454">
        <v>2.12644E7</v>
      </c>
      <c r="H310" s="455"/>
      <c r="I310" s="457">
        <v>-0.0021</v>
      </c>
    </row>
    <row r="311" ht="15.75" customHeight="1">
      <c r="A311" s="458" t="s">
        <v>499</v>
      </c>
      <c r="B311" s="454">
        <v>51.74</v>
      </c>
      <c r="C311" s="454">
        <v>52.2</v>
      </c>
      <c r="D311" s="454">
        <v>51.7</v>
      </c>
      <c r="E311" s="454">
        <v>51.92</v>
      </c>
      <c r="F311" s="454">
        <v>47.59197</v>
      </c>
      <c r="G311" s="454">
        <v>1.078E7</v>
      </c>
      <c r="H311" s="455"/>
      <c r="I311" s="457">
        <v>0.0072</v>
      </c>
    </row>
    <row r="312" ht="15.75" customHeight="1">
      <c r="A312" s="458" t="s">
        <v>500</v>
      </c>
      <c r="B312" s="454">
        <v>52.0</v>
      </c>
      <c r="C312" s="454">
        <v>52.1</v>
      </c>
      <c r="D312" s="454">
        <v>51.64</v>
      </c>
      <c r="E312" s="454">
        <v>51.76</v>
      </c>
      <c r="F312" s="454">
        <v>47.44531</v>
      </c>
      <c r="G312" s="454">
        <v>1.15199E7</v>
      </c>
      <c r="H312" s="455"/>
      <c r="I312" s="457">
        <v>-0.0031</v>
      </c>
    </row>
    <row r="313" ht="15.75" customHeight="1">
      <c r="A313" s="458" t="s">
        <v>501</v>
      </c>
      <c r="B313" s="454">
        <v>51.52</v>
      </c>
      <c r="C313" s="454">
        <v>51.64</v>
      </c>
      <c r="D313" s="454">
        <v>51.09</v>
      </c>
      <c r="E313" s="454">
        <v>51.12</v>
      </c>
      <c r="F313" s="454">
        <v>46.85866</v>
      </c>
      <c r="G313" s="454">
        <v>1.24051E7</v>
      </c>
      <c r="H313" s="455"/>
      <c r="I313" s="457">
        <v>-0.0124</v>
      </c>
    </row>
    <row r="314" ht="15.75" customHeight="1">
      <c r="A314" s="458" t="s">
        <v>502</v>
      </c>
      <c r="B314" s="454">
        <v>51.29</v>
      </c>
      <c r="C314" s="454">
        <v>51.4</v>
      </c>
      <c r="D314" s="454">
        <v>50.97</v>
      </c>
      <c r="E314" s="454">
        <v>51.08</v>
      </c>
      <c r="F314" s="454">
        <v>46.822</v>
      </c>
      <c r="G314" s="454">
        <v>1.23749E7</v>
      </c>
      <c r="H314" s="455"/>
      <c r="I314" s="457">
        <v>-8.0E-4</v>
      </c>
    </row>
    <row r="315" ht="15.75" customHeight="1">
      <c r="A315" s="458" t="s">
        <v>503</v>
      </c>
      <c r="B315" s="454">
        <v>51.27</v>
      </c>
      <c r="C315" s="454">
        <v>51.4</v>
      </c>
      <c r="D315" s="454">
        <v>50.52</v>
      </c>
      <c r="E315" s="454">
        <v>50.92</v>
      </c>
      <c r="F315" s="454">
        <v>46.67533</v>
      </c>
      <c r="G315" s="454">
        <v>1.63399E7</v>
      </c>
      <c r="H315" s="455"/>
      <c r="I315" s="457">
        <v>-0.0031</v>
      </c>
    </row>
    <row r="316" ht="15.75" customHeight="1">
      <c r="A316" s="453">
        <v>43472.0</v>
      </c>
      <c r="B316" s="454">
        <v>51.07</v>
      </c>
      <c r="C316" s="454">
        <v>51.63</v>
      </c>
      <c r="D316" s="454">
        <v>50.78</v>
      </c>
      <c r="E316" s="454">
        <v>51.6</v>
      </c>
      <c r="F316" s="454">
        <v>47.29865</v>
      </c>
      <c r="G316" s="454">
        <v>1.49764E7</v>
      </c>
      <c r="H316" s="455"/>
      <c r="I316" s="457">
        <v>0.0134</v>
      </c>
    </row>
    <row r="317" ht="15.75" customHeight="1">
      <c r="A317" s="453">
        <v>43503.0</v>
      </c>
      <c r="B317" s="454">
        <v>51.78</v>
      </c>
      <c r="C317" s="454">
        <v>52.05</v>
      </c>
      <c r="D317" s="454">
        <v>51.55</v>
      </c>
      <c r="E317" s="454">
        <v>51.98</v>
      </c>
      <c r="F317" s="454">
        <v>47.64697</v>
      </c>
      <c r="G317" s="454">
        <v>8569200.0</v>
      </c>
      <c r="H317" s="455"/>
      <c r="I317" s="457">
        <v>0.0074</v>
      </c>
    </row>
    <row r="318" ht="15.75" customHeight="1">
      <c r="A318" s="453">
        <v>43531.0</v>
      </c>
      <c r="B318" s="454">
        <v>52.0</v>
      </c>
      <c r="C318" s="454">
        <v>52.33</v>
      </c>
      <c r="D318" s="454">
        <v>52.0</v>
      </c>
      <c r="E318" s="454">
        <v>52.1</v>
      </c>
      <c r="F318" s="454">
        <v>47.75697</v>
      </c>
      <c r="G318" s="454">
        <v>7253700.0</v>
      </c>
      <c r="H318" s="455"/>
      <c r="I318" s="457">
        <v>0.0023</v>
      </c>
    </row>
    <row r="319" ht="15.75" customHeight="1">
      <c r="A319" s="453">
        <v>43592.0</v>
      </c>
      <c r="B319" s="454">
        <v>51.89</v>
      </c>
      <c r="C319" s="454">
        <v>52.12</v>
      </c>
      <c r="D319" s="454">
        <v>51.48</v>
      </c>
      <c r="E319" s="454">
        <v>52.11</v>
      </c>
      <c r="F319" s="454">
        <v>47.76614</v>
      </c>
      <c r="G319" s="454">
        <v>8916300.0</v>
      </c>
      <c r="H319" s="455"/>
      <c r="I319" s="457">
        <v>2.0E-4</v>
      </c>
    </row>
    <row r="320" ht="15.75" customHeight="1">
      <c r="A320" s="453">
        <v>43684.0</v>
      </c>
      <c r="B320" s="454">
        <v>52.2</v>
      </c>
      <c r="C320" s="454">
        <v>52.33</v>
      </c>
      <c r="D320" s="454">
        <v>51.89</v>
      </c>
      <c r="E320" s="454">
        <v>52.0</v>
      </c>
      <c r="F320" s="454">
        <v>47.66531</v>
      </c>
      <c r="G320" s="454">
        <v>9495100.0</v>
      </c>
      <c r="H320" s="455"/>
      <c r="I320" s="457">
        <v>-0.0021</v>
      </c>
    </row>
    <row r="321" ht="15.75" customHeight="1">
      <c r="A321" s="453">
        <v>43715.0</v>
      </c>
      <c r="B321" s="454">
        <v>51.72</v>
      </c>
      <c r="C321" s="454">
        <v>51.97</v>
      </c>
      <c r="D321" s="454">
        <v>51.43</v>
      </c>
      <c r="E321" s="454">
        <v>51.59</v>
      </c>
      <c r="F321" s="454">
        <v>47.28948</v>
      </c>
      <c r="G321" s="454">
        <v>1.05849E7</v>
      </c>
      <c r="H321" s="455"/>
      <c r="I321" s="457">
        <v>-0.0079</v>
      </c>
    </row>
    <row r="322" ht="15.75" customHeight="1">
      <c r="A322" s="453">
        <v>43745.0</v>
      </c>
      <c r="B322" s="454">
        <v>51.8</v>
      </c>
      <c r="C322" s="454">
        <v>51.97</v>
      </c>
      <c r="D322" s="454">
        <v>51.66</v>
      </c>
      <c r="E322" s="454">
        <v>51.82</v>
      </c>
      <c r="F322" s="454">
        <v>47.50031</v>
      </c>
      <c r="G322" s="454">
        <v>7620900.0</v>
      </c>
      <c r="H322" s="455"/>
      <c r="I322" s="457">
        <v>0.0045</v>
      </c>
    </row>
    <row r="323" ht="15.75" customHeight="1">
      <c r="A323" s="453">
        <v>43776.0</v>
      </c>
      <c r="B323" s="454">
        <v>51.99</v>
      </c>
      <c r="C323" s="454">
        <v>52.06</v>
      </c>
      <c r="D323" s="454">
        <v>51.66</v>
      </c>
      <c r="E323" s="454">
        <v>52.04</v>
      </c>
      <c r="F323" s="454">
        <v>47.70198</v>
      </c>
      <c r="G323" s="454">
        <v>1.03765E7</v>
      </c>
      <c r="H323" s="455"/>
      <c r="I323" s="457">
        <v>0.0042</v>
      </c>
    </row>
    <row r="324" ht="15.75" customHeight="1">
      <c r="A324" s="453">
        <v>43806.0</v>
      </c>
      <c r="B324" s="454">
        <v>52.25</v>
      </c>
      <c r="C324" s="454">
        <v>52.29</v>
      </c>
      <c r="D324" s="454">
        <v>51.91</v>
      </c>
      <c r="E324" s="454">
        <v>52.12</v>
      </c>
      <c r="F324" s="454">
        <v>47.77531</v>
      </c>
      <c r="G324" s="454">
        <v>7347400.0</v>
      </c>
      <c r="H324" s="455"/>
      <c r="I324" s="457">
        <v>0.0015</v>
      </c>
    </row>
    <row r="325" ht="15.75" customHeight="1">
      <c r="A325" s="458" t="s">
        <v>504</v>
      </c>
      <c r="B325" s="454">
        <v>52.28</v>
      </c>
      <c r="C325" s="454">
        <v>52.29</v>
      </c>
      <c r="D325" s="454">
        <v>51.87</v>
      </c>
      <c r="E325" s="454">
        <v>52.13</v>
      </c>
      <c r="F325" s="454">
        <v>47.78447</v>
      </c>
      <c r="G325" s="454">
        <v>5876100.0</v>
      </c>
      <c r="H325" s="455"/>
      <c r="I325" s="457">
        <v>2.0E-4</v>
      </c>
    </row>
    <row r="326" ht="15.75" customHeight="1">
      <c r="A326" s="458" t="s">
        <v>505</v>
      </c>
      <c r="B326" s="454">
        <v>51.96</v>
      </c>
      <c r="C326" s="454">
        <v>52.47</v>
      </c>
      <c r="D326" s="454">
        <v>51.81</v>
      </c>
      <c r="E326" s="454">
        <v>52.14</v>
      </c>
      <c r="F326" s="454">
        <v>47.79363</v>
      </c>
      <c r="G326" s="454">
        <v>7132500.0</v>
      </c>
      <c r="H326" s="455"/>
      <c r="I326" s="457">
        <v>2.0E-4</v>
      </c>
    </row>
    <row r="327" ht="15.75" customHeight="1">
      <c r="A327" s="458" t="s">
        <v>506</v>
      </c>
      <c r="B327" s="454">
        <v>52.22</v>
      </c>
      <c r="C327" s="454">
        <v>52.26</v>
      </c>
      <c r="D327" s="454">
        <v>52.01</v>
      </c>
      <c r="E327" s="454">
        <v>52.18</v>
      </c>
      <c r="F327" s="454">
        <v>47.8303</v>
      </c>
      <c r="G327" s="454">
        <v>8264200.0</v>
      </c>
      <c r="H327" s="455"/>
      <c r="I327" s="457">
        <v>8.0E-4</v>
      </c>
    </row>
    <row r="328" ht="15.75" customHeight="1">
      <c r="A328" s="458" t="s">
        <v>507</v>
      </c>
      <c r="B328" s="454">
        <v>52.04</v>
      </c>
      <c r="C328" s="454">
        <v>52.17</v>
      </c>
      <c r="D328" s="454">
        <v>51.67</v>
      </c>
      <c r="E328" s="454">
        <v>52.03</v>
      </c>
      <c r="F328" s="454">
        <v>47.69281</v>
      </c>
      <c r="G328" s="454">
        <v>1.19118E7</v>
      </c>
      <c r="H328" s="455"/>
      <c r="I328" s="457">
        <v>-0.0029</v>
      </c>
    </row>
    <row r="329" ht="15.75" customHeight="1">
      <c r="A329" s="458" t="s">
        <v>508</v>
      </c>
      <c r="B329" s="454">
        <v>52.14</v>
      </c>
      <c r="C329" s="454">
        <v>52.15</v>
      </c>
      <c r="D329" s="454">
        <v>51.37</v>
      </c>
      <c r="E329" s="454">
        <v>51.39</v>
      </c>
      <c r="F329" s="454">
        <v>47.10615</v>
      </c>
      <c r="G329" s="454">
        <v>1.03555E7</v>
      </c>
      <c r="H329" s="455"/>
      <c r="I329" s="457">
        <v>-0.0123</v>
      </c>
    </row>
    <row r="330" ht="15.75" customHeight="1">
      <c r="A330" s="458" t="s">
        <v>509</v>
      </c>
      <c r="B330" s="454">
        <v>51.52</v>
      </c>
      <c r="C330" s="454">
        <v>51.52</v>
      </c>
      <c r="D330" s="454">
        <v>51.13</v>
      </c>
      <c r="E330" s="454">
        <v>51.22</v>
      </c>
      <c r="F330" s="454">
        <v>46.95032</v>
      </c>
      <c r="G330" s="454">
        <v>1.20907E7</v>
      </c>
      <c r="H330" s="455"/>
      <c r="I330" s="457">
        <v>-0.0033</v>
      </c>
    </row>
    <row r="331" ht="15.75" customHeight="1">
      <c r="A331" s="458" t="s">
        <v>510</v>
      </c>
      <c r="B331" s="454">
        <v>53.25</v>
      </c>
      <c r="C331" s="454">
        <v>54.64</v>
      </c>
      <c r="D331" s="454">
        <v>52.76</v>
      </c>
      <c r="E331" s="454">
        <v>54.33</v>
      </c>
      <c r="F331" s="454">
        <v>49.80108</v>
      </c>
      <c r="G331" s="454">
        <v>3.34179E7</v>
      </c>
      <c r="H331" s="455"/>
      <c r="I331" s="457">
        <v>0.0607</v>
      </c>
    </row>
    <row r="332" ht="15.75" customHeight="1">
      <c r="A332" s="458" t="s">
        <v>511</v>
      </c>
      <c r="B332" s="454">
        <v>54.12</v>
      </c>
      <c r="C332" s="454">
        <v>54.82</v>
      </c>
      <c r="D332" s="454">
        <v>53.62</v>
      </c>
      <c r="E332" s="454">
        <v>53.78</v>
      </c>
      <c r="F332" s="454">
        <v>49.29692</v>
      </c>
      <c r="G332" s="454">
        <v>1.56334E7</v>
      </c>
      <c r="H332" s="455"/>
      <c r="I332" s="457">
        <v>-0.0101</v>
      </c>
    </row>
    <row r="333" ht="15.75" customHeight="1">
      <c r="A333" s="458" t="s">
        <v>512</v>
      </c>
      <c r="B333" s="454">
        <v>53.63</v>
      </c>
      <c r="C333" s="454">
        <v>53.8</v>
      </c>
      <c r="D333" s="454">
        <v>52.72</v>
      </c>
      <c r="E333" s="454">
        <v>53.07</v>
      </c>
      <c r="F333" s="454">
        <v>48.64611</v>
      </c>
      <c r="G333" s="454">
        <v>1.9135E7</v>
      </c>
      <c r="H333" s="455"/>
      <c r="I333" s="457">
        <v>-0.0132</v>
      </c>
    </row>
    <row r="334" ht="15.75" customHeight="1">
      <c r="A334" s="458" t="s">
        <v>513</v>
      </c>
      <c r="B334" s="454">
        <v>53.34</v>
      </c>
      <c r="C334" s="454">
        <v>54.31</v>
      </c>
      <c r="D334" s="454">
        <v>53.19</v>
      </c>
      <c r="E334" s="454">
        <v>54.17</v>
      </c>
      <c r="F334" s="454">
        <v>49.65442</v>
      </c>
      <c r="G334" s="454">
        <v>1.14519E7</v>
      </c>
      <c r="H334" s="455"/>
      <c r="I334" s="457">
        <v>0.0207</v>
      </c>
    </row>
    <row r="335" ht="15.75" customHeight="1">
      <c r="A335" s="458" t="s">
        <v>514</v>
      </c>
      <c r="B335" s="454">
        <v>54.17</v>
      </c>
      <c r="C335" s="454">
        <v>54.3</v>
      </c>
      <c r="D335" s="454">
        <v>53.9</v>
      </c>
      <c r="E335" s="454">
        <v>53.99</v>
      </c>
      <c r="F335" s="454">
        <v>49.48943</v>
      </c>
      <c r="G335" s="454">
        <v>1.22839E7</v>
      </c>
      <c r="H335" s="455"/>
      <c r="I335" s="457">
        <v>-0.0033</v>
      </c>
    </row>
    <row r="336" ht="15.75" customHeight="1">
      <c r="A336" s="458" t="s">
        <v>515</v>
      </c>
      <c r="B336" s="454">
        <v>53.96</v>
      </c>
      <c r="C336" s="454">
        <v>54.3</v>
      </c>
      <c r="D336" s="454">
        <v>53.57</v>
      </c>
      <c r="E336" s="454">
        <v>53.72</v>
      </c>
      <c r="F336" s="454">
        <v>49.24193</v>
      </c>
      <c r="G336" s="454">
        <v>8127100.0</v>
      </c>
      <c r="H336" s="455"/>
      <c r="I336" s="457">
        <v>-0.005</v>
      </c>
    </row>
    <row r="337" ht="15.75" customHeight="1">
      <c r="A337" s="458" t="s">
        <v>516</v>
      </c>
      <c r="B337" s="454">
        <v>53.51</v>
      </c>
      <c r="C337" s="454">
        <v>53.51</v>
      </c>
      <c r="D337" s="454">
        <v>52.04</v>
      </c>
      <c r="E337" s="454">
        <v>52.63</v>
      </c>
      <c r="F337" s="454">
        <v>48.24279</v>
      </c>
      <c r="G337" s="454">
        <v>1.68655E7</v>
      </c>
      <c r="H337" s="455"/>
      <c r="I337" s="457">
        <v>-0.0203</v>
      </c>
    </row>
    <row r="338" ht="15.75" customHeight="1">
      <c r="A338" s="453">
        <v>43473.0</v>
      </c>
      <c r="B338" s="454">
        <v>52.78</v>
      </c>
      <c r="C338" s="454">
        <v>53.2</v>
      </c>
      <c r="D338" s="454">
        <v>52.01</v>
      </c>
      <c r="E338" s="454">
        <v>52.03</v>
      </c>
      <c r="F338" s="454">
        <v>47.69281</v>
      </c>
      <c r="G338" s="454">
        <v>1.95272E7</v>
      </c>
      <c r="H338" s="455"/>
      <c r="I338" s="457">
        <v>-0.0114</v>
      </c>
    </row>
    <row r="339" ht="15.75" customHeight="1">
      <c r="A339" s="453">
        <v>43504.0</v>
      </c>
      <c r="B339" s="454">
        <v>51.91</v>
      </c>
      <c r="C339" s="454">
        <v>52.73</v>
      </c>
      <c r="D339" s="454">
        <v>51.91</v>
      </c>
      <c r="E339" s="454">
        <v>52.33</v>
      </c>
      <c r="F339" s="454">
        <v>47.9678</v>
      </c>
      <c r="G339" s="454">
        <v>1.31023E7</v>
      </c>
      <c r="H339" s="455"/>
      <c r="I339" s="457">
        <v>0.0058</v>
      </c>
    </row>
    <row r="340" ht="15.75" customHeight="1">
      <c r="A340" s="453">
        <v>43593.0</v>
      </c>
      <c r="B340" s="454">
        <v>52.39</v>
      </c>
      <c r="C340" s="454">
        <v>52.66</v>
      </c>
      <c r="D340" s="454">
        <v>51.4</v>
      </c>
      <c r="E340" s="454">
        <v>51.65</v>
      </c>
      <c r="F340" s="454">
        <v>47.34449</v>
      </c>
      <c r="G340" s="454">
        <v>1.99865E7</v>
      </c>
      <c r="H340" s="455"/>
      <c r="I340" s="457">
        <v>-0.013</v>
      </c>
    </row>
    <row r="341" ht="15.75" customHeight="1">
      <c r="A341" s="453">
        <v>43624.0</v>
      </c>
      <c r="B341" s="454">
        <v>51.87</v>
      </c>
      <c r="C341" s="454">
        <v>52.76</v>
      </c>
      <c r="D341" s="454">
        <v>51.61</v>
      </c>
      <c r="E341" s="454">
        <v>52.27</v>
      </c>
      <c r="F341" s="454">
        <v>47.9128</v>
      </c>
      <c r="G341" s="454">
        <v>1.99031E7</v>
      </c>
      <c r="H341" s="455"/>
      <c r="I341" s="457">
        <v>0.012</v>
      </c>
    </row>
    <row r="342" ht="15.75" customHeight="1">
      <c r="A342" s="453">
        <v>43654.0</v>
      </c>
      <c r="B342" s="454">
        <v>52.27</v>
      </c>
      <c r="C342" s="454">
        <v>53.39</v>
      </c>
      <c r="D342" s="454">
        <v>51.77</v>
      </c>
      <c r="E342" s="454">
        <v>53.18</v>
      </c>
      <c r="F342" s="454">
        <v>48.74694</v>
      </c>
      <c r="G342" s="454">
        <v>1.7937E7</v>
      </c>
      <c r="H342" s="455"/>
      <c r="I342" s="457">
        <v>0.0174</v>
      </c>
    </row>
    <row r="343" ht="15.75" customHeight="1">
      <c r="A343" s="453">
        <v>43685.0</v>
      </c>
      <c r="B343" s="454">
        <v>53.21</v>
      </c>
      <c r="C343" s="454">
        <v>53.78</v>
      </c>
      <c r="D343" s="454">
        <v>52.85</v>
      </c>
      <c r="E343" s="454">
        <v>53.69</v>
      </c>
      <c r="F343" s="454">
        <v>49.21442</v>
      </c>
      <c r="G343" s="454">
        <v>1.0799E7</v>
      </c>
      <c r="H343" s="455"/>
      <c r="I343" s="457">
        <v>0.0096</v>
      </c>
    </row>
    <row r="344" ht="15.75" customHeight="1">
      <c r="A344" s="453">
        <v>43716.0</v>
      </c>
      <c r="B344" s="454">
        <v>53.79</v>
      </c>
      <c r="C344" s="454">
        <v>53.9</v>
      </c>
      <c r="D344" s="454">
        <v>53.08</v>
      </c>
      <c r="E344" s="454">
        <v>53.42</v>
      </c>
      <c r="F344" s="454">
        <v>48.96693</v>
      </c>
      <c r="G344" s="454">
        <v>9260900.0</v>
      </c>
      <c r="H344" s="455"/>
      <c r="I344" s="457">
        <v>-0.005</v>
      </c>
    </row>
    <row r="345" ht="15.75" customHeight="1">
      <c r="A345" s="453">
        <v>43807.0</v>
      </c>
      <c r="B345" s="454">
        <v>53.28</v>
      </c>
      <c r="C345" s="454">
        <v>53.44</v>
      </c>
      <c r="D345" s="454">
        <v>52.99</v>
      </c>
      <c r="E345" s="454">
        <v>53.2</v>
      </c>
      <c r="F345" s="454">
        <v>48.76528</v>
      </c>
      <c r="G345" s="454">
        <v>6588600.0</v>
      </c>
      <c r="H345" s="455"/>
      <c r="I345" s="457">
        <v>-0.0041</v>
      </c>
    </row>
    <row r="346" ht="15.75" customHeight="1">
      <c r="A346" s="458" t="s">
        <v>517</v>
      </c>
      <c r="B346" s="454">
        <v>52.9</v>
      </c>
      <c r="C346" s="454">
        <v>53.61</v>
      </c>
      <c r="D346" s="454">
        <v>52.87</v>
      </c>
      <c r="E346" s="454">
        <v>53.5</v>
      </c>
      <c r="F346" s="454">
        <v>49.04026</v>
      </c>
      <c r="G346" s="454">
        <v>8581200.0</v>
      </c>
      <c r="H346" s="455"/>
      <c r="I346" s="457">
        <v>0.0056</v>
      </c>
    </row>
    <row r="347" ht="15.75" customHeight="1">
      <c r="A347" s="458" t="s">
        <v>518</v>
      </c>
      <c r="B347" s="454">
        <v>53.34</v>
      </c>
      <c r="C347" s="454">
        <v>53.97</v>
      </c>
      <c r="D347" s="454">
        <v>52.97</v>
      </c>
      <c r="E347" s="454">
        <v>52.99</v>
      </c>
      <c r="F347" s="454">
        <v>48.57278</v>
      </c>
      <c r="G347" s="454">
        <v>1.70889E7</v>
      </c>
      <c r="H347" s="455"/>
      <c r="I347" s="457">
        <v>-0.0095</v>
      </c>
    </row>
    <row r="348" ht="15.75" customHeight="1">
      <c r="A348" s="458" t="s">
        <v>519</v>
      </c>
      <c r="B348" s="454">
        <v>53.43</v>
      </c>
      <c r="C348" s="454">
        <v>54.0</v>
      </c>
      <c r="D348" s="454">
        <v>53.23</v>
      </c>
      <c r="E348" s="454">
        <v>53.87</v>
      </c>
      <c r="F348" s="454">
        <v>49.37942</v>
      </c>
      <c r="G348" s="454">
        <v>1.23932E7</v>
      </c>
      <c r="H348" s="455"/>
      <c r="I348" s="457">
        <v>0.0166</v>
      </c>
    </row>
    <row r="349" ht="15.75" customHeight="1">
      <c r="A349" s="458" t="s">
        <v>520</v>
      </c>
      <c r="B349" s="454">
        <v>53.98</v>
      </c>
      <c r="C349" s="454">
        <v>54.49</v>
      </c>
      <c r="D349" s="454">
        <v>53.95</v>
      </c>
      <c r="E349" s="454">
        <v>54.41</v>
      </c>
      <c r="F349" s="454">
        <v>49.87441</v>
      </c>
      <c r="G349" s="454">
        <v>1.42887E7</v>
      </c>
      <c r="H349" s="455"/>
      <c r="I349" s="457">
        <v>0.01</v>
      </c>
    </row>
    <row r="350" ht="15.75" customHeight="1">
      <c r="A350" s="458" t="s">
        <v>521</v>
      </c>
      <c r="B350" s="454">
        <v>54.44</v>
      </c>
      <c r="C350" s="454">
        <v>54.78</v>
      </c>
      <c r="D350" s="454">
        <v>54.31</v>
      </c>
      <c r="E350" s="454">
        <v>54.69</v>
      </c>
      <c r="F350" s="454">
        <v>50.13107</v>
      </c>
      <c r="G350" s="454">
        <v>1.09362E7</v>
      </c>
      <c r="H350" s="455"/>
      <c r="I350" s="457">
        <v>0.0051</v>
      </c>
    </row>
    <row r="351" ht="15.75" customHeight="1">
      <c r="A351" s="458" t="s">
        <v>522</v>
      </c>
      <c r="B351" s="454">
        <v>54.62</v>
      </c>
      <c r="C351" s="454">
        <v>54.68</v>
      </c>
      <c r="D351" s="454">
        <v>53.84</v>
      </c>
      <c r="E351" s="454">
        <v>53.88</v>
      </c>
      <c r="F351" s="454">
        <v>49.38858</v>
      </c>
      <c r="G351" s="454">
        <v>8176700.0</v>
      </c>
      <c r="H351" s="455"/>
      <c r="I351" s="457">
        <v>-0.0148</v>
      </c>
    </row>
    <row r="352" ht="15.75" customHeight="1">
      <c r="A352" s="458" t="s">
        <v>523</v>
      </c>
      <c r="B352" s="454">
        <v>54.25</v>
      </c>
      <c r="C352" s="454">
        <v>54.41</v>
      </c>
      <c r="D352" s="454">
        <v>53.85</v>
      </c>
      <c r="E352" s="454">
        <v>54.1</v>
      </c>
      <c r="F352" s="454">
        <v>49.59025</v>
      </c>
      <c r="G352" s="454">
        <v>1.08865E7</v>
      </c>
      <c r="H352" s="455"/>
      <c r="I352" s="457">
        <v>0.0041</v>
      </c>
    </row>
    <row r="353" ht="15.75" customHeight="1">
      <c r="A353" s="458" t="s">
        <v>524</v>
      </c>
      <c r="B353" s="454">
        <v>54.12</v>
      </c>
      <c r="C353" s="454">
        <v>54.64</v>
      </c>
      <c r="D353" s="454">
        <v>54.1</v>
      </c>
      <c r="E353" s="454">
        <v>54.49</v>
      </c>
      <c r="F353" s="454">
        <v>49.94774</v>
      </c>
      <c r="G353" s="454">
        <v>7467900.0</v>
      </c>
      <c r="H353" s="455"/>
      <c r="I353" s="457">
        <v>0.0072</v>
      </c>
    </row>
    <row r="354" ht="15.75" customHeight="1">
      <c r="A354" s="458" t="s">
        <v>525</v>
      </c>
      <c r="B354" s="454">
        <v>54.42</v>
      </c>
      <c r="C354" s="454">
        <v>54.71</v>
      </c>
      <c r="D354" s="454">
        <v>53.39</v>
      </c>
      <c r="E354" s="454">
        <v>53.74</v>
      </c>
      <c r="F354" s="454">
        <v>49.26026</v>
      </c>
      <c r="G354" s="454">
        <v>1.41604E7</v>
      </c>
      <c r="H354" s="455"/>
      <c r="I354" s="457">
        <v>-0.0138</v>
      </c>
    </row>
    <row r="355" ht="15.75" customHeight="1">
      <c r="A355" s="458" t="s">
        <v>526</v>
      </c>
      <c r="B355" s="454">
        <v>54.0</v>
      </c>
      <c r="C355" s="454">
        <v>54.54</v>
      </c>
      <c r="D355" s="454">
        <v>53.73</v>
      </c>
      <c r="E355" s="454">
        <v>54.54</v>
      </c>
      <c r="F355" s="454">
        <v>49.99358</v>
      </c>
      <c r="G355" s="454">
        <v>9226900.0</v>
      </c>
      <c r="H355" s="455"/>
      <c r="I355" s="457">
        <v>0.0149</v>
      </c>
    </row>
    <row r="356" ht="15.75" customHeight="1">
      <c r="A356" s="458" t="s">
        <v>527</v>
      </c>
      <c r="B356" s="454">
        <v>54.7</v>
      </c>
      <c r="C356" s="454">
        <v>54.95</v>
      </c>
      <c r="D356" s="454">
        <v>54.41</v>
      </c>
      <c r="E356" s="454">
        <v>54.72</v>
      </c>
      <c r="F356" s="454">
        <v>50.15857</v>
      </c>
      <c r="G356" s="454">
        <v>1.3537E7</v>
      </c>
      <c r="H356" s="455"/>
      <c r="I356" s="457">
        <v>0.0033</v>
      </c>
    </row>
    <row r="357" ht="15.75" customHeight="1">
      <c r="A357" s="458" t="s">
        <v>528</v>
      </c>
      <c r="B357" s="454">
        <v>54.66</v>
      </c>
      <c r="C357" s="454">
        <v>55.15</v>
      </c>
      <c r="D357" s="454">
        <v>54.42</v>
      </c>
      <c r="E357" s="454">
        <v>55.11</v>
      </c>
      <c r="F357" s="454">
        <v>50.51606</v>
      </c>
      <c r="G357" s="454">
        <v>1.00464E7</v>
      </c>
      <c r="H357" s="455"/>
      <c r="I357" s="457">
        <v>0.0071</v>
      </c>
    </row>
    <row r="358" ht="15.75" customHeight="1">
      <c r="A358" s="458" t="s">
        <v>529</v>
      </c>
      <c r="B358" s="454">
        <v>55.26</v>
      </c>
      <c r="C358" s="454">
        <v>55.34</v>
      </c>
      <c r="D358" s="454">
        <v>54.6</v>
      </c>
      <c r="E358" s="454">
        <v>55.05</v>
      </c>
      <c r="F358" s="454">
        <v>50.46105</v>
      </c>
      <c r="G358" s="454">
        <v>9262800.0</v>
      </c>
      <c r="H358" s="455"/>
      <c r="I358" s="457">
        <v>-0.0011</v>
      </c>
    </row>
    <row r="359" ht="15.75" customHeight="1">
      <c r="A359" s="458" t="s">
        <v>530</v>
      </c>
      <c r="B359" s="454">
        <v>55.16</v>
      </c>
      <c r="C359" s="454">
        <v>55.22</v>
      </c>
      <c r="D359" s="454">
        <v>54.81</v>
      </c>
      <c r="E359" s="454">
        <v>55.04</v>
      </c>
      <c r="F359" s="454">
        <v>50.45189</v>
      </c>
      <c r="G359" s="454">
        <v>8746700.0</v>
      </c>
      <c r="H359" s="455"/>
      <c r="I359" s="457">
        <v>-2.0E-4</v>
      </c>
    </row>
    <row r="360" ht="15.75" customHeight="1">
      <c r="A360" s="453">
        <v>43533.0</v>
      </c>
      <c r="B360" s="454">
        <v>54.98</v>
      </c>
      <c r="C360" s="454">
        <v>55.33</v>
      </c>
      <c r="D360" s="454">
        <v>54.87</v>
      </c>
      <c r="E360" s="454">
        <v>55.3</v>
      </c>
      <c r="F360" s="454">
        <v>50.69022</v>
      </c>
      <c r="G360" s="454">
        <v>1.29914E7</v>
      </c>
      <c r="H360" s="455"/>
      <c r="I360" s="457">
        <v>0.0047</v>
      </c>
    </row>
    <row r="361" ht="15.75" customHeight="1">
      <c r="A361" s="453">
        <v>43564.0</v>
      </c>
      <c r="B361" s="454">
        <v>55.35</v>
      </c>
      <c r="C361" s="454">
        <v>55.92</v>
      </c>
      <c r="D361" s="454">
        <v>55.3</v>
      </c>
      <c r="E361" s="454">
        <v>55.77</v>
      </c>
      <c r="F361" s="454">
        <v>51.12104</v>
      </c>
      <c r="G361" s="454">
        <v>1.07181E7</v>
      </c>
      <c r="H361" s="455"/>
      <c r="I361" s="457">
        <v>0.0085</v>
      </c>
    </row>
    <row r="362" ht="15.75" customHeight="1">
      <c r="A362" s="453">
        <v>43594.0</v>
      </c>
      <c r="B362" s="454">
        <v>55.75</v>
      </c>
      <c r="C362" s="454">
        <v>55.77</v>
      </c>
      <c r="D362" s="454">
        <v>55.03</v>
      </c>
      <c r="E362" s="454">
        <v>55.12</v>
      </c>
      <c r="F362" s="454">
        <v>50.52523</v>
      </c>
      <c r="G362" s="454">
        <v>1.3677E7</v>
      </c>
      <c r="H362" s="455"/>
      <c r="I362" s="457">
        <v>-0.0117</v>
      </c>
    </row>
    <row r="363" ht="15.75" customHeight="1">
      <c r="A363" s="453">
        <v>43625.0</v>
      </c>
      <c r="B363" s="454">
        <v>55.44</v>
      </c>
      <c r="C363" s="454">
        <v>55.44</v>
      </c>
      <c r="D363" s="454">
        <v>54.76</v>
      </c>
      <c r="E363" s="454">
        <v>55.23</v>
      </c>
      <c r="F363" s="454">
        <v>50.62605</v>
      </c>
      <c r="G363" s="454">
        <v>9093500.0</v>
      </c>
      <c r="H363" s="455"/>
      <c r="I363" s="457">
        <v>0.002</v>
      </c>
    </row>
    <row r="364" ht="15.75" customHeight="1">
      <c r="A364" s="453">
        <v>43717.0</v>
      </c>
      <c r="B364" s="454">
        <v>55.03</v>
      </c>
      <c r="C364" s="454">
        <v>55.08</v>
      </c>
      <c r="D364" s="454">
        <v>54.36</v>
      </c>
      <c r="E364" s="454">
        <v>54.52</v>
      </c>
      <c r="F364" s="454">
        <v>49.97524</v>
      </c>
      <c r="G364" s="454">
        <v>1.08149E7</v>
      </c>
      <c r="H364" s="455"/>
      <c r="I364" s="457">
        <v>-0.0129</v>
      </c>
    </row>
    <row r="365" ht="15.75" customHeight="1">
      <c r="A365" s="453">
        <v>43747.0</v>
      </c>
      <c r="B365" s="454">
        <v>54.23</v>
      </c>
      <c r="C365" s="454">
        <v>54.44</v>
      </c>
      <c r="D365" s="454">
        <v>53.85</v>
      </c>
      <c r="E365" s="454">
        <v>54.4</v>
      </c>
      <c r="F365" s="454">
        <v>49.86524</v>
      </c>
      <c r="G365" s="454">
        <v>1.20382E7</v>
      </c>
      <c r="H365" s="455"/>
      <c r="I365" s="457">
        <v>-0.0022</v>
      </c>
    </row>
    <row r="366" ht="15.75" customHeight="1">
      <c r="A366" s="453">
        <v>43778.0</v>
      </c>
      <c r="B366" s="454">
        <v>54.29</v>
      </c>
      <c r="C366" s="454">
        <v>54.8</v>
      </c>
      <c r="D366" s="454">
        <v>53.97</v>
      </c>
      <c r="E366" s="454">
        <v>54.77</v>
      </c>
      <c r="F366" s="454">
        <v>50.2044</v>
      </c>
      <c r="G366" s="454">
        <v>9740400.0</v>
      </c>
      <c r="H366" s="455"/>
      <c r="I366" s="457">
        <v>0.0068</v>
      </c>
    </row>
    <row r="367" ht="15.75" customHeight="1">
      <c r="A367" s="453">
        <v>43808.0</v>
      </c>
      <c r="B367" s="454">
        <v>55.1</v>
      </c>
      <c r="C367" s="454">
        <v>55.31</v>
      </c>
      <c r="D367" s="454">
        <v>54.98</v>
      </c>
      <c r="E367" s="454">
        <v>55.11</v>
      </c>
      <c r="F367" s="454">
        <v>50.51606</v>
      </c>
      <c r="G367" s="454">
        <v>1.23579E7</v>
      </c>
      <c r="H367" s="455"/>
      <c r="I367" s="457">
        <v>0.0062</v>
      </c>
    </row>
    <row r="368" ht="15.75" customHeight="1">
      <c r="A368" s="458" t="s">
        <v>531</v>
      </c>
      <c r="B368" s="454">
        <v>54.48</v>
      </c>
      <c r="C368" s="454">
        <v>54.79</v>
      </c>
      <c r="D368" s="454">
        <v>54.07</v>
      </c>
      <c r="E368" s="454">
        <v>54.26</v>
      </c>
      <c r="F368" s="454">
        <v>50.10056</v>
      </c>
      <c r="G368" s="454">
        <v>1.14861E7</v>
      </c>
      <c r="H368" s="455"/>
      <c r="I368" s="457">
        <v>-0.0082</v>
      </c>
    </row>
    <row r="369" ht="15.75" customHeight="1">
      <c r="A369" s="458" t="s">
        <v>532</v>
      </c>
      <c r="B369" s="454">
        <v>54.1</v>
      </c>
      <c r="C369" s="454">
        <v>54.34</v>
      </c>
      <c r="D369" s="454">
        <v>53.63</v>
      </c>
      <c r="E369" s="454">
        <v>53.96</v>
      </c>
      <c r="F369" s="454">
        <v>49.82356</v>
      </c>
      <c r="G369" s="454">
        <v>1.1172E7</v>
      </c>
      <c r="H369" s="455"/>
      <c r="I369" s="457">
        <v>-0.0055</v>
      </c>
    </row>
    <row r="370" ht="15.75" customHeight="1">
      <c r="A370" s="458" t="s">
        <v>533</v>
      </c>
      <c r="B370" s="454">
        <v>54.1</v>
      </c>
      <c r="C370" s="454">
        <v>54.7</v>
      </c>
      <c r="D370" s="454">
        <v>53.96</v>
      </c>
      <c r="E370" s="454">
        <v>54.24</v>
      </c>
      <c r="F370" s="454">
        <v>50.08209</v>
      </c>
      <c r="G370" s="454">
        <v>1.13474E7</v>
      </c>
      <c r="H370" s="455"/>
      <c r="I370" s="457">
        <v>0.0052</v>
      </c>
    </row>
    <row r="371" ht="15.75" customHeight="1">
      <c r="A371" s="458" t="s">
        <v>534</v>
      </c>
      <c r="B371" s="454">
        <v>54.2</v>
      </c>
      <c r="C371" s="454">
        <v>54.29</v>
      </c>
      <c r="D371" s="454">
        <v>53.82</v>
      </c>
      <c r="E371" s="454">
        <v>54.23</v>
      </c>
      <c r="F371" s="454">
        <v>50.07285</v>
      </c>
      <c r="G371" s="454">
        <v>9700400.0</v>
      </c>
      <c r="H371" s="455"/>
      <c r="I371" s="457">
        <v>-2.0E-4</v>
      </c>
    </row>
    <row r="372" ht="15.75" customHeight="1">
      <c r="A372" s="458" t="s">
        <v>535</v>
      </c>
      <c r="B372" s="454">
        <v>54.23</v>
      </c>
      <c r="C372" s="454">
        <v>54.6</v>
      </c>
      <c r="D372" s="454">
        <v>54.13</v>
      </c>
      <c r="E372" s="454">
        <v>54.52</v>
      </c>
      <c r="F372" s="454">
        <v>50.34063</v>
      </c>
      <c r="G372" s="454">
        <v>7560300.0</v>
      </c>
      <c r="H372" s="455"/>
      <c r="I372" s="457">
        <v>0.0053</v>
      </c>
    </row>
    <row r="373" ht="15.75" customHeight="1">
      <c r="A373" s="458" t="s">
        <v>536</v>
      </c>
      <c r="B373" s="454">
        <v>54.69</v>
      </c>
      <c r="C373" s="454">
        <v>54.69</v>
      </c>
      <c r="D373" s="454">
        <v>53.9</v>
      </c>
      <c r="E373" s="454">
        <v>53.91</v>
      </c>
      <c r="F373" s="454">
        <v>49.77739</v>
      </c>
      <c r="G373" s="454">
        <v>1.92115E7</v>
      </c>
      <c r="H373" s="455"/>
      <c r="I373" s="457">
        <v>-0.0112</v>
      </c>
    </row>
    <row r="374" ht="15.75" customHeight="1">
      <c r="A374" s="458" t="s">
        <v>537</v>
      </c>
      <c r="B374" s="454">
        <v>53.91</v>
      </c>
      <c r="C374" s="454">
        <v>54.36</v>
      </c>
      <c r="D374" s="454">
        <v>53.88</v>
      </c>
      <c r="E374" s="454">
        <v>54.14</v>
      </c>
      <c r="F374" s="454">
        <v>49.98975</v>
      </c>
      <c r="G374" s="454">
        <v>6485300.0</v>
      </c>
      <c r="H374" s="455"/>
      <c r="I374" s="457">
        <v>0.0043</v>
      </c>
    </row>
    <row r="375" ht="15.75" customHeight="1">
      <c r="A375" s="458" t="s">
        <v>538</v>
      </c>
      <c r="B375" s="454">
        <v>54.25</v>
      </c>
      <c r="C375" s="454">
        <v>54.61</v>
      </c>
      <c r="D375" s="454">
        <v>54.04</v>
      </c>
      <c r="E375" s="454">
        <v>54.3</v>
      </c>
      <c r="F375" s="454">
        <v>50.13749</v>
      </c>
      <c r="G375" s="454">
        <v>1.0093E7</v>
      </c>
      <c r="H375" s="455"/>
      <c r="I375" s="457">
        <v>0.003</v>
      </c>
    </row>
    <row r="376" ht="15.75" customHeight="1">
      <c r="A376" s="458" t="s">
        <v>539</v>
      </c>
      <c r="B376" s="454">
        <v>54.44</v>
      </c>
      <c r="C376" s="454">
        <v>54.48</v>
      </c>
      <c r="D376" s="454">
        <v>54.0</v>
      </c>
      <c r="E376" s="454">
        <v>54.17</v>
      </c>
      <c r="F376" s="454">
        <v>50.01746</v>
      </c>
      <c r="G376" s="454">
        <v>1.02484E7</v>
      </c>
      <c r="H376" s="455"/>
      <c r="I376" s="457">
        <v>-0.0024</v>
      </c>
    </row>
    <row r="377" ht="15.75" customHeight="1">
      <c r="A377" s="458" t="s">
        <v>540</v>
      </c>
      <c r="B377" s="454">
        <v>54.47</v>
      </c>
      <c r="C377" s="454">
        <v>54.58</v>
      </c>
      <c r="D377" s="454">
        <v>54.13</v>
      </c>
      <c r="E377" s="454">
        <v>54.39</v>
      </c>
      <c r="F377" s="454">
        <v>50.22059</v>
      </c>
      <c r="G377" s="454">
        <v>1.00312E7</v>
      </c>
      <c r="H377" s="455"/>
      <c r="I377" s="457">
        <v>0.0041</v>
      </c>
    </row>
    <row r="378" ht="15.75" customHeight="1">
      <c r="A378" s="458" t="s">
        <v>541</v>
      </c>
      <c r="B378" s="454">
        <v>54.56</v>
      </c>
      <c r="C378" s="454">
        <v>54.64</v>
      </c>
      <c r="D378" s="454">
        <v>54.0</v>
      </c>
      <c r="E378" s="454">
        <v>54.31</v>
      </c>
      <c r="F378" s="454">
        <v>50.14672</v>
      </c>
      <c r="G378" s="454">
        <v>7939900.0</v>
      </c>
      <c r="H378" s="455"/>
      <c r="I378" s="457">
        <v>-0.0015</v>
      </c>
    </row>
    <row r="379" ht="15.75" customHeight="1">
      <c r="A379" s="458" t="s">
        <v>542</v>
      </c>
      <c r="B379" s="454">
        <v>54.15</v>
      </c>
      <c r="C379" s="454">
        <v>54.68</v>
      </c>
      <c r="D379" s="454">
        <v>54.15</v>
      </c>
      <c r="E379" s="454">
        <v>54.44</v>
      </c>
      <c r="F379" s="454">
        <v>50.26676</v>
      </c>
      <c r="G379" s="454">
        <v>9808700.0</v>
      </c>
      <c r="H379" s="455"/>
      <c r="I379" s="457">
        <v>0.0024</v>
      </c>
    </row>
    <row r="380" ht="15.75" customHeight="1">
      <c r="A380" s="453">
        <v>43475.0</v>
      </c>
      <c r="B380" s="454">
        <v>54.53</v>
      </c>
      <c r="C380" s="454">
        <v>54.78</v>
      </c>
      <c r="D380" s="454">
        <v>54.01</v>
      </c>
      <c r="E380" s="454">
        <v>54.65</v>
      </c>
      <c r="F380" s="454">
        <v>50.46066</v>
      </c>
      <c r="G380" s="454">
        <v>1.42615E7</v>
      </c>
      <c r="H380" s="455"/>
      <c r="I380" s="457">
        <v>0.0039</v>
      </c>
    </row>
    <row r="381" ht="15.75" customHeight="1">
      <c r="A381" s="453">
        <v>43506.0</v>
      </c>
      <c r="B381" s="454">
        <v>54.21</v>
      </c>
      <c r="C381" s="454">
        <v>54.44</v>
      </c>
      <c r="D381" s="454">
        <v>52.9</v>
      </c>
      <c r="E381" s="454">
        <v>53.08</v>
      </c>
      <c r="F381" s="454">
        <v>49.01101</v>
      </c>
      <c r="G381" s="454">
        <v>1.43436E7</v>
      </c>
      <c r="H381" s="455"/>
      <c r="I381" s="457">
        <v>-0.0287</v>
      </c>
    </row>
    <row r="382" ht="15.75" customHeight="1">
      <c r="A382" s="453">
        <v>43534.0</v>
      </c>
      <c r="B382" s="454">
        <v>53.5</v>
      </c>
      <c r="C382" s="454">
        <v>53.98</v>
      </c>
      <c r="D382" s="454">
        <v>52.82</v>
      </c>
      <c r="E382" s="454">
        <v>53.84</v>
      </c>
      <c r="F382" s="454">
        <v>49.71276</v>
      </c>
      <c r="G382" s="454">
        <v>1.38175E7</v>
      </c>
      <c r="H382" s="455"/>
      <c r="I382" s="457">
        <v>0.0143</v>
      </c>
    </row>
    <row r="383" ht="15.75" customHeight="1">
      <c r="A383" s="453">
        <v>43565.0</v>
      </c>
      <c r="B383" s="454">
        <v>54.0</v>
      </c>
      <c r="C383" s="454">
        <v>54.54</v>
      </c>
      <c r="D383" s="454">
        <v>53.89</v>
      </c>
      <c r="E383" s="454">
        <v>54.54</v>
      </c>
      <c r="F383" s="454">
        <v>50.3591</v>
      </c>
      <c r="G383" s="454">
        <v>9295400.0</v>
      </c>
      <c r="H383" s="455"/>
      <c r="I383" s="457">
        <v>0.013</v>
      </c>
    </row>
    <row r="384" ht="15.75" customHeight="1">
      <c r="A384" s="453">
        <v>43656.0</v>
      </c>
      <c r="B384" s="454">
        <v>54.33</v>
      </c>
      <c r="C384" s="454">
        <v>54.36</v>
      </c>
      <c r="D384" s="454">
        <v>53.77</v>
      </c>
      <c r="E384" s="454">
        <v>53.87</v>
      </c>
      <c r="F384" s="454">
        <v>49.74045</v>
      </c>
      <c r="G384" s="454">
        <v>5964900.0</v>
      </c>
      <c r="H384" s="455"/>
      <c r="I384" s="457">
        <v>-0.0123</v>
      </c>
    </row>
    <row r="385" ht="15.75" customHeight="1">
      <c r="A385" s="453">
        <v>43687.0</v>
      </c>
      <c r="B385" s="454">
        <v>53.88</v>
      </c>
      <c r="C385" s="454">
        <v>54.07</v>
      </c>
      <c r="D385" s="454">
        <v>53.45</v>
      </c>
      <c r="E385" s="454">
        <v>53.58</v>
      </c>
      <c r="F385" s="454">
        <v>49.47269</v>
      </c>
      <c r="G385" s="454">
        <v>1.33019E7</v>
      </c>
      <c r="H385" s="455"/>
      <c r="I385" s="457">
        <v>-0.0054</v>
      </c>
    </row>
    <row r="386" ht="15.75" customHeight="1">
      <c r="A386" s="453">
        <v>43718.0</v>
      </c>
      <c r="B386" s="454">
        <v>54.06</v>
      </c>
      <c r="C386" s="454">
        <v>54.07</v>
      </c>
      <c r="D386" s="454">
        <v>53.54</v>
      </c>
      <c r="E386" s="454">
        <v>53.83</v>
      </c>
      <c r="F386" s="454">
        <v>49.70352</v>
      </c>
      <c r="G386" s="454">
        <v>7135000.0</v>
      </c>
      <c r="H386" s="455"/>
      <c r="I386" s="457">
        <v>0.0047</v>
      </c>
    </row>
    <row r="387" ht="15.75" customHeight="1">
      <c r="A387" s="459">
        <v>43748.0</v>
      </c>
      <c r="B387" s="454">
        <v>53.55</v>
      </c>
      <c r="C387" s="454">
        <v>53.88</v>
      </c>
      <c r="D387" s="454">
        <v>53.36</v>
      </c>
      <c r="E387" s="454">
        <v>53.66</v>
      </c>
      <c r="F387" s="454">
        <v>49.54655</v>
      </c>
      <c r="G387" s="454">
        <v>8942900.0</v>
      </c>
      <c r="H387" s="455"/>
      <c r="I387" s="457">
        <v>-0.0032</v>
      </c>
    </row>
    <row r="388" ht="15.75" customHeight="1">
      <c r="A388" s="459">
        <v>43779.0</v>
      </c>
      <c r="B388" s="454">
        <v>53.65</v>
      </c>
      <c r="C388" s="454">
        <v>53.7</v>
      </c>
      <c r="D388" s="454">
        <v>53.2</v>
      </c>
      <c r="E388" s="454">
        <v>53.3</v>
      </c>
      <c r="F388" s="454">
        <v>49.21415</v>
      </c>
      <c r="G388" s="454">
        <v>8981700.0</v>
      </c>
      <c r="H388" s="455"/>
      <c r="I388" s="457">
        <v>-0.0067</v>
      </c>
    </row>
    <row r="389" ht="15.75" customHeight="1">
      <c r="A389" s="458" t="s">
        <v>543</v>
      </c>
      <c r="B389" s="454">
        <v>53.49</v>
      </c>
      <c r="C389" s="454">
        <v>53.68</v>
      </c>
      <c r="D389" s="454">
        <v>53.22</v>
      </c>
      <c r="E389" s="454">
        <v>53.3</v>
      </c>
      <c r="F389" s="454">
        <v>49.21415</v>
      </c>
      <c r="G389" s="454">
        <v>7306300.0</v>
      </c>
      <c r="H389" s="455"/>
      <c r="I389" s="457">
        <v>0.0</v>
      </c>
    </row>
    <row r="390" ht="15.75" customHeight="1">
      <c r="A390" s="458" t="s">
        <v>544</v>
      </c>
      <c r="B390" s="454">
        <v>53.43</v>
      </c>
      <c r="C390" s="454">
        <v>53.68</v>
      </c>
      <c r="D390" s="454">
        <v>53.27</v>
      </c>
      <c r="E390" s="454">
        <v>53.51</v>
      </c>
      <c r="F390" s="454">
        <v>49.40805</v>
      </c>
      <c r="G390" s="454">
        <v>9564300.0</v>
      </c>
      <c r="H390" s="455"/>
      <c r="I390" s="457">
        <v>0.0039</v>
      </c>
    </row>
    <row r="391" ht="15.75" customHeight="1">
      <c r="A391" s="458" t="s">
        <v>545</v>
      </c>
      <c r="B391" s="454">
        <v>53.46</v>
      </c>
      <c r="C391" s="454">
        <v>53.57</v>
      </c>
      <c r="D391" s="454">
        <v>53.13</v>
      </c>
      <c r="E391" s="454">
        <v>53.49</v>
      </c>
      <c r="F391" s="454">
        <v>49.38958</v>
      </c>
      <c r="G391" s="454">
        <v>1.04548E7</v>
      </c>
      <c r="H391" s="455"/>
      <c r="I391" s="457">
        <v>-4.0E-4</v>
      </c>
    </row>
    <row r="392" ht="15.75" customHeight="1">
      <c r="A392" s="458" t="s">
        <v>546</v>
      </c>
      <c r="B392" s="454">
        <v>53.69</v>
      </c>
      <c r="C392" s="454">
        <v>54.12</v>
      </c>
      <c r="D392" s="454">
        <v>53.58</v>
      </c>
      <c r="E392" s="454">
        <v>53.79</v>
      </c>
      <c r="F392" s="454">
        <v>49.66659</v>
      </c>
      <c r="G392" s="454">
        <v>1.31903E7</v>
      </c>
      <c r="H392" s="455"/>
      <c r="I392" s="457">
        <v>0.0056</v>
      </c>
    </row>
    <row r="393" ht="15.75" customHeight="1">
      <c r="A393" s="458" t="s">
        <v>547</v>
      </c>
      <c r="B393" s="454">
        <v>55.0</v>
      </c>
      <c r="C393" s="454">
        <v>55.39</v>
      </c>
      <c r="D393" s="454">
        <v>54.45</v>
      </c>
      <c r="E393" s="454">
        <v>54.78</v>
      </c>
      <c r="F393" s="454">
        <v>50.5807</v>
      </c>
      <c r="G393" s="454">
        <v>1.81224E7</v>
      </c>
      <c r="H393" s="455"/>
      <c r="I393" s="457">
        <v>0.0184</v>
      </c>
    </row>
    <row r="394" ht="15.75" customHeight="1">
      <c r="A394" s="458" t="s">
        <v>548</v>
      </c>
      <c r="B394" s="454">
        <v>54.45</v>
      </c>
      <c r="C394" s="454">
        <v>54.56</v>
      </c>
      <c r="D394" s="454">
        <v>53.68</v>
      </c>
      <c r="E394" s="454">
        <v>54.23</v>
      </c>
      <c r="F394" s="454">
        <v>50.07285</v>
      </c>
      <c r="G394" s="454">
        <v>1.27789E7</v>
      </c>
      <c r="H394" s="455"/>
      <c r="I394" s="457">
        <v>-0.01</v>
      </c>
    </row>
    <row r="395" ht="15.75" customHeight="1">
      <c r="A395" s="458" t="s">
        <v>549</v>
      </c>
      <c r="B395" s="454">
        <v>54.23</v>
      </c>
      <c r="C395" s="454">
        <v>54.42</v>
      </c>
      <c r="D395" s="454">
        <v>53.74</v>
      </c>
      <c r="E395" s="454">
        <v>53.85</v>
      </c>
      <c r="F395" s="454">
        <v>49.72198</v>
      </c>
      <c r="G395" s="454">
        <v>9533400.0</v>
      </c>
      <c r="H395" s="455"/>
      <c r="I395" s="457">
        <v>-0.007</v>
      </c>
    </row>
    <row r="396" ht="15.75" customHeight="1">
      <c r="A396" s="458" t="s">
        <v>550</v>
      </c>
      <c r="B396" s="454">
        <v>54.06</v>
      </c>
      <c r="C396" s="454">
        <v>54.66</v>
      </c>
      <c r="D396" s="454">
        <v>54.01</v>
      </c>
      <c r="E396" s="454">
        <v>54.64</v>
      </c>
      <c r="F396" s="454">
        <v>50.45142</v>
      </c>
      <c r="G396" s="454">
        <v>8556600.0</v>
      </c>
      <c r="H396" s="455"/>
      <c r="I396" s="457">
        <v>0.0147</v>
      </c>
    </row>
    <row r="397" ht="15.75" customHeight="1">
      <c r="A397" s="458" t="s">
        <v>551</v>
      </c>
      <c r="B397" s="454">
        <v>54.57</v>
      </c>
      <c r="C397" s="454">
        <v>54.82</v>
      </c>
      <c r="D397" s="454">
        <v>54.49</v>
      </c>
      <c r="E397" s="454">
        <v>54.61</v>
      </c>
      <c r="F397" s="454">
        <v>50.42373</v>
      </c>
      <c r="G397" s="454">
        <v>1.10514E7</v>
      </c>
      <c r="H397" s="455"/>
      <c r="I397" s="457">
        <v>-5.0E-4</v>
      </c>
    </row>
    <row r="398" ht="15.75" customHeight="1">
      <c r="A398" s="458" t="s">
        <v>552</v>
      </c>
      <c r="B398" s="454">
        <v>54.55</v>
      </c>
      <c r="C398" s="454">
        <v>54.56</v>
      </c>
      <c r="D398" s="454">
        <v>53.67</v>
      </c>
      <c r="E398" s="454">
        <v>53.75</v>
      </c>
      <c r="F398" s="454">
        <v>49.62965</v>
      </c>
      <c r="G398" s="454">
        <v>9782400.0</v>
      </c>
      <c r="H398" s="455"/>
      <c r="I398" s="457">
        <v>-0.0157</v>
      </c>
    </row>
    <row r="399" ht="15.75" customHeight="1">
      <c r="A399" s="458" t="s">
        <v>553</v>
      </c>
      <c r="B399" s="454">
        <v>53.74</v>
      </c>
      <c r="C399" s="454">
        <v>53.95</v>
      </c>
      <c r="D399" s="454">
        <v>53.37</v>
      </c>
      <c r="E399" s="454">
        <v>53.57</v>
      </c>
      <c r="F399" s="454">
        <v>49.46344</v>
      </c>
      <c r="G399" s="454">
        <v>8866100.0</v>
      </c>
      <c r="H399" s="455"/>
      <c r="I399" s="457">
        <v>-0.0033</v>
      </c>
    </row>
    <row r="400" ht="15.75" customHeight="1">
      <c r="A400" s="458" t="s">
        <v>554</v>
      </c>
      <c r="B400" s="454">
        <v>53.39</v>
      </c>
      <c r="C400" s="454">
        <v>53.66</v>
      </c>
      <c r="D400" s="454">
        <v>53.26</v>
      </c>
      <c r="E400" s="454">
        <v>53.41</v>
      </c>
      <c r="F400" s="454">
        <v>49.31572</v>
      </c>
      <c r="G400" s="454">
        <v>7999700.0</v>
      </c>
      <c r="H400" s="455"/>
      <c r="I400" s="457">
        <v>-0.003</v>
      </c>
    </row>
    <row r="401" ht="15.75" customHeight="1">
      <c r="A401" s="458" t="s">
        <v>555</v>
      </c>
      <c r="B401" s="454">
        <v>53.52</v>
      </c>
      <c r="C401" s="454">
        <v>54.05</v>
      </c>
      <c r="D401" s="454">
        <v>53.16</v>
      </c>
      <c r="E401" s="454">
        <v>53.94</v>
      </c>
      <c r="F401" s="454">
        <v>49.80508</v>
      </c>
      <c r="G401" s="454">
        <v>8620900.0</v>
      </c>
      <c r="H401" s="455"/>
      <c r="I401" s="457">
        <v>0.0099</v>
      </c>
    </row>
    <row r="402" ht="15.75" customHeight="1">
      <c r="A402" s="458" t="s">
        <v>556</v>
      </c>
      <c r="B402" s="454">
        <v>53.96</v>
      </c>
      <c r="C402" s="454">
        <v>54.47</v>
      </c>
      <c r="D402" s="454">
        <v>53.85</v>
      </c>
      <c r="E402" s="454">
        <v>54.43</v>
      </c>
      <c r="F402" s="454">
        <v>50.25752</v>
      </c>
      <c r="G402" s="454">
        <v>1.3982E7</v>
      </c>
      <c r="H402" s="455"/>
      <c r="I402" s="457">
        <v>0.0091</v>
      </c>
    </row>
    <row r="403" ht="15.75" customHeight="1">
      <c r="A403" s="453">
        <v>43476.0</v>
      </c>
      <c r="B403" s="454">
        <v>54.63</v>
      </c>
      <c r="C403" s="454">
        <v>54.74</v>
      </c>
      <c r="D403" s="454">
        <v>53.85</v>
      </c>
      <c r="E403" s="454">
        <v>53.9</v>
      </c>
      <c r="F403" s="454">
        <v>49.76815</v>
      </c>
      <c r="G403" s="454">
        <v>9889500.0</v>
      </c>
      <c r="H403" s="455"/>
      <c r="I403" s="457">
        <v>-0.0097</v>
      </c>
    </row>
    <row r="404" ht="15.75" customHeight="1">
      <c r="A404" s="453">
        <v>43566.0</v>
      </c>
      <c r="B404" s="454">
        <v>53.96</v>
      </c>
      <c r="C404" s="454">
        <v>54.0</v>
      </c>
      <c r="D404" s="454">
        <v>52.97</v>
      </c>
      <c r="E404" s="454">
        <v>53.14</v>
      </c>
      <c r="F404" s="454">
        <v>49.06641</v>
      </c>
      <c r="G404" s="454">
        <v>1.75151E7</v>
      </c>
      <c r="H404" s="455"/>
      <c r="I404" s="457">
        <v>-0.0141</v>
      </c>
    </row>
    <row r="405" ht="15.75" customHeight="1">
      <c r="A405" s="453">
        <v>43596.0</v>
      </c>
      <c r="B405" s="454">
        <v>52.89</v>
      </c>
      <c r="C405" s="454">
        <v>52.89</v>
      </c>
      <c r="D405" s="454">
        <v>52.12</v>
      </c>
      <c r="E405" s="454">
        <v>52.42</v>
      </c>
      <c r="F405" s="454">
        <v>48.4016</v>
      </c>
      <c r="G405" s="454">
        <v>1.9284E7</v>
      </c>
      <c r="H405" s="455"/>
      <c r="I405" s="457">
        <v>-0.0135</v>
      </c>
    </row>
    <row r="406" ht="15.75" customHeight="1">
      <c r="A406" s="453">
        <v>43627.0</v>
      </c>
      <c r="B406" s="454">
        <v>52.53</v>
      </c>
      <c r="C406" s="454">
        <v>52.8</v>
      </c>
      <c r="D406" s="454">
        <v>52.41</v>
      </c>
      <c r="E406" s="454">
        <v>52.8</v>
      </c>
      <c r="F406" s="454">
        <v>48.75248</v>
      </c>
      <c r="G406" s="454">
        <v>1.32889E7</v>
      </c>
      <c r="H406" s="455"/>
      <c r="I406" s="457">
        <v>0.0072</v>
      </c>
    </row>
    <row r="407" ht="15.75" customHeight="1">
      <c r="A407" s="453">
        <v>43657.0</v>
      </c>
      <c r="B407" s="454">
        <v>52.88</v>
      </c>
      <c r="C407" s="454">
        <v>53.0</v>
      </c>
      <c r="D407" s="454">
        <v>51.96</v>
      </c>
      <c r="E407" s="454">
        <v>52.29</v>
      </c>
      <c r="F407" s="454">
        <v>48.28157</v>
      </c>
      <c r="G407" s="454">
        <v>1.17255E7</v>
      </c>
      <c r="H407" s="455"/>
      <c r="I407" s="457">
        <v>-0.0097</v>
      </c>
    </row>
    <row r="408" ht="15.75" customHeight="1">
      <c r="A408" s="453">
        <v>43688.0</v>
      </c>
      <c r="B408" s="454">
        <v>52.46</v>
      </c>
      <c r="C408" s="454">
        <v>52.6</v>
      </c>
      <c r="D408" s="454">
        <v>52.09</v>
      </c>
      <c r="E408" s="454">
        <v>52.21</v>
      </c>
      <c r="F408" s="454">
        <v>48.2077</v>
      </c>
      <c r="G408" s="454">
        <v>7141800.0</v>
      </c>
      <c r="H408" s="455"/>
      <c r="I408" s="457">
        <v>-0.0015</v>
      </c>
    </row>
    <row r="409" ht="15.75" customHeight="1">
      <c r="A409" s="459">
        <v>43780.0</v>
      </c>
      <c r="B409" s="454">
        <v>52.33</v>
      </c>
      <c r="C409" s="454">
        <v>52.37</v>
      </c>
      <c r="D409" s="454">
        <v>51.78</v>
      </c>
      <c r="E409" s="454">
        <v>51.84</v>
      </c>
      <c r="F409" s="454">
        <v>47.86607</v>
      </c>
      <c r="G409" s="454">
        <v>8198300.0</v>
      </c>
      <c r="H409" s="455"/>
      <c r="I409" s="457">
        <v>-0.0071</v>
      </c>
    </row>
    <row r="410" ht="15.75" customHeight="1">
      <c r="A410" s="459">
        <v>43810.0</v>
      </c>
      <c r="B410" s="454">
        <v>51.91</v>
      </c>
      <c r="C410" s="454">
        <v>51.91</v>
      </c>
      <c r="D410" s="454">
        <v>51.58</v>
      </c>
      <c r="E410" s="454">
        <v>51.71</v>
      </c>
      <c r="F410" s="454">
        <v>47.74603</v>
      </c>
      <c r="G410" s="454">
        <v>1.26569E7</v>
      </c>
      <c r="H410" s="455"/>
      <c r="I410" s="457">
        <v>-0.0025</v>
      </c>
    </row>
    <row r="411" ht="15.75" customHeight="1">
      <c r="A411" s="458" t="s">
        <v>557</v>
      </c>
      <c r="B411" s="454">
        <v>52.18</v>
      </c>
      <c r="C411" s="454">
        <v>52.45</v>
      </c>
      <c r="D411" s="454">
        <v>51.96</v>
      </c>
      <c r="E411" s="454">
        <v>52.41</v>
      </c>
      <c r="F411" s="454">
        <v>48.39237</v>
      </c>
      <c r="G411" s="454">
        <v>1.22579E7</v>
      </c>
      <c r="H411" s="455"/>
      <c r="I411" s="457">
        <v>0.0135</v>
      </c>
    </row>
    <row r="412" ht="15.75" customHeight="1">
      <c r="A412" s="458" t="s">
        <v>558</v>
      </c>
      <c r="B412" s="454">
        <v>52.53</v>
      </c>
      <c r="C412" s="454">
        <v>52.67</v>
      </c>
      <c r="D412" s="454">
        <v>52.35</v>
      </c>
      <c r="E412" s="454">
        <v>52.63</v>
      </c>
      <c r="F412" s="454">
        <v>48.59551</v>
      </c>
      <c r="G412" s="454">
        <v>8660300.0</v>
      </c>
      <c r="H412" s="455"/>
      <c r="I412" s="457">
        <v>0.0042</v>
      </c>
    </row>
    <row r="413" ht="15.75" customHeight="1">
      <c r="A413" s="458" t="s">
        <v>559</v>
      </c>
      <c r="B413" s="454">
        <v>52.64</v>
      </c>
      <c r="C413" s="454">
        <v>52.68</v>
      </c>
      <c r="D413" s="454">
        <v>52.38</v>
      </c>
      <c r="E413" s="454">
        <v>52.67</v>
      </c>
      <c r="F413" s="454">
        <v>48.63244</v>
      </c>
      <c r="G413" s="454">
        <v>8982400.0</v>
      </c>
      <c r="H413" s="455"/>
      <c r="I413" s="457">
        <v>8.0E-4</v>
      </c>
    </row>
    <row r="414" ht="15.75" customHeight="1">
      <c r="A414" s="458" t="s">
        <v>560</v>
      </c>
      <c r="B414" s="454">
        <v>52.68</v>
      </c>
      <c r="C414" s="454">
        <v>53.44</v>
      </c>
      <c r="D414" s="454">
        <v>52.67</v>
      </c>
      <c r="E414" s="454">
        <v>53.03</v>
      </c>
      <c r="F414" s="454">
        <v>48.96484</v>
      </c>
      <c r="G414" s="454">
        <v>1.3782E7</v>
      </c>
      <c r="H414" s="455"/>
      <c r="I414" s="457">
        <v>0.0068</v>
      </c>
    </row>
    <row r="415" ht="15.75" customHeight="1">
      <c r="A415" s="458" t="s">
        <v>561</v>
      </c>
      <c r="B415" s="454">
        <v>53.15</v>
      </c>
      <c r="C415" s="454">
        <v>53.31</v>
      </c>
      <c r="D415" s="454">
        <v>52.87</v>
      </c>
      <c r="E415" s="454">
        <v>53.08</v>
      </c>
      <c r="F415" s="454">
        <v>49.01101</v>
      </c>
      <c r="G415" s="454">
        <v>1.26795E7</v>
      </c>
      <c r="H415" s="455"/>
      <c r="I415" s="457">
        <v>9.0E-4</v>
      </c>
    </row>
    <row r="416" ht="15.75" customHeight="1">
      <c r="A416" s="458" t="s">
        <v>562</v>
      </c>
      <c r="B416" s="454">
        <v>53.1</v>
      </c>
      <c r="C416" s="454">
        <v>53.4</v>
      </c>
      <c r="D416" s="454">
        <v>53.01</v>
      </c>
      <c r="E416" s="454">
        <v>53.22</v>
      </c>
      <c r="F416" s="454">
        <v>49.14029</v>
      </c>
      <c r="G416" s="454">
        <v>1.19703E7</v>
      </c>
      <c r="H416" s="455"/>
      <c r="I416" s="457">
        <v>0.0026</v>
      </c>
    </row>
    <row r="417" ht="15.75" customHeight="1">
      <c r="A417" s="458" t="s">
        <v>563</v>
      </c>
      <c r="B417" s="454">
        <v>53.11</v>
      </c>
      <c r="C417" s="454">
        <v>53.34</v>
      </c>
      <c r="D417" s="454">
        <v>52.78</v>
      </c>
      <c r="E417" s="454">
        <v>52.96</v>
      </c>
      <c r="F417" s="454">
        <v>48.90021</v>
      </c>
      <c r="G417" s="454">
        <v>7856100.0</v>
      </c>
      <c r="H417" s="455"/>
      <c r="I417" s="457">
        <v>-0.0049</v>
      </c>
    </row>
    <row r="418" ht="15.75" customHeight="1">
      <c r="A418" s="458" t="s">
        <v>564</v>
      </c>
      <c r="B418" s="454">
        <v>52.96</v>
      </c>
      <c r="C418" s="454">
        <v>53.19</v>
      </c>
      <c r="D418" s="454">
        <v>52.75</v>
      </c>
      <c r="E418" s="454">
        <v>53.03</v>
      </c>
      <c r="F418" s="454">
        <v>48.96484</v>
      </c>
      <c r="G418" s="454">
        <v>9113300.0</v>
      </c>
      <c r="H418" s="455"/>
      <c r="I418" s="457">
        <v>0.0013</v>
      </c>
    </row>
    <row r="419" ht="15.75" customHeight="1">
      <c r="A419" s="458" t="s">
        <v>565</v>
      </c>
      <c r="B419" s="454">
        <v>53.28</v>
      </c>
      <c r="C419" s="454">
        <v>53.39</v>
      </c>
      <c r="D419" s="454">
        <v>52.77</v>
      </c>
      <c r="E419" s="454">
        <v>53.22</v>
      </c>
      <c r="F419" s="454">
        <v>49.14029</v>
      </c>
      <c r="G419" s="454">
        <v>1.09635E7</v>
      </c>
      <c r="H419" s="455"/>
      <c r="I419" s="457">
        <v>0.0036</v>
      </c>
    </row>
    <row r="420" ht="15.75" customHeight="1">
      <c r="A420" s="458" t="s">
        <v>566</v>
      </c>
      <c r="B420" s="454">
        <v>53.31</v>
      </c>
      <c r="C420" s="454">
        <v>53.94</v>
      </c>
      <c r="D420" s="454">
        <v>53.22</v>
      </c>
      <c r="E420" s="454">
        <v>53.9</v>
      </c>
      <c r="F420" s="454">
        <v>49.76815</v>
      </c>
      <c r="G420" s="454">
        <v>1.32198E7</v>
      </c>
      <c r="H420" s="455"/>
      <c r="I420" s="457">
        <v>0.0128</v>
      </c>
    </row>
    <row r="421" ht="15.75" customHeight="1">
      <c r="A421" s="458" t="s">
        <v>567</v>
      </c>
      <c r="B421" s="454">
        <v>53.93</v>
      </c>
      <c r="C421" s="454">
        <v>54.1</v>
      </c>
      <c r="D421" s="454">
        <v>53.6</v>
      </c>
      <c r="E421" s="454">
        <v>53.95</v>
      </c>
      <c r="F421" s="454">
        <v>49.81432</v>
      </c>
      <c r="G421" s="454">
        <v>9595200.0</v>
      </c>
      <c r="H421" s="455"/>
      <c r="I421" s="457">
        <v>9.0E-4</v>
      </c>
    </row>
    <row r="422" ht="15.75" customHeight="1">
      <c r="A422" s="458" t="s">
        <v>568</v>
      </c>
      <c r="B422" s="454">
        <v>53.7</v>
      </c>
      <c r="C422" s="454">
        <v>53.73</v>
      </c>
      <c r="D422" s="454">
        <v>53.22</v>
      </c>
      <c r="E422" s="454">
        <v>53.4</v>
      </c>
      <c r="F422" s="454">
        <v>49.67478</v>
      </c>
      <c r="G422" s="454">
        <v>7222300.0</v>
      </c>
      <c r="H422" s="455"/>
      <c r="I422" s="457">
        <v>-0.0028</v>
      </c>
    </row>
    <row r="423" ht="15.75" customHeight="1">
      <c r="A423" s="453">
        <v>43508.0</v>
      </c>
      <c r="B423" s="454">
        <v>53.32</v>
      </c>
      <c r="C423" s="454">
        <v>53.75</v>
      </c>
      <c r="D423" s="454">
        <v>52.85</v>
      </c>
      <c r="E423" s="454">
        <v>53.75</v>
      </c>
      <c r="F423" s="454">
        <v>50.00037</v>
      </c>
      <c r="G423" s="454">
        <v>1.31738E7</v>
      </c>
      <c r="H423" s="455"/>
      <c r="I423" s="457">
        <v>0.0066</v>
      </c>
    </row>
    <row r="424" ht="15.75" customHeight="1">
      <c r="A424" s="453">
        <v>43536.0</v>
      </c>
      <c r="B424" s="454">
        <v>53.71</v>
      </c>
      <c r="C424" s="454">
        <v>53.84</v>
      </c>
      <c r="D424" s="454">
        <v>53.4</v>
      </c>
      <c r="E424" s="454">
        <v>53.8</v>
      </c>
      <c r="F424" s="454">
        <v>50.04688</v>
      </c>
      <c r="G424" s="454">
        <v>1.44983E7</v>
      </c>
      <c r="H424" s="455"/>
      <c r="I424" s="457">
        <v>9.0E-4</v>
      </c>
    </row>
    <row r="425" ht="15.75" customHeight="1">
      <c r="A425" s="453">
        <v>43567.0</v>
      </c>
      <c r="B425" s="454">
        <v>53.8</v>
      </c>
      <c r="C425" s="454">
        <v>54.31</v>
      </c>
      <c r="D425" s="454">
        <v>53.72</v>
      </c>
      <c r="E425" s="454">
        <v>54.29</v>
      </c>
      <c r="F425" s="454">
        <v>50.5027</v>
      </c>
      <c r="G425" s="454">
        <v>1.3624E7</v>
      </c>
      <c r="H425" s="455"/>
      <c r="I425" s="457">
        <v>0.0091</v>
      </c>
    </row>
    <row r="426" ht="15.75" customHeight="1">
      <c r="A426" s="453">
        <v>43597.0</v>
      </c>
      <c r="B426" s="454">
        <v>54.21</v>
      </c>
      <c r="C426" s="454">
        <v>54.29</v>
      </c>
      <c r="D426" s="454">
        <v>53.83</v>
      </c>
      <c r="E426" s="454">
        <v>54.19</v>
      </c>
      <c r="F426" s="454">
        <v>50.40968</v>
      </c>
      <c r="G426" s="454">
        <v>1.40681E7</v>
      </c>
      <c r="H426" s="455"/>
      <c r="I426" s="457">
        <v>-0.0018</v>
      </c>
    </row>
    <row r="427" ht="15.75" customHeight="1">
      <c r="A427" s="453">
        <v>43628.0</v>
      </c>
      <c r="B427" s="454">
        <v>54.31</v>
      </c>
      <c r="C427" s="454">
        <v>54.5</v>
      </c>
      <c r="D427" s="454">
        <v>54.17</v>
      </c>
      <c r="E427" s="454">
        <v>54.42</v>
      </c>
      <c r="F427" s="454">
        <v>50.62362</v>
      </c>
      <c r="G427" s="454">
        <v>7843500.0</v>
      </c>
      <c r="H427" s="455"/>
      <c r="I427" s="457">
        <v>0.0042</v>
      </c>
    </row>
    <row r="428" ht="15.75" customHeight="1">
      <c r="A428" s="453">
        <v>43720.0</v>
      </c>
      <c r="B428" s="454">
        <v>54.3</v>
      </c>
      <c r="C428" s="454">
        <v>54.51</v>
      </c>
      <c r="D428" s="454">
        <v>54.02</v>
      </c>
      <c r="E428" s="454">
        <v>54.07</v>
      </c>
      <c r="F428" s="454">
        <v>50.29805</v>
      </c>
      <c r="G428" s="454">
        <v>1.38872E7</v>
      </c>
      <c r="H428" s="455"/>
      <c r="I428" s="457">
        <v>-0.0064</v>
      </c>
    </row>
    <row r="429" ht="15.75" customHeight="1">
      <c r="A429" s="459">
        <v>43750.0</v>
      </c>
      <c r="B429" s="454">
        <v>54.04</v>
      </c>
      <c r="C429" s="454">
        <v>54.07</v>
      </c>
      <c r="D429" s="454">
        <v>53.73</v>
      </c>
      <c r="E429" s="454">
        <v>53.77</v>
      </c>
      <c r="F429" s="454">
        <v>50.01897</v>
      </c>
      <c r="G429" s="454">
        <v>8993900.0</v>
      </c>
      <c r="H429" s="455"/>
      <c r="I429" s="457">
        <v>-0.0055</v>
      </c>
    </row>
    <row r="430" ht="15.75" customHeight="1">
      <c r="A430" s="459">
        <v>43781.0</v>
      </c>
      <c r="B430" s="454">
        <v>53.94</v>
      </c>
      <c r="C430" s="454">
        <v>54.15</v>
      </c>
      <c r="D430" s="454">
        <v>53.66</v>
      </c>
      <c r="E430" s="454">
        <v>53.95</v>
      </c>
      <c r="F430" s="454">
        <v>50.18642</v>
      </c>
      <c r="G430" s="454">
        <v>8879100.0</v>
      </c>
      <c r="H430" s="455"/>
      <c r="I430" s="457">
        <v>0.0033</v>
      </c>
    </row>
    <row r="431" ht="15.75" customHeight="1">
      <c r="A431" s="459">
        <v>43811.0</v>
      </c>
      <c r="B431" s="454">
        <v>54.01</v>
      </c>
      <c r="C431" s="454">
        <v>54.45</v>
      </c>
      <c r="D431" s="454">
        <v>53.94</v>
      </c>
      <c r="E431" s="454">
        <v>54.14</v>
      </c>
      <c r="F431" s="454">
        <v>50.36316</v>
      </c>
      <c r="G431" s="454">
        <v>1.12333E7</v>
      </c>
      <c r="H431" s="455"/>
      <c r="I431" s="457">
        <v>0.0035</v>
      </c>
    </row>
    <row r="432" ht="15.75" customHeight="1">
      <c r="A432" s="458" t="s">
        <v>569</v>
      </c>
      <c r="B432" s="454">
        <v>53.94</v>
      </c>
      <c r="C432" s="454">
        <v>54.55</v>
      </c>
      <c r="D432" s="454">
        <v>53.84</v>
      </c>
      <c r="E432" s="454">
        <v>54.42</v>
      </c>
      <c r="F432" s="454">
        <v>50.62362</v>
      </c>
      <c r="G432" s="454">
        <v>1.30722E7</v>
      </c>
      <c r="H432" s="455"/>
      <c r="I432" s="457">
        <v>0.0052</v>
      </c>
    </row>
    <row r="433" ht="15.75" customHeight="1">
      <c r="A433" s="458" t="s">
        <v>570</v>
      </c>
      <c r="B433" s="454">
        <v>54.69</v>
      </c>
      <c r="C433" s="454">
        <v>54.83</v>
      </c>
      <c r="D433" s="454">
        <v>54.37</v>
      </c>
      <c r="E433" s="454">
        <v>54.42</v>
      </c>
      <c r="F433" s="454">
        <v>50.62362</v>
      </c>
      <c r="G433" s="454">
        <v>9538100.0</v>
      </c>
      <c r="H433" s="455"/>
      <c r="I433" s="457">
        <v>0.0</v>
      </c>
    </row>
    <row r="434" ht="15.75" customHeight="1">
      <c r="A434" s="458" t="s">
        <v>571</v>
      </c>
      <c r="B434" s="454">
        <v>54.4</v>
      </c>
      <c r="C434" s="454">
        <v>54.58</v>
      </c>
      <c r="D434" s="454">
        <v>54.29</v>
      </c>
      <c r="E434" s="454">
        <v>54.42</v>
      </c>
      <c r="F434" s="454">
        <v>50.62362</v>
      </c>
      <c r="G434" s="454">
        <v>9230000.0</v>
      </c>
      <c r="H434" s="455"/>
      <c r="I434" s="457">
        <v>0.0</v>
      </c>
    </row>
    <row r="435" ht="15.75" customHeight="1">
      <c r="A435" s="458" t="s">
        <v>572</v>
      </c>
      <c r="B435" s="454">
        <v>54.53</v>
      </c>
      <c r="C435" s="454">
        <v>54.75</v>
      </c>
      <c r="D435" s="454">
        <v>53.89</v>
      </c>
      <c r="E435" s="454">
        <v>53.91</v>
      </c>
      <c r="F435" s="454">
        <v>50.14921</v>
      </c>
      <c r="G435" s="454">
        <v>1.51321E7</v>
      </c>
      <c r="H435" s="455"/>
      <c r="I435" s="457">
        <v>-0.0094</v>
      </c>
    </row>
    <row r="436" ht="15.75" customHeight="1">
      <c r="A436" s="458" t="s">
        <v>573</v>
      </c>
      <c r="B436" s="454">
        <v>54.04</v>
      </c>
      <c r="C436" s="454">
        <v>54.34</v>
      </c>
      <c r="D436" s="454">
        <v>53.92</v>
      </c>
      <c r="E436" s="454">
        <v>54.32</v>
      </c>
      <c r="F436" s="454">
        <v>50.53061</v>
      </c>
      <c r="G436" s="454">
        <v>1.33859E7</v>
      </c>
      <c r="H436" s="455"/>
      <c r="I436" s="457">
        <v>0.0076</v>
      </c>
    </row>
    <row r="437" ht="15.75" customHeight="1">
      <c r="A437" s="458" t="s">
        <v>574</v>
      </c>
      <c r="B437" s="454">
        <v>54.94</v>
      </c>
      <c r="C437" s="454">
        <v>55.2</v>
      </c>
      <c r="D437" s="454">
        <v>54.47</v>
      </c>
      <c r="E437" s="454">
        <v>54.97</v>
      </c>
      <c r="F437" s="454">
        <v>51.13527</v>
      </c>
      <c r="G437" s="454">
        <v>2.38328E7</v>
      </c>
      <c r="H437" s="455"/>
      <c r="I437" s="457">
        <v>0.012</v>
      </c>
    </row>
    <row r="438" ht="15.75" customHeight="1">
      <c r="A438" s="458" t="s">
        <v>575</v>
      </c>
      <c r="B438" s="454">
        <v>55.0</v>
      </c>
      <c r="C438" s="454">
        <v>55.24</v>
      </c>
      <c r="D438" s="454">
        <v>54.84</v>
      </c>
      <c r="E438" s="454">
        <v>54.91</v>
      </c>
      <c r="F438" s="454">
        <v>51.07945</v>
      </c>
      <c r="G438" s="454">
        <v>9300800.0</v>
      </c>
      <c r="H438" s="455"/>
      <c r="I438" s="457">
        <v>-0.0011</v>
      </c>
    </row>
    <row r="439" ht="15.75" customHeight="1">
      <c r="A439" s="458" t="s">
        <v>576</v>
      </c>
      <c r="B439" s="454">
        <v>54.8</v>
      </c>
      <c r="C439" s="454">
        <v>55.0</v>
      </c>
      <c r="D439" s="454">
        <v>54.64</v>
      </c>
      <c r="E439" s="454">
        <v>54.71</v>
      </c>
      <c r="F439" s="454">
        <v>50.8934</v>
      </c>
      <c r="G439" s="454">
        <v>3359300.0</v>
      </c>
      <c r="H439" s="455"/>
      <c r="I439" s="457">
        <v>-0.0036</v>
      </c>
    </row>
    <row r="440" ht="15.75" customHeight="1">
      <c r="A440" s="458" t="s">
        <v>577</v>
      </c>
      <c r="B440" s="454">
        <v>54.92</v>
      </c>
      <c r="C440" s="454">
        <v>55.02</v>
      </c>
      <c r="D440" s="454">
        <v>54.79</v>
      </c>
      <c r="E440" s="454">
        <v>55.02</v>
      </c>
      <c r="F440" s="454">
        <v>51.18177</v>
      </c>
      <c r="G440" s="454">
        <v>6228500.0</v>
      </c>
      <c r="H440" s="455"/>
      <c r="I440" s="457">
        <v>0.0057</v>
      </c>
    </row>
    <row r="441" ht="15.75" customHeight="1">
      <c r="A441" s="458" t="s">
        <v>578</v>
      </c>
      <c r="B441" s="454">
        <v>55.01</v>
      </c>
      <c r="C441" s="454">
        <v>55.45</v>
      </c>
      <c r="D441" s="454">
        <v>55.0</v>
      </c>
      <c r="E441" s="454">
        <v>55.35</v>
      </c>
      <c r="F441" s="454">
        <v>51.48875</v>
      </c>
      <c r="G441" s="454">
        <v>6895500.0</v>
      </c>
      <c r="H441" s="455"/>
      <c r="I441" s="457">
        <v>0.006</v>
      </c>
    </row>
    <row r="442" ht="15.75" customHeight="1">
      <c r="A442" s="458" t="s">
        <v>579</v>
      </c>
      <c r="B442" s="454">
        <v>55.18</v>
      </c>
      <c r="C442" s="454">
        <v>55.39</v>
      </c>
      <c r="D442" s="454">
        <v>55.06</v>
      </c>
      <c r="E442" s="454">
        <v>55.27</v>
      </c>
      <c r="F442" s="454">
        <v>51.41433</v>
      </c>
      <c r="G442" s="454">
        <v>6431700.0</v>
      </c>
      <c r="H442" s="455"/>
      <c r="I442" s="457">
        <v>-0.0014</v>
      </c>
    </row>
    <row r="443" ht="15.75" customHeight="1">
      <c r="A443" s="458" t="s">
        <v>580</v>
      </c>
      <c r="B443" s="454">
        <v>55.2</v>
      </c>
      <c r="C443" s="454">
        <v>55.38</v>
      </c>
      <c r="D443" s="454">
        <v>54.98</v>
      </c>
      <c r="E443" s="454">
        <v>55.35</v>
      </c>
      <c r="F443" s="454">
        <v>51.48875</v>
      </c>
      <c r="G443" s="454">
        <v>7982600.0</v>
      </c>
      <c r="H443" s="455"/>
      <c r="I443" s="457">
        <v>0.0014</v>
      </c>
    </row>
    <row r="444" ht="15.75" customHeight="1">
      <c r="A444" s="453">
        <v>43862.0</v>
      </c>
      <c r="B444" s="454">
        <v>55.32</v>
      </c>
      <c r="C444" s="454">
        <v>55.43</v>
      </c>
      <c r="D444" s="454">
        <v>54.76</v>
      </c>
      <c r="E444" s="454">
        <v>54.99</v>
      </c>
      <c r="F444" s="454">
        <v>51.15386</v>
      </c>
      <c r="G444" s="454">
        <v>1.18677E7</v>
      </c>
      <c r="H444" s="455"/>
      <c r="I444" s="457">
        <v>-0.0065</v>
      </c>
    </row>
    <row r="445" ht="15.75" customHeight="1">
      <c r="A445" s="453">
        <v>43891.0</v>
      </c>
      <c r="B445" s="454">
        <v>54.32</v>
      </c>
      <c r="C445" s="454">
        <v>54.99</v>
      </c>
      <c r="D445" s="454">
        <v>54.09</v>
      </c>
      <c r="E445" s="454">
        <v>54.69</v>
      </c>
      <c r="F445" s="454">
        <v>50.87479</v>
      </c>
      <c r="G445" s="454">
        <v>1.13545E7</v>
      </c>
      <c r="H445" s="455"/>
      <c r="I445" s="457">
        <v>-0.0055</v>
      </c>
    </row>
    <row r="446" ht="15.75" customHeight="1">
      <c r="A446" s="453">
        <v>43983.0</v>
      </c>
      <c r="B446" s="454">
        <v>54.65</v>
      </c>
      <c r="C446" s="454">
        <v>54.91</v>
      </c>
      <c r="D446" s="454">
        <v>54.52</v>
      </c>
      <c r="E446" s="454">
        <v>54.67</v>
      </c>
      <c r="F446" s="454">
        <v>50.85619</v>
      </c>
      <c r="G446" s="454">
        <v>1.46983E7</v>
      </c>
      <c r="H446" s="455"/>
      <c r="I446" s="457">
        <v>-4.0E-4</v>
      </c>
    </row>
    <row r="447" ht="15.75" customHeight="1">
      <c r="A447" s="453">
        <v>44013.0</v>
      </c>
      <c r="B447" s="454">
        <v>54.45</v>
      </c>
      <c r="C447" s="454">
        <v>54.6</v>
      </c>
      <c r="D447" s="454">
        <v>54.15</v>
      </c>
      <c r="E447" s="454">
        <v>54.25</v>
      </c>
      <c r="F447" s="454">
        <v>50.46549</v>
      </c>
      <c r="G447" s="454">
        <v>9973900.0</v>
      </c>
      <c r="H447" s="455"/>
      <c r="I447" s="457">
        <v>-0.0077</v>
      </c>
    </row>
    <row r="448" ht="15.75" customHeight="1">
      <c r="A448" s="453">
        <v>44044.0</v>
      </c>
      <c r="B448" s="454">
        <v>54.27</v>
      </c>
      <c r="C448" s="454">
        <v>54.64</v>
      </c>
      <c r="D448" s="454">
        <v>54.15</v>
      </c>
      <c r="E448" s="454">
        <v>54.35</v>
      </c>
      <c r="F448" s="454">
        <v>50.55851</v>
      </c>
      <c r="G448" s="454">
        <v>1.0676E7</v>
      </c>
      <c r="H448" s="455"/>
      <c r="I448" s="457">
        <v>0.0018</v>
      </c>
    </row>
    <row r="449" ht="15.75" customHeight="1">
      <c r="A449" s="453">
        <v>44075.0</v>
      </c>
      <c r="B449" s="454">
        <v>55.0</v>
      </c>
      <c r="C449" s="454">
        <v>55.4</v>
      </c>
      <c r="D449" s="454">
        <v>54.84</v>
      </c>
      <c r="E449" s="454">
        <v>55.34</v>
      </c>
      <c r="F449" s="454">
        <v>51.47945</v>
      </c>
      <c r="G449" s="454">
        <v>1.5398E7</v>
      </c>
      <c r="H449" s="455"/>
      <c r="I449" s="457">
        <v>0.0182</v>
      </c>
    </row>
    <row r="450" ht="15.75" customHeight="1">
      <c r="A450" s="453">
        <v>44105.0</v>
      </c>
      <c r="B450" s="454">
        <v>55.48</v>
      </c>
      <c r="C450" s="454">
        <v>55.93</v>
      </c>
      <c r="D450" s="454">
        <v>55.45</v>
      </c>
      <c r="E450" s="454">
        <v>55.53</v>
      </c>
      <c r="F450" s="454">
        <v>51.65619</v>
      </c>
      <c r="G450" s="454">
        <v>1.30401E7</v>
      </c>
      <c r="H450" s="455"/>
      <c r="I450" s="457">
        <v>0.0034</v>
      </c>
    </row>
    <row r="451" ht="15.75" customHeight="1">
      <c r="A451" s="458" t="s">
        <v>581</v>
      </c>
      <c r="B451" s="454">
        <v>55.53</v>
      </c>
      <c r="C451" s="454">
        <v>56.23</v>
      </c>
      <c r="D451" s="454">
        <v>55.42</v>
      </c>
      <c r="E451" s="454">
        <v>56.13</v>
      </c>
      <c r="F451" s="454">
        <v>52.21434</v>
      </c>
      <c r="G451" s="454">
        <v>1.43029E7</v>
      </c>
      <c r="H451" s="455"/>
      <c r="I451" s="457">
        <v>0.0108</v>
      </c>
    </row>
    <row r="452" ht="15.75" customHeight="1">
      <c r="A452" s="458" t="s">
        <v>582</v>
      </c>
      <c r="B452" s="454">
        <v>56.24</v>
      </c>
      <c r="C452" s="454">
        <v>56.29</v>
      </c>
      <c r="D452" s="454">
        <v>55.83</v>
      </c>
      <c r="E452" s="454">
        <v>56.0</v>
      </c>
      <c r="F452" s="454">
        <v>52.09341</v>
      </c>
      <c r="G452" s="454">
        <v>1.63453E7</v>
      </c>
      <c r="H452" s="455"/>
      <c r="I452" s="457">
        <v>-0.0023</v>
      </c>
    </row>
    <row r="453" ht="15.75" customHeight="1">
      <c r="A453" s="458" t="s">
        <v>583</v>
      </c>
      <c r="B453" s="454">
        <v>56.0</v>
      </c>
      <c r="C453" s="454">
        <v>56.98</v>
      </c>
      <c r="D453" s="454">
        <v>56.0</v>
      </c>
      <c r="E453" s="454">
        <v>56.7</v>
      </c>
      <c r="F453" s="454">
        <v>52.74458</v>
      </c>
      <c r="G453" s="454">
        <v>1.77354E7</v>
      </c>
      <c r="H453" s="455"/>
      <c r="I453" s="457">
        <v>0.0125</v>
      </c>
    </row>
    <row r="454" ht="15.75" customHeight="1">
      <c r="A454" s="458" t="s">
        <v>584</v>
      </c>
      <c r="B454" s="454">
        <v>56.85</v>
      </c>
      <c r="C454" s="454">
        <v>56.95</v>
      </c>
      <c r="D454" s="454">
        <v>56.61</v>
      </c>
      <c r="E454" s="454">
        <v>56.82</v>
      </c>
      <c r="F454" s="454">
        <v>52.85621</v>
      </c>
      <c r="G454" s="454">
        <v>1.02341E7</v>
      </c>
      <c r="H454" s="455"/>
      <c r="I454" s="457">
        <v>0.0021</v>
      </c>
    </row>
    <row r="455" ht="15.75" customHeight="1">
      <c r="A455" s="458" t="s">
        <v>585</v>
      </c>
      <c r="B455" s="454">
        <v>56.87</v>
      </c>
      <c r="C455" s="454">
        <v>57.15</v>
      </c>
      <c r="D455" s="454">
        <v>56.8</v>
      </c>
      <c r="E455" s="454">
        <v>56.94</v>
      </c>
      <c r="F455" s="454">
        <v>52.96783</v>
      </c>
      <c r="G455" s="454">
        <v>1.42643E7</v>
      </c>
      <c r="H455" s="455"/>
      <c r="I455" s="457">
        <v>0.0021</v>
      </c>
    </row>
    <row r="456" ht="15.75" customHeight="1">
      <c r="A456" s="458" t="s">
        <v>586</v>
      </c>
      <c r="B456" s="454">
        <v>56.85</v>
      </c>
      <c r="C456" s="454">
        <v>57.25</v>
      </c>
      <c r="D456" s="454">
        <v>56.57</v>
      </c>
      <c r="E456" s="454">
        <v>57.17</v>
      </c>
      <c r="F456" s="454">
        <v>53.18179</v>
      </c>
      <c r="G456" s="454">
        <v>1.19689E7</v>
      </c>
      <c r="H456" s="455"/>
      <c r="I456" s="457">
        <v>0.004</v>
      </c>
    </row>
    <row r="457" ht="15.75" customHeight="1">
      <c r="A457" s="458" t="s">
        <v>587</v>
      </c>
      <c r="B457" s="454">
        <v>57.25</v>
      </c>
      <c r="C457" s="454">
        <v>57.64</v>
      </c>
      <c r="D457" s="454">
        <v>57.18</v>
      </c>
      <c r="E457" s="454">
        <v>57.61</v>
      </c>
      <c r="F457" s="454">
        <v>53.5911</v>
      </c>
      <c r="G457" s="454">
        <v>1.28696E7</v>
      </c>
      <c r="H457" s="455"/>
      <c r="I457" s="457">
        <v>0.0077</v>
      </c>
    </row>
    <row r="458" ht="15.75" customHeight="1">
      <c r="A458" s="458" t="s">
        <v>588</v>
      </c>
      <c r="B458" s="454">
        <v>57.38</v>
      </c>
      <c r="C458" s="454">
        <v>57.85</v>
      </c>
      <c r="D458" s="454">
        <v>57.24</v>
      </c>
      <c r="E458" s="454">
        <v>57.83</v>
      </c>
      <c r="F458" s="454">
        <v>53.79574</v>
      </c>
      <c r="G458" s="454">
        <v>1.28589E7</v>
      </c>
      <c r="H458" s="455"/>
      <c r="I458" s="457">
        <v>0.0038</v>
      </c>
    </row>
    <row r="459" ht="15.75" customHeight="1">
      <c r="A459" s="458" t="s">
        <v>589</v>
      </c>
      <c r="B459" s="454">
        <v>57.85</v>
      </c>
      <c r="C459" s="454">
        <v>57.87</v>
      </c>
      <c r="D459" s="454">
        <v>57.46</v>
      </c>
      <c r="E459" s="454">
        <v>57.68</v>
      </c>
      <c r="F459" s="454">
        <v>53.65621</v>
      </c>
      <c r="G459" s="454">
        <v>8594300.0</v>
      </c>
      <c r="H459" s="455"/>
      <c r="I459" s="457">
        <v>-0.0026</v>
      </c>
    </row>
    <row r="460" ht="15.75" customHeight="1">
      <c r="A460" s="458" t="s">
        <v>590</v>
      </c>
      <c r="B460" s="454">
        <v>57.21</v>
      </c>
      <c r="C460" s="454">
        <v>57.85</v>
      </c>
      <c r="D460" s="454">
        <v>57.13</v>
      </c>
      <c r="E460" s="454">
        <v>57.48</v>
      </c>
      <c r="F460" s="454">
        <v>53.47015</v>
      </c>
      <c r="G460" s="454">
        <v>1.43599E7</v>
      </c>
      <c r="H460" s="455"/>
      <c r="I460" s="457">
        <v>-0.0035</v>
      </c>
    </row>
    <row r="461" ht="15.75" customHeight="1">
      <c r="A461" s="458" t="s">
        <v>591</v>
      </c>
      <c r="B461" s="454">
        <v>57.45</v>
      </c>
      <c r="C461" s="454">
        <v>57.75</v>
      </c>
      <c r="D461" s="454">
        <v>56.97</v>
      </c>
      <c r="E461" s="454">
        <v>57.01</v>
      </c>
      <c r="F461" s="454">
        <v>53.03294</v>
      </c>
      <c r="G461" s="454">
        <v>1.52402E7</v>
      </c>
      <c r="H461" s="455"/>
      <c r="I461" s="457">
        <v>-0.0082</v>
      </c>
    </row>
    <row r="462" ht="15.75" customHeight="1">
      <c r="A462" s="458" t="s">
        <v>592</v>
      </c>
      <c r="B462" s="454">
        <v>57.0</v>
      </c>
      <c r="C462" s="454">
        <v>57.26</v>
      </c>
      <c r="D462" s="454">
        <v>56.66</v>
      </c>
      <c r="E462" s="454">
        <v>57.01</v>
      </c>
      <c r="F462" s="454">
        <v>53.03294</v>
      </c>
      <c r="G462" s="454">
        <v>1.31636E7</v>
      </c>
      <c r="H462" s="455"/>
      <c r="I462" s="457">
        <v>0.0</v>
      </c>
    </row>
    <row r="463" ht="15.75" customHeight="1">
      <c r="A463" s="458" t="s">
        <v>593</v>
      </c>
      <c r="B463" s="454">
        <v>57.93</v>
      </c>
      <c r="C463" s="454">
        <v>58.98</v>
      </c>
      <c r="D463" s="454">
        <v>57.76</v>
      </c>
      <c r="E463" s="454">
        <v>58.86</v>
      </c>
      <c r="F463" s="454">
        <v>54.7539</v>
      </c>
      <c r="G463" s="454">
        <v>2.02256E7</v>
      </c>
      <c r="H463" s="455"/>
      <c r="I463" s="457">
        <v>0.0325</v>
      </c>
    </row>
    <row r="464" ht="15.75" customHeight="1">
      <c r="A464" s="458" t="s">
        <v>594</v>
      </c>
      <c r="B464" s="454">
        <v>58.97</v>
      </c>
      <c r="C464" s="454">
        <v>59.08</v>
      </c>
      <c r="D464" s="454">
        <v>58.15</v>
      </c>
      <c r="E464" s="454">
        <v>58.4</v>
      </c>
      <c r="F464" s="454">
        <v>54.32598</v>
      </c>
      <c r="G464" s="454">
        <v>1.76852E7</v>
      </c>
      <c r="H464" s="455"/>
      <c r="I464" s="457">
        <v>-0.0078</v>
      </c>
    </row>
    <row r="465" ht="15.75" customHeight="1">
      <c r="A465" s="453">
        <v>43892.0</v>
      </c>
      <c r="B465" s="454">
        <v>58.75</v>
      </c>
      <c r="C465" s="454">
        <v>58.97</v>
      </c>
      <c r="D465" s="454">
        <v>58.52</v>
      </c>
      <c r="E465" s="454">
        <v>58.58</v>
      </c>
      <c r="F465" s="454">
        <v>54.49342</v>
      </c>
      <c r="G465" s="454">
        <v>1.23336E7</v>
      </c>
      <c r="H465" s="455"/>
      <c r="I465" s="457">
        <v>0.0031</v>
      </c>
    </row>
    <row r="466" ht="15.75" customHeight="1">
      <c r="A466" s="453">
        <v>43923.0</v>
      </c>
      <c r="B466" s="454">
        <v>58.75</v>
      </c>
      <c r="C466" s="454">
        <v>59.45</v>
      </c>
      <c r="D466" s="454">
        <v>58.62</v>
      </c>
      <c r="E466" s="454">
        <v>58.84</v>
      </c>
      <c r="F466" s="454">
        <v>54.73529</v>
      </c>
      <c r="G466" s="454">
        <v>1.54179E7</v>
      </c>
      <c r="H466" s="455"/>
      <c r="I466" s="457">
        <v>0.0044</v>
      </c>
    </row>
    <row r="467" ht="15.75" customHeight="1">
      <c r="A467" s="453">
        <v>43953.0</v>
      </c>
      <c r="B467" s="454">
        <v>58.9</v>
      </c>
      <c r="C467" s="454">
        <v>59.08</v>
      </c>
      <c r="D467" s="454">
        <v>58.54</v>
      </c>
      <c r="E467" s="454">
        <v>58.85</v>
      </c>
      <c r="F467" s="454">
        <v>54.7446</v>
      </c>
      <c r="G467" s="454">
        <v>1.14149E7</v>
      </c>
      <c r="H467" s="455"/>
      <c r="I467" s="457">
        <v>2.0E-4</v>
      </c>
    </row>
    <row r="468" ht="15.75" customHeight="1">
      <c r="A468" s="453">
        <v>43984.0</v>
      </c>
      <c r="B468" s="454">
        <v>58.98</v>
      </c>
      <c r="C468" s="454">
        <v>59.34</v>
      </c>
      <c r="D468" s="454">
        <v>58.84</v>
      </c>
      <c r="E468" s="454">
        <v>58.99</v>
      </c>
      <c r="F468" s="454">
        <v>54.87483</v>
      </c>
      <c r="G468" s="454">
        <v>9347000.0</v>
      </c>
      <c r="H468" s="455"/>
      <c r="I468" s="457">
        <v>0.0024</v>
      </c>
    </row>
    <row r="469" ht="15.75" customHeight="1">
      <c r="A469" s="453">
        <v>44014.0</v>
      </c>
      <c r="B469" s="454">
        <v>58.88</v>
      </c>
      <c r="C469" s="454">
        <v>59.32</v>
      </c>
      <c r="D469" s="454">
        <v>58.85</v>
      </c>
      <c r="E469" s="454">
        <v>59.19</v>
      </c>
      <c r="F469" s="454">
        <v>55.06088</v>
      </c>
      <c r="G469" s="454">
        <v>8757800.0</v>
      </c>
      <c r="H469" s="455"/>
      <c r="I469" s="457">
        <v>0.0034</v>
      </c>
    </row>
    <row r="470" ht="15.75" customHeight="1">
      <c r="A470" s="453">
        <v>44106.0</v>
      </c>
      <c r="B470" s="454">
        <v>59.32</v>
      </c>
      <c r="C470" s="454">
        <v>59.84</v>
      </c>
      <c r="D470" s="454">
        <v>59.29</v>
      </c>
      <c r="E470" s="454">
        <v>59.75</v>
      </c>
      <c r="F470" s="454">
        <v>55.58181</v>
      </c>
      <c r="G470" s="454">
        <v>7984900.0</v>
      </c>
      <c r="H470" s="455"/>
      <c r="I470" s="457">
        <v>0.0095</v>
      </c>
    </row>
    <row r="471" ht="15.75" customHeight="1">
      <c r="A471" s="453">
        <v>44137.0</v>
      </c>
      <c r="B471" s="454">
        <v>59.72</v>
      </c>
      <c r="C471" s="454">
        <v>59.8</v>
      </c>
      <c r="D471" s="454">
        <v>59.32</v>
      </c>
      <c r="E471" s="454">
        <v>59.59</v>
      </c>
      <c r="F471" s="454">
        <v>55.43296</v>
      </c>
      <c r="G471" s="454">
        <v>7431200.0</v>
      </c>
      <c r="H471" s="455"/>
      <c r="I471" s="457">
        <v>-0.0027</v>
      </c>
    </row>
    <row r="472" ht="15.75" customHeight="1">
      <c r="A472" s="453">
        <v>44167.0</v>
      </c>
      <c r="B472" s="454">
        <v>59.48</v>
      </c>
      <c r="C472" s="454">
        <v>59.77</v>
      </c>
      <c r="D472" s="454">
        <v>59.32</v>
      </c>
      <c r="E472" s="454">
        <v>59.41</v>
      </c>
      <c r="F472" s="454">
        <v>55.26552</v>
      </c>
      <c r="G472" s="454">
        <v>9179100.0</v>
      </c>
      <c r="H472" s="455"/>
      <c r="I472" s="457">
        <v>-0.003</v>
      </c>
    </row>
    <row r="473" ht="15.75" customHeight="1">
      <c r="A473" s="458" t="s">
        <v>595</v>
      </c>
      <c r="B473" s="454">
        <v>59.38</v>
      </c>
      <c r="C473" s="454">
        <v>59.84</v>
      </c>
      <c r="D473" s="454">
        <v>59.21</v>
      </c>
      <c r="E473" s="454">
        <v>59.61</v>
      </c>
      <c r="F473" s="454">
        <v>55.45158</v>
      </c>
      <c r="G473" s="454">
        <v>8173200.0</v>
      </c>
      <c r="H473" s="455"/>
      <c r="I473" s="457">
        <v>0.0034</v>
      </c>
    </row>
    <row r="474" ht="15.75" customHeight="1">
      <c r="A474" s="458" t="s">
        <v>596</v>
      </c>
      <c r="B474" s="454">
        <v>59.63</v>
      </c>
      <c r="C474" s="454">
        <v>60.07</v>
      </c>
      <c r="D474" s="454">
        <v>59.62</v>
      </c>
      <c r="E474" s="454">
        <v>59.95</v>
      </c>
      <c r="F474" s="454">
        <v>55.76785</v>
      </c>
      <c r="G474" s="454">
        <v>9965500.0</v>
      </c>
      <c r="H474" s="455"/>
      <c r="I474" s="457">
        <v>0.0057</v>
      </c>
    </row>
    <row r="475" ht="15.75" customHeight="1">
      <c r="A475" s="458" t="s">
        <v>597</v>
      </c>
      <c r="B475" s="454">
        <v>59.81</v>
      </c>
      <c r="C475" s="454">
        <v>59.93</v>
      </c>
      <c r="D475" s="454">
        <v>59.45</v>
      </c>
      <c r="E475" s="454">
        <v>59.53</v>
      </c>
      <c r="F475" s="454">
        <v>55.37716</v>
      </c>
      <c r="G475" s="454">
        <v>1.00757E7</v>
      </c>
      <c r="H475" s="455"/>
      <c r="I475" s="457">
        <v>-0.007</v>
      </c>
    </row>
    <row r="476" ht="15.75" customHeight="1">
      <c r="A476" s="458" t="s">
        <v>598</v>
      </c>
      <c r="B476" s="454">
        <v>59.51</v>
      </c>
      <c r="C476" s="454">
        <v>60.0</v>
      </c>
      <c r="D476" s="454">
        <v>59.47</v>
      </c>
      <c r="E476" s="454">
        <v>59.77</v>
      </c>
      <c r="F476" s="454">
        <v>55.60041</v>
      </c>
      <c r="G476" s="454">
        <v>6265700.0</v>
      </c>
      <c r="H476" s="455"/>
      <c r="I476" s="457">
        <v>0.004</v>
      </c>
    </row>
    <row r="477" ht="15.75" customHeight="1">
      <c r="A477" s="458" t="s">
        <v>599</v>
      </c>
      <c r="B477" s="454">
        <v>59.68</v>
      </c>
      <c r="C477" s="454">
        <v>59.86</v>
      </c>
      <c r="D477" s="454">
        <v>59.11</v>
      </c>
      <c r="E477" s="454">
        <v>59.72</v>
      </c>
      <c r="F477" s="454">
        <v>55.5539</v>
      </c>
      <c r="G477" s="454">
        <v>7597200.0</v>
      </c>
      <c r="H477" s="455"/>
      <c r="I477" s="457">
        <v>-8.0E-4</v>
      </c>
    </row>
    <row r="478" ht="15.75" customHeight="1">
      <c r="A478" s="458" t="s">
        <v>600</v>
      </c>
      <c r="B478" s="454">
        <v>59.51</v>
      </c>
      <c r="C478" s="454">
        <v>60.13</v>
      </c>
      <c r="D478" s="454">
        <v>59.43</v>
      </c>
      <c r="E478" s="454">
        <v>60.13</v>
      </c>
      <c r="F478" s="454">
        <v>55.93529</v>
      </c>
      <c r="G478" s="454">
        <v>1.08424E7</v>
      </c>
      <c r="H478" s="455"/>
      <c r="I478" s="457">
        <v>0.0069</v>
      </c>
    </row>
    <row r="479" ht="15.75" customHeight="1">
      <c r="A479" s="458" t="s">
        <v>601</v>
      </c>
      <c r="B479" s="454">
        <v>59.11</v>
      </c>
      <c r="C479" s="454">
        <v>59.8</v>
      </c>
      <c r="D479" s="454">
        <v>58.57</v>
      </c>
      <c r="E479" s="454">
        <v>58.65</v>
      </c>
      <c r="F479" s="454">
        <v>54.55854</v>
      </c>
      <c r="G479" s="454">
        <v>1.44155E7</v>
      </c>
      <c r="H479" s="455"/>
      <c r="I479" s="457">
        <v>-0.0246</v>
      </c>
    </row>
    <row r="480" ht="15.75" customHeight="1">
      <c r="A480" s="458" t="s">
        <v>602</v>
      </c>
      <c r="B480" s="454">
        <v>58.7</v>
      </c>
      <c r="C480" s="454">
        <v>59.2</v>
      </c>
      <c r="D480" s="454">
        <v>57.62</v>
      </c>
      <c r="E480" s="454">
        <v>57.82</v>
      </c>
      <c r="F480" s="454">
        <v>53.78645</v>
      </c>
      <c r="G480" s="454">
        <v>1.59151E7</v>
      </c>
      <c r="H480" s="455"/>
      <c r="I480" s="457">
        <v>-0.0142</v>
      </c>
    </row>
    <row r="481" ht="15.75" customHeight="1">
      <c r="A481" s="458" t="s">
        <v>603</v>
      </c>
      <c r="B481" s="454">
        <v>57.98</v>
      </c>
      <c r="C481" s="454">
        <v>58.47</v>
      </c>
      <c r="D481" s="454">
        <v>57.48</v>
      </c>
      <c r="E481" s="454">
        <v>57.6</v>
      </c>
      <c r="F481" s="454">
        <v>53.58179</v>
      </c>
      <c r="G481" s="454">
        <v>1.58378E7</v>
      </c>
      <c r="H481" s="455"/>
      <c r="I481" s="457">
        <v>-0.0038</v>
      </c>
    </row>
    <row r="482" ht="15.75" customHeight="1">
      <c r="A482" s="458" t="s">
        <v>604</v>
      </c>
      <c r="B482" s="454">
        <v>57.15</v>
      </c>
      <c r="C482" s="454">
        <v>57.89</v>
      </c>
      <c r="D482" s="454">
        <v>54.88</v>
      </c>
      <c r="E482" s="454">
        <v>54.93</v>
      </c>
      <c r="F482" s="454">
        <v>51.09805</v>
      </c>
      <c r="G482" s="454">
        <v>2.3754E7</v>
      </c>
      <c r="H482" s="455"/>
      <c r="I482" s="457">
        <v>-0.0464</v>
      </c>
    </row>
    <row r="483" ht="15.75" customHeight="1">
      <c r="A483" s="458" t="s">
        <v>605</v>
      </c>
      <c r="B483" s="454">
        <v>53.83</v>
      </c>
      <c r="C483" s="454">
        <v>53.89</v>
      </c>
      <c r="D483" s="454">
        <v>51.58</v>
      </c>
      <c r="E483" s="454">
        <v>53.49</v>
      </c>
      <c r="F483" s="454">
        <v>49.75851</v>
      </c>
      <c r="G483" s="454">
        <v>4.08906E7</v>
      </c>
      <c r="H483" s="455"/>
      <c r="I483" s="457">
        <v>-0.0262</v>
      </c>
    </row>
    <row r="484" ht="15.75" customHeight="1">
      <c r="A484" s="453">
        <v>43864.0</v>
      </c>
      <c r="B484" s="454">
        <v>53.93</v>
      </c>
      <c r="C484" s="454">
        <v>55.96</v>
      </c>
      <c r="D484" s="454">
        <v>53.7</v>
      </c>
      <c r="E484" s="454">
        <v>55.92</v>
      </c>
      <c r="F484" s="454">
        <v>52.01899</v>
      </c>
      <c r="G484" s="454">
        <v>2.56986E7</v>
      </c>
      <c r="H484" s="455"/>
      <c r="I484" s="457">
        <v>0.0454</v>
      </c>
    </row>
    <row r="485" ht="15.75" customHeight="1">
      <c r="A485" s="453">
        <v>43893.0</v>
      </c>
      <c r="B485" s="454">
        <v>56.76</v>
      </c>
      <c r="C485" s="454">
        <v>57.49</v>
      </c>
      <c r="D485" s="454">
        <v>55.64</v>
      </c>
      <c r="E485" s="454">
        <v>56.06</v>
      </c>
      <c r="F485" s="454">
        <v>52.14922</v>
      </c>
      <c r="G485" s="454">
        <v>2.70992E7</v>
      </c>
      <c r="H485" s="455"/>
      <c r="I485" s="457">
        <v>0.0025</v>
      </c>
    </row>
    <row r="486" ht="15.75" customHeight="1">
      <c r="A486" s="453">
        <v>43924.0</v>
      </c>
      <c r="B486" s="454">
        <v>56.41</v>
      </c>
      <c r="C486" s="454">
        <v>59.0</v>
      </c>
      <c r="D486" s="454">
        <v>56.41</v>
      </c>
      <c r="E486" s="454">
        <v>58.92</v>
      </c>
      <c r="F486" s="454">
        <v>54.80971</v>
      </c>
      <c r="G486" s="454">
        <v>2.05261E7</v>
      </c>
      <c r="H486" s="455"/>
      <c r="I486" s="457">
        <v>0.051</v>
      </c>
    </row>
    <row r="487" ht="15.75" customHeight="1">
      <c r="A487" s="453">
        <v>43954.0</v>
      </c>
      <c r="B487" s="454">
        <v>57.8</v>
      </c>
      <c r="C487" s="454">
        <v>58.17</v>
      </c>
      <c r="D487" s="454">
        <v>56.19</v>
      </c>
      <c r="E487" s="454">
        <v>56.74</v>
      </c>
      <c r="F487" s="454">
        <v>52.78178</v>
      </c>
      <c r="G487" s="454">
        <v>1.79485E7</v>
      </c>
      <c r="H487" s="455"/>
      <c r="I487" s="457">
        <v>-0.037</v>
      </c>
    </row>
    <row r="488" ht="15.75" customHeight="1">
      <c r="A488" s="453">
        <v>43985.0</v>
      </c>
      <c r="B488" s="454">
        <v>54.94</v>
      </c>
      <c r="C488" s="454">
        <v>55.91</v>
      </c>
      <c r="D488" s="454">
        <v>53.98</v>
      </c>
      <c r="E488" s="454">
        <v>55.26</v>
      </c>
      <c r="F488" s="454">
        <v>51.40503</v>
      </c>
      <c r="G488" s="454">
        <v>2.23539E7</v>
      </c>
      <c r="H488" s="455"/>
      <c r="I488" s="457">
        <v>-0.0261</v>
      </c>
    </row>
    <row r="489" ht="15.75" customHeight="1">
      <c r="A489" s="453">
        <v>44077.0</v>
      </c>
      <c r="B489" s="454">
        <v>52.05</v>
      </c>
      <c r="C489" s="454">
        <v>53.58</v>
      </c>
      <c r="D489" s="454">
        <v>51.48</v>
      </c>
      <c r="E489" s="454">
        <v>51.86</v>
      </c>
      <c r="F489" s="454">
        <v>48.24221</v>
      </c>
      <c r="G489" s="454">
        <v>2.78983E7</v>
      </c>
      <c r="H489" s="455"/>
      <c r="I489" s="457">
        <v>-0.0615</v>
      </c>
    </row>
    <row r="490" ht="15.75" customHeight="1">
      <c r="A490" s="453">
        <v>44107.0</v>
      </c>
      <c r="B490" s="454">
        <v>53.22</v>
      </c>
      <c r="C490" s="454">
        <v>53.8</v>
      </c>
      <c r="D490" s="454">
        <v>51.17</v>
      </c>
      <c r="E490" s="454">
        <v>53.66</v>
      </c>
      <c r="F490" s="454">
        <v>49.91665</v>
      </c>
      <c r="G490" s="454">
        <v>2.74574E7</v>
      </c>
      <c r="H490" s="455"/>
      <c r="I490" s="457">
        <v>0.0347</v>
      </c>
    </row>
    <row r="491" ht="15.75" customHeight="1">
      <c r="A491" s="453">
        <v>44138.0</v>
      </c>
      <c r="B491" s="454">
        <v>52.35</v>
      </c>
      <c r="C491" s="454">
        <v>52.65</v>
      </c>
      <c r="D491" s="454">
        <v>51.14</v>
      </c>
      <c r="E491" s="454">
        <v>52.21</v>
      </c>
      <c r="F491" s="454">
        <v>48.56779</v>
      </c>
      <c r="G491" s="454">
        <v>2.26539E7</v>
      </c>
      <c r="H491" s="455"/>
      <c r="I491" s="457">
        <v>-0.027</v>
      </c>
    </row>
    <row r="492" ht="15.75" customHeight="1">
      <c r="A492" s="453">
        <v>44168.0</v>
      </c>
      <c r="B492" s="454">
        <v>48.54</v>
      </c>
      <c r="C492" s="454">
        <v>49.93</v>
      </c>
      <c r="D492" s="454">
        <v>46.69</v>
      </c>
      <c r="E492" s="454">
        <v>47.16</v>
      </c>
      <c r="F492" s="454">
        <v>43.87009</v>
      </c>
      <c r="G492" s="454">
        <v>3.19131E7</v>
      </c>
      <c r="H492" s="455"/>
      <c r="I492" s="457">
        <v>-0.0967</v>
      </c>
    </row>
    <row r="493" ht="15.75" customHeight="1">
      <c r="A493" s="458" t="s">
        <v>606</v>
      </c>
      <c r="B493" s="454">
        <v>49.51</v>
      </c>
      <c r="C493" s="454">
        <v>49.56</v>
      </c>
      <c r="D493" s="454">
        <v>46.61</v>
      </c>
      <c r="E493" s="454">
        <v>48.47</v>
      </c>
      <c r="F493" s="454">
        <v>45.48414</v>
      </c>
      <c r="G493" s="454">
        <v>3.36972E7</v>
      </c>
      <c r="H493" s="455"/>
      <c r="I493" s="457">
        <v>0.0368</v>
      </c>
    </row>
    <row r="494" ht="15.75" customHeight="1">
      <c r="A494" s="458" t="s">
        <v>607</v>
      </c>
      <c r="B494" s="454">
        <v>42.24</v>
      </c>
      <c r="C494" s="454">
        <v>47.88</v>
      </c>
      <c r="D494" s="454">
        <v>41.17</v>
      </c>
      <c r="E494" s="454">
        <v>45.26</v>
      </c>
      <c r="F494" s="454">
        <v>42.47187</v>
      </c>
      <c r="G494" s="454">
        <v>2.86823E7</v>
      </c>
      <c r="H494" s="455"/>
      <c r="I494" s="457">
        <v>-0.0662</v>
      </c>
    </row>
    <row r="495" ht="15.75" customHeight="1">
      <c r="A495" s="458" t="s">
        <v>608</v>
      </c>
      <c r="B495" s="454">
        <v>45.88</v>
      </c>
      <c r="C495" s="454">
        <v>47.5</v>
      </c>
      <c r="D495" s="454">
        <v>45.37</v>
      </c>
      <c r="E495" s="454">
        <v>47.18</v>
      </c>
      <c r="F495" s="454">
        <v>44.2736</v>
      </c>
      <c r="G495" s="454">
        <v>3.21067E7</v>
      </c>
      <c r="H495" s="455"/>
      <c r="I495" s="457">
        <v>0.0424</v>
      </c>
    </row>
    <row r="496" ht="15.75" customHeight="1">
      <c r="A496" s="458" t="s">
        <v>609</v>
      </c>
      <c r="B496" s="454">
        <v>44.74</v>
      </c>
      <c r="C496" s="454">
        <v>45.15</v>
      </c>
      <c r="D496" s="454">
        <v>41.59</v>
      </c>
      <c r="E496" s="454">
        <v>44.85</v>
      </c>
      <c r="F496" s="454">
        <v>42.08713</v>
      </c>
      <c r="G496" s="454">
        <v>3.54083E7</v>
      </c>
      <c r="H496" s="455"/>
      <c r="I496" s="457">
        <v>-0.0494</v>
      </c>
    </row>
    <row r="497" ht="15.75" customHeight="1">
      <c r="A497" s="458" t="s">
        <v>610</v>
      </c>
      <c r="B497" s="454">
        <v>44.36</v>
      </c>
      <c r="C497" s="454">
        <v>44.66</v>
      </c>
      <c r="D497" s="454">
        <v>41.04</v>
      </c>
      <c r="E497" s="454">
        <v>41.83</v>
      </c>
      <c r="F497" s="454">
        <v>39.25318</v>
      </c>
      <c r="G497" s="454">
        <v>4.19569E7</v>
      </c>
      <c r="H497" s="455"/>
      <c r="I497" s="457">
        <v>-0.0673</v>
      </c>
    </row>
    <row r="498" ht="15.75" customHeight="1">
      <c r="A498" s="458" t="s">
        <v>611</v>
      </c>
      <c r="B498" s="454">
        <v>41.95</v>
      </c>
      <c r="C498" s="454">
        <v>42.07</v>
      </c>
      <c r="D498" s="454">
        <v>37.51</v>
      </c>
      <c r="E498" s="454">
        <v>38.3</v>
      </c>
      <c r="F498" s="454">
        <v>35.94063</v>
      </c>
      <c r="G498" s="454">
        <v>5.15135E7</v>
      </c>
      <c r="H498" s="455"/>
      <c r="I498" s="457">
        <v>-0.0844</v>
      </c>
    </row>
    <row r="499" ht="15.75" customHeight="1">
      <c r="A499" s="458" t="s">
        <v>612</v>
      </c>
      <c r="B499" s="454">
        <v>38.76</v>
      </c>
      <c r="C499" s="454">
        <v>38.89</v>
      </c>
      <c r="D499" s="454">
        <v>36.27</v>
      </c>
      <c r="E499" s="454">
        <v>37.56</v>
      </c>
      <c r="F499" s="454">
        <v>35.24622</v>
      </c>
      <c r="G499" s="454">
        <v>4.49785E7</v>
      </c>
      <c r="H499" s="455"/>
      <c r="I499" s="457">
        <v>-0.0193</v>
      </c>
    </row>
    <row r="500" ht="15.75" customHeight="1">
      <c r="A500" s="458" t="s">
        <v>613</v>
      </c>
      <c r="B500" s="454">
        <v>41.22</v>
      </c>
      <c r="C500" s="454">
        <v>41.4</v>
      </c>
      <c r="D500" s="454">
        <v>38.83</v>
      </c>
      <c r="E500" s="454">
        <v>39.45</v>
      </c>
      <c r="F500" s="454">
        <v>37.01979</v>
      </c>
      <c r="G500" s="454">
        <v>4.90962E7</v>
      </c>
      <c r="H500" s="455"/>
      <c r="I500" s="457">
        <v>0.0503</v>
      </c>
    </row>
    <row r="501" ht="15.75" customHeight="1">
      <c r="A501" s="458" t="s">
        <v>614</v>
      </c>
      <c r="B501" s="454">
        <v>40.63</v>
      </c>
      <c r="C501" s="454">
        <v>43.45</v>
      </c>
      <c r="D501" s="454">
        <v>39.91</v>
      </c>
      <c r="E501" s="454">
        <v>41.61</v>
      </c>
      <c r="F501" s="454">
        <v>39.04673</v>
      </c>
      <c r="G501" s="454">
        <v>4.25117E7</v>
      </c>
      <c r="H501" s="455"/>
      <c r="I501" s="457">
        <v>0.0548</v>
      </c>
    </row>
    <row r="502" ht="15.75" customHeight="1">
      <c r="A502" s="458" t="s">
        <v>615</v>
      </c>
      <c r="B502" s="454">
        <v>42.84</v>
      </c>
      <c r="C502" s="454">
        <v>45.27</v>
      </c>
      <c r="D502" s="454">
        <v>42.45</v>
      </c>
      <c r="E502" s="454">
        <v>44.29</v>
      </c>
      <c r="F502" s="454">
        <v>41.56163</v>
      </c>
      <c r="G502" s="454">
        <v>3.78217E7</v>
      </c>
      <c r="H502" s="455"/>
      <c r="I502" s="457">
        <v>0.0644</v>
      </c>
    </row>
    <row r="503" ht="15.75" customHeight="1">
      <c r="A503" s="458" t="s">
        <v>616</v>
      </c>
      <c r="B503" s="454">
        <v>43.66</v>
      </c>
      <c r="C503" s="454">
        <v>44.03</v>
      </c>
      <c r="D503" s="454">
        <v>42.4</v>
      </c>
      <c r="E503" s="454">
        <v>42.81</v>
      </c>
      <c r="F503" s="454">
        <v>40.1728</v>
      </c>
      <c r="G503" s="454">
        <v>2.32979E7</v>
      </c>
      <c r="H503" s="455"/>
      <c r="I503" s="457">
        <v>-0.0334</v>
      </c>
    </row>
    <row r="504" ht="15.75" customHeight="1">
      <c r="A504" s="458" t="s">
        <v>617</v>
      </c>
      <c r="B504" s="454">
        <v>43.04</v>
      </c>
      <c r="C504" s="454">
        <v>45.56</v>
      </c>
      <c r="D504" s="454">
        <v>43.04</v>
      </c>
      <c r="E504" s="454">
        <v>45.0</v>
      </c>
      <c r="F504" s="454">
        <v>42.2279</v>
      </c>
      <c r="G504" s="454">
        <v>2.3446E7</v>
      </c>
      <c r="H504" s="455"/>
      <c r="I504" s="457">
        <v>0.0512</v>
      </c>
    </row>
    <row r="505" ht="15.75" customHeight="1">
      <c r="A505" s="458" t="s">
        <v>618</v>
      </c>
      <c r="B505" s="454">
        <v>45.07</v>
      </c>
      <c r="C505" s="454">
        <v>45.51</v>
      </c>
      <c r="D505" s="454">
        <v>44.06</v>
      </c>
      <c r="E505" s="454">
        <v>44.25</v>
      </c>
      <c r="F505" s="454">
        <v>41.52409</v>
      </c>
      <c r="G505" s="454">
        <v>2.53739E7</v>
      </c>
      <c r="H505" s="455"/>
      <c r="I505" s="457">
        <v>-0.0167</v>
      </c>
    </row>
    <row r="506" ht="15.75" customHeight="1">
      <c r="A506" s="453">
        <v>43834.0</v>
      </c>
      <c r="B506" s="454">
        <v>42.48</v>
      </c>
      <c r="C506" s="454">
        <v>43.65</v>
      </c>
      <c r="D506" s="454">
        <v>41.8</v>
      </c>
      <c r="E506" s="454">
        <v>42.12</v>
      </c>
      <c r="F506" s="454">
        <v>39.52531</v>
      </c>
      <c r="G506" s="454">
        <v>2.19364E7</v>
      </c>
      <c r="H506" s="455"/>
      <c r="I506" s="457">
        <v>-0.0481</v>
      </c>
    </row>
    <row r="507" ht="15.75" customHeight="1">
      <c r="A507" s="453">
        <v>43865.0</v>
      </c>
      <c r="B507" s="454">
        <v>42.22</v>
      </c>
      <c r="C507" s="454">
        <v>44.19</v>
      </c>
      <c r="D507" s="454">
        <v>41.86</v>
      </c>
      <c r="E507" s="454">
        <v>43.95</v>
      </c>
      <c r="F507" s="454">
        <v>41.24258</v>
      </c>
      <c r="G507" s="454">
        <v>1.76219E7</v>
      </c>
      <c r="H507" s="455"/>
      <c r="I507" s="457">
        <v>0.0434</v>
      </c>
    </row>
    <row r="508" ht="15.75" customHeight="1">
      <c r="A508" s="453">
        <v>43894.0</v>
      </c>
      <c r="B508" s="454">
        <v>43.58</v>
      </c>
      <c r="C508" s="454">
        <v>44.34</v>
      </c>
      <c r="D508" s="454">
        <v>43.31</v>
      </c>
      <c r="E508" s="454">
        <v>43.83</v>
      </c>
      <c r="F508" s="454">
        <v>41.12997</v>
      </c>
      <c r="G508" s="454">
        <v>1.42071E7</v>
      </c>
      <c r="H508" s="455"/>
      <c r="I508" s="457">
        <v>-0.0027</v>
      </c>
    </row>
    <row r="509" ht="15.75" customHeight="1">
      <c r="A509" s="453">
        <v>43986.0</v>
      </c>
      <c r="B509" s="454">
        <v>45.39</v>
      </c>
      <c r="C509" s="454">
        <v>47.01</v>
      </c>
      <c r="D509" s="454">
        <v>44.69</v>
      </c>
      <c r="E509" s="454">
        <v>46.67</v>
      </c>
      <c r="F509" s="454">
        <v>43.79502</v>
      </c>
      <c r="G509" s="454">
        <v>2.285E7</v>
      </c>
      <c r="H509" s="455"/>
      <c r="I509" s="457">
        <v>0.0648</v>
      </c>
    </row>
    <row r="510" ht="15.75" customHeight="1">
      <c r="A510" s="453">
        <v>44016.0</v>
      </c>
      <c r="B510" s="454">
        <v>48.5</v>
      </c>
      <c r="C510" s="454">
        <v>48.6</v>
      </c>
      <c r="D510" s="454">
        <v>46.48</v>
      </c>
      <c r="E510" s="454">
        <v>46.51</v>
      </c>
      <c r="F510" s="454">
        <v>43.64488</v>
      </c>
      <c r="G510" s="454">
        <v>2.12796E7</v>
      </c>
      <c r="H510" s="455"/>
      <c r="I510" s="457">
        <v>-0.0034</v>
      </c>
    </row>
    <row r="511" ht="15.75" customHeight="1">
      <c r="A511" s="453">
        <v>44047.0</v>
      </c>
      <c r="B511" s="454">
        <v>46.64</v>
      </c>
      <c r="C511" s="454">
        <v>48.09</v>
      </c>
      <c r="D511" s="454">
        <v>46.33</v>
      </c>
      <c r="E511" s="454">
        <v>47.82</v>
      </c>
      <c r="F511" s="454">
        <v>44.87417</v>
      </c>
      <c r="G511" s="454">
        <v>1.89371E7</v>
      </c>
      <c r="H511" s="455"/>
      <c r="I511" s="457">
        <v>0.0282</v>
      </c>
    </row>
    <row r="512" ht="15.75" customHeight="1">
      <c r="A512" s="453">
        <v>44078.0</v>
      </c>
      <c r="B512" s="454">
        <v>48.44</v>
      </c>
      <c r="C512" s="454">
        <v>49.73</v>
      </c>
      <c r="D512" s="454">
        <v>48.35</v>
      </c>
      <c r="E512" s="454">
        <v>49.0</v>
      </c>
      <c r="F512" s="454">
        <v>45.98148</v>
      </c>
      <c r="G512" s="454">
        <v>1.91653E7</v>
      </c>
      <c r="H512" s="455"/>
      <c r="I512" s="457">
        <v>0.0247</v>
      </c>
    </row>
    <row r="513" ht="15.75" customHeight="1">
      <c r="A513" s="458" t="s">
        <v>619</v>
      </c>
      <c r="B513" s="454">
        <v>48.35</v>
      </c>
      <c r="C513" s="454">
        <v>48.64</v>
      </c>
      <c r="D513" s="454">
        <v>46.5</v>
      </c>
      <c r="E513" s="454">
        <v>46.93</v>
      </c>
      <c r="F513" s="454">
        <v>44.039</v>
      </c>
      <c r="G513" s="454">
        <v>1.9586E7</v>
      </c>
      <c r="H513" s="455"/>
      <c r="I513" s="457">
        <v>-0.0422</v>
      </c>
    </row>
    <row r="514" ht="15.75" customHeight="1">
      <c r="A514" s="458" t="s">
        <v>620</v>
      </c>
      <c r="B514" s="454">
        <v>47.94</v>
      </c>
      <c r="C514" s="454">
        <v>49.25</v>
      </c>
      <c r="D514" s="454">
        <v>46.93</v>
      </c>
      <c r="E514" s="454">
        <v>48.92</v>
      </c>
      <c r="F514" s="454">
        <v>45.90641</v>
      </c>
      <c r="G514" s="454">
        <v>2.18019E7</v>
      </c>
      <c r="H514" s="455"/>
      <c r="I514" s="457">
        <v>0.0424</v>
      </c>
    </row>
    <row r="515" ht="15.75" customHeight="1">
      <c r="A515" s="458" t="s">
        <v>621</v>
      </c>
      <c r="B515" s="454">
        <v>47.71</v>
      </c>
      <c r="C515" s="454">
        <v>48.4</v>
      </c>
      <c r="D515" s="454">
        <v>47.41</v>
      </c>
      <c r="E515" s="454">
        <v>47.61</v>
      </c>
      <c r="F515" s="454">
        <v>44.67711</v>
      </c>
      <c r="G515" s="454">
        <v>1.28932E7</v>
      </c>
      <c r="H515" s="455"/>
      <c r="I515" s="457">
        <v>-0.0268</v>
      </c>
    </row>
    <row r="516" ht="15.75" customHeight="1">
      <c r="A516" s="458" t="s">
        <v>622</v>
      </c>
      <c r="B516" s="454">
        <v>47.4</v>
      </c>
      <c r="C516" s="454">
        <v>47.85</v>
      </c>
      <c r="D516" s="454">
        <v>46.76</v>
      </c>
      <c r="E516" s="454">
        <v>47.1</v>
      </c>
      <c r="F516" s="454">
        <v>44.19853</v>
      </c>
      <c r="G516" s="454">
        <v>1.76068E7</v>
      </c>
      <c r="H516" s="455"/>
      <c r="I516" s="457">
        <v>-0.0107</v>
      </c>
    </row>
    <row r="517" ht="15.75" customHeight="1">
      <c r="A517" s="458" t="s">
        <v>623</v>
      </c>
      <c r="B517" s="454">
        <v>48.3</v>
      </c>
      <c r="C517" s="454">
        <v>48.3</v>
      </c>
      <c r="D517" s="454">
        <v>47.37</v>
      </c>
      <c r="E517" s="454">
        <v>48.06</v>
      </c>
      <c r="F517" s="454">
        <v>45.0994</v>
      </c>
      <c r="G517" s="454">
        <v>1.98446E7</v>
      </c>
      <c r="H517" s="455"/>
      <c r="I517" s="457">
        <v>0.0204</v>
      </c>
    </row>
    <row r="518" ht="15.75" customHeight="1">
      <c r="A518" s="458" t="s">
        <v>624</v>
      </c>
      <c r="B518" s="454">
        <v>47.79</v>
      </c>
      <c r="C518" s="454">
        <v>48.0</v>
      </c>
      <c r="D518" s="454">
        <v>46.31</v>
      </c>
      <c r="E518" s="454">
        <v>46.53</v>
      </c>
      <c r="F518" s="454">
        <v>43.66364</v>
      </c>
      <c r="G518" s="454">
        <v>1.89579E7</v>
      </c>
      <c r="H518" s="455"/>
      <c r="I518" s="457">
        <v>-0.0318</v>
      </c>
    </row>
    <row r="519" ht="15.75" customHeight="1">
      <c r="A519" s="458" t="s">
        <v>625</v>
      </c>
      <c r="B519" s="454">
        <v>45.88</v>
      </c>
      <c r="C519" s="454">
        <v>46.9</v>
      </c>
      <c r="D519" s="454">
        <v>44.26</v>
      </c>
      <c r="E519" s="454">
        <v>45.38</v>
      </c>
      <c r="F519" s="454">
        <v>42.58448</v>
      </c>
      <c r="G519" s="454">
        <v>2.68637E7</v>
      </c>
      <c r="H519" s="455"/>
      <c r="I519" s="457">
        <v>-0.0247</v>
      </c>
    </row>
    <row r="520" ht="15.75" customHeight="1">
      <c r="A520" s="458" t="s">
        <v>626</v>
      </c>
      <c r="B520" s="454">
        <v>46.05</v>
      </c>
      <c r="C520" s="454">
        <v>46.15</v>
      </c>
      <c r="D520" s="454">
        <v>45.5</v>
      </c>
      <c r="E520" s="454">
        <v>45.68</v>
      </c>
      <c r="F520" s="454">
        <v>42.86601</v>
      </c>
      <c r="G520" s="454">
        <v>1.58116E7</v>
      </c>
      <c r="H520" s="455"/>
      <c r="I520" s="457">
        <v>0.0066</v>
      </c>
    </row>
    <row r="521" ht="15.75" customHeight="1">
      <c r="A521" s="458" t="s">
        <v>627</v>
      </c>
      <c r="B521" s="454">
        <v>45.95</v>
      </c>
      <c r="C521" s="454">
        <v>46.1</v>
      </c>
      <c r="D521" s="454">
        <v>44.97</v>
      </c>
      <c r="E521" s="454">
        <v>45.07</v>
      </c>
      <c r="F521" s="454">
        <v>42.29358</v>
      </c>
      <c r="G521" s="454">
        <v>1.76682E7</v>
      </c>
      <c r="H521" s="455"/>
      <c r="I521" s="457">
        <v>-0.0134</v>
      </c>
    </row>
    <row r="522" ht="15.75" customHeight="1">
      <c r="A522" s="458" t="s">
        <v>628</v>
      </c>
      <c r="B522" s="454">
        <v>45.5</v>
      </c>
      <c r="C522" s="454">
        <v>45.75</v>
      </c>
      <c r="D522" s="454">
        <v>45.12</v>
      </c>
      <c r="E522" s="454">
        <v>45.43</v>
      </c>
      <c r="F522" s="454">
        <v>42.63141</v>
      </c>
      <c r="G522" s="454">
        <v>1.5175E7</v>
      </c>
      <c r="H522" s="455"/>
      <c r="I522" s="457">
        <v>0.008</v>
      </c>
    </row>
    <row r="523" ht="15.75" customHeight="1">
      <c r="A523" s="458" t="s">
        <v>629</v>
      </c>
      <c r="B523" s="454">
        <v>46.0</v>
      </c>
      <c r="C523" s="454">
        <v>46.98</v>
      </c>
      <c r="D523" s="454">
        <v>45.71</v>
      </c>
      <c r="E523" s="454">
        <v>46.78</v>
      </c>
      <c r="F523" s="454">
        <v>43.89824</v>
      </c>
      <c r="G523" s="454">
        <v>1.91755E7</v>
      </c>
      <c r="H523" s="455"/>
      <c r="I523" s="457">
        <v>0.0297</v>
      </c>
    </row>
    <row r="524" ht="15.75" customHeight="1">
      <c r="A524" s="458" t="s">
        <v>630</v>
      </c>
      <c r="B524" s="454">
        <v>47.9</v>
      </c>
      <c r="C524" s="454">
        <v>48.0</v>
      </c>
      <c r="D524" s="454">
        <v>46.57</v>
      </c>
      <c r="E524" s="454">
        <v>46.74</v>
      </c>
      <c r="F524" s="454">
        <v>43.86071</v>
      </c>
      <c r="G524" s="454">
        <v>1.72467E7</v>
      </c>
      <c r="H524" s="455"/>
      <c r="I524" s="457">
        <v>-9.0E-4</v>
      </c>
    </row>
    <row r="525" ht="15.75" customHeight="1">
      <c r="A525" s="458" t="s">
        <v>631</v>
      </c>
      <c r="B525" s="454">
        <v>47.27</v>
      </c>
      <c r="C525" s="454">
        <v>47.86</v>
      </c>
      <c r="D525" s="454">
        <v>46.88</v>
      </c>
      <c r="E525" s="454">
        <v>47.12</v>
      </c>
      <c r="F525" s="454">
        <v>44.21729</v>
      </c>
      <c r="G525" s="454">
        <v>1.578E7</v>
      </c>
      <c r="H525" s="455"/>
      <c r="I525" s="457">
        <v>0.0081</v>
      </c>
    </row>
    <row r="526" ht="15.75" customHeight="1">
      <c r="A526" s="458" t="s">
        <v>632</v>
      </c>
      <c r="B526" s="454">
        <v>47.0</v>
      </c>
      <c r="C526" s="454">
        <v>47.0</v>
      </c>
      <c r="D526" s="454">
        <v>45.7</v>
      </c>
      <c r="E526" s="454">
        <v>45.89</v>
      </c>
      <c r="F526" s="454">
        <v>43.06307</v>
      </c>
      <c r="G526" s="454">
        <v>2.08011E7</v>
      </c>
      <c r="H526" s="455"/>
      <c r="I526" s="457">
        <v>-0.0261</v>
      </c>
    </row>
    <row r="527" ht="15.75" customHeight="1">
      <c r="A527" s="453">
        <v>43835.0</v>
      </c>
      <c r="B527" s="454">
        <v>45.62</v>
      </c>
      <c r="C527" s="454">
        <v>46.39</v>
      </c>
      <c r="D527" s="454">
        <v>45.21</v>
      </c>
      <c r="E527" s="454">
        <v>45.6</v>
      </c>
      <c r="F527" s="454">
        <v>42.79093</v>
      </c>
      <c r="G527" s="454">
        <v>1.42904E7</v>
      </c>
      <c r="H527" s="455"/>
      <c r="I527" s="457">
        <v>-0.0063</v>
      </c>
    </row>
    <row r="528" ht="15.75" customHeight="1">
      <c r="A528" s="453">
        <v>43926.0</v>
      </c>
      <c r="B528" s="454">
        <v>45.32</v>
      </c>
      <c r="C528" s="454">
        <v>45.48</v>
      </c>
      <c r="D528" s="454">
        <v>44.6</v>
      </c>
      <c r="E528" s="454">
        <v>45.14</v>
      </c>
      <c r="F528" s="454">
        <v>42.35927</v>
      </c>
      <c r="G528" s="454">
        <v>2.25442E7</v>
      </c>
      <c r="H528" s="455"/>
      <c r="I528" s="457">
        <v>-0.0101</v>
      </c>
    </row>
    <row r="529" ht="15.75" customHeight="1">
      <c r="A529" s="453">
        <v>43956.0</v>
      </c>
      <c r="B529" s="454">
        <v>45.36</v>
      </c>
      <c r="C529" s="454">
        <v>46.1</v>
      </c>
      <c r="D529" s="454">
        <v>45.15</v>
      </c>
      <c r="E529" s="454">
        <v>45.4</v>
      </c>
      <c r="F529" s="454">
        <v>42.60326</v>
      </c>
      <c r="G529" s="454">
        <v>1.33705E7</v>
      </c>
      <c r="H529" s="455"/>
      <c r="I529" s="457">
        <v>0.0058</v>
      </c>
    </row>
    <row r="530" ht="15.75" customHeight="1">
      <c r="A530" s="453">
        <v>43987.0</v>
      </c>
      <c r="B530" s="454">
        <v>45.4</v>
      </c>
      <c r="C530" s="454">
        <v>45.63</v>
      </c>
      <c r="D530" s="454">
        <v>44.72</v>
      </c>
      <c r="E530" s="454">
        <v>44.75</v>
      </c>
      <c r="F530" s="454">
        <v>41.9933</v>
      </c>
      <c r="G530" s="454">
        <v>1.18929E7</v>
      </c>
      <c r="H530" s="455"/>
      <c r="I530" s="457">
        <v>-0.0143</v>
      </c>
    </row>
    <row r="531" ht="15.75" customHeight="1">
      <c r="A531" s="453">
        <v>44017.0</v>
      </c>
      <c r="B531" s="454">
        <v>45.15</v>
      </c>
      <c r="C531" s="454">
        <v>45.24</v>
      </c>
      <c r="D531" s="454">
        <v>44.5</v>
      </c>
      <c r="E531" s="454">
        <v>44.6</v>
      </c>
      <c r="F531" s="454">
        <v>41.85253</v>
      </c>
      <c r="G531" s="454">
        <v>1.6466E7</v>
      </c>
      <c r="H531" s="455"/>
      <c r="I531" s="457">
        <v>-0.0034</v>
      </c>
    </row>
    <row r="532" ht="15.75" customHeight="1">
      <c r="A532" s="453">
        <v>44048.0</v>
      </c>
      <c r="B532" s="454">
        <v>45.08</v>
      </c>
      <c r="C532" s="454">
        <v>46.22</v>
      </c>
      <c r="D532" s="454">
        <v>44.88</v>
      </c>
      <c r="E532" s="454">
        <v>46.11</v>
      </c>
      <c r="F532" s="454">
        <v>43.26951</v>
      </c>
      <c r="G532" s="454">
        <v>1.39851E7</v>
      </c>
      <c r="H532" s="455"/>
      <c r="I532" s="457">
        <v>0.0339</v>
      </c>
    </row>
    <row r="533" ht="15.75" customHeight="1">
      <c r="A533" s="453">
        <v>44140.0</v>
      </c>
      <c r="B533" s="454">
        <v>45.69</v>
      </c>
      <c r="C533" s="454">
        <v>46.11</v>
      </c>
      <c r="D533" s="454">
        <v>45.52</v>
      </c>
      <c r="E533" s="454">
        <v>45.54</v>
      </c>
      <c r="F533" s="454">
        <v>42.73463</v>
      </c>
      <c r="G533" s="454">
        <v>1.08746E7</v>
      </c>
      <c r="H533" s="455"/>
      <c r="I533" s="457">
        <v>-0.0124</v>
      </c>
    </row>
    <row r="534" ht="15.75" customHeight="1">
      <c r="A534" s="453">
        <v>44170.0</v>
      </c>
      <c r="B534" s="454">
        <v>45.6</v>
      </c>
      <c r="C534" s="454">
        <v>45.85</v>
      </c>
      <c r="D534" s="454">
        <v>44.8</v>
      </c>
      <c r="E534" s="454">
        <v>44.82</v>
      </c>
      <c r="F534" s="454">
        <v>42.05898</v>
      </c>
      <c r="G534" s="454">
        <v>1.34244E7</v>
      </c>
      <c r="H534" s="455"/>
      <c r="I534" s="457">
        <v>-0.0158</v>
      </c>
    </row>
    <row r="535" ht="15.75" customHeight="1">
      <c r="A535" s="458" t="s">
        <v>633</v>
      </c>
      <c r="B535" s="454">
        <v>44.71</v>
      </c>
      <c r="C535" s="454">
        <v>44.78</v>
      </c>
      <c r="D535" s="454">
        <v>43.52</v>
      </c>
      <c r="E535" s="454">
        <v>43.94</v>
      </c>
      <c r="F535" s="454">
        <v>41.23319</v>
      </c>
      <c r="G535" s="454">
        <v>1.58548E7</v>
      </c>
      <c r="H535" s="455"/>
      <c r="I535" s="457">
        <v>-0.0196</v>
      </c>
    </row>
    <row r="536" ht="15.75" customHeight="1">
      <c r="A536" s="458" t="s">
        <v>634</v>
      </c>
      <c r="B536" s="454">
        <v>43.38</v>
      </c>
      <c r="C536" s="454">
        <v>44.06</v>
      </c>
      <c r="D536" s="454">
        <v>43.23</v>
      </c>
      <c r="E536" s="454">
        <v>43.7</v>
      </c>
      <c r="F536" s="454">
        <v>41.00798</v>
      </c>
      <c r="G536" s="454">
        <v>1.80008E7</v>
      </c>
      <c r="H536" s="455"/>
      <c r="I536" s="457">
        <v>-0.0055</v>
      </c>
    </row>
    <row r="537" ht="15.75" customHeight="1">
      <c r="A537" s="458" t="s">
        <v>635</v>
      </c>
      <c r="B537" s="454">
        <v>43.96</v>
      </c>
      <c r="C537" s="454">
        <v>44.69</v>
      </c>
      <c r="D537" s="454">
        <v>43.2</v>
      </c>
      <c r="E537" s="454">
        <v>43.26</v>
      </c>
      <c r="F537" s="454">
        <v>40.59508</v>
      </c>
      <c r="G537" s="454">
        <v>3.15794E7</v>
      </c>
      <c r="H537" s="455"/>
      <c r="I537" s="457">
        <v>-0.0101</v>
      </c>
    </row>
    <row r="538" ht="15.75" customHeight="1">
      <c r="A538" s="458" t="s">
        <v>636</v>
      </c>
      <c r="B538" s="454">
        <v>44.82</v>
      </c>
      <c r="C538" s="454">
        <v>45.39</v>
      </c>
      <c r="D538" s="454">
        <v>44.13</v>
      </c>
      <c r="E538" s="454">
        <v>44.97</v>
      </c>
      <c r="F538" s="454">
        <v>42.19975</v>
      </c>
      <c r="G538" s="454">
        <v>2.61185E7</v>
      </c>
      <c r="H538" s="455"/>
      <c r="I538" s="457">
        <v>0.0395</v>
      </c>
    </row>
    <row r="539" ht="15.75" customHeight="1">
      <c r="A539" s="458" t="s">
        <v>637</v>
      </c>
      <c r="B539" s="454">
        <v>45.01</v>
      </c>
      <c r="C539" s="454">
        <v>45.33</v>
      </c>
      <c r="D539" s="454">
        <v>44.25</v>
      </c>
      <c r="E539" s="454">
        <v>44.54</v>
      </c>
      <c r="F539" s="454">
        <v>41.79623</v>
      </c>
      <c r="G539" s="454">
        <v>1.78399E7</v>
      </c>
      <c r="H539" s="455"/>
      <c r="I539" s="457">
        <v>-0.0096</v>
      </c>
    </row>
    <row r="540" ht="15.75" customHeight="1">
      <c r="A540" s="458" t="s">
        <v>638</v>
      </c>
      <c r="B540" s="454">
        <v>45.2</v>
      </c>
      <c r="C540" s="454">
        <v>46.17</v>
      </c>
      <c r="D540" s="454">
        <v>45.02</v>
      </c>
      <c r="E540" s="454">
        <v>45.89</v>
      </c>
      <c r="F540" s="454">
        <v>43.06307</v>
      </c>
      <c r="G540" s="454">
        <v>2.22959E7</v>
      </c>
      <c r="H540" s="455"/>
      <c r="I540" s="457">
        <v>0.0303</v>
      </c>
    </row>
    <row r="541" ht="15.75" customHeight="1">
      <c r="A541" s="458" t="s">
        <v>639</v>
      </c>
      <c r="B541" s="454">
        <v>46.08</v>
      </c>
      <c r="C541" s="454">
        <v>46.09</v>
      </c>
      <c r="D541" s="454">
        <v>45.03</v>
      </c>
      <c r="E541" s="454">
        <v>45.17</v>
      </c>
      <c r="F541" s="454">
        <v>42.38742</v>
      </c>
      <c r="G541" s="454">
        <v>1.31935E7</v>
      </c>
      <c r="H541" s="455"/>
      <c r="I541" s="457">
        <v>-0.0157</v>
      </c>
    </row>
    <row r="542" ht="15.75" customHeight="1">
      <c r="A542" s="458" t="s">
        <v>640</v>
      </c>
      <c r="B542" s="454">
        <v>45.22</v>
      </c>
      <c r="C542" s="454">
        <v>45.31</v>
      </c>
      <c r="D542" s="454">
        <v>44.65</v>
      </c>
      <c r="E542" s="454">
        <v>45.03</v>
      </c>
      <c r="F542" s="454">
        <v>42.25604</v>
      </c>
      <c r="G542" s="454">
        <v>1.30084E7</v>
      </c>
      <c r="H542" s="455"/>
      <c r="I542" s="457">
        <v>-0.0031</v>
      </c>
    </row>
    <row r="543" ht="15.75" customHeight="1">
      <c r="A543" s="458" t="s">
        <v>641</v>
      </c>
      <c r="B543" s="454">
        <v>46.92</v>
      </c>
      <c r="C543" s="454">
        <v>46.93</v>
      </c>
      <c r="D543" s="454">
        <v>45.93</v>
      </c>
      <c r="E543" s="454">
        <v>46.09</v>
      </c>
      <c r="F543" s="454">
        <v>43.25075</v>
      </c>
      <c r="G543" s="454">
        <v>2.22231E7</v>
      </c>
      <c r="H543" s="455"/>
      <c r="I543" s="457">
        <v>0.0235</v>
      </c>
    </row>
    <row r="544" ht="15.75" customHeight="1">
      <c r="A544" s="458" t="s">
        <v>642</v>
      </c>
      <c r="B544" s="454">
        <v>47.0</v>
      </c>
      <c r="C544" s="454">
        <v>47.09</v>
      </c>
      <c r="D544" s="454">
        <v>46.17</v>
      </c>
      <c r="E544" s="454">
        <v>46.73</v>
      </c>
      <c r="F544" s="454">
        <v>43.85132</v>
      </c>
      <c r="G544" s="454">
        <v>1.84476E7</v>
      </c>
      <c r="H544" s="455"/>
      <c r="I544" s="457">
        <v>0.0139</v>
      </c>
    </row>
    <row r="545" ht="15.75" customHeight="1">
      <c r="A545" s="458" t="s">
        <v>643</v>
      </c>
      <c r="B545" s="454">
        <v>47.3</v>
      </c>
      <c r="C545" s="454">
        <v>47.46</v>
      </c>
      <c r="D545" s="454">
        <v>46.82</v>
      </c>
      <c r="E545" s="454">
        <v>47.09</v>
      </c>
      <c r="F545" s="454">
        <v>44.18914</v>
      </c>
      <c r="G545" s="454">
        <v>1.62306E7</v>
      </c>
      <c r="H545" s="455"/>
      <c r="I545" s="457">
        <v>0.0077</v>
      </c>
    </row>
    <row r="546" ht="15.75" customHeight="1">
      <c r="A546" s="458" t="s">
        <v>644</v>
      </c>
      <c r="B546" s="454">
        <v>46.68</v>
      </c>
      <c r="C546" s="454">
        <v>47.19</v>
      </c>
      <c r="D546" s="454">
        <v>46.14</v>
      </c>
      <c r="E546" s="454">
        <v>46.68</v>
      </c>
      <c r="F546" s="454">
        <v>43.80441</v>
      </c>
      <c r="G546" s="454">
        <v>5.1125E7</v>
      </c>
      <c r="H546" s="455"/>
      <c r="I546" s="457">
        <v>-0.0087</v>
      </c>
    </row>
    <row r="547" ht="15.75" customHeight="1">
      <c r="A547" s="453">
        <v>43836.0</v>
      </c>
      <c r="B547" s="454">
        <v>46.66</v>
      </c>
      <c r="C547" s="454">
        <v>47.23</v>
      </c>
      <c r="D547" s="454">
        <v>46.59</v>
      </c>
      <c r="E547" s="454">
        <v>46.99</v>
      </c>
      <c r="F547" s="454">
        <v>44.09531</v>
      </c>
      <c r="G547" s="454">
        <v>1.70107E7</v>
      </c>
      <c r="H547" s="455"/>
      <c r="I547" s="457">
        <v>0.0066</v>
      </c>
    </row>
    <row r="548" ht="15.75" customHeight="1">
      <c r="A548" s="453">
        <v>43867.0</v>
      </c>
      <c r="B548" s="454">
        <v>47.16</v>
      </c>
      <c r="C548" s="454">
        <v>47.28</v>
      </c>
      <c r="D548" s="454">
        <v>46.56</v>
      </c>
      <c r="E548" s="454">
        <v>46.9</v>
      </c>
      <c r="F548" s="454">
        <v>44.01086</v>
      </c>
      <c r="G548" s="454">
        <v>1.52551E7</v>
      </c>
      <c r="H548" s="455"/>
      <c r="I548" s="457">
        <v>-0.0019</v>
      </c>
    </row>
    <row r="549" ht="15.75" customHeight="1">
      <c r="A549" s="453">
        <v>43896.0</v>
      </c>
      <c r="B549" s="454">
        <v>47.27</v>
      </c>
      <c r="C549" s="454">
        <v>48.12</v>
      </c>
      <c r="D549" s="454">
        <v>47.12</v>
      </c>
      <c r="E549" s="454">
        <v>47.9</v>
      </c>
      <c r="F549" s="454">
        <v>44.94925</v>
      </c>
      <c r="G549" s="454">
        <v>1.55083E7</v>
      </c>
      <c r="H549" s="455"/>
      <c r="I549" s="457">
        <v>0.0213</v>
      </c>
    </row>
    <row r="550" ht="15.75" customHeight="1">
      <c r="A550" s="453">
        <v>43927.0</v>
      </c>
      <c r="B550" s="454">
        <v>47.94</v>
      </c>
      <c r="C550" s="454">
        <v>48.27</v>
      </c>
      <c r="D550" s="454">
        <v>47.38</v>
      </c>
      <c r="E550" s="454">
        <v>47.92</v>
      </c>
      <c r="F550" s="454">
        <v>44.96801</v>
      </c>
      <c r="G550" s="454">
        <v>1.36047E7</v>
      </c>
      <c r="H550" s="455"/>
      <c r="I550" s="457">
        <v>4.0E-4</v>
      </c>
    </row>
    <row r="551" ht="15.75" customHeight="1">
      <c r="A551" s="453">
        <v>43957.0</v>
      </c>
      <c r="B551" s="454">
        <v>48.54</v>
      </c>
      <c r="C551" s="454">
        <v>49.49</v>
      </c>
      <c r="D551" s="454">
        <v>48.46</v>
      </c>
      <c r="E551" s="454">
        <v>49.09</v>
      </c>
      <c r="F551" s="454">
        <v>46.06594</v>
      </c>
      <c r="G551" s="454">
        <v>2.05048E7</v>
      </c>
      <c r="H551" s="455"/>
      <c r="I551" s="457">
        <v>0.0244</v>
      </c>
    </row>
    <row r="552" ht="15.75" customHeight="1">
      <c r="A552" s="453">
        <v>44049.0</v>
      </c>
      <c r="B552" s="454">
        <v>49.54</v>
      </c>
      <c r="C552" s="454">
        <v>49.97</v>
      </c>
      <c r="D552" s="454">
        <v>49.47</v>
      </c>
      <c r="E552" s="454">
        <v>49.85</v>
      </c>
      <c r="F552" s="454">
        <v>46.77912</v>
      </c>
      <c r="G552" s="454">
        <v>1.98967E7</v>
      </c>
      <c r="H552" s="455"/>
      <c r="I552" s="457">
        <v>0.0155</v>
      </c>
    </row>
    <row r="553" ht="15.75" customHeight="1">
      <c r="A553" s="453">
        <v>44080.0</v>
      </c>
      <c r="B553" s="454">
        <v>49.59</v>
      </c>
      <c r="C553" s="454">
        <v>49.59</v>
      </c>
      <c r="D553" s="454">
        <v>48.68</v>
      </c>
      <c r="E553" s="454">
        <v>49.0</v>
      </c>
      <c r="F553" s="454">
        <v>45.98148</v>
      </c>
      <c r="G553" s="454">
        <v>1.67137E7</v>
      </c>
      <c r="H553" s="455"/>
      <c r="I553" s="457">
        <v>-0.0171</v>
      </c>
    </row>
    <row r="554" ht="15.75" customHeight="1">
      <c r="A554" s="453">
        <v>44110.0</v>
      </c>
      <c r="B554" s="454">
        <v>49.16</v>
      </c>
      <c r="C554" s="454">
        <v>49.27</v>
      </c>
      <c r="D554" s="454">
        <v>48.57</v>
      </c>
      <c r="E554" s="454">
        <v>48.62</v>
      </c>
      <c r="F554" s="454">
        <v>45.62489</v>
      </c>
      <c r="G554" s="454">
        <v>1.57166E7</v>
      </c>
      <c r="H554" s="455"/>
      <c r="I554" s="457">
        <v>-0.0078</v>
      </c>
    </row>
    <row r="555" ht="15.75" customHeight="1">
      <c r="A555" s="453">
        <v>44141.0</v>
      </c>
      <c r="B555" s="454">
        <v>47.81</v>
      </c>
      <c r="C555" s="454">
        <v>47.92</v>
      </c>
      <c r="D555" s="454">
        <v>45.46</v>
      </c>
      <c r="E555" s="454">
        <v>45.54</v>
      </c>
      <c r="F555" s="454">
        <v>42.73463</v>
      </c>
      <c r="G555" s="454">
        <v>2.60704E7</v>
      </c>
      <c r="H555" s="455"/>
      <c r="I555" s="457">
        <v>-0.0633</v>
      </c>
    </row>
    <row r="556" ht="15.75" customHeight="1">
      <c r="A556" s="453">
        <v>44171.0</v>
      </c>
      <c r="B556" s="454">
        <v>46.21</v>
      </c>
      <c r="C556" s="454">
        <v>46.25</v>
      </c>
      <c r="D556" s="454">
        <v>45.01</v>
      </c>
      <c r="E556" s="454">
        <v>45.6</v>
      </c>
      <c r="F556" s="454">
        <v>43.17968</v>
      </c>
      <c r="G556" s="454">
        <v>2.18227E7</v>
      </c>
      <c r="H556" s="455"/>
      <c r="I556" s="457">
        <v>0.0104</v>
      </c>
    </row>
    <row r="557" ht="15.75" customHeight="1">
      <c r="A557" s="458" t="s">
        <v>645</v>
      </c>
      <c r="B557" s="454">
        <v>44.57</v>
      </c>
      <c r="C557" s="454">
        <v>46.45</v>
      </c>
      <c r="D557" s="454">
        <v>44.47</v>
      </c>
      <c r="E557" s="454">
        <v>46.3</v>
      </c>
      <c r="F557" s="454">
        <v>43.84253</v>
      </c>
      <c r="G557" s="454">
        <v>1.56223E7</v>
      </c>
      <c r="H557" s="455"/>
      <c r="I557" s="457">
        <v>0.0154</v>
      </c>
    </row>
    <row r="558" ht="15.75" customHeight="1">
      <c r="A558" s="458" t="s">
        <v>646</v>
      </c>
      <c r="B558" s="454">
        <v>47.56</v>
      </c>
      <c r="C558" s="454">
        <v>47.69</v>
      </c>
      <c r="D558" s="454">
        <v>46.19</v>
      </c>
      <c r="E558" s="454">
        <v>46.77</v>
      </c>
      <c r="F558" s="454">
        <v>44.28758</v>
      </c>
      <c r="G558" s="454">
        <v>1.88035E7</v>
      </c>
      <c r="H558" s="455"/>
      <c r="I558" s="457">
        <v>0.0102</v>
      </c>
    </row>
    <row r="559" ht="15.75" customHeight="1">
      <c r="A559" s="458" t="s">
        <v>647</v>
      </c>
      <c r="B559" s="454">
        <v>46.78</v>
      </c>
      <c r="C559" s="454">
        <v>47.06</v>
      </c>
      <c r="D559" s="454">
        <v>46.44</v>
      </c>
      <c r="E559" s="454">
        <v>46.58</v>
      </c>
      <c r="F559" s="454">
        <v>44.10767</v>
      </c>
      <c r="G559" s="454">
        <v>1.26028E7</v>
      </c>
      <c r="H559" s="455"/>
      <c r="I559" s="457">
        <v>-0.0041</v>
      </c>
    </row>
    <row r="560" ht="15.75" customHeight="1">
      <c r="A560" s="458" t="s">
        <v>648</v>
      </c>
      <c r="B560" s="454">
        <v>46.3</v>
      </c>
      <c r="C560" s="454">
        <v>47.04</v>
      </c>
      <c r="D560" s="454">
        <v>46.07</v>
      </c>
      <c r="E560" s="454">
        <v>46.99</v>
      </c>
      <c r="F560" s="454">
        <v>44.49591</v>
      </c>
      <c r="G560" s="454">
        <v>9380800.0</v>
      </c>
      <c r="H560" s="455"/>
      <c r="I560" s="457">
        <v>0.0088</v>
      </c>
    </row>
    <row r="561" ht="15.75" customHeight="1">
      <c r="A561" s="458" t="s">
        <v>649</v>
      </c>
      <c r="B561" s="454">
        <v>47.77</v>
      </c>
      <c r="C561" s="454">
        <v>47.79</v>
      </c>
      <c r="D561" s="454">
        <v>46.02</v>
      </c>
      <c r="E561" s="454">
        <v>46.02</v>
      </c>
      <c r="F561" s="454">
        <v>43.57739</v>
      </c>
      <c r="G561" s="454">
        <v>3.04646E7</v>
      </c>
      <c r="H561" s="455"/>
      <c r="I561" s="457">
        <v>-0.0206</v>
      </c>
    </row>
    <row r="562" ht="15.75" customHeight="1">
      <c r="A562" s="458" t="s">
        <v>650</v>
      </c>
      <c r="B562" s="454">
        <v>46.03</v>
      </c>
      <c r="C562" s="454">
        <v>46.15</v>
      </c>
      <c r="D562" s="454">
        <v>45.38</v>
      </c>
      <c r="E562" s="454">
        <v>45.74</v>
      </c>
      <c r="F562" s="454">
        <v>43.31225</v>
      </c>
      <c r="G562" s="454">
        <v>2.08762E7</v>
      </c>
      <c r="H562" s="455"/>
      <c r="I562" s="457">
        <v>-0.0061</v>
      </c>
    </row>
    <row r="563" ht="15.75" customHeight="1">
      <c r="A563" s="458" t="s">
        <v>651</v>
      </c>
      <c r="B563" s="454">
        <v>46.0</v>
      </c>
      <c r="C563" s="454">
        <v>46.29</v>
      </c>
      <c r="D563" s="454">
        <v>45.58</v>
      </c>
      <c r="E563" s="454">
        <v>45.64</v>
      </c>
      <c r="F563" s="454">
        <v>43.21756</v>
      </c>
      <c r="G563" s="454">
        <v>1.46753E7</v>
      </c>
      <c r="H563" s="455"/>
      <c r="I563" s="457">
        <v>-0.0022</v>
      </c>
    </row>
    <row r="564" ht="15.75" customHeight="1">
      <c r="A564" s="458" t="s">
        <v>652</v>
      </c>
      <c r="B564" s="454">
        <v>45.37</v>
      </c>
      <c r="C564" s="454">
        <v>45.44</v>
      </c>
      <c r="D564" s="454">
        <v>44.5</v>
      </c>
      <c r="E564" s="454">
        <v>44.65</v>
      </c>
      <c r="F564" s="454">
        <v>42.28011</v>
      </c>
      <c r="G564" s="454">
        <v>1.76318E7</v>
      </c>
      <c r="H564" s="455"/>
      <c r="I564" s="457">
        <v>-0.0217</v>
      </c>
    </row>
    <row r="565" ht="15.75" customHeight="1">
      <c r="A565" s="458" t="s">
        <v>653</v>
      </c>
      <c r="B565" s="454">
        <v>44.47</v>
      </c>
      <c r="C565" s="454">
        <v>44.98</v>
      </c>
      <c r="D565" s="454">
        <v>44.03</v>
      </c>
      <c r="E565" s="454">
        <v>44.93</v>
      </c>
      <c r="F565" s="454">
        <v>42.54525</v>
      </c>
      <c r="G565" s="454">
        <v>1.38297E7</v>
      </c>
      <c r="H565" s="455"/>
      <c r="I565" s="457">
        <v>0.0063</v>
      </c>
    </row>
    <row r="566" ht="15.75" customHeight="1">
      <c r="A566" s="458" t="s">
        <v>654</v>
      </c>
      <c r="B566" s="454">
        <v>44.92</v>
      </c>
      <c r="C566" s="454">
        <v>45.01</v>
      </c>
      <c r="D566" s="454">
        <v>43.51</v>
      </c>
      <c r="E566" s="454">
        <v>43.57</v>
      </c>
      <c r="F566" s="454">
        <v>41.25743</v>
      </c>
      <c r="G566" s="454">
        <v>2.19551E7</v>
      </c>
      <c r="H566" s="455"/>
      <c r="I566" s="457">
        <v>-0.0303</v>
      </c>
    </row>
    <row r="567" ht="15.75" customHeight="1">
      <c r="A567" s="458" t="s">
        <v>655</v>
      </c>
      <c r="B567" s="454">
        <v>44.0</v>
      </c>
      <c r="C567" s="454">
        <v>44.57</v>
      </c>
      <c r="D567" s="454">
        <v>43.55</v>
      </c>
      <c r="E567" s="454">
        <v>44.36</v>
      </c>
      <c r="F567" s="454">
        <v>42.0055</v>
      </c>
      <c r="G567" s="454">
        <v>1.76039E7</v>
      </c>
      <c r="H567" s="455"/>
      <c r="I567" s="457">
        <v>0.0181</v>
      </c>
    </row>
    <row r="568" ht="15.75" customHeight="1">
      <c r="A568" s="458" t="s">
        <v>656</v>
      </c>
      <c r="B568" s="454">
        <v>44.25</v>
      </c>
      <c r="C568" s="454">
        <v>44.83</v>
      </c>
      <c r="D568" s="454">
        <v>44.04</v>
      </c>
      <c r="E568" s="454">
        <v>44.68</v>
      </c>
      <c r="F568" s="454">
        <v>42.30852</v>
      </c>
      <c r="G568" s="454">
        <v>2.36798E7</v>
      </c>
      <c r="H568" s="455"/>
      <c r="I568" s="457">
        <v>0.0072</v>
      </c>
    </row>
    <row r="569" ht="15.75" customHeight="1">
      <c r="A569" s="453">
        <v>43837.0</v>
      </c>
      <c r="B569" s="454">
        <v>44.93</v>
      </c>
      <c r="C569" s="454">
        <v>45.53</v>
      </c>
      <c r="D569" s="454">
        <v>44.71</v>
      </c>
      <c r="E569" s="454">
        <v>44.82</v>
      </c>
      <c r="F569" s="454">
        <v>42.44109</v>
      </c>
      <c r="G569" s="454">
        <v>1.43165E7</v>
      </c>
      <c r="H569" s="455"/>
      <c r="I569" s="457">
        <v>0.0031</v>
      </c>
    </row>
    <row r="570" ht="15.75" customHeight="1">
      <c r="A570" s="453">
        <v>43868.0</v>
      </c>
      <c r="B570" s="454">
        <v>45.29</v>
      </c>
      <c r="C570" s="454">
        <v>45.43</v>
      </c>
      <c r="D570" s="454">
        <v>44.8</v>
      </c>
      <c r="E570" s="454">
        <v>44.88</v>
      </c>
      <c r="F570" s="454">
        <v>42.49791</v>
      </c>
      <c r="G570" s="454">
        <v>1.51119E7</v>
      </c>
      <c r="H570" s="455"/>
      <c r="I570" s="457">
        <v>0.0013</v>
      </c>
    </row>
    <row r="571" ht="15.75" customHeight="1">
      <c r="A571" s="453">
        <v>43989.0</v>
      </c>
      <c r="B571" s="454">
        <v>45.14</v>
      </c>
      <c r="C571" s="454">
        <v>45.27</v>
      </c>
      <c r="D571" s="454">
        <v>44.61</v>
      </c>
      <c r="E571" s="454">
        <v>45.23</v>
      </c>
      <c r="F571" s="454">
        <v>42.82933</v>
      </c>
      <c r="G571" s="454">
        <v>1.5146E7</v>
      </c>
      <c r="H571" s="455"/>
      <c r="I571" s="457">
        <v>0.0078</v>
      </c>
    </row>
    <row r="572" ht="15.75" customHeight="1">
      <c r="A572" s="453">
        <v>44019.0</v>
      </c>
      <c r="B572" s="454">
        <v>45.0</v>
      </c>
      <c r="C572" s="454">
        <v>45.5</v>
      </c>
      <c r="D572" s="454">
        <v>44.8</v>
      </c>
      <c r="E572" s="454">
        <v>45.21</v>
      </c>
      <c r="F572" s="454">
        <v>42.81039</v>
      </c>
      <c r="G572" s="454">
        <v>1.30436E7</v>
      </c>
      <c r="H572" s="455"/>
      <c r="I572" s="457">
        <v>-4.0E-4</v>
      </c>
    </row>
    <row r="573" ht="15.75" customHeight="1">
      <c r="A573" s="453">
        <v>44050.0</v>
      </c>
      <c r="B573" s="454">
        <v>45.14</v>
      </c>
      <c r="C573" s="454">
        <v>45.18</v>
      </c>
      <c r="D573" s="454">
        <v>44.47</v>
      </c>
      <c r="E573" s="454">
        <v>45.07</v>
      </c>
      <c r="F573" s="454">
        <v>42.67781</v>
      </c>
      <c r="G573" s="454">
        <v>1.38512E7</v>
      </c>
      <c r="H573" s="455"/>
      <c r="I573" s="457">
        <v>-0.0031</v>
      </c>
    </row>
    <row r="574" ht="15.75" customHeight="1">
      <c r="A574" s="453">
        <v>44081.0</v>
      </c>
      <c r="B574" s="454">
        <v>45.05</v>
      </c>
      <c r="C574" s="454">
        <v>45.05</v>
      </c>
      <c r="D574" s="454">
        <v>43.83</v>
      </c>
      <c r="E574" s="454">
        <v>43.91</v>
      </c>
      <c r="F574" s="454">
        <v>41.57939</v>
      </c>
      <c r="G574" s="454">
        <v>1.60871E7</v>
      </c>
      <c r="H574" s="455"/>
      <c r="I574" s="457">
        <v>-0.0257</v>
      </c>
    </row>
    <row r="575" ht="15.75" customHeight="1">
      <c r="A575" s="453">
        <v>44111.0</v>
      </c>
      <c r="B575" s="454">
        <v>43.88</v>
      </c>
      <c r="C575" s="454">
        <v>45.25</v>
      </c>
      <c r="D575" s="454">
        <v>43.86</v>
      </c>
      <c r="E575" s="454">
        <v>45.15</v>
      </c>
      <c r="F575" s="454">
        <v>42.75357</v>
      </c>
      <c r="G575" s="454">
        <v>1.56278E7</v>
      </c>
      <c r="H575" s="455"/>
      <c r="I575" s="457">
        <v>0.0282</v>
      </c>
    </row>
    <row r="576" ht="15.75" customHeight="1">
      <c r="A576" s="458" t="s">
        <v>657</v>
      </c>
      <c r="B576" s="454">
        <v>45.53</v>
      </c>
      <c r="C576" s="454">
        <v>45.68</v>
      </c>
      <c r="D576" s="454">
        <v>44.96</v>
      </c>
      <c r="E576" s="454">
        <v>45.25</v>
      </c>
      <c r="F576" s="454">
        <v>42.84826</v>
      </c>
      <c r="G576" s="454">
        <v>1.67053E7</v>
      </c>
      <c r="H576" s="455"/>
      <c r="I576" s="457">
        <v>0.0022</v>
      </c>
    </row>
    <row r="577" ht="15.75" customHeight="1">
      <c r="A577" s="458" t="s">
        <v>658</v>
      </c>
      <c r="B577" s="454">
        <v>44.91</v>
      </c>
      <c r="C577" s="454">
        <v>45.94</v>
      </c>
      <c r="D577" s="454">
        <v>44.67</v>
      </c>
      <c r="E577" s="454">
        <v>45.87</v>
      </c>
      <c r="F577" s="454">
        <v>43.43535</v>
      </c>
      <c r="G577" s="454">
        <v>1.70801E7</v>
      </c>
      <c r="H577" s="455"/>
      <c r="I577" s="457">
        <v>0.0137</v>
      </c>
    </row>
    <row r="578" ht="15.75" customHeight="1">
      <c r="A578" s="458" t="s">
        <v>659</v>
      </c>
      <c r="B578" s="454">
        <v>46.3</v>
      </c>
      <c r="C578" s="454">
        <v>47.19</v>
      </c>
      <c r="D578" s="454">
        <v>46.2</v>
      </c>
      <c r="E578" s="454">
        <v>46.4</v>
      </c>
      <c r="F578" s="454">
        <v>43.93723</v>
      </c>
      <c r="G578" s="454">
        <v>2.3738E7</v>
      </c>
      <c r="H578" s="455"/>
      <c r="I578" s="457">
        <v>0.0116</v>
      </c>
    </row>
    <row r="579" ht="15.75" customHeight="1">
      <c r="A579" s="458" t="s">
        <v>660</v>
      </c>
      <c r="B579" s="454">
        <v>46.26</v>
      </c>
      <c r="C579" s="454">
        <v>46.69</v>
      </c>
      <c r="D579" s="454">
        <v>45.94</v>
      </c>
      <c r="E579" s="454">
        <v>46.15</v>
      </c>
      <c r="F579" s="454">
        <v>43.70049</v>
      </c>
      <c r="G579" s="454">
        <v>1.33061E7</v>
      </c>
      <c r="H579" s="455"/>
      <c r="I579" s="457">
        <v>-0.0054</v>
      </c>
    </row>
    <row r="580" ht="15.75" customHeight="1">
      <c r="A580" s="458" t="s">
        <v>661</v>
      </c>
      <c r="B580" s="454">
        <v>46.47</v>
      </c>
      <c r="C580" s="454">
        <v>46.91</v>
      </c>
      <c r="D580" s="454">
        <v>46.13</v>
      </c>
      <c r="E580" s="454">
        <v>46.82</v>
      </c>
      <c r="F580" s="454">
        <v>44.33493</v>
      </c>
      <c r="G580" s="454">
        <v>1.38998E7</v>
      </c>
      <c r="H580" s="455"/>
      <c r="I580" s="457">
        <v>0.0145</v>
      </c>
    </row>
    <row r="581" ht="15.75" customHeight="1">
      <c r="A581" s="458" t="s">
        <v>662</v>
      </c>
      <c r="B581" s="454">
        <v>46.72</v>
      </c>
      <c r="C581" s="454">
        <v>46.83</v>
      </c>
      <c r="D581" s="454">
        <v>45.85</v>
      </c>
      <c r="E581" s="454">
        <v>46.12</v>
      </c>
      <c r="F581" s="454">
        <v>43.67208</v>
      </c>
      <c r="G581" s="454">
        <v>1.66332E7</v>
      </c>
      <c r="H581" s="455"/>
      <c r="I581" s="457">
        <v>-0.015</v>
      </c>
    </row>
    <row r="582" ht="15.75" customHeight="1">
      <c r="A582" s="458" t="s">
        <v>663</v>
      </c>
      <c r="B582" s="454">
        <v>47.52</v>
      </c>
      <c r="C582" s="454">
        <v>47.99</v>
      </c>
      <c r="D582" s="454">
        <v>46.93</v>
      </c>
      <c r="E582" s="454">
        <v>47.2</v>
      </c>
      <c r="F582" s="454">
        <v>44.69476</v>
      </c>
      <c r="G582" s="454">
        <v>2.56815E7</v>
      </c>
      <c r="H582" s="455"/>
      <c r="I582" s="457">
        <v>0.0234</v>
      </c>
    </row>
    <row r="583" ht="15.75" customHeight="1">
      <c r="A583" s="458" t="s">
        <v>664</v>
      </c>
      <c r="B583" s="454">
        <v>47.93</v>
      </c>
      <c r="C583" s="454">
        <v>48.52</v>
      </c>
      <c r="D583" s="454">
        <v>47.03</v>
      </c>
      <c r="E583" s="454">
        <v>48.48</v>
      </c>
      <c r="F583" s="454">
        <v>45.90682</v>
      </c>
      <c r="G583" s="454">
        <v>2.98312E7</v>
      </c>
      <c r="H583" s="455"/>
      <c r="I583" s="457">
        <v>0.0271</v>
      </c>
    </row>
    <row r="584" ht="15.75" customHeight="1">
      <c r="A584" s="458" t="s">
        <v>665</v>
      </c>
      <c r="B584" s="454">
        <v>48.47</v>
      </c>
      <c r="C584" s="454">
        <v>48.57</v>
      </c>
      <c r="D584" s="454">
        <v>48.03</v>
      </c>
      <c r="E584" s="454">
        <v>48.28</v>
      </c>
      <c r="F584" s="454">
        <v>45.71743</v>
      </c>
      <c r="G584" s="454">
        <v>1.5935E7</v>
      </c>
      <c r="H584" s="455"/>
      <c r="I584" s="457">
        <v>-0.0041</v>
      </c>
    </row>
    <row r="585" ht="15.75" customHeight="1">
      <c r="A585" s="458" t="s">
        <v>666</v>
      </c>
      <c r="B585" s="454">
        <v>48.4</v>
      </c>
      <c r="C585" s="454">
        <v>48.8</v>
      </c>
      <c r="D585" s="454">
        <v>48.07</v>
      </c>
      <c r="E585" s="454">
        <v>48.49</v>
      </c>
      <c r="F585" s="454">
        <v>45.91629</v>
      </c>
      <c r="G585" s="454">
        <v>1.61968E7</v>
      </c>
      <c r="H585" s="455"/>
      <c r="I585" s="457">
        <v>0.0043</v>
      </c>
    </row>
    <row r="586" ht="15.75" customHeight="1">
      <c r="A586" s="458" t="s">
        <v>667</v>
      </c>
      <c r="B586" s="454">
        <v>48.18</v>
      </c>
      <c r="C586" s="454">
        <v>48.51</v>
      </c>
      <c r="D586" s="454">
        <v>48.18</v>
      </c>
      <c r="E586" s="454">
        <v>48.48</v>
      </c>
      <c r="F586" s="454">
        <v>45.90682</v>
      </c>
      <c r="G586" s="454">
        <v>1.73465E7</v>
      </c>
      <c r="H586" s="455"/>
      <c r="I586" s="457">
        <v>-2.0E-4</v>
      </c>
    </row>
    <row r="587" ht="15.75" customHeight="1">
      <c r="A587" s="458" t="s">
        <v>668</v>
      </c>
      <c r="B587" s="454">
        <v>48.34</v>
      </c>
      <c r="C587" s="454">
        <v>49.28</v>
      </c>
      <c r="D587" s="454">
        <v>48.1</v>
      </c>
      <c r="E587" s="454">
        <v>48.18</v>
      </c>
      <c r="F587" s="454">
        <v>45.62275</v>
      </c>
      <c r="G587" s="454">
        <v>1.38727E7</v>
      </c>
      <c r="H587" s="455"/>
      <c r="I587" s="457">
        <v>-0.0062</v>
      </c>
    </row>
    <row r="588" ht="15.75" customHeight="1">
      <c r="A588" s="458" t="s">
        <v>669</v>
      </c>
      <c r="B588" s="454">
        <v>48.14</v>
      </c>
      <c r="C588" s="454">
        <v>48.5</v>
      </c>
      <c r="D588" s="454">
        <v>47.82</v>
      </c>
      <c r="E588" s="454">
        <v>48.02</v>
      </c>
      <c r="F588" s="454">
        <v>45.47123</v>
      </c>
      <c r="G588" s="454">
        <v>1.37581E7</v>
      </c>
      <c r="H588" s="455"/>
      <c r="I588" s="457">
        <v>-0.0033</v>
      </c>
    </row>
    <row r="589" ht="15.75" customHeight="1">
      <c r="A589" s="458" t="s">
        <v>670</v>
      </c>
      <c r="B589" s="454">
        <v>47.67</v>
      </c>
      <c r="C589" s="454">
        <v>48.23</v>
      </c>
      <c r="D589" s="454">
        <v>47.2</v>
      </c>
      <c r="E589" s="454">
        <v>47.69</v>
      </c>
      <c r="F589" s="454">
        <v>45.15875</v>
      </c>
      <c r="G589" s="454">
        <v>1.72765E7</v>
      </c>
      <c r="H589" s="455"/>
      <c r="I589" s="457">
        <v>-0.0069</v>
      </c>
    </row>
    <row r="590" ht="15.75" customHeight="1">
      <c r="A590" s="458" t="s">
        <v>671</v>
      </c>
      <c r="B590" s="454">
        <v>47.44</v>
      </c>
      <c r="C590" s="454">
        <v>47.77</v>
      </c>
      <c r="D590" s="454">
        <v>46.73</v>
      </c>
      <c r="E590" s="454">
        <v>47.24</v>
      </c>
      <c r="F590" s="454">
        <v>44.73264</v>
      </c>
      <c r="G590" s="454">
        <v>1.48492E7</v>
      </c>
      <c r="H590" s="455"/>
      <c r="I590" s="457">
        <v>-0.0094</v>
      </c>
    </row>
    <row r="591" ht="15.75" customHeight="1">
      <c r="A591" s="453">
        <v>43898.0</v>
      </c>
      <c r="B591" s="454">
        <v>47.14</v>
      </c>
      <c r="C591" s="454">
        <v>47.36</v>
      </c>
      <c r="D591" s="454">
        <v>46.23</v>
      </c>
      <c r="E591" s="454">
        <v>46.3</v>
      </c>
      <c r="F591" s="454">
        <v>43.84253</v>
      </c>
      <c r="G591" s="454">
        <v>1.41375E7</v>
      </c>
      <c r="H591" s="455"/>
      <c r="I591" s="457">
        <v>-0.0199</v>
      </c>
    </row>
    <row r="592" ht="15.75" customHeight="1">
      <c r="A592" s="453">
        <v>43929.0</v>
      </c>
      <c r="B592" s="454">
        <v>46.29</v>
      </c>
      <c r="C592" s="454">
        <v>46.86</v>
      </c>
      <c r="D592" s="454">
        <v>46.22</v>
      </c>
      <c r="E592" s="454">
        <v>46.69</v>
      </c>
      <c r="F592" s="454">
        <v>44.21183</v>
      </c>
      <c r="G592" s="454">
        <v>1.17172E7</v>
      </c>
      <c r="H592" s="455"/>
      <c r="I592" s="457">
        <v>0.0084</v>
      </c>
    </row>
    <row r="593" ht="15.75" customHeight="1">
      <c r="A593" s="453">
        <v>43959.0</v>
      </c>
      <c r="B593" s="454">
        <v>46.9</v>
      </c>
      <c r="C593" s="454">
        <v>47.27</v>
      </c>
      <c r="D593" s="454">
        <v>46.81</v>
      </c>
      <c r="E593" s="454">
        <v>47.22</v>
      </c>
      <c r="F593" s="454">
        <v>44.7137</v>
      </c>
      <c r="G593" s="454">
        <v>1.04987E7</v>
      </c>
      <c r="H593" s="455"/>
      <c r="I593" s="457">
        <v>0.0114</v>
      </c>
    </row>
    <row r="594" ht="15.75" customHeight="1">
      <c r="A594" s="453">
        <v>43990.0</v>
      </c>
      <c r="B594" s="454">
        <v>46.66</v>
      </c>
      <c r="C594" s="454">
        <v>47.53</v>
      </c>
      <c r="D594" s="454">
        <v>46.6</v>
      </c>
      <c r="E594" s="454">
        <v>47.48</v>
      </c>
      <c r="F594" s="454">
        <v>44.9599</v>
      </c>
      <c r="G594" s="454">
        <v>1.0745E7</v>
      </c>
      <c r="H594" s="455"/>
      <c r="I594" s="457">
        <v>0.0055</v>
      </c>
    </row>
    <row r="595" ht="15.75" customHeight="1">
      <c r="A595" s="453">
        <v>44020.0</v>
      </c>
      <c r="B595" s="454">
        <v>47.47</v>
      </c>
      <c r="C595" s="454">
        <v>48.08</v>
      </c>
      <c r="D595" s="454">
        <v>47.21</v>
      </c>
      <c r="E595" s="454">
        <v>47.8</v>
      </c>
      <c r="F595" s="454">
        <v>45.26291</v>
      </c>
      <c r="G595" s="454">
        <v>1.16697E7</v>
      </c>
      <c r="H595" s="455"/>
      <c r="I595" s="457">
        <v>0.0067</v>
      </c>
    </row>
    <row r="596" ht="15.75" customHeight="1">
      <c r="A596" s="453">
        <v>44112.0</v>
      </c>
      <c r="B596" s="454">
        <v>48.06</v>
      </c>
      <c r="C596" s="454">
        <v>48.28</v>
      </c>
      <c r="D596" s="454">
        <v>47.66</v>
      </c>
      <c r="E596" s="454">
        <v>47.72</v>
      </c>
      <c r="F596" s="454">
        <v>45.18716</v>
      </c>
      <c r="G596" s="454">
        <v>1.1888E7</v>
      </c>
      <c r="H596" s="455"/>
      <c r="I596" s="457">
        <v>-0.0017</v>
      </c>
    </row>
    <row r="597" ht="15.75" customHeight="1">
      <c r="A597" s="453">
        <v>44143.0</v>
      </c>
      <c r="B597" s="454">
        <v>48.46</v>
      </c>
      <c r="C597" s="454">
        <v>48.65</v>
      </c>
      <c r="D597" s="454">
        <v>47.7</v>
      </c>
      <c r="E597" s="454">
        <v>47.93</v>
      </c>
      <c r="F597" s="454">
        <v>45.38601</v>
      </c>
      <c r="G597" s="454">
        <v>1.65316E7</v>
      </c>
      <c r="H597" s="455"/>
      <c r="I597" s="457">
        <v>0.0044</v>
      </c>
    </row>
    <row r="598" ht="15.75" customHeight="1">
      <c r="A598" s="453">
        <v>44173.0</v>
      </c>
      <c r="B598" s="454">
        <v>48.3</v>
      </c>
      <c r="C598" s="454">
        <v>48.69</v>
      </c>
      <c r="D598" s="454">
        <v>48.12</v>
      </c>
      <c r="E598" s="454">
        <v>48.43</v>
      </c>
      <c r="F598" s="454">
        <v>45.85948</v>
      </c>
      <c r="G598" s="454">
        <v>9562200.0</v>
      </c>
      <c r="H598" s="455"/>
      <c r="I598" s="457">
        <v>0.0104</v>
      </c>
    </row>
    <row r="599" ht="15.75" customHeight="1">
      <c r="A599" s="458" t="s">
        <v>672</v>
      </c>
      <c r="B599" s="454">
        <v>48.26</v>
      </c>
      <c r="C599" s="454">
        <v>48.73</v>
      </c>
      <c r="D599" s="454">
        <v>48.06</v>
      </c>
      <c r="E599" s="454">
        <v>48.38</v>
      </c>
      <c r="F599" s="454">
        <v>45.81213</v>
      </c>
      <c r="G599" s="454">
        <v>9882900.0</v>
      </c>
      <c r="H599" s="455"/>
      <c r="I599" s="457">
        <v>-0.001</v>
      </c>
    </row>
    <row r="600" ht="15.75" customHeight="1">
      <c r="A600" s="458" t="s">
        <v>673</v>
      </c>
      <c r="B600" s="454">
        <v>48.34</v>
      </c>
      <c r="C600" s="454">
        <v>48.69</v>
      </c>
      <c r="D600" s="454">
        <v>48.03</v>
      </c>
      <c r="E600" s="454">
        <v>48.45</v>
      </c>
      <c r="F600" s="454">
        <v>45.87841</v>
      </c>
      <c r="G600" s="454">
        <v>1.00758E7</v>
      </c>
      <c r="H600" s="455"/>
      <c r="I600" s="457">
        <v>0.0014</v>
      </c>
    </row>
    <row r="601" ht="15.75" customHeight="1">
      <c r="A601" s="458" t="s">
        <v>674</v>
      </c>
      <c r="B601" s="454">
        <v>48.32</v>
      </c>
      <c r="C601" s="454">
        <v>48.75</v>
      </c>
      <c r="D601" s="454">
        <v>48.2</v>
      </c>
      <c r="E601" s="454">
        <v>48.21</v>
      </c>
      <c r="F601" s="454">
        <v>45.65115</v>
      </c>
      <c r="G601" s="454">
        <v>9102400.0</v>
      </c>
      <c r="H601" s="455"/>
      <c r="I601" s="457">
        <v>-0.005</v>
      </c>
    </row>
    <row r="602" ht="15.75" customHeight="1">
      <c r="A602" s="458" t="s">
        <v>675</v>
      </c>
      <c r="B602" s="454">
        <v>48.2</v>
      </c>
      <c r="C602" s="454">
        <v>48.5</v>
      </c>
      <c r="D602" s="454">
        <v>47.96</v>
      </c>
      <c r="E602" s="454">
        <v>48.42</v>
      </c>
      <c r="F602" s="454">
        <v>45.85001</v>
      </c>
      <c r="G602" s="454">
        <v>9829000.0</v>
      </c>
      <c r="H602" s="455"/>
      <c r="I602" s="457">
        <v>0.0044</v>
      </c>
    </row>
    <row r="603" ht="15.75" customHeight="1">
      <c r="A603" s="458" t="s">
        <v>676</v>
      </c>
      <c r="B603" s="454">
        <v>48.12</v>
      </c>
      <c r="C603" s="454">
        <v>48.38</v>
      </c>
      <c r="D603" s="454">
        <v>47.22</v>
      </c>
      <c r="E603" s="454">
        <v>47.37</v>
      </c>
      <c r="F603" s="454">
        <v>44.85574</v>
      </c>
      <c r="G603" s="454">
        <v>1.7371E7</v>
      </c>
      <c r="H603" s="455"/>
      <c r="I603" s="457">
        <v>-0.0217</v>
      </c>
    </row>
    <row r="604" ht="15.75" customHeight="1">
      <c r="A604" s="458" t="s">
        <v>677</v>
      </c>
      <c r="B604" s="454">
        <v>47.27</v>
      </c>
      <c r="C604" s="454">
        <v>47.6</v>
      </c>
      <c r="D604" s="454">
        <v>47.09</v>
      </c>
      <c r="E604" s="454">
        <v>47.35</v>
      </c>
      <c r="F604" s="454">
        <v>44.8368</v>
      </c>
      <c r="G604" s="454">
        <v>1.13087E7</v>
      </c>
      <c r="H604" s="455"/>
      <c r="I604" s="457">
        <v>-4.0E-4</v>
      </c>
    </row>
    <row r="605" ht="15.75" customHeight="1">
      <c r="A605" s="458" t="s">
        <v>678</v>
      </c>
      <c r="B605" s="454">
        <v>47.34</v>
      </c>
      <c r="C605" s="454">
        <v>47.5</v>
      </c>
      <c r="D605" s="454">
        <v>46.97</v>
      </c>
      <c r="E605" s="454">
        <v>47.28</v>
      </c>
      <c r="F605" s="454">
        <v>44.77051</v>
      </c>
      <c r="G605" s="454">
        <v>1.47341E7</v>
      </c>
      <c r="H605" s="455"/>
      <c r="I605" s="457">
        <v>-0.0015</v>
      </c>
    </row>
    <row r="606" ht="15.75" customHeight="1">
      <c r="A606" s="458" t="s">
        <v>679</v>
      </c>
      <c r="B606" s="454">
        <v>47.43</v>
      </c>
      <c r="C606" s="454">
        <v>47.98</v>
      </c>
      <c r="D606" s="454">
        <v>47.18</v>
      </c>
      <c r="E606" s="454">
        <v>47.97</v>
      </c>
      <c r="F606" s="454">
        <v>45.42389</v>
      </c>
      <c r="G606" s="454">
        <v>9257700.0</v>
      </c>
      <c r="H606" s="455"/>
      <c r="I606" s="457">
        <v>0.0146</v>
      </c>
    </row>
    <row r="607" ht="15.75" customHeight="1">
      <c r="A607" s="458" t="s">
        <v>680</v>
      </c>
      <c r="B607" s="454">
        <v>48.0</v>
      </c>
      <c r="C607" s="454">
        <v>48.05</v>
      </c>
      <c r="D607" s="454">
        <v>47.65</v>
      </c>
      <c r="E607" s="454">
        <v>47.91</v>
      </c>
      <c r="F607" s="454">
        <v>45.36707</v>
      </c>
      <c r="G607" s="454">
        <v>7827800.0</v>
      </c>
      <c r="H607" s="455"/>
      <c r="I607" s="457">
        <v>-0.0013</v>
      </c>
    </row>
    <row r="608" ht="15.75" customHeight="1">
      <c r="A608" s="458" t="s">
        <v>681</v>
      </c>
      <c r="B608" s="454">
        <v>47.76</v>
      </c>
      <c r="C608" s="454">
        <v>48.18</v>
      </c>
      <c r="D608" s="454">
        <v>47.47</v>
      </c>
      <c r="E608" s="454">
        <v>48.16</v>
      </c>
      <c r="F608" s="454">
        <v>45.6038</v>
      </c>
      <c r="G608" s="454">
        <v>1.01242E7</v>
      </c>
      <c r="H608" s="455"/>
      <c r="I608" s="457">
        <v>0.0052</v>
      </c>
    </row>
    <row r="609" ht="15.75" customHeight="1">
      <c r="A609" s="458" t="s">
        <v>682</v>
      </c>
      <c r="B609" s="454">
        <v>48.25</v>
      </c>
      <c r="C609" s="454">
        <v>48.82</v>
      </c>
      <c r="D609" s="454">
        <v>48.2</v>
      </c>
      <c r="E609" s="454">
        <v>48.23</v>
      </c>
      <c r="F609" s="454">
        <v>45.67009</v>
      </c>
      <c r="G609" s="454">
        <v>1.09316E7</v>
      </c>
      <c r="H609" s="455"/>
      <c r="I609" s="457">
        <v>0.0015</v>
      </c>
    </row>
    <row r="610" ht="15.75" customHeight="1">
      <c r="A610" s="458" t="s">
        <v>683</v>
      </c>
      <c r="B610" s="454">
        <v>48.75</v>
      </c>
      <c r="C610" s="454">
        <v>49.85</v>
      </c>
      <c r="D610" s="454">
        <v>48.53</v>
      </c>
      <c r="E610" s="454">
        <v>49.83</v>
      </c>
      <c r="F610" s="454">
        <v>47.18517</v>
      </c>
      <c r="G610" s="454">
        <v>1.64203E7</v>
      </c>
      <c r="H610" s="455"/>
      <c r="I610" s="457">
        <v>0.0332</v>
      </c>
    </row>
    <row r="611" ht="15.75" customHeight="1">
      <c r="A611" s="458" t="s">
        <v>684</v>
      </c>
      <c r="B611" s="454">
        <v>49.8</v>
      </c>
      <c r="C611" s="454">
        <v>50.07</v>
      </c>
      <c r="D611" s="454">
        <v>49.35</v>
      </c>
      <c r="E611" s="454">
        <v>49.53</v>
      </c>
      <c r="F611" s="454">
        <v>46.90109</v>
      </c>
      <c r="G611" s="454">
        <v>1.85108E7</v>
      </c>
      <c r="H611" s="455"/>
      <c r="I611" s="457">
        <v>-0.006</v>
      </c>
    </row>
    <row r="612" ht="15.75" customHeight="1">
      <c r="A612" s="453">
        <v>43839.0</v>
      </c>
      <c r="B612" s="454">
        <v>49.31</v>
      </c>
      <c r="C612" s="454">
        <v>49.35</v>
      </c>
      <c r="D612" s="454">
        <v>48.83</v>
      </c>
      <c r="E612" s="454">
        <v>49.12</v>
      </c>
      <c r="F612" s="454">
        <v>46.51285</v>
      </c>
      <c r="G612" s="454">
        <v>1.25884E7</v>
      </c>
      <c r="H612" s="455"/>
      <c r="I612" s="457">
        <v>-0.0083</v>
      </c>
    </row>
    <row r="613" ht="15.75" customHeight="1">
      <c r="A613" s="453">
        <v>43870.0</v>
      </c>
      <c r="B613" s="454">
        <v>49.36</v>
      </c>
      <c r="C613" s="454">
        <v>51.36</v>
      </c>
      <c r="D613" s="454">
        <v>49.36</v>
      </c>
      <c r="E613" s="454">
        <v>51.19</v>
      </c>
      <c r="F613" s="454">
        <v>48.47299</v>
      </c>
      <c r="G613" s="454">
        <v>2.63326E7</v>
      </c>
      <c r="H613" s="455"/>
      <c r="I613" s="457">
        <v>0.0421</v>
      </c>
    </row>
    <row r="614" ht="15.75" customHeight="1">
      <c r="A614" s="453">
        <v>43899.0</v>
      </c>
      <c r="B614" s="454">
        <v>51.4</v>
      </c>
      <c r="C614" s="454">
        <v>52.14</v>
      </c>
      <c r="D614" s="454">
        <v>50.1</v>
      </c>
      <c r="E614" s="454">
        <v>50.48</v>
      </c>
      <c r="F614" s="454">
        <v>47.80067</v>
      </c>
      <c r="G614" s="454">
        <v>2.22894E7</v>
      </c>
      <c r="H614" s="455"/>
      <c r="I614" s="457">
        <v>-0.0139</v>
      </c>
    </row>
    <row r="615" ht="15.75" customHeight="1">
      <c r="A615" s="453">
        <v>43930.0</v>
      </c>
      <c r="B615" s="454">
        <v>50.94</v>
      </c>
      <c r="C615" s="454">
        <v>51.47</v>
      </c>
      <c r="D615" s="454">
        <v>50.28</v>
      </c>
      <c r="E615" s="454">
        <v>51.04</v>
      </c>
      <c r="F615" s="454">
        <v>48.33094</v>
      </c>
      <c r="G615" s="454">
        <v>2.10195E7</v>
      </c>
      <c r="H615" s="455"/>
      <c r="I615" s="457">
        <v>0.0111</v>
      </c>
    </row>
    <row r="616" ht="15.75" customHeight="1">
      <c r="A616" s="453">
        <v>44052.0</v>
      </c>
      <c r="B616" s="454">
        <v>50.93</v>
      </c>
      <c r="C616" s="454">
        <v>51.04</v>
      </c>
      <c r="D616" s="454">
        <v>49.36</v>
      </c>
      <c r="E616" s="454">
        <v>49.81</v>
      </c>
      <c r="F616" s="454">
        <v>47.16624</v>
      </c>
      <c r="G616" s="454">
        <v>1.77767E7</v>
      </c>
      <c r="H616" s="455"/>
      <c r="I616" s="457">
        <v>-0.0241</v>
      </c>
    </row>
    <row r="617" ht="15.75" customHeight="1">
      <c r="A617" s="453">
        <v>44083.0</v>
      </c>
      <c r="B617" s="454">
        <v>49.6</v>
      </c>
      <c r="C617" s="454">
        <v>50.76</v>
      </c>
      <c r="D617" s="454">
        <v>49.55</v>
      </c>
      <c r="E617" s="454">
        <v>50.19</v>
      </c>
      <c r="F617" s="454">
        <v>47.52606</v>
      </c>
      <c r="G617" s="454">
        <v>1.52523E7</v>
      </c>
      <c r="H617" s="455"/>
      <c r="I617" s="457">
        <v>0.0076</v>
      </c>
    </row>
    <row r="618" ht="15.75" customHeight="1">
      <c r="A618" s="453">
        <v>44113.0</v>
      </c>
      <c r="B618" s="454">
        <v>50.35</v>
      </c>
      <c r="C618" s="454">
        <v>50.68</v>
      </c>
      <c r="D618" s="454">
        <v>49.95</v>
      </c>
      <c r="E618" s="454">
        <v>50.0</v>
      </c>
      <c r="F618" s="454">
        <v>47.34615</v>
      </c>
      <c r="G618" s="454">
        <v>1.54395E7</v>
      </c>
      <c r="H618" s="455"/>
      <c r="I618" s="457">
        <v>-0.0038</v>
      </c>
    </row>
    <row r="619" ht="15.75" customHeight="1">
      <c r="A619" s="453">
        <v>44144.0</v>
      </c>
      <c r="B619" s="454">
        <v>50.4</v>
      </c>
      <c r="C619" s="454">
        <v>51.2</v>
      </c>
      <c r="D619" s="454">
        <v>50.1</v>
      </c>
      <c r="E619" s="454">
        <v>51.06</v>
      </c>
      <c r="F619" s="454">
        <v>48.34988</v>
      </c>
      <c r="G619" s="454">
        <v>1.82723E7</v>
      </c>
      <c r="H619" s="455"/>
      <c r="I619" s="457">
        <v>0.0212</v>
      </c>
    </row>
    <row r="620" ht="15.75" customHeight="1">
      <c r="A620" s="458" t="s">
        <v>685</v>
      </c>
      <c r="B620" s="454">
        <v>50.97</v>
      </c>
      <c r="C620" s="454">
        <v>51.23</v>
      </c>
      <c r="D620" s="454">
        <v>50.57</v>
      </c>
      <c r="E620" s="454">
        <v>50.71</v>
      </c>
      <c r="F620" s="454">
        <v>48.40716</v>
      </c>
      <c r="G620" s="454">
        <v>1.09117E7</v>
      </c>
      <c r="H620" s="455"/>
      <c r="I620" s="457">
        <v>0.0012</v>
      </c>
    </row>
    <row r="621" ht="15.75" customHeight="1">
      <c r="A621" s="458" t="s">
        <v>686</v>
      </c>
      <c r="B621" s="454">
        <v>51.0</v>
      </c>
      <c r="C621" s="454">
        <v>51.38</v>
      </c>
      <c r="D621" s="454">
        <v>50.84</v>
      </c>
      <c r="E621" s="454">
        <v>51.05</v>
      </c>
      <c r="F621" s="454">
        <v>48.73172</v>
      </c>
      <c r="G621" s="454">
        <v>1.28384E7</v>
      </c>
      <c r="H621" s="455"/>
      <c r="I621" s="457">
        <v>0.0067</v>
      </c>
    </row>
    <row r="622" ht="15.75" customHeight="1">
      <c r="A622" s="458" t="s">
        <v>687</v>
      </c>
      <c r="B622" s="454">
        <v>50.95</v>
      </c>
      <c r="C622" s="454">
        <v>51.45</v>
      </c>
      <c r="D622" s="454">
        <v>50.74</v>
      </c>
      <c r="E622" s="454">
        <v>50.79</v>
      </c>
      <c r="F622" s="454">
        <v>48.48353</v>
      </c>
      <c r="G622" s="454">
        <v>1.53539E7</v>
      </c>
      <c r="H622" s="455"/>
      <c r="I622" s="457">
        <v>-0.0051</v>
      </c>
    </row>
    <row r="623" ht="15.75" customHeight="1">
      <c r="A623" s="458" t="s">
        <v>688</v>
      </c>
      <c r="B623" s="454">
        <v>50.22</v>
      </c>
      <c r="C623" s="454">
        <v>50.63</v>
      </c>
      <c r="D623" s="454">
        <v>49.94</v>
      </c>
      <c r="E623" s="454">
        <v>50.55</v>
      </c>
      <c r="F623" s="454">
        <v>48.25442</v>
      </c>
      <c r="G623" s="454">
        <v>1.32871E7</v>
      </c>
      <c r="H623" s="455"/>
      <c r="I623" s="457">
        <v>-0.0047</v>
      </c>
    </row>
    <row r="624" ht="15.75" customHeight="1">
      <c r="A624" s="458" t="s">
        <v>689</v>
      </c>
      <c r="B624" s="454">
        <v>50.75</v>
      </c>
      <c r="C624" s="454">
        <v>51.16</v>
      </c>
      <c r="D624" s="454">
        <v>50.21</v>
      </c>
      <c r="E624" s="454">
        <v>50.45</v>
      </c>
      <c r="F624" s="454">
        <v>48.15897</v>
      </c>
      <c r="G624" s="454">
        <v>2.38166E7</v>
      </c>
      <c r="H624" s="455"/>
      <c r="I624" s="457">
        <v>-0.002</v>
      </c>
    </row>
    <row r="625" ht="15.75" customHeight="1">
      <c r="A625" s="458" t="s">
        <v>690</v>
      </c>
      <c r="B625" s="454">
        <v>49.75</v>
      </c>
      <c r="C625" s="454">
        <v>50.02</v>
      </c>
      <c r="D625" s="454">
        <v>48.61</v>
      </c>
      <c r="E625" s="454">
        <v>49.09</v>
      </c>
      <c r="F625" s="454">
        <v>46.86072</v>
      </c>
      <c r="G625" s="454">
        <v>1.75148E7</v>
      </c>
      <c r="H625" s="455"/>
      <c r="I625" s="457">
        <v>-0.027</v>
      </c>
    </row>
    <row r="626" ht="15.75" customHeight="1">
      <c r="A626" s="458" t="s">
        <v>691</v>
      </c>
      <c r="B626" s="454">
        <v>49.11</v>
      </c>
      <c r="C626" s="454">
        <v>50.04</v>
      </c>
      <c r="D626" s="454">
        <v>49.07</v>
      </c>
      <c r="E626" s="454">
        <v>49.66</v>
      </c>
      <c r="F626" s="454">
        <v>47.40484</v>
      </c>
      <c r="G626" s="454">
        <v>1.30346E7</v>
      </c>
      <c r="H626" s="455"/>
      <c r="I626" s="457">
        <v>0.0116</v>
      </c>
    </row>
    <row r="627" ht="15.75" customHeight="1">
      <c r="A627" s="458" t="s">
        <v>692</v>
      </c>
      <c r="B627" s="454">
        <v>49.73</v>
      </c>
      <c r="C627" s="454">
        <v>49.92</v>
      </c>
      <c r="D627" s="454">
        <v>48.17</v>
      </c>
      <c r="E627" s="454">
        <v>48.21</v>
      </c>
      <c r="F627" s="454">
        <v>46.02069</v>
      </c>
      <c r="G627" s="454">
        <v>1.71212E7</v>
      </c>
      <c r="H627" s="455"/>
      <c r="I627" s="457">
        <v>-0.0292</v>
      </c>
    </row>
    <row r="628" ht="15.75" customHeight="1">
      <c r="A628" s="458" t="s">
        <v>693</v>
      </c>
      <c r="B628" s="454">
        <v>48.21</v>
      </c>
      <c r="C628" s="454">
        <v>49.1</v>
      </c>
      <c r="D628" s="454">
        <v>47.56</v>
      </c>
      <c r="E628" s="454">
        <v>48.7</v>
      </c>
      <c r="F628" s="454">
        <v>46.48844</v>
      </c>
      <c r="G628" s="454">
        <v>1.67881E7</v>
      </c>
      <c r="H628" s="455"/>
      <c r="I628" s="457">
        <v>0.0102</v>
      </c>
    </row>
    <row r="629" ht="15.75" customHeight="1">
      <c r="A629" s="458" t="s">
        <v>694</v>
      </c>
      <c r="B629" s="454">
        <v>48.2</v>
      </c>
      <c r="C629" s="454">
        <v>48.76</v>
      </c>
      <c r="D629" s="454">
        <v>47.98</v>
      </c>
      <c r="E629" s="454">
        <v>48.72</v>
      </c>
      <c r="F629" s="454">
        <v>46.50752</v>
      </c>
      <c r="G629" s="454">
        <v>1.26034E7</v>
      </c>
      <c r="H629" s="455"/>
      <c r="I629" s="457">
        <v>4.0E-4</v>
      </c>
    </row>
    <row r="630" ht="15.75" customHeight="1">
      <c r="A630" s="458" t="s">
        <v>695</v>
      </c>
      <c r="B630" s="454">
        <v>49.31</v>
      </c>
      <c r="C630" s="454">
        <v>49.71</v>
      </c>
      <c r="D630" s="454">
        <v>49.14</v>
      </c>
      <c r="E630" s="454">
        <v>49.28</v>
      </c>
      <c r="F630" s="454">
        <v>47.0421</v>
      </c>
      <c r="G630" s="454">
        <v>1.12157E7</v>
      </c>
      <c r="H630" s="455"/>
      <c r="I630" s="457">
        <v>0.0115</v>
      </c>
    </row>
    <row r="631" ht="15.75" customHeight="1">
      <c r="A631" s="458" t="s">
        <v>696</v>
      </c>
      <c r="B631" s="454">
        <v>49.39</v>
      </c>
      <c r="C631" s="454">
        <v>49.56</v>
      </c>
      <c r="D631" s="454">
        <v>48.91</v>
      </c>
      <c r="E631" s="454">
        <v>48.92</v>
      </c>
      <c r="F631" s="454">
        <v>46.69844</v>
      </c>
      <c r="G631" s="454">
        <v>1.24266E7</v>
      </c>
      <c r="H631" s="455"/>
      <c r="I631" s="457">
        <v>-0.0073</v>
      </c>
    </row>
    <row r="632" ht="15.75" customHeight="1">
      <c r="A632" s="458" t="s">
        <v>697</v>
      </c>
      <c r="B632" s="454">
        <v>49.27</v>
      </c>
      <c r="C632" s="454">
        <v>49.62</v>
      </c>
      <c r="D632" s="454">
        <v>48.89</v>
      </c>
      <c r="E632" s="454">
        <v>49.37</v>
      </c>
      <c r="F632" s="454">
        <v>47.12801</v>
      </c>
      <c r="G632" s="454">
        <v>1.57559E7</v>
      </c>
      <c r="H632" s="455"/>
      <c r="I632" s="457">
        <v>0.0092</v>
      </c>
    </row>
    <row r="633" ht="15.75" customHeight="1">
      <c r="A633" s="453">
        <v>43840.0</v>
      </c>
      <c r="B633" s="454">
        <v>49.44</v>
      </c>
      <c r="C633" s="454">
        <v>49.66</v>
      </c>
      <c r="D633" s="454">
        <v>48.59</v>
      </c>
      <c r="E633" s="454">
        <v>49.18</v>
      </c>
      <c r="F633" s="454">
        <v>46.94664</v>
      </c>
      <c r="G633" s="454">
        <v>1.75773E7</v>
      </c>
      <c r="H633" s="455"/>
      <c r="I633" s="457">
        <v>-0.0038</v>
      </c>
    </row>
    <row r="634" ht="15.75" customHeight="1">
      <c r="A634" s="453">
        <v>43871.0</v>
      </c>
      <c r="B634" s="454">
        <v>48.76</v>
      </c>
      <c r="C634" s="454">
        <v>49.58</v>
      </c>
      <c r="D634" s="454">
        <v>48.55</v>
      </c>
      <c r="E634" s="454">
        <v>49.36</v>
      </c>
      <c r="F634" s="454">
        <v>47.11847</v>
      </c>
      <c r="G634" s="454">
        <v>1.36101E7</v>
      </c>
      <c r="H634" s="455"/>
      <c r="I634" s="457">
        <v>0.0037</v>
      </c>
    </row>
    <row r="635" ht="15.75" customHeight="1">
      <c r="A635" s="453">
        <v>43961.0</v>
      </c>
      <c r="B635" s="454">
        <v>49.43</v>
      </c>
      <c r="C635" s="454">
        <v>49.55</v>
      </c>
      <c r="D635" s="454">
        <v>49.12</v>
      </c>
      <c r="E635" s="454">
        <v>49.38</v>
      </c>
      <c r="F635" s="454">
        <v>47.13756</v>
      </c>
      <c r="G635" s="454">
        <v>1.06287E7</v>
      </c>
      <c r="H635" s="455"/>
      <c r="I635" s="457">
        <v>4.0E-4</v>
      </c>
    </row>
    <row r="636" ht="15.75" customHeight="1">
      <c r="A636" s="453">
        <v>43992.0</v>
      </c>
      <c r="B636" s="454">
        <v>49.55</v>
      </c>
      <c r="C636" s="454">
        <v>49.73</v>
      </c>
      <c r="D636" s="454">
        <v>48.83</v>
      </c>
      <c r="E636" s="454">
        <v>48.94</v>
      </c>
      <c r="F636" s="454">
        <v>46.71754</v>
      </c>
      <c r="G636" s="454">
        <v>1.00774E7</v>
      </c>
      <c r="H636" s="455"/>
      <c r="I636" s="457">
        <v>-0.0089</v>
      </c>
    </row>
    <row r="637" ht="15.75" customHeight="1">
      <c r="A637" s="453">
        <v>44022.0</v>
      </c>
      <c r="B637" s="454">
        <v>49.02</v>
      </c>
      <c r="C637" s="454">
        <v>49.76</v>
      </c>
      <c r="D637" s="454">
        <v>48.95</v>
      </c>
      <c r="E637" s="454">
        <v>49.56</v>
      </c>
      <c r="F637" s="454">
        <v>47.30938</v>
      </c>
      <c r="G637" s="454">
        <v>1.01356E7</v>
      </c>
      <c r="H637" s="455"/>
      <c r="I637" s="457">
        <v>0.0127</v>
      </c>
    </row>
    <row r="638" ht="15.75" customHeight="1">
      <c r="A638" s="453">
        <v>44053.0</v>
      </c>
      <c r="B638" s="454">
        <v>49.71</v>
      </c>
      <c r="C638" s="454">
        <v>50.54</v>
      </c>
      <c r="D638" s="454">
        <v>49.54</v>
      </c>
      <c r="E638" s="454">
        <v>50.46</v>
      </c>
      <c r="F638" s="454">
        <v>48.16851</v>
      </c>
      <c r="G638" s="454">
        <v>1.21439E7</v>
      </c>
      <c r="H638" s="455"/>
      <c r="I638" s="457">
        <v>0.0182</v>
      </c>
    </row>
    <row r="639" ht="15.75" customHeight="1">
      <c r="A639" s="453">
        <v>44084.0</v>
      </c>
      <c r="B639" s="454">
        <v>50.67</v>
      </c>
      <c r="C639" s="454">
        <v>51.23</v>
      </c>
      <c r="D639" s="454">
        <v>50.6</v>
      </c>
      <c r="E639" s="454">
        <v>50.81</v>
      </c>
      <c r="F639" s="454">
        <v>48.50261</v>
      </c>
      <c r="G639" s="454">
        <v>1.14078E7</v>
      </c>
      <c r="H639" s="455"/>
      <c r="I639" s="457">
        <v>0.0069</v>
      </c>
    </row>
    <row r="640" ht="15.75" customHeight="1">
      <c r="A640" s="459">
        <v>44175.0</v>
      </c>
      <c r="B640" s="454">
        <v>50.84</v>
      </c>
      <c r="C640" s="454">
        <v>51.53</v>
      </c>
      <c r="D640" s="454">
        <v>50.83</v>
      </c>
      <c r="E640" s="454">
        <v>51.09</v>
      </c>
      <c r="F640" s="454">
        <v>48.7699</v>
      </c>
      <c r="G640" s="454">
        <v>1.13865E7</v>
      </c>
      <c r="H640" s="455"/>
      <c r="I640" s="457">
        <v>0.0055</v>
      </c>
    </row>
    <row r="641" ht="15.75" customHeight="1">
      <c r="A641" s="458" t="s">
        <v>698</v>
      </c>
      <c r="B641" s="454">
        <v>50.99</v>
      </c>
      <c r="C641" s="454">
        <v>50.99</v>
      </c>
      <c r="D641" s="454">
        <v>49.9</v>
      </c>
      <c r="E641" s="454">
        <v>50.22</v>
      </c>
      <c r="F641" s="454">
        <v>47.93941</v>
      </c>
      <c r="G641" s="454">
        <v>1.43653E7</v>
      </c>
      <c r="H641" s="455"/>
      <c r="I641" s="457">
        <v>-0.017</v>
      </c>
    </row>
    <row r="642" ht="15.75" customHeight="1">
      <c r="A642" s="458" t="s">
        <v>699</v>
      </c>
      <c r="B642" s="454">
        <v>50.05</v>
      </c>
      <c r="C642" s="454">
        <v>50.49</v>
      </c>
      <c r="D642" s="454">
        <v>49.65</v>
      </c>
      <c r="E642" s="454">
        <v>50.12</v>
      </c>
      <c r="F642" s="454">
        <v>47.84395</v>
      </c>
      <c r="G642" s="454">
        <v>1.05821E7</v>
      </c>
      <c r="H642" s="455"/>
      <c r="I642" s="457">
        <v>-0.002</v>
      </c>
    </row>
    <row r="643" ht="15.75" customHeight="1">
      <c r="A643" s="458" t="s">
        <v>700</v>
      </c>
      <c r="B643" s="454">
        <v>49.4</v>
      </c>
      <c r="C643" s="454">
        <v>50.13</v>
      </c>
      <c r="D643" s="454">
        <v>49.3</v>
      </c>
      <c r="E643" s="454">
        <v>49.99</v>
      </c>
      <c r="F643" s="454">
        <v>47.71986</v>
      </c>
      <c r="G643" s="454">
        <v>9961700.0</v>
      </c>
      <c r="H643" s="455"/>
      <c r="I643" s="457">
        <v>-0.0026</v>
      </c>
    </row>
    <row r="644" ht="15.75" customHeight="1">
      <c r="A644" s="458" t="s">
        <v>701</v>
      </c>
      <c r="B644" s="454">
        <v>49.99</v>
      </c>
      <c r="C644" s="454">
        <v>50.35</v>
      </c>
      <c r="D644" s="454">
        <v>49.87</v>
      </c>
      <c r="E644" s="454">
        <v>50.03</v>
      </c>
      <c r="F644" s="454">
        <v>47.75804</v>
      </c>
      <c r="G644" s="454">
        <v>1.35698E7</v>
      </c>
      <c r="H644" s="455"/>
      <c r="I644" s="457">
        <v>8.0E-4</v>
      </c>
    </row>
    <row r="645" ht="15.75" customHeight="1">
      <c r="A645" s="458" t="s">
        <v>702</v>
      </c>
      <c r="B645" s="454">
        <v>50.03</v>
      </c>
      <c r="C645" s="454">
        <v>50.48</v>
      </c>
      <c r="D645" s="454">
        <v>49.46</v>
      </c>
      <c r="E645" s="454">
        <v>49.62</v>
      </c>
      <c r="F645" s="454">
        <v>47.36666</v>
      </c>
      <c r="G645" s="454">
        <v>9930400.0</v>
      </c>
      <c r="H645" s="455"/>
      <c r="I645" s="457">
        <v>-0.0082</v>
      </c>
    </row>
    <row r="646" ht="15.75" customHeight="1">
      <c r="A646" s="458" t="s">
        <v>703</v>
      </c>
      <c r="B646" s="454">
        <v>49.89</v>
      </c>
      <c r="C646" s="454">
        <v>50.62</v>
      </c>
      <c r="D646" s="454">
        <v>49.79</v>
      </c>
      <c r="E646" s="454">
        <v>50.25</v>
      </c>
      <c r="F646" s="454">
        <v>47.96805</v>
      </c>
      <c r="G646" s="454">
        <v>1.09707E7</v>
      </c>
      <c r="H646" s="455"/>
      <c r="I646" s="457">
        <v>0.0127</v>
      </c>
    </row>
    <row r="647" ht="15.75" customHeight="1">
      <c r="A647" s="458" t="s">
        <v>704</v>
      </c>
      <c r="B647" s="454">
        <v>49.96</v>
      </c>
      <c r="C647" s="454">
        <v>50.43</v>
      </c>
      <c r="D647" s="454">
        <v>49.77</v>
      </c>
      <c r="E647" s="454">
        <v>49.99</v>
      </c>
      <c r="F647" s="454">
        <v>47.71986</v>
      </c>
      <c r="G647" s="454">
        <v>1.25174E7</v>
      </c>
      <c r="H647" s="455"/>
      <c r="I647" s="457">
        <v>-0.0052</v>
      </c>
    </row>
    <row r="648" ht="15.75" customHeight="1">
      <c r="A648" s="458" t="s">
        <v>705</v>
      </c>
      <c r="B648" s="454">
        <v>51.17</v>
      </c>
      <c r="C648" s="454">
        <v>51.2</v>
      </c>
      <c r="D648" s="454">
        <v>50.38</v>
      </c>
      <c r="E648" s="454">
        <v>50.68</v>
      </c>
      <c r="F648" s="454">
        <v>48.37852</v>
      </c>
      <c r="G648" s="454">
        <v>2.01892E7</v>
      </c>
      <c r="H648" s="455"/>
      <c r="I648" s="457">
        <v>0.0138</v>
      </c>
    </row>
    <row r="649" ht="15.75" customHeight="1">
      <c r="A649" s="458" t="s">
        <v>706</v>
      </c>
      <c r="B649" s="454">
        <v>51.0</v>
      </c>
      <c r="C649" s="454">
        <v>51.18</v>
      </c>
      <c r="D649" s="454">
        <v>50.47</v>
      </c>
      <c r="E649" s="454">
        <v>50.52</v>
      </c>
      <c r="F649" s="454">
        <v>48.22579</v>
      </c>
      <c r="G649" s="454">
        <v>1.34913E7</v>
      </c>
      <c r="H649" s="455"/>
      <c r="I649" s="457">
        <v>-0.0032</v>
      </c>
    </row>
    <row r="650" ht="15.75" customHeight="1">
      <c r="A650" s="458" t="s">
        <v>707</v>
      </c>
      <c r="B650" s="454">
        <v>50.34</v>
      </c>
      <c r="C650" s="454">
        <v>50.51</v>
      </c>
      <c r="D650" s="454">
        <v>49.2</v>
      </c>
      <c r="E650" s="454">
        <v>49.8</v>
      </c>
      <c r="F650" s="454">
        <v>47.53848</v>
      </c>
      <c r="G650" s="454">
        <v>1.46964E7</v>
      </c>
      <c r="H650" s="455"/>
      <c r="I650" s="457">
        <v>-0.0143</v>
      </c>
    </row>
    <row r="651" ht="15.75" customHeight="1">
      <c r="A651" s="458" t="s">
        <v>708</v>
      </c>
      <c r="B651" s="454">
        <v>49.81</v>
      </c>
      <c r="C651" s="454">
        <v>50.29</v>
      </c>
      <c r="D651" s="454">
        <v>49.55</v>
      </c>
      <c r="E651" s="454">
        <v>49.9</v>
      </c>
      <c r="F651" s="454">
        <v>47.63395</v>
      </c>
      <c r="G651" s="454">
        <v>1.38921E7</v>
      </c>
      <c r="H651" s="455"/>
      <c r="I651" s="457">
        <v>0.002</v>
      </c>
    </row>
    <row r="652" ht="15.75" customHeight="1">
      <c r="A652" s="458" t="s">
        <v>709</v>
      </c>
      <c r="B652" s="454">
        <v>49.0</v>
      </c>
      <c r="C652" s="454">
        <v>49.15</v>
      </c>
      <c r="D652" s="454">
        <v>47.78</v>
      </c>
      <c r="E652" s="454">
        <v>47.96</v>
      </c>
      <c r="F652" s="454">
        <v>45.78204</v>
      </c>
      <c r="G652" s="454">
        <v>1.98862E7</v>
      </c>
      <c r="H652" s="455"/>
      <c r="I652" s="457">
        <v>-0.0389</v>
      </c>
    </row>
    <row r="653" ht="15.75" customHeight="1">
      <c r="A653" s="458" t="s">
        <v>710</v>
      </c>
      <c r="B653" s="454">
        <v>47.73</v>
      </c>
      <c r="C653" s="454">
        <v>48.48</v>
      </c>
      <c r="D653" s="454">
        <v>47.3</v>
      </c>
      <c r="E653" s="454">
        <v>48.02</v>
      </c>
      <c r="F653" s="454">
        <v>45.83931</v>
      </c>
      <c r="G653" s="454">
        <v>1.53699E7</v>
      </c>
      <c r="H653" s="455"/>
      <c r="I653" s="457">
        <v>0.0013</v>
      </c>
    </row>
    <row r="654" ht="15.75" customHeight="1">
      <c r="A654" s="458" t="s">
        <v>711</v>
      </c>
      <c r="B654" s="454">
        <v>47.81</v>
      </c>
      <c r="C654" s="454">
        <v>48.12</v>
      </c>
      <c r="D654" s="454">
        <v>47.37</v>
      </c>
      <c r="E654" s="454">
        <v>48.06</v>
      </c>
      <c r="F654" s="454">
        <v>45.8775</v>
      </c>
      <c r="G654" s="454">
        <v>1.5804E7</v>
      </c>
      <c r="H654" s="455"/>
      <c r="I654" s="457">
        <v>8.0E-4</v>
      </c>
    </row>
    <row r="655" ht="15.75" customHeight="1">
      <c r="A655" s="453">
        <v>43872.0</v>
      </c>
      <c r="B655" s="454">
        <v>48.75</v>
      </c>
      <c r="C655" s="454">
        <v>48.95</v>
      </c>
      <c r="D655" s="454">
        <v>48.24</v>
      </c>
      <c r="E655" s="454">
        <v>48.62</v>
      </c>
      <c r="F655" s="454">
        <v>46.41206</v>
      </c>
      <c r="G655" s="454">
        <v>1.51561E7</v>
      </c>
      <c r="H655" s="455"/>
      <c r="I655" s="457">
        <v>0.0117</v>
      </c>
    </row>
    <row r="656" ht="15.75" customHeight="1">
      <c r="A656" s="453">
        <v>43901.0</v>
      </c>
      <c r="B656" s="454">
        <v>49.22</v>
      </c>
      <c r="C656" s="454">
        <v>49.96</v>
      </c>
      <c r="D656" s="454">
        <v>49.0</v>
      </c>
      <c r="E656" s="454">
        <v>49.35</v>
      </c>
      <c r="F656" s="454">
        <v>47.10892</v>
      </c>
      <c r="G656" s="454">
        <v>1.52851E7</v>
      </c>
      <c r="H656" s="455"/>
      <c r="I656" s="457">
        <v>0.015</v>
      </c>
    </row>
    <row r="657" ht="15.75" customHeight="1">
      <c r="A657" s="453">
        <v>43932.0</v>
      </c>
      <c r="B657" s="454">
        <v>49.43</v>
      </c>
      <c r="C657" s="454">
        <v>50.21</v>
      </c>
      <c r="D657" s="454">
        <v>49.08</v>
      </c>
      <c r="E657" s="454">
        <v>49.17</v>
      </c>
      <c r="F657" s="454">
        <v>46.93709</v>
      </c>
      <c r="G657" s="454">
        <v>1.29308E7</v>
      </c>
      <c r="H657" s="455"/>
      <c r="I657" s="457">
        <v>-0.0036</v>
      </c>
    </row>
    <row r="658" ht="15.75" customHeight="1">
      <c r="A658" s="453">
        <v>43962.0</v>
      </c>
      <c r="B658" s="454">
        <v>49.76</v>
      </c>
      <c r="C658" s="454">
        <v>50.21</v>
      </c>
      <c r="D658" s="454">
        <v>49.34</v>
      </c>
      <c r="E658" s="454">
        <v>49.44</v>
      </c>
      <c r="F658" s="454">
        <v>47.19483</v>
      </c>
      <c r="G658" s="454">
        <v>1.24524E7</v>
      </c>
      <c r="H658" s="455"/>
      <c r="I658" s="457">
        <v>0.0055</v>
      </c>
    </row>
    <row r="659" ht="15.75" customHeight="1">
      <c r="A659" s="453">
        <v>43993.0</v>
      </c>
      <c r="B659" s="454">
        <v>49.65</v>
      </c>
      <c r="C659" s="454">
        <v>49.99</v>
      </c>
      <c r="D659" s="454">
        <v>49.25</v>
      </c>
      <c r="E659" s="454">
        <v>49.45</v>
      </c>
      <c r="F659" s="454">
        <v>47.20438</v>
      </c>
      <c r="G659" s="454">
        <v>9294900.0</v>
      </c>
      <c r="H659" s="455"/>
      <c r="I659" s="457">
        <v>2.0E-4</v>
      </c>
    </row>
    <row r="660" ht="15.75" customHeight="1">
      <c r="A660" s="453">
        <v>44085.0</v>
      </c>
      <c r="B660" s="454">
        <v>52.5</v>
      </c>
      <c r="C660" s="454">
        <v>53.26</v>
      </c>
      <c r="D660" s="454">
        <v>52.07</v>
      </c>
      <c r="E660" s="454">
        <v>52.57</v>
      </c>
      <c r="F660" s="454">
        <v>50.18269</v>
      </c>
      <c r="G660" s="454">
        <v>3.3442E7</v>
      </c>
      <c r="H660" s="455"/>
      <c r="I660" s="457">
        <v>0.0631</v>
      </c>
    </row>
    <row r="661" ht="15.75" customHeight="1">
      <c r="A661" s="459">
        <v>44115.0</v>
      </c>
      <c r="B661" s="454">
        <v>52.57</v>
      </c>
      <c r="C661" s="454">
        <v>54.28</v>
      </c>
      <c r="D661" s="454">
        <v>52.45</v>
      </c>
      <c r="E661" s="454">
        <v>53.98</v>
      </c>
      <c r="F661" s="454">
        <v>51.52866</v>
      </c>
      <c r="G661" s="454">
        <v>2.97067E7</v>
      </c>
      <c r="H661" s="455"/>
      <c r="I661" s="457">
        <v>0.0268</v>
      </c>
    </row>
    <row r="662" ht="15.75" customHeight="1">
      <c r="A662" s="459">
        <v>44146.0</v>
      </c>
      <c r="B662" s="454">
        <v>53.93</v>
      </c>
      <c r="C662" s="454">
        <v>54.3</v>
      </c>
      <c r="D662" s="454">
        <v>53.33</v>
      </c>
      <c r="E662" s="454">
        <v>53.58</v>
      </c>
      <c r="F662" s="454">
        <v>51.14683</v>
      </c>
      <c r="G662" s="454">
        <v>1.73999E7</v>
      </c>
      <c r="H662" s="455"/>
      <c r="I662" s="457">
        <v>-0.0074</v>
      </c>
    </row>
    <row r="663" ht="15.75" customHeight="1">
      <c r="A663" s="459">
        <v>44176.0</v>
      </c>
      <c r="B663" s="454">
        <v>53.05</v>
      </c>
      <c r="C663" s="454">
        <v>53.21</v>
      </c>
      <c r="D663" s="454">
        <v>52.61</v>
      </c>
      <c r="E663" s="454">
        <v>53.01</v>
      </c>
      <c r="F663" s="454">
        <v>50.6027</v>
      </c>
      <c r="G663" s="454">
        <v>1.50244E7</v>
      </c>
      <c r="H663" s="455"/>
      <c r="I663" s="457">
        <v>-0.0106</v>
      </c>
    </row>
    <row r="664" ht="15.75" customHeight="1">
      <c r="A664" s="458" t="s">
        <v>712</v>
      </c>
      <c r="B664" s="454">
        <v>53.25</v>
      </c>
      <c r="C664" s="454">
        <v>53.5</v>
      </c>
      <c r="D664" s="454">
        <v>52.89</v>
      </c>
      <c r="E664" s="454">
        <v>53.45</v>
      </c>
      <c r="F664" s="454">
        <v>51.02273</v>
      </c>
      <c r="G664" s="454">
        <v>1.24479E7</v>
      </c>
      <c r="H664" s="455"/>
      <c r="I664" s="457">
        <v>0.0083</v>
      </c>
    </row>
    <row r="665" ht="15.75" customHeight="1">
      <c r="A665" s="458" t="s">
        <v>713</v>
      </c>
      <c r="B665" s="454">
        <v>54.5</v>
      </c>
      <c r="C665" s="454">
        <v>54.62</v>
      </c>
      <c r="D665" s="454">
        <v>53.28</v>
      </c>
      <c r="E665" s="454">
        <v>53.85</v>
      </c>
      <c r="F665" s="454">
        <v>51.40456</v>
      </c>
      <c r="G665" s="454">
        <v>1.49082E7</v>
      </c>
      <c r="H665" s="455"/>
      <c r="I665" s="457">
        <v>0.0075</v>
      </c>
    </row>
    <row r="666" ht="15.75" customHeight="1">
      <c r="A666" s="458" t="s">
        <v>714</v>
      </c>
      <c r="B666" s="454">
        <v>53.66</v>
      </c>
      <c r="C666" s="454">
        <v>53.75</v>
      </c>
      <c r="D666" s="454">
        <v>53.03</v>
      </c>
      <c r="E666" s="454">
        <v>53.68</v>
      </c>
      <c r="F666" s="454">
        <v>51.24228</v>
      </c>
      <c r="G666" s="454">
        <v>1.42484E7</v>
      </c>
      <c r="H666" s="455"/>
      <c r="I666" s="457">
        <v>-0.0032</v>
      </c>
    </row>
    <row r="667" ht="15.75" customHeight="1">
      <c r="A667" s="458" t="s">
        <v>715</v>
      </c>
      <c r="B667" s="454">
        <v>53.75</v>
      </c>
      <c r="C667" s="454">
        <v>54.02</v>
      </c>
      <c r="D667" s="454">
        <v>52.56</v>
      </c>
      <c r="E667" s="454">
        <v>52.61</v>
      </c>
      <c r="F667" s="454">
        <v>50.22088</v>
      </c>
      <c r="G667" s="454">
        <v>1.52782E7</v>
      </c>
      <c r="H667" s="455"/>
      <c r="I667" s="457">
        <v>-0.0199</v>
      </c>
    </row>
    <row r="668" ht="15.75" customHeight="1">
      <c r="A668" s="458" t="s">
        <v>716</v>
      </c>
      <c r="B668" s="454">
        <v>52.49</v>
      </c>
      <c r="C668" s="454">
        <v>53.23</v>
      </c>
      <c r="D668" s="454">
        <v>51.95</v>
      </c>
      <c r="E668" s="454">
        <v>53.13</v>
      </c>
      <c r="F668" s="454">
        <v>50.71726</v>
      </c>
      <c r="G668" s="454">
        <v>1.71895E7</v>
      </c>
      <c r="H668" s="455"/>
      <c r="I668" s="457">
        <v>0.0099</v>
      </c>
    </row>
    <row r="669" ht="15.75" customHeight="1">
      <c r="A669" s="458" t="s">
        <v>717</v>
      </c>
      <c r="B669" s="454">
        <v>53.19</v>
      </c>
      <c r="C669" s="454">
        <v>53.25</v>
      </c>
      <c r="D669" s="454">
        <v>52.59</v>
      </c>
      <c r="E669" s="454">
        <v>52.67</v>
      </c>
      <c r="F669" s="454">
        <v>50.27815</v>
      </c>
      <c r="G669" s="454">
        <v>1.56456E7</v>
      </c>
      <c r="H669" s="455"/>
      <c r="I669" s="457">
        <v>-0.0087</v>
      </c>
    </row>
    <row r="670" ht="15.75" customHeight="1">
      <c r="A670" s="458" t="s">
        <v>718</v>
      </c>
      <c r="B670" s="454">
        <v>52.95</v>
      </c>
      <c r="C670" s="454">
        <v>53.17</v>
      </c>
      <c r="D670" s="454">
        <v>52.2</v>
      </c>
      <c r="E670" s="454">
        <v>52.68</v>
      </c>
      <c r="F670" s="454">
        <v>50.28769</v>
      </c>
      <c r="G670" s="454">
        <v>1.31919E7</v>
      </c>
      <c r="H670" s="455"/>
      <c r="I670" s="457">
        <v>2.0E-4</v>
      </c>
    </row>
    <row r="671" ht="15.75" customHeight="1">
      <c r="A671" s="458" t="s">
        <v>719</v>
      </c>
      <c r="B671" s="454">
        <v>53.14</v>
      </c>
      <c r="C671" s="454">
        <v>53.59</v>
      </c>
      <c r="D671" s="454">
        <v>53.02</v>
      </c>
      <c r="E671" s="454">
        <v>53.22</v>
      </c>
      <c r="F671" s="454">
        <v>50.80318</v>
      </c>
      <c r="G671" s="454">
        <v>1.38276E7</v>
      </c>
      <c r="H671" s="455"/>
      <c r="I671" s="457">
        <v>0.0103</v>
      </c>
    </row>
    <row r="672" ht="15.75" customHeight="1">
      <c r="A672" s="458" t="s">
        <v>720</v>
      </c>
      <c r="B672" s="454">
        <v>53.07</v>
      </c>
      <c r="C672" s="454">
        <v>53.28</v>
      </c>
      <c r="D672" s="454">
        <v>52.79</v>
      </c>
      <c r="E672" s="454">
        <v>52.93</v>
      </c>
      <c r="F672" s="454">
        <v>50.52634</v>
      </c>
      <c r="G672" s="454">
        <v>1.01948E7</v>
      </c>
      <c r="H672" s="455"/>
      <c r="I672" s="457">
        <v>-0.0054</v>
      </c>
    </row>
    <row r="673" ht="15.75" customHeight="1">
      <c r="A673" s="458" t="s">
        <v>721</v>
      </c>
      <c r="B673" s="454">
        <v>53.11</v>
      </c>
      <c r="C673" s="454">
        <v>53.19</v>
      </c>
      <c r="D673" s="454">
        <v>52.61</v>
      </c>
      <c r="E673" s="454">
        <v>52.7</v>
      </c>
      <c r="F673" s="454">
        <v>50.30679</v>
      </c>
      <c r="G673" s="454">
        <v>8499300.0</v>
      </c>
      <c r="H673" s="455"/>
      <c r="I673" s="457">
        <v>-0.0043</v>
      </c>
    </row>
    <row r="674" ht="15.75" customHeight="1">
      <c r="A674" s="458" t="s">
        <v>722</v>
      </c>
      <c r="B674" s="454">
        <v>52.09</v>
      </c>
      <c r="C674" s="454">
        <v>52.19</v>
      </c>
      <c r="D674" s="454">
        <v>51.08</v>
      </c>
      <c r="E674" s="454">
        <v>51.6</v>
      </c>
      <c r="F674" s="454">
        <v>49.64296</v>
      </c>
      <c r="G674" s="454">
        <v>4.32036E7</v>
      </c>
      <c r="H674" s="455"/>
      <c r="I674" s="457">
        <v>-0.0132</v>
      </c>
    </row>
    <row r="675" ht="15.75" customHeight="1">
      <c r="A675" s="453">
        <v>43842.0</v>
      </c>
      <c r="B675" s="454">
        <v>52.14</v>
      </c>
      <c r="C675" s="454">
        <v>52.33</v>
      </c>
      <c r="D675" s="454">
        <v>51.79</v>
      </c>
      <c r="E675" s="454">
        <v>52.04</v>
      </c>
      <c r="F675" s="454">
        <v>50.06627</v>
      </c>
      <c r="G675" s="454">
        <v>1.89688E7</v>
      </c>
      <c r="H675" s="455"/>
      <c r="I675" s="457">
        <v>0.0085</v>
      </c>
    </row>
    <row r="676" ht="15.75" customHeight="1">
      <c r="A676" s="453">
        <v>43873.0</v>
      </c>
      <c r="B676" s="454">
        <v>51.9</v>
      </c>
      <c r="C676" s="454">
        <v>52.13</v>
      </c>
      <c r="D676" s="454">
        <v>51.64</v>
      </c>
      <c r="E676" s="454">
        <v>52.11</v>
      </c>
      <c r="F676" s="454">
        <v>50.13362</v>
      </c>
      <c r="G676" s="454">
        <v>1.49131E7</v>
      </c>
      <c r="H676" s="455"/>
      <c r="I676" s="457">
        <v>0.0013</v>
      </c>
    </row>
    <row r="677" ht="15.75" customHeight="1">
      <c r="A677" s="453">
        <v>43902.0</v>
      </c>
      <c r="B677" s="454">
        <v>51.9</v>
      </c>
      <c r="C677" s="454">
        <v>52.94</v>
      </c>
      <c r="D677" s="454">
        <v>51.9</v>
      </c>
      <c r="E677" s="454">
        <v>52.78</v>
      </c>
      <c r="F677" s="454">
        <v>50.7782</v>
      </c>
      <c r="G677" s="454">
        <v>1.73189E7</v>
      </c>
      <c r="H677" s="455"/>
      <c r="I677" s="457">
        <v>0.0129</v>
      </c>
    </row>
    <row r="678" ht="15.75" customHeight="1">
      <c r="A678" s="453">
        <v>43933.0</v>
      </c>
      <c r="B678" s="454">
        <v>52.78</v>
      </c>
      <c r="C678" s="454">
        <v>53.87</v>
      </c>
      <c r="D678" s="454">
        <v>52.76</v>
      </c>
      <c r="E678" s="454">
        <v>53.85</v>
      </c>
      <c r="F678" s="454">
        <v>51.80762</v>
      </c>
      <c r="G678" s="454">
        <v>1.81224E7</v>
      </c>
      <c r="H678" s="455"/>
      <c r="I678" s="457">
        <v>0.0203</v>
      </c>
    </row>
    <row r="679" ht="15.75" customHeight="1">
      <c r="A679" s="453">
        <v>44024.0</v>
      </c>
      <c r="B679" s="454">
        <v>53.76</v>
      </c>
      <c r="C679" s="454">
        <v>53.78</v>
      </c>
      <c r="D679" s="454">
        <v>52.7</v>
      </c>
      <c r="E679" s="454">
        <v>52.99</v>
      </c>
      <c r="F679" s="454">
        <v>50.98024</v>
      </c>
      <c r="G679" s="454">
        <v>1.62109E7</v>
      </c>
      <c r="H679" s="455"/>
      <c r="I679" s="457">
        <v>-0.016</v>
      </c>
    </row>
    <row r="680" ht="15.75" customHeight="1">
      <c r="A680" s="453">
        <v>44055.0</v>
      </c>
      <c r="B680" s="454">
        <v>52.94</v>
      </c>
      <c r="C680" s="454">
        <v>53.48</v>
      </c>
      <c r="D680" s="454">
        <v>52.79</v>
      </c>
      <c r="E680" s="454">
        <v>53.18</v>
      </c>
      <c r="F680" s="454">
        <v>51.16303</v>
      </c>
      <c r="G680" s="454">
        <v>1.24858E7</v>
      </c>
      <c r="H680" s="455"/>
      <c r="I680" s="457">
        <v>0.0036</v>
      </c>
    </row>
    <row r="681" ht="15.75" customHeight="1">
      <c r="A681" s="453">
        <v>44086.0</v>
      </c>
      <c r="B681" s="454">
        <v>53.37</v>
      </c>
      <c r="C681" s="454">
        <v>53.6</v>
      </c>
      <c r="D681" s="454">
        <v>53.0</v>
      </c>
      <c r="E681" s="454">
        <v>53.33</v>
      </c>
      <c r="F681" s="454">
        <v>51.30735</v>
      </c>
      <c r="G681" s="454">
        <v>1.15084E7</v>
      </c>
      <c r="H681" s="455"/>
      <c r="I681" s="457">
        <v>0.0028</v>
      </c>
    </row>
    <row r="682" ht="15.75" customHeight="1">
      <c r="A682" s="459">
        <v>44116.0</v>
      </c>
      <c r="B682" s="454">
        <v>53.4</v>
      </c>
      <c r="C682" s="454">
        <v>53.51</v>
      </c>
      <c r="D682" s="454">
        <v>52.98</v>
      </c>
      <c r="E682" s="454">
        <v>53.05</v>
      </c>
      <c r="F682" s="454">
        <v>51.03796</v>
      </c>
      <c r="G682" s="454">
        <v>1.20973E7</v>
      </c>
      <c r="H682" s="455"/>
      <c r="I682" s="457">
        <v>-0.0053</v>
      </c>
    </row>
    <row r="683" ht="15.75" customHeight="1">
      <c r="A683" s="459">
        <v>44147.0</v>
      </c>
      <c r="B683" s="454">
        <v>52.8</v>
      </c>
      <c r="C683" s="454">
        <v>53.54</v>
      </c>
      <c r="D683" s="454">
        <v>52.78</v>
      </c>
      <c r="E683" s="454">
        <v>53.35</v>
      </c>
      <c r="F683" s="454">
        <v>51.32658</v>
      </c>
      <c r="G683" s="454">
        <v>1.06381E7</v>
      </c>
      <c r="H683" s="455"/>
      <c r="I683" s="457">
        <v>0.0057</v>
      </c>
    </row>
    <row r="684" ht="15.75" customHeight="1">
      <c r="A684" s="458" t="s">
        <v>723</v>
      </c>
      <c r="B684" s="454">
        <v>53.65</v>
      </c>
      <c r="C684" s="454">
        <v>53.84</v>
      </c>
      <c r="D684" s="454">
        <v>53.18</v>
      </c>
      <c r="E684" s="454">
        <v>53.27</v>
      </c>
      <c r="F684" s="454">
        <v>51.24962</v>
      </c>
      <c r="G684" s="454">
        <v>2.2292E7</v>
      </c>
      <c r="H684" s="455"/>
      <c r="I684" s="457">
        <v>-0.0015</v>
      </c>
    </row>
    <row r="685" ht="15.75" customHeight="1">
      <c r="A685" s="458" t="s">
        <v>724</v>
      </c>
      <c r="B685" s="454">
        <v>53.79</v>
      </c>
      <c r="C685" s="454">
        <v>54.22</v>
      </c>
      <c r="D685" s="454">
        <v>53.6</v>
      </c>
      <c r="E685" s="454">
        <v>53.84</v>
      </c>
      <c r="F685" s="454">
        <v>51.798</v>
      </c>
      <c r="G685" s="454">
        <v>1.61937E7</v>
      </c>
      <c r="H685" s="455"/>
      <c r="I685" s="457">
        <v>0.0107</v>
      </c>
    </row>
    <row r="686" ht="15.75" customHeight="1">
      <c r="A686" s="458" t="s">
        <v>725</v>
      </c>
      <c r="B686" s="454">
        <v>53.6</v>
      </c>
      <c r="C686" s="454">
        <v>53.8</v>
      </c>
      <c r="D686" s="454">
        <v>52.94</v>
      </c>
      <c r="E686" s="454">
        <v>53.06</v>
      </c>
      <c r="F686" s="454">
        <v>51.04759</v>
      </c>
      <c r="G686" s="454">
        <v>1.56796E7</v>
      </c>
      <c r="H686" s="455"/>
      <c r="I686" s="457">
        <v>-0.0145</v>
      </c>
    </row>
    <row r="687" ht="15.75" customHeight="1">
      <c r="A687" s="458" t="s">
        <v>726</v>
      </c>
      <c r="B687" s="454">
        <v>53.3</v>
      </c>
      <c r="C687" s="454">
        <v>53.71</v>
      </c>
      <c r="D687" s="454">
        <v>53.15</v>
      </c>
      <c r="E687" s="454">
        <v>53.27</v>
      </c>
      <c r="F687" s="454">
        <v>51.24962</v>
      </c>
      <c r="G687" s="454">
        <v>1.26773E7</v>
      </c>
      <c r="H687" s="455"/>
      <c r="I687" s="457">
        <v>0.004</v>
      </c>
    </row>
    <row r="688" ht="15.75" customHeight="1">
      <c r="A688" s="458" t="s">
        <v>727</v>
      </c>
      <c r="B688" s="454">
        <v>53.08</v>
      </c>
      <c r="C688" s="454">
        <v>53.84</v>
      </c>
      <c r="D688" s="454">
        <v>52.62</v>
      </c>
      <c r="E688" s="454">
        <v>53.74</v>
      </c>
      <c r="F688" s="454">
        <v>51.7018</v>
      </c>
      <c r="G688" s="454">
        <v>3.54801E7</v>
      </c>
      <c r="H688" s="455"/>
      <c r="I688" s="457">
        <v>0.0088</v>
      </c>
    </row>
    <row r="689" ht="15.75" customHeight="1">
      <c r="A689" s="458" t="s">
        <v>728</v>
      </c>
      <c r="B689" s="454">
        <v>52.68</v>
      </c>
      <c r="C689" s="454">
        <v>53.0</v>
      </c>
      <c r="D689" s="454">
        <v>51.98</v>
      </c>
      <c r="E689" s="454">
        <v>52.81</v>
      </c>
      <c r="F689" s="454">
        <v>50.80707</v>
      </c>
      <c r="G689" s="454">
        <v>1.49266E7</v>
      </c>
      <c r="H689" s="455"/>
      <c r="I689" s="457">
        <v>-0.0173</v>
      </c>
    </row>
    <row r="690" ht="15.75" customHeight="1">
      <c r="A690" s="458" t="s">
        <v>729</v>
      </c>
      <c r="B690" s="454">
        <v>52.81</v>
      </c>
      <c r="C690" s="454">
        <v>53.18</v>
      </c>
      <c r="D690" s="454">
        <v>52.39</v>
      </c>
      <c r="E690" s="454">
        <v>52.76</v>
      </c>
      <c r="F690" s="454">
        <v>50.75896</v>
      </c>
      <c r="G690" s="454">
        <v>9689500.0</v>
      </c>
      <c r="H690" s="455"/>
      <c r="I690" s="457">
        <v>-9.0E-4</v>
      </c>
    </row>
    <row r="691" ht="15.75" customHeight="1">
      <c r="A691" s="458" t="s">
        <v>730</v>
      </c>
      <c r="B691" s="454">
        <v>52.95</v>
      </c>
      <c r="C691" s="454">
        <v>53.39</v>
      </c>
      <c r="D691" s="454">
        <v>52.94</v>
      </c>
      <c r="E691" s="454">
        <v>53.08</v>
      </c>
      <c r="F691" s="454">
        <v>51.06683</v>
      </c>
      <c r="G691" s="454">
        <v>7040300.0</v>
      </c>
      <c r="H691" s="455"/>
      <c r="I691" s="457">
        <v>0.0061</v>
      </c>
    </row>
    <row r="692" ht="15.75" customHeight="1">
      <c r="A692" s="458" t="s">
        <v>731</v>
      </c>
      <c r="B692" s="454">
        <v>53.02</v>
      </c>
      <c r="C692" s="454">
        <v>53.55</v>
      </c>
      <c r="D692" s="454">
        <v>53.02</v>
      </c>
      <c r="E692" s="454">
        <v>53.44</v>
      </c>
      <c r="F692" s="454">
        <v>51.41317</v>
      </c>
      <c r="G692" s="454">
        <v>3265500.0</v>
      </c>
      <c r="H692" s="455"/>
      <c r="I692" s="457">
        <v>0.0068</v>
      </c>
    </row>
    <row r="693" ht="15.75" customHeight="1">
      <c r="A693" s="458" t="s">
        <v>732</v>
      </c>
      <c r="B693" s="454">
        <v>53.85</v>
      </c>
      <c r="C693" s="454">
        <v>54.44</v>
      </c>
      <c r="D693" s="454">
        <v>53.73</v>
      </c>
      <c r="E693" s="454">
        <v>54.16</v>
      </c>
      <c r="F693" s="454">
        <v>52.10587</v>
      </c>
      <c r="G693" s="454">
        <v>9020500.0</v>
      </c>
      <c r="H693" s="455"/>
      <c r="I693" s="457">
        <v>0.0135</v>
      </c>
    </row>
    <row r="694" ht="15.75" customHeight="1">
      <c r="A694" s="458" t="s">
        <v>733</v>
      </c>
      <c r="B694" s="454">
        <v>54.45</v>
      </c>
      <c r="C694" s="454">
        <v>54.49</v>
      </c>
      <c r="D694" s="454">
        <v>54.02</v>
      </c>
      <c r="E694" s="454">
        <v>54.13</v>
      </c>
      <c r="F694" s="454">
        <v>52.077</v>
      </c>
      <c r="G694" s="454">
        <v>8320600.0</v>
      </c>
      <c r="H694" s="455"/>
      <c r="I694" s="457">
        <v>-6.0E-4</v>
      </c>
    </row>
    <row r="695" ht="15.75" customHeight="1">
      <c r="A695" s="458" t="s">
        <v>734</v>
      </c>
      <c r="B695" s="454">
        <v>54.05</v>
      </c>
      <c r="C695" s="454">
        <v>54.63</v>
      </c>
      <c r="D695" s="454">
        <v>54.03</v>
      </c>
      <c r="E695" s="454">
        <v>54.44</v>
      </c>
      <c r="F695" s="454">
        <v>52.37524</v>
      </c>
      <c r="G695" s="454">
        <v>8142700.0</v>
      </c>
      <c r="H695" s="455"/>
      <c r="I695" s="457">
        <v>0.0057</v>
      </c>
    </row>
    <row r="696" ht="15.75" customHeight="1">
      <c r="A696" s="458" t="s">
        <v>735</v>
      </c>
      <c r="B696" s="454">
        <v>54.45</v>
      </c>
      <c r="C696" s="454">
        <v>54.93</v>
      </c>
      <c r="D696" s="454">
        <v>54.27</v>
      </c>
      <c r="E696" s="454">
        <v>54.84</v>
      </c>
      <c r="F696" s="454">
        <v>52.76008</v>
      </c>
      <c r="G696" s="454">
        <v>8495000.0</v>
      </c>
      <c r="H696" s="455"/>
      <c r="I696" s="457">
        <v>0.0073</v>
      </c>
    </row>
    <row r="697" ht="15.75" customHeight="1">
      <c r="A697" s="453">
        <v>44287.0</v>
      </c>
      <c r="B697" s="454">
        <v>54.27</v>
      </c>
      <c r="C697" s="454">
        <v>54.63</v>
      </c>
      <c r="D697" s="454">
        <v>52.03</v>
      </c>
      <c r="E697" s="454">
        <v>52.76</v>
      </c>
      <c r="F697" s="454">
        <v>50.75896</v>
      </c>
      <c r="G697" s="454">
        <v>2.56111E7</v>
      </c>
      <c r="H697" s="455"/>
      <c r="I697" s="457">
        <v>-0.0379</v>
      </c>
    </row>
    <row r="698" ht="15.75" customHeight="1">
      <c r="A698" s="453">
        <v>44317.0</v>
      </c>
      <c r="B698" s="454">
        <v>52.33</v>
      </c>
      <c r="C698" s="454">
        <v>52.62</v>
      </c>
      <c r="D698" s="454">
        <v>52.03</v>
      </c>
      <c r="E698" s="454">
        <v>52.18</v>
      </c>
      <c r="F698" s="454">
        <v>50.20096</v>
      </c>
      <c r="G698" s="454">
        <v>2.03238E7</v>
      </c>
      <c r="H698" s="455"/>
      <c r="I698" s="457">
        <v>-0.011</v>
      </c>
    </row>
    <row r="699" ht="15.75" customHeight="1">
      <c r="A699" s="453">
        <v>44348.0</v>
      </c>
      <c r="B699" s="454">
        <v>51.97</v>
      </c>
      <c r="C699" s="454">
        <v>52.02</v>
      </c>
      <c r="D699" s="454">
        <v>50.19</v>
      </c>
      <c r="E699" s="454">
        <v>50.52</v>
      </c>
      <c r="F699" s="454">
        <v>48.60392</v>
      </c>
      <c r="G699" s="454">
        <v>3.87245E7</v>
      </c>
      <c r="H699" s="455"/>
      <c r="I699" s="457">
        <v>-0.0318</v>
      </c>
    </row>
    <row r="700" ht="15.75" customHeight="1">
      <c r="A700" s="453">
        <v>44378.0</v>
      </c>
      <c r="B700" s="454">
        <v>50.09</v>
      </c>
      <c r="C700" s="454">
        <v>50.26</v>
      </c>
      <c r="D700" s="454">
        <v>49.52</v>
      </c>
      <c r="E700" s="454">
        <v>49.96</v>
      </c>
      <c r="F700" s="454">
        <v>48.06516</v>
      </c>
      <c r="G700" s="454">
        <v>5.32257E7</v>
      </c>
      <c r="H700" s="455"/>
      <c r="I700" s="457">
        <v>-0.0111</v>
      </c>
    </row>
    <row r="701" ht="15.75" customHeight="1">
      <c r="A701" s="453">
        <v>44409.0</v>
      </c>
      <c r="B701" s="454">
        <v>50.03</v>
      </c>
      <c r="C701" s="454">
        <v>51.13</v>
      </c>
      <c r="D701" s="454">
        <v>49.84</v>
      </c>
      <c r="E701" s="454">
        <v>51.08</v>
      </c>
      <c r="F701" s="454">
        <v>49.14269</v>
      </c>
      <c r="G701" s="454">
        <v>2.9674E7</v>
      </c>
      <c r="H701" s="455"/>
      <c r="I701" s="457">
        <v>0.0224</v>
      </c>
    </row>
    <row r="702" ht="15.75" customHeight="1">
      <c r="A702" s="453">
        <v>44501.0</v>
      </c>
      <c r="B702" s="454">
        <v>50.62</v>
      </c>
      <c r="C702" s="454">
        <v>50.86</v>
      </c>
      <c r="D702" s="454">
        <v>49.95</v>
      </c>
      <c r="E702" s="454">
        <v>50.2</v>
      </c>
      <c r="F702" s="454">
        <v>48.29606</v>
      </c>
      <c r="G702" s="454">
        <v>1.93044E7</v>
      </c>
      <c r="H702" s="455"/>
      <c r="I702" s="457">
        <v>-0.0172</v>
      </c>
    </row>
    <row r="703" ht="15.75" customHeight="1">
      <c r="A703" s="453">
        <v>44531.0</v>
      </c>
      <c r="B703" s="454">
        <v>50.04</v>
      </c>
      <c r="C703" s="454">
        <v>50.37</v>
      </c>
      <c r="D703" s="454">
        <v>49.76</v>
      </c>
      <c r="E703" s="454">
        <v>50.11</v>
      </c>
      <c r="F703" s="454">
        <v>48.20947</v>
      </c>
      <c r="G703" s="454">
        <v>1.85387E7</v>
      </c>
      <c r="H703" s="455"/>
      <c r="I703" s="457">
        <v>-0.0018</v>
      </c>
    </row>
    <row r="704" ht="15.75" customHeight="1">
      <c r="A704" s="458" t="s">
        <v>736</v>
      </c>
      <c r="B704" s="454">
        <v>49.98</v>
      </c>
      <c r="C704" s="454">
        <v>50.36</v>
      </c>
      <c r="D704" s="454">
        <v>49.95</v>
      </c>
      <c r="E704" s="454">
        <v>50.16</v>
      </c>
      <c r="F704" s="454">
        <v>48.25758</v>
      </c>
      <c r="G704" s="454">
        <v>1.88641E7</v>
      </c>
      <c r="H704" s="455"/>
      <c r="I704" s="457">
        <v>0.001</v>
      </c>
    </row>
    <row r="705" ht="15.75" customHeight="1">
      <c r="A705" s="458" t="s">
        <v>737</v>
      </c>
      <c r="B705" s="454">
        <v>50.16</v>
      </c>
      <c r="C705" s="454">
        <v>50.18</v>
      </c>
      <c r="D705" s="454">
        <v>49.22</v>
      </c>
      <c r="E705" s="454">
        <v>49.23</v>
      </c>
      <c r="F705" s="454">
        <v>47.36285</v>
      </c>
      <c r="G705" s="454">
        <v>3.43036E7</v>
      </c>
      <c r="H705" s="455"/>
      <c r="I705" s="457">
        <v>-0.0185</v>
      </c>
    </row>
    <row r="706" ht="15.75" customHeight="1">
      <c r="A706" s="458" t="s">
        <v>738</v>
      </c>
      <c r="B706" s="454">
        <v>49.16</v>
      </c>
      <c r="C706" s="454">
        <v>49.18</v>
      </c>
      <c r="D706" s="454">
        <v>48.53</v>
      </c>
      <c r="E706" s="454">
        <v>48.7</v>
      </c>
      <c r="F706" s="454">
        <v>46.85295</v>
      </c>
      <c r="G706" s="454">
        <v>2.43668E7</v>
      </c>
      <c r="H706" s="455"/>
      <c r="I706" s="457">
        <v>-0.0108</v>
      </c>
    </row>
    <row r="707" ht="15.75" customHeight="1">
      <c r="A707" s="458" t="s">
        <v>739</v>
      </c>
      <c r="B707" s="454">
        <v>48.74</v>
      </c>
      <c r="C707" s="454">
        <v>49.04</v>
      </c>
      <c r="D707" s="454">
        <v>48.24</v>
      </c>
      <c r="E707" s="454">
        <v>48.51</v>
      </c>
      <c r="F707" s="454">
        <v>46.67016</v>
      </c>
      <c r="G707" s="454">
        <v>2.91145E7</v>
      </c>
      <c r="H707" s="455"/>
      <c r="I707" s="457">
        <v>-0.0039</v>
      </c>
    </row>
    <row r="708" ht="15.75" customHeight="1">
      <c r="A708" s="458" t="s">
        <v>740</v>
      </c>
      <c r="B708" s="454">
        <v>48.54</v>
      </c>
      <c r="C708" s="454">
        <v>48.82</v>
      </c>
      <c r="D708" s="454">
        <v>48.31</v>
      </c>
      <c r="E708" s="454">
        <v>48.68</v>
      </c>
      <c r="F708" s="454">
        <v>46.83371</v>
      </c>
      <c r="G708" s="454">
        <v>2.31158E7</v>
      </c>
      <c r="H708" s="455"/>
      <c r="I708" s="457">
        <v>0.0035</v>
      </c>
    </row>
    <row r="709" ht="15.75" customHeight="1">
      <c r="A709" s="458" t="s">
        <v>741</v>
      </c>
      <c r="B709" s="454">
        <v>48.78</v>
      </c>
      <c r="C709" s="454">
        <v>49.09</v>
      </c>
      <c r="D709" s="454">
        <v>48.46</v>
      </c>
      <c r="E709" s="454">
        <v>48.95</v>
      </c>
      <c r="F709" s="454">
        <v>47.09346</v>
      </c>
      <c r="G709" s="454">
        <v>1.97025E7</v>
      </c>
      <c r="H709" s="455"/>
      <c r="I709" s="457">
        <v>0.0055</v>
      </c>
    </row>
    <row r="710" ht="15.75" customHeight="1">
      <c r="A710" s="458" t="s">
        <v>742</v>
      </c>
      <c r="B710" s="454">
        <v>48.81</v>
      </c>
      <c r="C710" s="454">
        <v>48.94</v>
      </c>
      <c r="D710" s="454">
        <v>48.49</v>
      </c>
      <c r="E710" s="454">
        <v>48.49</v>
      </c>
      <c r="F710" s="454">
        <v>46.65091</v>
      </c>
      <c r="G710" s="454">
        <v>1.54003E7</v>
      </c>
      <c r="H710" s="455"/>
      <c r="I710" s="457">
        <v>-0.0094</v>
      </c>
    </row>
    <row r="711" ht="15.75" customHeight="1">
      <c r="A711" s="458" t="s">
        <v>743</v>
      </c>
      <c r="B711" s="454">
        <v>48.42</v>
      </c>
      <c r="C711" s="454">
        <v>48.84</v>
      </c>
      <c r="D711" s="454">
        <v>48.24</v>
      </c>
      <c r="E711" s="454">
        <v>48.78</v>
      </c>
      <c r="F711" s="454">
        <v>46.92991</v>
      </c>
      <c r="G711" s="454">
        <v>1.66042E7</v>
      </c>
      <c r="H711" s="455"/>
      <c r="I711" s="457">
        <v>0.006</v>
      </c>
    </row>
    <row r="712" ht="15.75" customHeight="1">
      <c r="A712" s="458" t="s">
        <v>744</v>
      </c>
      <c r="B712" s="454">
        <v>48.91</v>
      </c>
      <c r="C712" s="454">
        <v>49.4</v>
      </c>
      <c r="D712" s="454">
        <v>48.61</v>
      </c>
      <c r="E712" s="454">
        <v>49.29</v>
      </c>
      <c r="F712" s="454">
        <v>47.42057</v>
      </c>
      <c r="G712" s="454">
        <v>1.29226E7</v>
      </c>
      <c r="H712" s="455"/>
      <c r="I712" s="457">
        <v>0.0105</v>
      </c>
    </row>
    <row r="713" ht="15.75" customHeight="1">
      <c r="A713" s="458" t="s">
        <v>745</v>
      </c>
      <c r="B713" s="454">
        <v>48.89</v>
      </c>
      <c r="C713" s="454">
        <v>49.32</v>
      </c>
      <c r="D713" s="454">
        <v>48.23</v>
      </c>
      <c r="E713" s="454">
        <v>48.53</v>
      </c>
      <c r="F713" s="454">
        <v>46.6894</v>
      </c>
      <c r="G713" s="454">
        <v>2.12424E7</v>
      </c>
      <c r="H713" s="455"/>
      <c r="I713" s="457">
        <v>-0.0154</v>
      </c>
    </row>
    <row r="714" ht="15.75" customHeight="1">
      <c r="A714" s="458" t="s">
        <v>746</v>
      </c>
      <c r="B714" s="454">
        <v>48.69</v>
      </c>
      <c r="C714" s="454">
        <v>49.5</v>
      </c>
      <c r="D714" s="454">
        <v>48.61</v>
      </c>
      <c r="E714" s="454">
        <v>49.15</v>
      </c>
      <c r="F714" s="454">
        <v>47.28588</v>
      </c>
      <c r="G714" s="454">
        <v>1.74989E7</v>
      </c>
      <c r="H714" s="455"/>
      <c r="I714" s="457">
        <v>0.0128</v>
      </c>
    </row>
    <row r="715" ht="15.75" customHeight="1">
      <c r="A715" s="458" t="s">
        <v>747</v>
      </c>
      <c r="B715" s="454">
        <v>49.03</v>
      </c>
      <c r="C715" s="454">
        <v>49.12</v>
      </c>
      <c r="D715" s="454">
        <v>48.11</v>
      </c>
      <c r="E715" s="454">
        <v>48.15</v>
      </c>
      <c r="F715" s="454">
        <v>46.32381</v>
      </c>
      <c r="G715" s="454">
        <v>1.86703E7</v>
      </c>
      <c r="H715" s="455"/>
      <c r="I715" s="457">
        <v>-0.0203</v>
      </c>
    </row>
    <row r="716" ht="15.75" customHeight="1">
      <c r="A716" s="453">
        <v>44198.0</v>
      </c>
      <c r="B716" s="454">
        <v>48.27</v>
      </c>
      <c r="C716" s="454">
        <v>48.69</v>
      </c>
      <c r="D716" s="454">
        <v>48.18</v>
      </c>
      <c r="E716" s="454">
        <v>48.48</v>
      </c>
      <c r="F716" s="454">
        <v>46.64129</v>
      </c>
      <c r="G716" s="454">
        <v>1.21836E7</v>
      </c>
      <c r="H716" s="455"/>
      <c r="I716" s="457">
        <v>0.0069</v>
      </c>
    </row>
    <row r="717" ht="15.75" customHeight="1">
      <c r="A717" s="453">
        <v>44229.0</v>
      </c>
      <c r="B717" s="454">
        <v>48.8</v>
      </c>
      <c r="C717" s="454">
        <v>49.35</v>
      </c>
      <c r="D717" s="454">
        <v>48.63</v>
      </c>
      <c r="E717" s="454">
        <v>48.96</v>
      </c>
      <c r="F717" s="454">
        <v>47.10308</v>
      </c>
      <c r="G717" s="454">
        <v>1.33198E7</v>
      </c>
      <c r="H717" s="455"/>
      <c r="I717" s="457">
        <v>0.0099</v>
      </c>
    </row>
    <row r="718" ht="15.75" customHeight="1">
      <c r="A718" s="453">
        <v>44257.0</v>
      </c>
      <c r="B718" s="454">
        <v>48.95</v>
      </c>
      <c r="C718" s="454">
        <v>49.09</v>
      </c>
      <c r="D718" s="454">
        <v>48.67</v>
      </c>
      <c r="E718" s="454">
        <v>48.77</v>
      </c>
      <c r="F718" s="454">
        <v>46.92029</v>
      </c>
      <c r="G718" s="454">
        <v>1.22741E7</v>
      </c>
      <c r="H718" s="455"/>
      <c r="I718" s="457">
        <v>-0.0039</v>
      </c>
    </row>
    <row r="719" ht="15.75" customHeight="1">
      <c r="A719" s="453">
        <v>44288.0</v>
      </c>
      <c r="B719" s="454">
        <v>48.96</v>
      </c>
      <c r="C719" s="454">
        <v>49.07</v>
      </c>
      <c r="D719" s="454">
        <v>48.65</v>
      </c>
      <c r="E719" s="454">
        <v>49.01</v>
      </c>
      <c r="F719" s="454">
        <v>47.15118</v>
      </c>
      <c r="G719" s="454">
        <v>2.05974E7</v>
      </c>
      <c r="H719" s="455"/>
      <c r="I719" s="457">
        <v>0.0049</v>
      </c>
    </row>
    <row r="720" ht="15.75" customHeight="1">
      <c r="A720" s="453">
        <v>44318.0</v>
      </c>
      <c r="B720" s="454">
        <v>49.5</v>
      </c>
      <c r="C720" s="454">
        <v>49.78</v>
      </c>
      <c r="D720" s="454">
        <v>49.27</v>
      </c>
      <c r="E720" s="454">
        <v>49.65</v>
      </c>
      <c r="F720" s="454">
        <v>47.76692</v>
      </c>
      <c r="G720" s="454">
        <v>1.2742E7</v>
      </c>
      <c r="H720" s="455"/>
      <c r="I720" s="457">
        <v>0.0131</v>
      </c>
    </row>
    <row r="721" ht="15.75" customHeight="1">
      <c r="A721" s="453">
        <v>44410.0</v>
      </c>
      <c r="B721" s="454">
        <v>49.96</v>
      </c>
      <c r="C721" s="454">
        <v>50.17</v>
      </c>
      <c r="D721" s="454">
        <v>49.49</v>
      </c>
      <c r="E721" s="454">
        <v>49.92</v>
      </c>
      <c r="F721" s="454">
        <v>48.02668</v>
      </c>
      <c r="G721" s="454">
        <v>1.78332E7</v>
      </c>
      <c r="H721" s="455"/>
      <c r="I721" s="457">
        <v>0.0054</v>
      </c>
    </row>
    <row r="722" ht="15.75" customHeight="1">
      <c r="A722" s="453">
        <v>44441.0</v>
      </c>
      <c r="B722" s="454">
        <v>49.85</v>
      </c>
      <c r="C722" s="454">
        <v>50.02</v>
      </c>
      <c r="D722" s="454">
        <v>49.63</v>
      </c>
      <c r="E722" s="454">
        <v>49.7</v>
      </c>
      <c r="F722" s="454">
        <v>47.81502</v>
      </c>
      <c r="G722" s="454">
        <v>1.45929E7</v>
      </c>
      <c r="H722" s="455"/>
      <c r="I722" s="457">
        <v>-0.0044</v>
      </c>
    </row>
    <row r="723" ht="15.75" customHeight="1">
      <c r="A723" s="453">
        <v>44471.0</v>
      </c>
      <c r="B723" s="454">
        <v>50.41</v>
      </c>
      <c r="C723" s="454">
        <v>50.58</v>
      </c>
      <c r="D723" s="454">
        <v>49.53</v>
      </c>
      <c r="E723" s="454">
        <v>49.6</v>
      </c>
      <c r="F723" s="454">
        <v>47.71881</v>
      </c>
      <c r="G723" s="454">
        <v>2.29654E7</v>
      </c>
      <c r="H723" s="455"/>
      <c r="I723" s="457">
        <v>-0.002</v>
      </c>
    </row>
    <row r="724" ht="15.75" customHeight="1">
      <c r="A724" s="453">
        <v>44502.0</v>
      </c>
      <c r="B724" s="454">
        <v>49.81</v>
      </c>
      <c r="C724" s="454">
        <v>50.59</v>
      </c>
      <c r="D724" s="454">
        <v>49.8</v>
      </c>
      <c r="E724" s="454">
        <v>50.3</v>
      </c>
      <c r="F724" s="454">
        <v>48.39226</v>
      </c>
      <c r="G724" s="454">
        <v>2.19286E7</v>
      </c>
      <c r="H724" s="455"/>
      <c r="I724" s="457">
        <v>0.0141</v>
      </c>
    </row>
    <row r="725" ht="15.75" customHeight="1">
      <c r="A725" s="453">
        <v>44532.0</v>
      </c>
      <c r="B725" s="454">
        <v>50.57</v>
      </c>
      <c r="C725" s="454">
        <v>50.85</v>
      </c>
      <c r="D725" s="454">
        <v>50.39</v>
      </c>
      <c r="E725" s="454">
        <v>50.69</v>
      </c>
      <c r="F725" s="454">
        <v>48.76747</v>
      </c>
      <c r="G725" s="454">
        <v>1.31371E7</v>
      </c>
      <c r="H725" s="455"/>
      <c r="I725" s="457">
        <v>0.0078</v>
      </c>
    </row>
    <row r="726" ht="15.75" customHeight="1">
      <c r="A726" s="458" t="s">
        <v>748</v>
      </c>
      <c r="B726" s="454">
        <v>50.62</v>
      </c>
      <c r="C726" s="454">
        <v>50.72</v>
      </c>
      <c r="D726" s="454">
        <v>50.16</v>
      </c>
      <c r="E726" s="454">
        <v>50.27</v>
      </c>
      <c r="F726" s="454">
        <v>48.36341</v>
      </c>
      <c r="G726" s="454">
        <v>1.50934E7</v>
      </c>
      <c r="H726" s="455"/>
      <c r="I726" s="457">
        <v>-0.0083</v>
      </c>
    </row>
    <row r="727" ht="15.75" customHeight="1">
      <c r="A727" s="458" t="s">
        <v>749</v>
      </c>
      <c r="B727" s="454">
        <v>50.0</v>
      </c>
      <c r="C727" s="454">
        <v>50.49</v>
      </c>
      <c r="D727" s="454">
        <v>49.89</v>
      </c>
      <c r="E727" s="454">
        <v>50.13</v>
      </c>
      <c r="F727" s="454">
        <v>48.22871</v>
      </c>
      <c r="G727" s="454">
        <v>1.27943E7</v>
      </c>
      <c r="H727" s="455"/>
      <c r="I727" s="457">
        <v>-0.0028</v>
      </c>
    </row>
    <row r="728" ht="15.75" customHeight="1">
      <c r="A728" s="458" t="s">
        <v>750</v>
      </c>
      <c r="B728" s="454">
        <v>50.16</v>
      </c>
      <c r="C728" s="454">
        <v>50.85</v>
      </c>
      <c r="D728" s="454">
        <v>50.03</v>
      </c>
      <c r="E728" s="454">
        <v>50.77</v>
      </c>
      <c r="F728" s="454">
        <v>48.84444</v>
      </c>
      <c r="G728" s="454">
        <v>1.27471E7</v>
      </c>
      <c r="H728" s="455"/>
      <c r="I728" s="457">
        <v>0.0128</v>
      </c>
    </row>
    <row r="729" ht="15.75" customHeight="1">
      <c r="A729" s="458" t="s">
        <v>751</v>
      </c>
      <c r="B729" s="454">
        <v>50.79</v>
      </c>
      <c r="C729" s="454">
        <v>50.83</v>
      </c>
      <c r="D729" s="454">
        <v>49.97</v>
      </c>
      <c r="E729" s="454">
        <v>50.11</v>
      </c>
      <c r="F729" s="454">
        <v>48.20947</v>
      </c>
      <c r="G729" s="454">
        <v>1.59688E7</v>
      </c>
      <c r="H729" s="455"/>
      <c r="I729" s="457">
        <v>-0.013</v>
      </c>
    </row>
    <row r="730" ht="15.75" customHeight="1">
      <c r="A730" s="458" t="s">
        <v>752</v>
      </c>
      <c r="B730" s="454">
        <v>49.85</v>
      </c>
      <c r="C730" s="454">
        <v>50.88</v>
      </c>
      <c r="D730" s="454">
        <v>49.67</v>
      </c>
      <c r="E730" s="454">
        <v>50.63</v>
      </c>
      <c r="F730" s="454">
        <v>48.70975</v>
      </c>
      <c r="G730" s="454">
        <v>1.43709E7</v>
      </c>
      <c r="H730" s="455"/>
      <c r="I730" s="457">
        <v>0.0104</v>
      </c>
    </row>
    <row r="731" ht="15.75" customHeight="1">
      <c r="A731" s="458" t="s">
        <v>753</v>
      </c>
      <c r="B731" s="454">
        <v>51.0</v>
      </c>
      <c r="C731" s="454">
        <v>51.51</v>
      </c>
      <c r="D731" s="454">
        <v>50.42</v>
      </c>
      <c r="E731" s="454">
        <v>50.54</v>
      </c>
      <c r="F731" s="454">
        <v>48.62316</v>
      </c>
      <c r="G731" s="454">
        <v>1.62223E7</v>
      </c>
      <c r="H731" s="455"/>
      <c r="I731" s="457">
        <v>-0.0018</v>
      </c>
    </row>
    <row r="732" ht="15.75" customHeight="1">
      <c r="A732" s="458" t="s">
        <v>754</v>
      </c>
      <c r="B732" s="454">
        <v>50.39</v>
      </c>
      <c r="C732" s="454">
        <v>50.9</v>
      </c>
      <c r="D732" s="454">
        <v>50.13</v>
      </c>
      <c r="E732" s="454">
        <v>50.71</v>
      </c>
      <c r="F732" s="454">
        <v>48.78671</v>
      </c>
      <c r="G732" s="454">
        <v>1.4442E7</v>
      </c>
      <c r="H732" s="455"/>
      <c r="I732" s="457">
        <v>0.0034</v>
      </c>
    </row>
    <row r="733" ht="15.75" customHeight="1">
      <c r="A733" s="458" t="s">
        <v>755</v>
      </c>
      <c r="B733" s="454">
        <v>50.47</v>
      </c>
      <c r="C733" s="454">
        <v>50.75</v>
      </c>
      <c r="D733" s="454">
        <v>49.98</v>
      </c>
      <c r="E733" s="454">
        <v>50.17</v>
      </c>
      <c r="F733" s="454">
        <v>48.26719</v>
      </c>
      <c r="G733" s="454">
        <v>1.42111E7</v>
      </c>
      <c r="H733" s="455"/>
      <c r="I733" s="457">
        <v>-0.0106</v>
      </c>
    </row>
    <row r="734" ht="15.75" customHeight="1">
      <c r="A734" s="458" t="s">
        <v>756</v>
      </c>
      <c r="B734" s="454">
        <v>50.2</v>
      </c>
      <c r="C734" s="454">
        <v>50.21</v>
      </c>
      <c r="D734" s="454">
        <v>48.97</v>
      </c>
      <c r="E734" s="454">
        <v>48.99</v>
      </c>
      <c r="F734" s="454">
        <v>47.13195</v>
      </c>
      <c r="G734" s="454">
        <v>2.36384E7</v>
      </c>
      <c r="H734" s="455"/>
      <c r="I734" s="457">
        <v>-0.0235</v>
      </c>
    </row>
    <row r="735" ht="15.75" customHeight="1">
      <c r="A735" s="453">
        <v>44199.0</v>
      </c>
      <c r="B735" s="454">
        <v>49.44</v>
      </c>
      <c r="C735" s="454">
        <v>50.44</v>
      </c>
      <c r="D735" s="454">
        <v>49.4</v>
      </c>
      <c r="E735" s="454">
        <v>49.9</v>
      </c>
      <c r="F735" s="454">
        <v>48.00744</v>
      </c>
      <c r="G735" s="454">
        <v>1.39012E7</v>
      </c>
      <c r="H735" s="455"/>
      <c r="I735" s="457">
        <v>0.0186</v>
      </c>
    </row>
    <row r="736" ht="15.75" customHeight="1">
      <c r="A736" s="453">
        <v>44230.0</v>
      </c>
      <c r="B736" s="454">
        <v>49.84</v>
      </c>
      <c r="C736" s="454">
        <v>50.56</v>
      </c>
      <c r="D736" s="454">
        <v>49.7</v>
      </c>
      <c r="E736" s="454">
        <v>50.1</v>
      </c>
      <c r="F736" s="454">
        <v>48.19985</v>
      </c>
      <c r="G736" s="454">
        <v>1.17551E7</v>
      </c>
      <c r="H736" s="455"/>
      <c r="I736" s="457">
        <v>0.004</v>
      </c>
    </row>
    <row r="737" ht="15.75" customHeight="1">
      <c r="A737" s="453">
        <v>44258.0</v>
      </c>
      <c r="B737" s="454">
        <v>49.72</v>
      </c>
      <c r="C737" s="454">
        <v>50.56</v>
      </c>
      <c r="D737" s="454">
        <v>49.71</v>
      </c>
      <c r="E737" s="454">
        <v>49.98</v>
      </c>
      <c r="F737" s="454">
        <v>48.0844</v>
      </c>
      <c r="G737" s="454">
        <v>1.54107E7</v>
      </c>
      <c r="H737" s="455"/>
      <c r="I737" s="457">
        <v>-0.0024</v>
      </c>
    </row>
    <row r="738" ht="15.75" customHeight="1">
      <c r="A738" s="453">
        <v>44289.0</v>
      </c>
      <c r="B738" s="454">
        <v>50.31</v>
      </c>
      <c r="C738" s="454">
        <v>51.09</v>
      </c>
      <c r="D738" s="454">
        <v>49.62</v>
      </c>
      <c r="E738" s="454">
        <v>49.94</v>
      </c>
      <c r="F738" s="454">
        <v>48.04592</v>
      </c>
      <c r="G738" s="454">
        <v>2.20364E7</v>
      </c>
      <c r="H738" s="455"/>
      <c r="I738" s="457">
        <v>-8.0E-4</v>
      </c>
    </row>
    <row r="739" ht="15.75" customHeight="1">
      <c r="A739" s="453">
        <v>44319.0</v>
      </c>
      <c r="B739" s="454">
        <v>50.05</v>
      </c>
      <c r="C739" s="454">
        <v>50.95</v>
      </c>
      <c r="D739" s="454">
        <v>49.9</v>
      </c>
      <c r="E739" s="454">
        <v>50.79</v>
      </c>
      <c r="F739" s="454">
        <v>48.86368</v>
      </c>
      <c r="G739" s="454">
        <v>2.13108E7</v>
      </c>
      <c r="H739" s="455"/>
      <c r="I739" s="457">
        <v>0.017</v>
      </c>
    </row>
    <row r="740" ht="15.75" customHeight="1">
      <c r="A740" s="453">
        <v>44411.0</v>
      </c>
      <c r="B740" s="454">
        <v>51.47</v>
      </c>
      <c r="C740" s="454">
        <v>52.49</v>
      </c>
      <c r="D740" s="454">
        <v>51.16</v>
      </c>
      <c r="E740" s="454">
        <v>51.64</v>
      </c>
      <c r="F740" s="454">
        <v>49.68144</v>
      </c>
      <c r="G740" s="454">
        <v>2.50849E7</v>
      </c>
      <c r="H740" s="455"/>
      <c r="I740" s="457">
        <v>0.0167</v>
      </c>
    </row>
    <row r="741" ht="15.75" customHeight="1">
      <c r="A741" s="453">
        <v>44442.0</v>
      </c>
      <c r="B741" s="454">
        <v>51.72</v>
      </c>
      <c r="C741" s="454">
        <v>51.88</v>
      </c>
      <c r="D741" s="454">
        <v>50.82</v>
      </c>
      <c r="E741" s="454">
        <v>50.86</v>
      </c>
      <c r="F741" s="454">
        <v>48.93102</v>
      </c>
      <c r="G741" s="454">
        <v>2.30827E7</v>
      </c>
      <c r="H741" s="455"/>
      <c r="I741" s="457">
        <v>-0.0151</v>
      </c>
    </row>
    <row r="742" ht="15.75" customHeight="1">
      <c r="A742" s="453">
        <v>44472.0</v>
      </c>
      <c r="B742" s="454">
        <v>51.18</v>
      </c>
      <c r="C742" s="454">
        <v>51.63</v>
      </c>
      <c r="D742" s="454">
        <v>50.72</v>
      </c>
      <c r="E742" s="454">
        <v>51.44</v>
      </c>
      <c r="F742" s="454">
        <v>49.48903</v>
      </c>
      <c r="G742" s="454">
        <v>2.13316E7</v>
      </c>
      <c r="H742" s="455"/>
      <c r="I742" s="457">
        <v>0.0114</v>
      </c>
    </row>
    <row r="743" ht="15.75" customHeight="1">
      <c r="A743" s="453">
        <v>44503.0</v>
      </c>
      <c r="B743" s="454">
        <v>51.41</v>
      </c>
      <c r="C743" s="454">
        <v>51.43</v>
      </c>
      <c r="D743" s="454">
        <v>50.81</v>
      </c>
      <c r="E743" s="454">
        <v>50.88</v>
      </c>
      <c r="F743" s="454">
        <v>48.95027</v>
      </c>
      <c r="G743" s="454">
        <v>1.74177E7</v>
      </c>
      <c r="H743" s="455"/>
      <c r="I743" s="457">
        <v>-0.0109</v>
      </c>
    </row>
    <row r="744" ht="15.75" customHeight="1">
      <c r="A744" s="453">
        <v>44533.0</v>
      </c>
      <c r="B744" s="454">
        <v>50.59</v>
      </c>
      <c r="C744" s="454">
        <v>50.68</v>
      </c>
      <c r="D744" s="454">
        <v>50.2</v>
      </c>
      <c r="E744" s="454">
        <v>50.36</v>
      </c>
      <c r="F744" s="454">
        <v>48.85326</v>
      </c>
      <c r="G744" s="454">
        <v>1.75986E7</v>
      </c>
      <c r="H744" s="455"/>
      <c r="I744" s="457">
        <v>-0.002</v>
      </c>
    </row>
    <row r="745" ht="15.75" customHeight="1">
      <c r="A745" s="458" t="s">
        <v>757</v>
      </c>
      <c r="B745" s="454">
        <v>50.5</v>
      </c>
      <c r="C745" s="454">
        <v>51.12</v>
      </c>
      <c r="D745" s="454">
        <v>50.47</v>
      </c>
      <c r="E745" s="454">
        <v>51.03</v>
      </c>
      <c r="F745" s="454">
        <v>49.50321</v>
      </c>
      <c r="G745" s="454">
        <v>1.34119E7</v>
      </c>
      <c r="H745" s="455"/>
      <c r="I745" s="457">
        <v>0.0133</v>
      </c>
    </row>
    <row r="746" ht="15.75" customHeight="1">
      <c r="A746" s="458" t="s">
        <v>758</v>
      </c>
      <c r="B746" s="454">
        <v>51.2</v>
      </c>
      <c r="C746" s="454">
        <v>51.52</v>
      </c>
      <c r="D746" s="454">
        <v>51.04</v>
      </c>
      <c r="E746" s="454">
        <v>51.22</v>
      </c>
      <c r="F746" s="454">
        <v>49.68753</v>
      </c>
      <c r="G746" s="454">
        <v>1.42142E7</v>
      </c>
      <c r="H746" s="455"/>
      <c r="I746" s="457">
        <v>0.0037</v>
      </c>
    </row>
    <row r="747" ht="15.75" customHeight="1">
      <c r="A747" s="458" t="s">
        <v>759</v>
      </c>
      <c r="B747" s="454">
        <v>51.25</v>
      </c>
      <c r="C747" s="454">
        <v>51.62</v>
      </c>
      <c r="D747" s="454">
        <v>51.15</v>
      </c>
      <c r="E747" s="454">
        <v>51.24</v>
      </c>
      <c r="F747" s="454">
        <v>49.70693</v>
      </c>
      <c r="G747" s="454">
        <v>1.75027E7</v>
      </c>
      <c r="H747" s="455"/>
      <c r="I747" s="457">
        <v>4.0E-4</v>
      </c>
    </row>
    <row r="748" ht="15.75" customHeight="1">
      <c r="A748" s="458" t="s">
        <v>760</v>
      </c>
      <c r="B748" s="454">
        <v>51.06</v>
      </c>
      <c r="C748" s="454">
        <v>51.19</v>
      </c>
      <c r="D748" s="454">
        <v>50.49</v>
      </c>
      <c r="E748" s="454">
        <v>50.57</v>
      </c>
      <c r="F748" s="454">
        <v>49.05697</v>
      </c>
      <c r="G748" s="454">
        <v>1.80073E7</v>
      </c>
      <c r="H748" s="455"/>
      <c r="I748" s="457">
        <v>-0.0131</v>
      </c>
    </row>
    <row r="749" ht="15.75" customHeight="1">
      <c r="A749" s="458" t="s">
        <v>761</v>
      </c>
      <c r="B749" s="454">
        <v>50.46</v>
      </c>
      <c r="C749" s="454">
        <v>51.08</v>
      </c>
      <c r="D749" s="454">
        <v>50.17</v>
      </c>
      <c r="E749" s="454">
        <v>50.81</v>
      </c>
      <c r="F749" s="454">
        <v>49.28979</v>
      </c>
      <c r="G749" s="454">
        <v>6.78457E7</v>
      </c>
      <c r="H749" s="455"/>
      <c r="I749" s="457">
        <v>0.0047</v>
      </c>
    </row>
    <row r="750" ht="15.75" customHeight="1">
      <c r="A750" s="458" t="s">
        <v>762</v>
      </c>
      <c r="B750" s="454">
        <v>50.32</v>
      </c>
      <c r="C750" s="454">
        <v>51.08</v>
      </c>
      <c r="D750" s="454">
        <v>50.32</v>
      </c>
      <c r="E750" s="454">
        <v>51.0</v>
      </c>
      <c r="F750" s="454">
        <v>49.47411</v>
      </c>
      <c r="G750" s="454">
        <v>1.79114E7</v>
      </c>
      <c r="H750" s="455"/>
      <c r="I750" s="457">
        <v>0.0037</v>
      </c>
    </row>
    <row r="751" ht="15.75" customHeight="1">
      <c r="A751" s="458" t="s">
        <v>763</v>
      </c>
      <c r="B751" s="454">
        <v>50.99</v>
      </c>
      <c r="C751" s="454">
        <v>51.65</v>
      </c>
      <c r="D751" s="454">
        <v>50.83</v>
      </c>
      <c r="E751" s="454">
        <v>51.39</v>
      </c>
      <c r="F751" s="454">
        <v>49.85244</v>
      </c>
      <c r="G751" s="454">
        <v>1.69367E7</v>
      </c>
      <c r="H751" s="455"/>
      <c r="I751" s="457">
        <v>0.0076</v>
      </c>
    </row>
    <row r="752" ht="15.75" customHeight="1">
      <c r="A752" s="458" t="s">
        <v>764</v>
      </c>
      <c r="B752" s="454">
        <v>51.17</v>
      </c>
      <c r="C752" s="454">
        <v>51.89</v>
      </c>
      <c r="D752" s="454">
        <v>51.15</v>
      </c>
      <c r="E752" s="454">
        <v>51.52</v>
      </c>
      <c r="F752" s="454">
        <v>49.97855</v>
      </c>
      <c r="G752" s="454">
        <v>1.49974E7</v>
      </c>
      <c r="H752" s="455"/>
      <c r="I752" s="457">
        <v>0.0025</v>
      </c>
    </row>
    <row r="753" ht="15.75" customHeight="1">
      <c r="A753" s="458" t="s">
        <v>765</v>
      </c>
      <c r="B753" s="454">
        <v>51.7</v>
      </c>
      <c r="C753" s="454">
        <v>52.06</v>
      </c>
      <c r="D753" s="454">
        <v>51.17</v>
      </c>
      <c r="E753" s="454">
        <v>52.02</v>
      </c>
      <c r="F753" s="454">
        <v>50.46359</v>
      </c>
      <c r="G753" s="454">
        <v>1.70919E7</v>
      </c>
      <c r="H753" s="455"/>
      <c r="I753" s="457">
        <v>0.0097</v>
      </c>
    </row>
    <row r="754" ht="15.75" customHeight="1">
      <c r="A754" s="458" t="s">
        <v>766</v>
      </c>
      <c r="B754" s="454">
        <v>52.14</v>
      </c>
      <c r="C754" s="454">
        <v>53.11</v>
      </c>
      <c r="D754" s="454">
        <v>51.76</v>
      </c>
      <c r="E754" s="454">
        <v>53.04</v>
      </c>
      <c r="F754" s="454">
        <v>51.45308</v>
      </c>
      <c r="G754" s="454">
        <v>1.71267E7</v>
      </c>
      <c r="H754" s="455"/>
      <c r="I754" s="457">
        <v>0.0196</v>
      </c>
    </row>
    <row r="755" ht="15.75" customHeight="1">
      <c r="A755" s="458" t="s">
        <v>767</v>
      </c>
      <c r="B755" s="454">
        <v>52.73</v>
      </c>
      <c r="C755" s="454">
        <v>53.94</v>
      </c>
      <c r="D755" s="454">
        <v>52.71</v>
      </c>
      <c r="E755" s="454">
        <v>53.85</v>
      </c>
      <c r="F755" s="454">
        <v>52.23883</v>
      </c>
      <c r="G755" s="454">
        <v>1.75141E7</v>
      </c>
      <c r="H755" s="455"/>
      <c r="I755" s="457">
        <v>0.0153</v>
      </c>
    </row>
    <row r="756" ht="15.75" customHeight="1">
      <c r="A756" s="458" t="s">
        <v>768</v>
      </c>
      <c r="B756" s="454">
        <v>53.75</v>
      </c>
      <c r="C756" s="454">
        <v>53.79</v>
      </c>
      <c r="D756" s="454">
        <v>52.93</v>
      </c>
      <c r="E756" s="454">
        <v>53.15</v>
      </c>
      <c r="F756" s="454">
        <v>51.55978</v>
      </c>
      <c r="G756" s="454">
        <v>1.48718E7</v>
      </c>
      <c r="H756" s="455"/>
      <c r="I756" s="457">
        <v>-0.013</v>
      </c>
    </row>
    <row r="757" ht="15.75" customHeight="1">
      <c r="A757" s="458" t="s">
        <v>769</v>
      </c>
      <c r="B757" s="454">
        <v>53.03</v>
      </c>
      <c r="C757" s="454">
        <v>53.17</v>
      </c>
      <c r="D757" s="454">
        <v>52.5</v>
      </c>
      <c r="E757" s="454">
        <v>52.71</v>
      </c>
      <c r="F757" s="454">
        <v>51.13295</v>
      </c>
      <c r="G757" s="454">
        <v>1.58265E7</v>
      </c>
      <c r="H757" s="455"/>
      <c r="I757" s="457">
        <v>-0.0083</v>
      </c>
    </row>
    <row r="758" ht="15.75" customHeight="1">
      <c r="A758" s="453">
        <v>44200.0</v>
      </c>
      <c r="B758" s="454">
        <v>52.96</v>
      </c>
      <c r="C758" s="454">
        <v>53.15</v>
      </c>
      <c r="D758" s="454">
        <v>52.46</v>
      </c>
      <c r="E758" s="454">
        <v>52.51</v>
      </c>
      <c r="F758" s="454">
        <v>50.93893</v>
      </c>
      <c r="G758" s="454">
        <v>1.58347E7</v>
      </c>
      <c r="H758" s="455"/>
      <c r="I758" s="457">
        <v>-0.0038</v>
      </c>
    </row>
    <row r="759" ht="15.75" customHeight="1">
      <c r="A759" s="453">
        <v>44320.0</v>
      </c>
      <c r="B759" s="454">
        <v>52.35</v>
      </c>
      <c r="C759" s="454">
        <v>53.22</v>
      </c>
      <c r="D759" s="454">
        <v>52.29</v>
      </c>
      <c r="E759" s="454">
        <v>52.81</v>
      </c>
      <c r="F759" s="454">
        <v>51.22995</v>
      </c>
      <c r="G759" s="454">
        <v>1.63687E7</v>
      </c>
      <c r="H759" s="455"/>
      <c r="I759" s="457">
        <v>0.0057</v>
      </c>
    </row>
    <row r="760" ht="15.75" customHeight="1">
      <c r="A760" s="453">
        <v>44351.0</v>
      </c>
      <c r="B760" s="454">
        <v>53.04</v>
      </c>
      <c r="C760" s="454">
        <v>53.65</v>
      </c>
      <c r="D760" s="454">
        <v>52.9</v>
      </c>
      <c r="E760" s="454">
        <v>53.19</v>
      </c>
      <c r="F760" s="454">
        <v>51.59858</v>
      </c>
      <c r="G760" s="454">
        <v>1.56143E7</v>
      </c>
      <c r="H760" s="455"/>
      <c r="I760" s="457">
        <v>0.0072</v>
      </c>
    </row>
    <row r="761" ht="15.75" customHeight="1">
      <c r="A761" s="453">
        <v>44381.0</v>
      </c>
      <c r="B761" s="454">
        <v>53.28</v>
      </c>
      <c r="C761" s="454">
        <v>53.5</v>
      </c>
      <c r="D761" s="454">
        <v>53.12</v>
      </c>
      <c r="E761" s="454">
        <v>53.28</v>
      </c>
      <c r="F761" s="454">
        <v>51.68589</v>
      </c>
      <c r="G761" s="454">
        <v>1.00627E7</v>
      </c>
      <c r="H761" s="455"/>
      <c r="I761" s="457">
        <v>0.0017</v>
      </c>
    </row>
    <row r="762" ht="15.75" customHeight="1">
      <c r="A762" s="453">
        <v>44412.0</v>
      </c>
      <c r="B762" s="454">
        <v>53.17</v>
      </c>
      <c r="C762" s="454">
        <v>53.38</v>
      </c>
      <c r="D762" s="454">
        <v>52.97</v>
      </c>
      <c r="E762" s="454">
        <v>53.12</v>
      </c>
      <c r="F762" s="454">
        <v>51.53068</v>
      </c>
      <c r="G762" s="454">
        <v>9695600.0</v>
      </c>
      <c r="H762" s="455"/>
      <c r="I762" s="457">
        <v>-0.003</v>
      </c>
    </row>
    <row r="763" ht="15.75" customHeight="1">
      <c r="A763" s="453">
        <v>44443.0</v>
      </c>
      <c r="B763" s="454">
        <v>53.17</v>
      </c>
      <c r="C763" s="454">
        <v>53.28</v>
      </c>
      <c r="D763" s="454">
        <v>52.81</v>
      </c>
      <c r="E763" s="454">
        <v>53.18</v>
      </c>
      <c r="F763" s="454">
        <v>51.58888</v>
      </c>
      <c r="G763" s="454">
        <v>1.08282E7</v>
      </c>
      <c r="H763" s="455"/>
      <c r="I763" s="457">
        <v>0.0011</v>
      </c>
    </row>
    <row r="764" ht="15.75" customHeight="1">
      <c r="A764" s="453">
        <v>44534.0</v>
      </c>
      <c r="B764" s="454">
        <v>53.33</v>
      </c>
      <c r="C764" s="454">
        <v>53.55</v>
      </c>
      <c r="D764" s="454">
        <v>53.1</v>
      </c>
      <c r="E764" s="454">
        <v>53.35</v>
      </c>
      <c r="F764" s="454">
        <v>51.7538</v>
      </c>
      <c r="G764" s="454">
        <v>8565300.0</v>
      </c>
      <c r="H764" s="455"/>
      <c r="I764" s="457">
        <v>0.0032</v>
      </c>
    </row>
    <row r="765" ht="15.75" customHeight="1">
      <c r="A765" s="458" t="s">
        <v>770</v>
      </c>
      <c r="B765" s="454">
        <v>53.04</v>
      </c>
      <c r="C765" s="454">
        <v>53.29</v>
      </c>
      <c r="D765" s="454">
        <v>52.81</v>
      </c>
      <c r="E765" s="454">
        <v>53.09</v>
      </c>
      <c r="F765" s="454">
        <v>51.50158</v>
      </c>
      <c r="G765" s="454">
        <v>1.10717E7</v>
      </c>
      <c r="H765" s="455"/>
      <c r="I765" s="457">
        <v>-0.0049</v>
      </c>
    </row>
    <row r="766" ht="15.75" customHeight="1">
      <c r="A766" s="458" t="s">
        <v>771</v>
      </c>
      <c r="B766" s="454">
        <v>52.98</v>
      </c>
      <c r="C766" s="454">
        <v>53.19</v>
      </c>
      <c r="D766" s="454">
        <v>52.65</v>
      </c>
      <c r="E766" s="454">
        <v>53.08</v>
      </c>
      <c r="F766" s="454">
        <v>51.49188</v>
      </c>
      <c r="G766" s="454">
        <v>9787600.0</v>
      </c>
      <c r="H766" s="455"/>
      <c r="I766" s="457">
        <v>-2.0E-4</v>
      </c>
    </row>
    <row r="767" ht="15.75" customHeight="1">
      <c r="A767" s="458" t="s">
        <v>772</v>
      </c>
      <c r="B767" s="454">
        <v>53.13</v>
      </c>
      <c r="C767" s="454">
        <v>53.66</v>
      </c>
      <c r="D767" s="454">
        <v>53.12</v>
      </c>
      <c r="E767" s="454">
        <v>53.33</v>
      </c>
      <c r="F767" s="454">
        <v>51.7344</v>
      </c>
      <c r="G767" s="454">
        <v>1.30781E7</v>
      </c>
      <c r="H767" s="455"/>
      <c r="I767" s="457">
        <v>0.0047</v>
      </c>
    </row>
    <row r="768" ht="15.75" customHeight="1">
      <c r="A768" s="458" t="s">
        <v>773</v>
      </c>
      <c r="B768" s="454">
        <v>53.74</v>
      </c>
      <c r="C768" s="454">
        <v>53.8</v>
      </c>
      <c r="D768" s="454">
        <v>53.38</v>
      </c>
      <c r="E768" s="454">
        <v>53.68</v>
      </c>
      <c r="F768" s="454">
        <v>52.07393</v>
      </c>
      <c r="G768" s="454">
        <v>1.79741E7</v>
      </c>
      <c r="H768" s="455"/>
      <c r="I768" s="457">
        <v>0.0066</v>
      </c>
    </row>
    <row r="769" ht="15.75" customHeight="1">
      <c r="A769" s="458" t="s">
        <v>774</v>
      </c>
      <c r="B769" s="454">
        <v>54.0</v>
      </c>
      <c r="C769" s="454">
        <v>54.36</v>
      </c>
      <c r="D769" s="454">
        <v>53.3</v>
      </c>
      <c r="E769" s="454">
        <v>54.0</v>
      </c>
      <c r="F769" s="454">
        <v>52.38435</v>
      </c>
      <c r="G769" s="454">
        <v>1.93529E7</v>
      </c>
      <c r="H769" s="455"/>
      <c r="I769" s="457">
        <v>0.006</v>
      </c>
    </row>
    <row r="770" ht="15.75" customHeight="1">
      <c r="A770" s="458" t="s">
        <v>775</v>
      </c>
      <c r="B770" s="454">
        <v>53.84</v>
      </c>
      <c r="C770" s="454">
        <v>54.59</v>
      </c>
      <c r="D770" s="454">
        <v>53.81</v>
      </c>
      <c r="E770" s="454">
        <v>54.17</v>
      </c>
      <c r="F770" s="454">
        <v>52.54926</v>
      </c>
      <c r="G770" s="454">
        <v>1.44192E7</v>
      </c>
      <c r="H770" s="455"/>
      <c r="I770" s="457">
        <v>0.0031</v>
      </c>
    </row>
    <row r="771" ht="15.75" customHeight="1">
      <c r="A771" s="458" t="s">
        <v>776</v>
      </c>
      <c r="B771" s="454">
        <v>54.24</v>
      </c>
      <c r="C771" s="454">
        <v>54.74</v>
      </c>
      <c r="D771" s="454">
        <v>54.24</v>
      </c>
      <c r="E771" s="454">
        <v>54.61</v>
      </c>
      <c r="F771" s="454">
        <v>52.9761</v>
      </c>
      <c r="G771" s="454">
        <v>1.38665E7</v>
      </c>
      <c r="H771" s="455"/>
      <c r="I771" s="457">
        <v>0.0081</v>
      </c>
    </row>
    <row r="772" ht="15.75" customHeight="1">
      <c r="A772" s="458" t="s">
        <v>777</v>
      </c>
      <c r="B772" s="454">
        <v>54.47</v>
      </c>
      <c r="C772" s="454">
        <v>54.87</v>
      </c>
      <c r="D772" s="454">
        <v>54.32</v>
      </c>
      <c r="E772" s="454">
        <v>54.44</v>
      </c>
      <c r="F772" s="454">
        <v>52.81118</v>
      </c>
      <c r="G772" s="454">
        <v>1.25589E7</v>
      </c>
      <c r="H772" s="455"/>
      <c r="I772" s="457">
        <v>-0.0031</v>
      </c>
    </row>
    <row r="773" ht="15.75" customHeight="1">
      <c r="A773" s="458" t="s">
        <v>778</v>
      </c>
      <c r="B773" s="454">
        <v>54.4</v>
      </c>
      <c r="C773" s="454">
        <v>54.59</v>
      </c>
      <c r="D773" s="454">
        <v>54.17</v>
      </c>
      <c r="E773" s="454">
        <v>54.47</v>
      </c>
      <c r="F773" s="454">
        <v>52.84029</v>
      </c>
      <c r="G773" s="454">
        <v>9020500.0</v>
      </c>
      <c r="H773" s="455"/>
      <c r="I773" s="457">
        <v>6.0E-4</v>
      </c>
    </row>
    <row r="774" ht="15.75" customHeight="1">
      <c r="A774" s="458" t="s">
        <v>779</v>
      </c>
      <c r="B774" s="454">
        <v>54.47</v>
      </c>
      <c r="C774" s="454">
        <v>54.51</v>
      </c>
      <c r="D774" s="454">
        <v>53.58</v>
      </c>
      <c r="E774" s="454">
        <v>53.66</v>
      </c>
      <c r="F774" s="454">
        <v>52.05452</v>
      </c>
      <c r="G774" s="454">
        <v>1.16846E7</v>
      </c>
      <c r="H774" s="455"/>
      <c r="I774" s="457">
        <v>-0.0149</v>
      </c>
    </row>
    <row r="775" ht="15.75" customHeight="1">
      <c r="A775" s="458" t="s">
        <v>780</v>
      </c>
      <c r="B775" s="454">
        <v>53.56</v>
      </c>
      <c r="C775" s="454">
        <v>53.7</v>
      </c>
      <c r="D775" s="454">
        <v>53.32</v>
      </c>
      <c r="E775" s="454">
        <v>53.58</v>
      </c>
      <c r="F775" s="454">
        <v>51.97692</v>
      </c>
      <c r="G775" s="454">
        <v>9852400.0</v>
      </c>
      <c r="H775" s="455"/>
      <c r="I775" s="457">
        <v>-0.0015</v>
      </c>
    </row>
    <row r="776" ht="15.75" customHeight="1">
      <c r="A776" s="458" t="s">
        <v>781</v>
      </c>
      <c r="B776" s="454">
        <v>53.98</v>
      </c>
      <c r="C776" s="454">
        <v>54.05</v>
      </c>
      <c r="D776" s="454">
        <v>53.44</v>
      </c>
      <c r="E776" s="454">
        <v>53.59</v>
      </c>
      <c r="F776" s="454">
        <v>51.98661</v>
      </c>
      <c r="G776" s="454">
        <v>1.08681E7</v>
      </c>
      <c r="H776" s="455"/>
      <c r="I776" s="457">
        <v>2.0E-4</v>
      </c>
    </row>
    <row r="777" ht="15.75" customHeight="1">
      <c r="A777" s="458" t="s">
        <v>782</v>
      </c>
      <c r="B777" s="454">
        <v>53.54</v>
      </c>
      <c r="C777" s="454">
        <v>54.36</v>
      </c>
      <c r="D777" s="454">
        <v>53.43</v>
      </c>
      <c r="E777" s="454">
        <v>54.26</v>
      </c>
      <c r="F777" s="454">
        <v>52.63657</v>
      </c>
      <c r="G777" s="454">
        <v>1.5391E7</v>
      </c>
      <c r="H777" s="455"/>
      <c r="I777" s="457">
        <v>0.0125</v>
      </c>
    </row>
    <row r="778" ht="15.75" customHeight="1">
      <c r="A778" s="458" t="s">
        <v>783</v>
      </c>
      <c r="B778" s="454">
        <v>54.25</v>
      </c>
      <c r="C778" s="454">
        <v>54.27</v>
      </c>
      <c r="D778" s="454">
        <v>53.69</v>
      </c>
      <c r="E778" s="454">
        <v>53.98</v>
      </c>
      <c r="F778" s="454">
        <v>52.36495</v>
      </c>
      <c r="G778" s="454">
        <v>1.49126E7</v>
      </c>
      <c r="H778" s="455"/>
      <c r="I778" s="457">
        <v>-0.0052</v>
      </c>
    </row>
    <row r="779" ht="15.75" customHeight="1">
      <c r="A779" s="453">
        <v>44260.0</v>
      </c>
      <c r="B779" s="454">
        <v>54.27</v>
      </c>
      <c r="C779" s="454">
        <v>54.8</v>
      </c>
      <c r="D779" s="454">
        <v>54.16</v>
      </c>
      <c r="E779" s="454">
        <v>54.48</v>
      </c>
      <c r="F779" s="454">
        <v>52.84999</v>
      </c>
      <c r="G779" s="454">
        <v>1.04179E7</v>
      </c>
      <c r="H779" s="455"/>
      <c r="I779" s="457">
        <v>0.0093</v>
      </c>
    </row>
    <row r="780" ht="15.75" customHeight="1">
      <c r="A780" s="453">
        <v>44291.0</v>
      </c>
      <c r="B780" s="454">
        <v>54.57</v>
      </c>
      <c r="C780" s="454">
        <v>54.62</v>
      </c>
      <c r="D780" s="454">
        <v>53.94</v>
      </c>
      <c r="E780" s="454">
        <v>54.14</v>
      </c>
      <c r="F780" s="454">
        <v>52.52016</v>
      </c>
      <c r="G780" s="454">
        <v>1.4151E7</v>
      </c>
      <c r="H780" s="455"/>
      <c r="I780" s="457">
        <v>-0.0062</v>
      </c>
    </row>
    <row r="781" ht="15.75" customHeight="1">
      <c r="A781" s="453">
        <v>44321.0</v>
      </c>
      <c r="B781" s="454">
        <v>54.14</v>
      </c>
      <c r="C781" s="454">
        <v>54.24</v>
      </c>
      <c r="D781" s="454">
        <v>53.71</v>
      </c>
      <c r="E781" s="454">
        <v>54.0</v>
      </c>
      <c r="F781" s="454">
        <v>52.38435</v>
      </c>
      <c r="G781" s="454">
        <v>9665900.0</v>
      </c>
      <c r="H781" s="455"/>
      <c r="I781" s="457">
        <v>-0.0026</v>
      </c>
    </row>
    <row r="782" ht="15.75" customHeight="1">
      <c r="A782" s="453">
        <v>44352.0</v>
      </c>
      <c r="B782" s="454">
        <v>54.12</v>
      </c>
      <c r="C782" s="454">
        <v>54.61</v>
      </c>
      <c r="D782" s="454">
        <v>54.05</v>
      </c>
      <c r="E782" s="454">
        <v>54.54</v>
      </c>
      <c r="F782" s="454">
        <v>52.9082</v>
      </c>
      <c r="G782" s="454">
        <v>1.15727E7</v>
      </c>
      <c r="H782" s="455"/>
      <c r="I782" s="457">
        <v>0.01</v>
      </c>
    </row>
    <row r="783" ht="15.75" customHeight="1">
      <c r="A783" s="453">
        <v>44382.0</v>
      </c>
      <c r="B783" s="454">
        <v>54.44</v>
      </c>
      <c r="C783" s="454">
        <v>54.77</v>
      </c>
      <c r="D783" s="454">
        <v>54.16</v>
      </c>
      <c r="E783" s="454">
        <v>54.51</v>
      </c>
      <c r="F783" s="454">
        <v>52.87909</v>
      </c>
      <c r="G783" s="454">
        <v>1.06375E7</v>
      </c>
      <c r="H783" s="455"/>
      <c r="I783" s="457">
        <v>-6.0E-4</v>
      </c>
    </row>
    <row r="784" ht="15.75" customHeight="1">
      <c r="A784" s="453">
        <v>44474.0</v>
      </c>
      <c r="B784" s="454">
        <v>54.88</v>
      </c>
      <c r="C784" s="454">
        <v>55.5</v>
      </c>
      <c r="D784" s="454">
        <v>54.83</v>
      </c>
      <c r="E784" s="454">
        <v>54.91</v>
      </c>
      <c r="F784" s="454">
        <v>53.26712</v>
      </c>
      <c r="G784" s="454">
        <v>1.55458E7</v>
      </c>
      <c r="H784" s="455"/>
      <c r="I784" s="457">
        <v>0.0073</v>
      </c>
    </row>
    <row r="785" ht="15.75" customHeight="1">
      <c r="A785" s="453">
        <v>44505.0</v>
      </c>
      <c r="B785" s="454">
        <v>55.03</v>
      </c>
      <c r="C785" s="454">
        <v>55.14</v>
      </c>
      <c r="D785" s="454">
        <v>54.05</v>
      </c>
      <c r="E785" s="454">
        <v>54.32</v>
      </c>
      <c r="F785" s="454">
        <v>52.69478</v>
      </c>
      <c r="G785" s="454">
        <v>1.29867E7</v>
      </c>
      <c r="H785" s="455"/>
      <c r="I785" s="457">
        <v>-0.0107</v>
      </c>
    </row>
    <row r="786" ht="15.75" customHeight="1">
      <c r="A786" s="453">
        <v>44535.0</v>
      </c>
      <c r="B786" s="454">
        <v>54.36</v>
      </c>
      <c r="C786" s="454">
        <v>54.56</v>
      </c>
      <c r="D786" s="454">
        <v>53.88</v>
      </c>
      <c r="E786" s="454">
        <v>54.04</v>
      </c>
      <c r="F786" s="454">
        <v>52.42316</v>
      </c>
      <c r="G786" s="454">
        <v>1.58365E7</v>
      </c>
      <c r="H786" s="455"/>
      <c r="I786" s="457">
        <v>-0.0052</v>
      </c>
    </row>
    <row r="787" ht="15.75" customHeight="1">
      <c r="A787" s="458" t="s">
        <v>784</v>
      </c>
      <c r="B787" s="454">
        <v>53.97</v>
      </c>
      <c r="C787" s="454">
        <v>54.78</v>
      </c>
      <c r="D787" s="454">
        <v>53.83</v>
      </c>
      <c r="E787" s="454">
        <v>54.51</v>
      </c>
      <c r="F787" s="454">
        <v>52.87909</v>
      </c>
      <c r="G787" s="454">
        <v>1.54758E7</v>
      </c>
      <c r="H787" s="455"/>
      <c r="I787" s="457">
        <v>0.0087</v>
      </c>
    </row>
    <row r="788" ht="15.75" customHeight="1">
      <c r="A788" s="458" t="s">
        <v>785</v>
      </c>
      <c r="B788" s="454">
        <v>54.9</v>
      </c>
      <c r="C788" s="454">
        <v>55.1</v>
      </c>
      <c r="D788" s="454">
        <v>54.69</v>
      </c>
      <c r="E788" s="454">
        <v>54.73</v>
      </c>
      <c r="F788" s="454">
        <v>53.09251</v>
      </c>
      <c r="G788" s="454">
        <v>1.17253E7</v>
      </c>
      <c r="H788" s="455"/>
      <c r="I788" s="457">
        <v>0.004</v>
      </c>
    </row>
    <row r="789" ht="15.75" customHeight="1">
      <c r="A789" s="458" t="s">
        <v>786</v>
      </c>
      <c r="B789" s="454">
        <v>54.84</v>
      </c>
      <c r="C789" s="454">
        <v>55.02</v>
      </c>
      <c r="D789" s="454">
        <v>54.5</v>
      </c>
      <c r="E789" s="454">
        <v>54.64</v>
      </c>
      <c r="F789" s="454">
        <v>53.0052</v>
      </c>
      <c r="G789" s="454">
        <v>1.21198E7</v>
      </c>
      <c r="H789" s="455"/>
      <c r="I789" s="457">
        <v>-0.0016</v>
      </c>
    </row>
    <row r="790" ht="15.75" customHeight="1">
      <c r="A790" s="458" t="s">
        <v>787</v>
      </c>
      <c r="B790" s="454">
        <v>54.39</v>
      </c>
      <c r="C790" s="454">
        <v>54.56</v>
      </c>
      <c r="D790" s="454">
        <v>54.1</v>
      </c>
      <c r="E790" s="454">
        <v>54.34</v>
      </c>
      <c r="F790" s="454">
        <v>52.71418</v>
      </c>
      <c r="G790" s="454">
        <v>1.32325E7</v>
      </c>
      <c r="H790" s="455"/>
      <c r="I790" s="457">
        <v>-0.0055</v>
      </c>
    </row>
    <row r="791" ht="15.75" customHeight="1">
      <c r="A791" s="458" t="s">
        <v>788</v>
      </c>
      <c r="B791" s="454">
        <v>54.12</v>
      </c>
      <c r="C791" s="454">
        <v>54.18</v>
      </c>
      <c r="D791" s="454">
        <v>53.61</v>
      </c>
      <c r="E791" s="454">
        <v>54.17</v>
      </c>
      <c r="F791" s="454">
        <v>52.54926</v>
      </c>
      <c r="G791" s="454">
        <v>1.51261E7</v>
      </c>
      <c r="H791" s="455"/>
      <c r="I791" s="457">
        <v>-0.0031</v>
      </c>
    </row>
    <row r="792" ht="15.75" customHeight="1">
      <c r="A792" s="458" t="s">
        <v>789</v>
      </c>
      <c r="B792" s="454">
        <v>54.12</v>
      </c>
      <c r="C792" s="454">
        <v>54.8</v>
      </c>
      <c r="D792" s="454">
        <v>54.12</v>
      </c>
      <c r="E792" s="454">
        <v>54.65</v>
      </c>
      <c r="F792" s="454">
        <v>53.0149</v>
      </c>
      <c r="G792" s="454">
        <v>1.09484E7</v>
      </c>
      <c r="H792" s="455"/>
      <c r="I792" s="457">
        <v>0.0089</v>
      </c>
    </row>
    <row r="793" ht="15.75" customHeight="1">
      <c r="A793" s="458" t="s">
        <v>790</v>
      </c>
      <c r="B793" s="454">
        <v>54.8</v>
      </c>
      <c r="C793" s="454">
        <v>55.12</v>
      </c>
      <c r="D793" s="454">
        <v>54.22</v>
      </c>
      <c r="E793" s="454">
        <v>54.62</v>
      </c>
      <c r="F793" s="454">
        <v>52.98581</v>
      </c>
      <c r="G793" s="454">
        <v>1.60332E7</v>
      </c>
      <c r="H793" s="455"/>
      <c r="I793" s="457">
        <v>-5.0E-4</v>
      </c>
    </row>
    <row r="794" ht="15.75" customHeight="1">
      <c r="A794" s="458" t="s">
        <v>791</v>
      </c>
      <c r="B794" s="454">
        <v>54.63</v>
      </c>
      <c r="C794" s="454">
        <v>54.93</v>
      </c>
      <c r="D794" s="454">
        <v>54.49</v>
      </c>
      <c r="E794" s="454">
        <v>54.8</v>
      </c>
      <c r="F794" s="454">
        <v>53.16042</v>
      </c>
      <c r="G794" s="454">
        <v>1.03261E7</v>
      </c>
      <c r="H794" s="455"/>
      <c r="I794" s="457">
        <v>0.0033</v>
      </c>
    </row>
    <row r="795" ht="15.75" customHeight="1">
      <c r="A795" s="458" t="s">
        <v>792</v>
      </c>
      <c r="B795" s="454">
        <v>54.82</v>
      </c>
      <c r="C795" s="454">
        <v>54.82</v>
      </c>
      <c r="D795" s="454">
        <v>54.35</v>
      </c>
      <c r="E795" s="454">
        <v>54.79</v>
      </c>
      <c r="F795" s="454">
        <v>53.15072</v>
      </c>
      <c r="G795" s="454">
        <v>1.19165E7</v>
      </c>
      <c r="H795" s="455"/>
      <c r="I795" s="457">
        <v>-2.0E-4</v>
      </c>
    </row>
    <row r="796" ht="15.75" customHeight="1">
      <c r="A796" s="458" t="s">
        <v>793</v>
      </c>
      <c r="B796" s="454">
        <v>54.98</v>
      </c>
      <c r="C796" s="454">
        <v>55.05</v>
      </c>
      <c r="D796" s="454">
        <v>54.59</v>
      </c>
      <c r="E796" s="454">
        <v>55.03</v>
      </c>
      <c r="F796" s="454">
        <v>53.38353</v>
      </c>
      <c r="G796" s="454">
        <v>1.60643E7</v>
      </c>
      <c r="H796" s="455"/>
      <c r="I796" s="457">
        <v>0.0044</v>
      </c>
    </row>
    <row r="797" ht="15.75" customHeight="1">
      <c r="A797" s="458" t="s">
        <v>794</v>
      </c>
      <c r="B797" s="454">
        <v>55.21</v>
      </c>
      <c r="C797" s="454">
        <v>55.57</v>
      </c>
      <c r="D797" s="454">
        <v>54.78</v>
      </c>
      <c r="E797" s="454">
        <v>55.49</v>
      </c>
      <c r="F797" s="454">
        <v>53.82977</v>
      </c>
      <c r="G797" s="454">
        <v>5.91096E7</v>
      </c>
      <c r="H797" s="455"/>
      <c r="I797" s="457">
        <v>0.0084</v>
      </c>
    </row>
    <row r="798" ht="15.75" customHeight="1">
      <c r="A798" s="458" t="s">
        <v>795</v>
      </c>
      <c r="B798" s="454">
        <v>55.35</v>
      </c>
      <c r="C798" s="454">
        <v>55.71</v>
      </c>
      <c r="D798" s="454">
        <v>55.2</v>
      </c>
      <c r="E798" s="454">
        <v>55.29</v>
      </c>
      <c r="F798" s="454">
        <v>53.63576</v>
      </c>
      <c r="G798" s="454">
        <v>1.70116E7</v>
      </c>
      <c r="H798" s="455"/>
      <c r="I798" s="457">
        <v>-0.0036</v>
      </c>
    </row>
    <row r="799" ht="15.75" customHeight="1">
      <c r="A799" s="453">
        <v>44202.0</v>
      </c>
      <c r="B799" s="454">
        <v>55.34</v>
      </c>
      <c r="C799" s="454">
        <v>55.65</v>
      </c>
      <c r="D799" s="454">
        <v>55.1</v>
      </c>
      <c r="E799" s="454">
        <v>55.28</v>
      </c>
      <c r="F799" s="454">
        <v>53.62605</v>
      </c>
      <c r="G799" s="454">
        <v>1.3304E7</v>
      </c>
      <c r="H799" s="455"/>
      <c r="I799" s="457">
        <v>-2.0E-4</v>
      </c>
    </row>
    <row r="800" ht="15.75" customHeight="1">
      <c r="A800" s="453">
        <v>44233.0</v>
      </c>
      <c r="B800" s="454">
        <v>55.5</v>
      </c>
      <c r="C800" s="454">
        <v>55.56</v>
      </c>
      <c r="D800" s="454">
        <v>55.26</v>
      </c>
      <c r="E800" s="454">
        <v>55.5</v>
      </c>
      <c r="F800" s="454">
        <v>53.83947</v>
      </c>
      <c r="G800" s="454">
        <v>1.13285E7</v>
      </c>
      <c r="H800" s="455"/>
      <c r="I800" s="457">
        <v>0.004</v>
      </c>
    </row>
    <row r="801" ht="15.75" customHeight="1">
      <c r="A801" s="453">
        <v>44261.0</v>
      </c>
      <c r="B801" s="454">
        <v>55.18</v>
      </c>
      <c r="C801" s="454">
        <v>55.74</v>
      </c>
      <c r="D801" s="454">
        <v>55.1</v>
      </c>
      <c r="E801" s="454">
        <v>55.64</v>
      </c>
      <c r="F801" s="454">
        <v>53.97528</v>
      </c>
      <c r="G801" s="454">
        <v>1.73643E7</v>
      </c>
      <c r="H801" s="455"/>
      <c r="I801" s="457">
        <v>0.0025</v>
      </c>
    </row>
    <row r="802" ht="15.75" customHeight="1">
      <c r="A802" s="453">
        <v>44292.0</v>
      </c>
      <c r="B802" s="454">
        <v>55.9</v>
      </c>
      <c r="C802" s="454">
        <v>56.48</v>
      </c>
      <c r="D802" s="454">
        <v>55.78</v>
      </c>
      <c r="E802" s="454">
        <v>56.24</v>
      </c>
      <c r="F802" s="454">
        <v>54.55733</v>
      </c>
      <c r="G802" s="454">
        <v>1.89351E7</v>
      </c>
      <c r="H802" s="455"/>
      <c r="I802" s="457">
        <v>0.0108</v>
      </c>
    </row>
    <row r="803" ht="15.75" customHeight="1">
      <c r="A803" s="453">
        <v>44383.0</v>
      </c>
      <c r="B803" s="454">
        <v>56.31</v>
      </c>
      <c r="C803" s="454">
        <v>56.34</v>
      </c>
      <c r="D803" s="454">
        <v>55.81</v>
      </c>
      <c r="E803" s="454">
        <v>56.04</v>
      </c>
      <c r="F803" s="454">
        <v>54.36331</v>
      </c>
      <c r="G803" s="454">
        <v>1.40108E7</v>
      </c>
      <c r="H803" s="455"/>
      <c r="I803" s="457">
        <v>-0.0036</v>
      </c>
    </row>
    <row r="804" ht="15.75" customHeight="1">
      <c r="A804" s="453">
        <v>44414.0</v>
      </c>
      <c r="B804" s="454">
        <v>56.25</v>
      </c>
      <c r="C804" s="454">
        <v>56.25</v>
      </c>
      <c r="D804" s="454">
        <v>55.55</v>
      </c>
      <c r="E804" s="454">
        <v>55.65</v>
      </c>
      <c r="F804" s="454">
        <v>53.98499</v>
      </c>
      <c r="G804" s="454">
        <v>1.09683E7</v>
      </c>
      <c r="H804" s="455"/>
      <c r="I804" s="457">
        <v>-0.007</v>
      </c>
    </row>
    <row r="805" ht="15.75" customHeight="1">
      <c r="A805" s="453">
        <v>44445.0</v>
      </c>
      <c r="B805" s="454">
        <v>55.75</v>
      </c>
      <c r="C805" s="454">
        <v>55.92</v>
      </c>
      <c r="D805" s="454">
        <v>55.48</v>
      </c>
      <c r="E805" s="454">
        <v>55.48</v>
      </c>
      <c r="F805" s="454">
        <v>53.82007</v>
      </c>
      <c r="G805" s="454">
        <v>9838800.0</v>
      </c>
      <c r="H805" s="455"/>
      <c r="I805" s="457">
        <v>-0.0031</v>
      </c>
    </row>
    <row r="806" ht="15.75" customHeight="1">
      <c r="A806" s="453">
        <v>44475.0</v>
      </c>
      <c r="B806" s="454">
        <v>55.91</v>
      </c>
      <c r="C806" s="454">
        <v>56.12</v>
      </c>
      <c r="D806" s="454">
        <v>55.76</v>
      </c>
      <c r="E806" s="454">
        <v>55.91</v>
      </c>
      <c r="F806" s="454">
        <v>54.2372</v>
      </c>
      <c r="G806" s="454">
        <v>1.24444E7</v>
      </c>
      <c r="H806" s="455"/>
      <c r="I806" s="457">
        <v>0.0078</v>
      </c>
    </row>
    <row r="807" ht="15.75" customHeight="1">
      <c r="A807" s="453">
        <v>44506.0</v>
      </c>
      <c r="B807" s="454">
        <v>55.99</v>
      </c>
      <c r="C807" s="454">
        <v>56.21</v>
      </c>
      <c r="D807" s="454">
        <v>55.66</v>
      </c>
      <c r="E807" s="454">
        <v>56.16</v>
      </c>
      <c r="F807" s="454">
        <v>54.47972</v>
      </c>
      <c r="G807" s="454">
        <v>1.18258E7</v>
      </c>
      <c r="H807" s="455"/>
      <c r="I807" s="457">
        <v>0.0045</v>
      </c>
    </row>
    <row r="808" ht="15.75" customHeight="1">
      <c r="A808" s="458" t="s">
        <v>796</v>
      </c>
      <c r="B808" s="454">
        <v>55.69</v>
      </c>
      <c r="C808" s="454">
        <v>55.71</v>
      </c>
      <c r="D808" s="454">
        <v>55.2</v>
      </c>
      <c r="E808" s="454">
        <v>55.55</v>
      </c>
      <c r="F808" s="454">
        <v>54.29402</v>
      </c>
      <c r="G808" s="454">
        <v>9710800.0</v>
      </c>
      <c r="H808" s="455"/>
      <c r="I808" s="457">
        <v>-0.0034</v>
      </c>
    </row>
    <row r="809" ht="15.75" customHeight="1">
      <c r="A809" s="458" t="s">
        <v>797</v>
      </c>
      <c r="B809" s="454">
        <v>55.78</v>
      </c>
      <c r="C809" s="454">
        <v>55.79</v>
      </c>
      <c r="D809" s="454">
        <v>55.19</v>
      </c>
      <c r="E809" s="454">
        <v>55.41</v>
      </c>
      <c r="F809" s="454">
        <v>54.15719</v>
      </c>
      <c r="G809" s="454">
        <v>1.11542E7</v>
      </c>
      <c r="H809" s="455"/>
      <c r="I809" s="457">
        <v>-0.0025</v>
      </c>
    </row>
    <row r="810" ht="15.75" customHeight="1">
      <c r="A810" s="458" t="s">
        <v>798</v>
      </c>
      <c r="B810" s="454">
        <v>55.44</v>
      </c>
      <c r="C810" s="454">
        <v>55.46</v>
      </c>
      <c r="D810" s="454">
        <v>54.64</v>
      </c>
      <c r="E810" s="454">
        <v>54.67</v>
      </c>
      <c r="F810" s="454">
        <v>53.43392</v>
      </c>
      <c r="G810" s="454">
        <v>1.52117E7</v>
      </c>
      <c r="H810" s="455"/>
      <c r="I810" s="457">
        <v>-0.0134</v>
      </c>
    </row>
    <row r="811" ht="15.75" customHeight="1">
      <c r="A811" s="458" t="s">
        <v>799</v>
      </c>
      <c r="B811" s="454">
        <v>54.67</v>
      </c>
      <c r="C811" s="454">
        <v>55.15</v>
      </c>
      <c r="D811" s="454">
        <v>54.65</v>
      </c>
      <c r="E811" s="454">
        <v>54.95</v>
      </c>
      <c r="F811" s="454">
        <v>53.70759</v>
      </c>
      <c r="G811" s="454">
        <v>1.06584E7</v>
      </c>
      <c r="H811" s="455"/>
      <c r="I811" s="457">
        <v>0.0051</v>
      </c>
    </row>
    <row r="812" ht="15.75" customHeight="1">
      <c r="A812" s="458" t="s">
        <v>800</v>
      </c>
      <c r="B812" s="454">
        <v>54.51</v>
      </c>
      <c r="C812" s="454">
        <v>54.62</v>
      </c>
      <c r="D812" s="454">
        <v>53.72</v>
      </c>
      <c r="E812" s="454">
        <v>53.77</v>
      </c>
      <c r="F812" s="454">
        <v>52.55426</v>
      </c>
      <c r="G812" s="454">
        <v>3.14456E7</v>
      </c>
      <c r="H812" s="455"/>
      <c r="I812" s="457">
        <v>-0.0215</v>
      </c>
    </row>
    <row r="813" ht="15.75" customHeight="1">
      <c r="A813" s="458" t="s">
        <v>801</v>
      </c>
      <c r="B813" s="454">
        <v>54.22</v>
      </c>
      <c r="C813" s="454">
        <v>54.43</v>
      </c>
      <c r="D813" s="454">
        <v>54.0</v>
      </c>
      <c r="E813" s="454">
        <v>54.36</v>
      </c>
      <c r="F813" s="454">
        <v>53.13092</v>
      </c>
      <c r="G813" s="454">
        <v>1.44043E7</v>
      </c>
      <c r="H813" s="455"/>
      <c r="I813" s="457">
        <v>0.011</v>
      </c>
    </row>
    <row r="814" ht="15.75" customHeight="1">
      <c r="A814" s="458" t="s">
        <v>802</v>
      </c>
      <c r="B814" s="454">
        <v>54.34</v>
      </c>
      <c r="C814" s="454">
        <v>54.85</v>
      </c>
      <c r="D814" s="454">
        <v>54.26</v>
      </c>
      <c r="E814" s="454">
        <v>54.56</v>
      </c>
      <c r="F814" s="454">
        <v>53.32641</v>
      </c>
      <c r="G814" s="454">
        <v>1.30728E7</v>
      </c>
      <c r="H814" s="455"/>
      <c r="I814" s="457">
        <v>0.0037</v>
      </c>
    </row>
    <row r="815" ht="15.75" customHeight="1">
      <c r="A815" s="458" t="s">
        <v>803</v>
      </c>
      <c r="B815" s="454">
        <v>54.56</v>
      </c>
      <c r="C815" s="454">
        <v>54.6</v>
      </c>
      <c r="D815" s="454">
        <v>54.11</v>
      </c>
      <c r="E815" s="454">
        <v>54.12</v>
      </c>
      <c r="F815" s="454">
        <v>52.89635</v>
      </c>
      <c r="G815" s="454">
        <v>1.23392E7</v>
      </c>
      <c r="H815" s="455"/>
      <c r="I815" s="457">
        <v>-0.0081</v>
      </c>
    </row>
    <row r="816" ht="15.75" customHeight="1">
      <c r="A816" s="458" t="s">
        <v>804</v>
      </c>
      <c r="B816" s="454">
        <v>54.26</v>
      </c>
      <c r="C816" s="454">
        <v>54.42</v>
      </c>
      <c r="D816" s="454">
        <v>54.0</v>
      </c>
      <c r="E816" s="454">
        <v>54.39</v>
      </c>
      <c r="F816" s="454">
        <v>53.16025</v>
      </c>
      <c r="G816" s="454">
        <v>1.14884E7</v>
      </c>
      <c r="H816" s="455"/>
      <c r="I816" s="457">
        <v>0.005</v>
      </c>
    </row>
    <row r="817" ht="15.75" customHeight="1">
      <c r="A817" s="458" t="s">
        <v>805</v>
      </c>
      <c r="B817" s="454">
        <v>54.24</v>
      </c>
      <c r="C817" s="454">
        <v>54.47</v>
      </c>
      <c r="D817" s="454">
        <v>54.01</v>
      </c>
      <c r="E817" s="454">
        <v>54.32</v>
      </c>
      <c r="F817" s="454">
        <v>53.09183</v>
      </c>
      <c r="G817" s="454">
        <v>1.88803E7</v>
      </c>
      <c r="H817" s="455"/>
      <c r="I817" s="457">
        <v>-0.0013</v>
      </c>
    </row>
    <row r="818" ht="15.75" customHeight="1">
      <c r="A818" s="458" t="s">
        <v>806</v>
      </c>
      <c r="B818" s="454">
        <v>54.25</v>
      </c>
      <c r="C818" s="454">
        <v>54.37</v>
      </c>
      <c r="D818" s="454">
        <v>54.0</v>
      </c>
      <c r="E818" s="454">
        <v>54.26</v>
      </c>
      <c r="F818" s="454">
        <v>53.03319</v>
      </c>
      <c r="G818" s="454">
        <v>1.05569E7</v>
      </c>
      <c r="H818" s="455"/>
      <c r="I818" s="457">
        <v>-0.0011</v>
      </c>
    </row>
    <row r="819" ht="15.75" customHeight="1">
      <c r="A819" s="458" t="s">
        <v>807</v>
      </c>
      <c r="B819" s="454">
        <v>54.13</v>
      </c>
      <c r="C819" s="454">
        <v>54.34</v>
      </c>
      <c r="D819" s="454">
        <v>53.72</v>
      </c>
      <c r="E819" s="454">
        <v>53.86</v>
      </c>
      <c r="F819" s="454">
        <v>52.64223</v>
      </c>
      <c r="G819" s="454">
        <v>1.23009E7</v>
      </c>
      <c r="H819" s="455"/>
      <c r="I819" s="457">
        <v>-0.0074</v>
      </c>
    </row>
    <row r="820" ht="15.75" customHeight="1">
      <c r="A820" s="458" t="s">
        <v>808</v>
      </c>
      <c r="B820" s="454">
        <v>53.8</v>
      </c>
      <c r="C820" s="454">
        <v>54.18</v>
      </c>
      <c r="D820" s="454">
        <v>53.75</v>
      </c>
      <c r="E820" s="454">
        <v>54.11</v>
      </c>
      <c r="F820" s="454">
        <v>52.88658</v>
      </c>
      <c r="G820" s="454">
        <v>1.46142E7</v>
      </c>
      <c r="H820" s="455"/>
      <c r="I820" s="457">
        <v>0.0046</v>
      </c>
    </row>
    <row r="821" ht="15.75" customHeight="1">
      <c r="A821" s="453">
        <v>44203.0</v>
      </c>
      <c r="B821" s="454">
        <v>54.34</v>
      </c>
      <c r="C821" s="454">
        <v>54.48</v>
      </c>
      <c r="D821" s="454">
        <v>53.86</v>
      </c>
      <c r="E821" s="454">
        <v>53.96</v>
      </c>
      <c r="F821" s="454">
        <v>52.73997</v>
      </c>
      <c r="G821" s="454">
        <v>1.32147E7</v>
      </c>
      <c r="H821" s="455"/>
      <c r="I821" s="457">
        <v>-0.0028</v>
      </c>
    </row>
    <row r="822" ht="15.75" customHeight="1">
      <c r="A822" s="453">
        <v>44234.0</v>
      </c>
      <c r="B822" s="454">
        <v>54.0</v>
      </c>
      <c r="C822" s="454">
        <v>54.45</v>
      </c>
      <c r="D822" s="454">
        <v>54.0</v>
      </c>
      <c r="E822" s="454">
        <v>54.18</v>
      </c>
      <c r="F822" s="454">
        <v>52.95499</v>
      </c>
      <c r="G822" s="454">
        <v>1.06046E7</v>
      </c>
      <c r="H822" s="455"/>
      <c r="I822" s="457">
        <v>0.0041</v>
      </c>
    </row>
    <row r="823" ht="15.75" customHeight="1">
      <c r="A823" s="453">
        <v>44354.0</v>
      </c>
      <c r="B823" s="454">
        <v>53.99</v>
      </c>
      <c r="C823" s="454">
        <v>54.09</v>
      </c>
      <c r="D823" s="454">
        <v>53.55</v>
      </c>
      <c r="E823" s="454">
        <v>53.88</v>
      </c>
      <c r="F823" s="454">
        <v>52.66178</v>
      </c>
      <c r="G823" s="454">
        <v>1.52782E7</v>
      </c>
      <c r="H823" s="455"/>
      <c r="I823" s="457">
        <v>-0.0055</v>
      </c>
    </row>
    <row r="824" ht="15.75" customHeight="1">
      <c r="A824" s="453">
        <v>44384.0</v>
      </c>
      <c r="B824" s="454">
        <v>53.72</v>
      </c>
      <c r="C824" s="454">
        <v>54.38</v>
      </c>
      <c r="D824" s="454">
        <v>53.72</v>
      </c>
      <c r="E824" s="454">
        <v>54.32</v>
      </c>
      <c r="F824" s="454">
        <v>53.09183</v>
      </c>
      <c r="G824" s="454">
        <v>1.43777E7</v>
      </c>
      <c r="H824" s="455"/>
      <c r="I824" s="457">
        <v>0.0082</v>
      </c>
    </row>
    <row r="825" ht="15.75" customHeight="1">
      <c r="A825" s="453">
        <v>44415.0</v>
      </c>
      <c r="B825" s="454">
        <v>54.01</v>
      </c>
      <c r="C825" s="454">
        <v>54.17</v>
      </c>
      <c r="D825" s="454">
        <v>53.74</v>
      </c>
      <c r="E825" s="454">
        <v>54.13</v>
      </c>
      <c r="F825" s="454">
        <v>52.90613</v>
      </c>
      <c r="G825" s="454">
        <v>1.19439E7</v>
      </c>
      <c r="H825" s="455"/>
      <c r="I825" s="457">
        <v>-0.0035</v>
      </c>
    </row>
    <row r="826" ht="15.75" customHeight="1">
      <c r="A826" s="453">
        <v>44446.0</v>
      </c>
      <c r="B826" s="454">
        <v>54.25</v>
      </c>
      <c r="C826" s="454">
        <v>54.52</v>
      </c>
      <c r="D826" s="454">
        <v>54.18</v>
      </c>
      <c r="E826" s="454">
        <v>54.46</v>
      </c>
      <c r="F826" s="454">
        <v>53.22866</v>
      </c>
      <c r="G826" s="454">
        <v>1.0847E7</v>
      </c>
      <c r="H826" s="455"/>
      <c r="I826" s="457">
        <v>0.0061</v>
      </c>
    </row>
    <row r="827" ht="15.75" customHeight="1">
      <c r="A827" s="453">
        <v>44537.0</v>
      </c>
      <c r="B827" s="454">
        <v>54.32</v>
      </c>
      <c r="C827" s="454">
        <v>54.6</v>
      </c>
      <c r="D827" s="454">
        <v>54.27</v>
      </c>
      <c r="E827" s="454">
        <v>54.48</v>
      </c>
      <c r="F827" s="454">
        <v>53.24821</v>
      </c>
      <c r="G827" s="454">
        <v>1.51076E7</v>
      </c>
      <c r="H827" s="455"/>
      <c r="I827" s="457">
        <v>4.0E-4</v>
      </c>
    </row>
    <row r="828" ht="15.75" customHeight="1">
      <c r="A828" s="458" t="s">
        <v>809</v>
      </c>
      <c r="B828" s="454">
        <v>54.95</v>
      </c>
      <c r="C828" s="454">
        <v>55.3</v>
      </c>
      <c r="D828" s="454">
        <v>54.75</v>
      </c>
      <c r="E828" s="454">
        <v>55.02</v>
      </c>
      <c r="F828" s="454">
        <v>53.77601</v>
      </c>
      <c r="G828" s="454">
        <v>1.51708E7</v>
      </c>
      <c r="H828" s="455"/>
      <c r="I828" s="457">
        <v>0.0099</v>
      </c>
    </row>
    <row r="829" ht="15.75" customHeight="1">
      <c r="A829" s="458" t="s">
        <v>810</v>
      </c>
      <c r="B829" s="454">
        <v>55.02</v>
      </c>
      <c r="C829" s="454">
        <v>56.35</v>
      </c>
      <c r="D829" s="454">
        <v>54.96</v>
      </c>
      <c r="E829" s="454">
        <v>56.26</v>
      </c>
      <c r="F829" s="454">
        <v>54.98797</v>
      </c>
      <c r="G829" s="454">
        <v>2.20027E7</v>
      </c>
      <c r="H829" s="455"/>
      <c r="I829" s="457">
        <v>0.0225</v>
      </c>
    </row>
    <row r="830" ht="15.75" customHeight="1">
      <c r="A830" s="458" t="s">
        <v>811</v>
      </c>
      <c r="B830" s="454">
        <v>56.24</v>
      </c>
      <c r="C830" s="454">
        <v>56.47</v>
      </c>
      <c r="D830" s="454">
        <v>55.91</v>
      </c>
      <c r="E830" s="454">
        <v>56.44</v>
      </c>
      <c r="F830" s="454">
        <v>55.1639</v>
      </c>
      <c r="G830" s="454">
        <v>1.50682E7</v>
      </c>
      <c r="H830" s="455"/>
      <c r="I830" s="457">
        <v>0.0032</v>
      </c>
    </row>
    <row r="831" ht="15.75" customHeight="1">
      <c r="A831" s="458" t="s">
        <v>812</v>
      </c>
      <c r="B831" s="454">
        <v>56.46</v>
      </c>
      <c r="C831" s="454">
        <v>56.68</v>
      </c>
      <c r="D831" s="454">
        <v>56.26</v>
      </c>
      <c r="E831" s="454">
        <v>56.4</v>
      </c>
      <c r="F831" s="454">
        <v>55.12481</v>
      </c>
      <c r="G831" s="454">
        <v>1.48605E7</v>
      </c>
      <c r="H831" s="455"/>
      <c r="I831" s="457">
        <v>-7.0E-4</v>
      </c>
    </row>
    <row r="832" ht="15.75" customHeight="1">
      <c r="A832" s="458" t="s">
        <v>813</v>
      </c>
      <c r="B832" s="454">
        <v>56.08</v>
      </c>
      <c r="C832" s="454">
        <v>56.35</v>
      </c>
      <c r="D832" s="454">
        <v>55.16</v>
      </c>
      <c r="E832" s="454">
        <v>55.73</v>
      </c>
      <c r="F832" s="454">
        <v>54.46995</v>
      </c>
      <c r="G832" s="454">
        <v>1.9527E7</v>
      </c>
      <c r="H832" s="455"/>
      <c r="I832" s="457">
        <v>-0.0119</v>
      </c>
    </row>
    <row r="833" ht="15.75" customHeight="1">
      <c r="A833" s="458" t="s">
        <v>814</v>
      </c>
      <c r="B833" s="454">
        <v>55.73</v>
      </c>
      <c r="C833" s="454">
        <v>56.33</v>
      </c>
      <c r="D833" s="454">
        <v>55.52</v>
      </c>
      <c r="E833" s="454">
        <v>55.83</v>
      </c>
      <c r="F833" s="454">
        <v>54.56769</v>
      </c>
      <c r="G833" s="454">
        <v>1.62579E7</v>
      </c>
      <c r="H833" s="455"/>
      <c r="I833" s="457">
        <v>0.0018</v>
      </c>
    </row>
    <row r="834" ht="15.75" customHeight="1">
      <c r="A834" s="458" t="s">
        <v>815</v>
      </c>
      <c r="B834" s="454">
        <v>57.33</v>
      </c>
      <c r="C834" s="454">
        <v>57.56</v>
      </c>
      <c r="D834" s="454">
        <v>56.43</v>
      </c>
      <c r="E834" s="454">
        <v>56.55</v>
      </c>
      <c r="F834" s="454">
        <v>55.27141</v>
      </c>
      <c r="G834" s="454">
        <v>2.09182E7</v>
      </c>
      <c r="H834" s="455"/>
      <c r="I834" s="457">
        <v>0.0129</v>
      </c>
    </row>
    <row r="835" ht="15.75" customHeight="1">
      <c r="A835" s="458" t="s">
        <v>816</v>
      </c>
      <c r="B835" s="454">
        <v>56.62</v>
      </c>
      <c r="C835" s="454">
        <v>56.74</v>
      </c>
      <c r="D835" s="454">
        <v>56.05</v>
      </c>
      <c r="E835" s="454">
        <v>56.47</v>
      </c>
      <c r="F835" s="454">
        <v>55.19322</v>
      </c>
      <c r="G835" s="454">
        <v>1.34027E7</v>
      </c>
      <c r="H835" s="455"/>
      <c r="I835" s="457">
        <v>-0.0014</v>
      </c>
    </row>
    <row r="836" ht="15.75" customHeight="1">
      <c r="A836" s="458" t="s">
        <v>817</v>
      </c>
      <c r="B836" s="454">
        <v>56.59</v>
      </c>
      <c r="C836" s="454">
        <v>57.33</v>
      </c>
      <c r="D836" s="454">
        <v>56.45</v>
      </c>
      <c r="E836" s="454">
        <v>57.01</v>
      </c>
      <c r="F836" s="454">
        <v>55.72101</v>
      </c>
      <c r="G836" s="454">
        <v>1.2144E7</v>
      </c>
      <c r="H836" s="455"/>
      <c r="I836" s="457">
        <v>0.0096</v>
      </c>
    </row>
    <row r="837" ht="15.75" customHeight="1">
      <c r="A837" s="458" t="s">
        <v>818</v>
      </c>
      <c r="B837" s="454">
        <v>56.89</v>
      </c>
      <c r="C837" s="454">
        <v>57.12</v>
      </c>
      <c r="D837" s="454">
        <v>56.56</v>
      </c>
      <c r="E837" s="454">
        <v>57.06</v>
      </c>
      <c r="F837" s="454">
        <v>55.76988</v>
      </c>
      <c r="G837" s="454">
        <v>8681100.0</v>
      </c>
      <c r="H837" s="455"/>
      <c r="I837" s="457">
        <v>9.0E-4</v>
      </c>
    </row>
    <row r="838" ht="15.75" customHeight="1">
      <c r="A838" s="458" t="s">
        <v>819</v>
      </c>
      <c r="B838" s="454">
        <v>57.11</v>
      </c>
      <c r="C838" s="454">
        <v>57.54</v>
      </c>
      <c r="D838" s="454">
        <v>56.92</v>
      </c>
      <c r="E838" s="454">
        <v>57.26</v>
      </c>
      <c r="F838" s="454">
        <v>55.96536</v>
      </c>
      <c r="G838" s="454">
        <v>1.27944E7</v>
      </c>
      <c r="H838" s="455"/>
      <c r="I838" s="457">
        <v>0.0035</v>
      </c>
    </row>
    <row r="839" ht="15.75" customHeight="1">
      <c r="A839" s="458" t="s">
        <v>820</v>
      </c>
      <c r="B839" s="454">
        <v>56.99</v>
      </c>
      <c r="C839" s="454">
        <v>57.16</v>
      </c>
      <c r="D839" s="454">
        <v>56.63</v>
      </c>
      <c r="E839" s="454">
        <v>56.74</v>
      </c>
      <c r="F839" s="454">
        <v>55.45712</v>
      </c>
      <c r="G839" s="454">
        <v>9858000.0</v>
      </c>
      <c r="H839" s="455"/>
      <c r="I839" s="457">
        <v>-0.0091</v>
      </c>
    </row>
    <row r="840" ht="15.75" customHeight="1">
      <c r="A840" s="458" t="s">
        <v>821</v>
      </c>
      <c r="B840" s="454">
        <v>57.07</v>
      </c>
      <c r="C840" s="454">
        <v>57.25</v>
      </c>
      <c r="D840" s="454">
        <v>56.86</v>
      </c>
      <c r="E840" s="454">
        <v>57.05</v>
      </c>
      <c r="F840" s="454">
        <v>55.76011</v>
      </c>
      <c r="G840" s="454">
        <v>9599100.0</v>
      </c>
      <c r="H840" s="455"/>
      <c r="I840" s="457">
        <v>0.0055</v>
      </c>
    </row>
    <row r="841" ht="15.75" customHeight="1">
      <c r="A841" s="458" t="s">
        <v>822</v>
      </c>
      <c r="B841" s="454">
        <v>57.15</v>
      </c>
      <c r="C841" s="454">
        <v>57.25</v>
      </c>
      <c r="D841" s="454">
        <v>56.9</v>
      </c>
      <c r="E841" s="454">
        <v>57.03</v>
      </c>
      <c r="F841" s="454">
        <v>55.74056</v>
      </c>
      <c r="G841" s="454">
        <v>1.1727E7</v>
      </c>
      <c r="H841" s="455"/>
      <c r="I841" s="457">
        <v>-4.0E-4</v>
      </c>
    </row>
    <row r="842" ht="15.75" customHeight="1">
      <c r="A842" s="453">
        <v>44235.0</v>
      </c>
      <c r="B842" s="454">
        <v>57.2</v>
      </c>
      <c r="C842" s="454">
        <v>57.24</v>
      </c>
      <c r="D842" s="454">
        <v>56.71</v>
      </c>
      <c r="E842" s="454">
        <v>56.88</v>
      </c>
      <c r="F842" s="454">
        <v>55.59395</v>
      </c>
      <c r="G842" s="454">
        <v>9778000.0</v>
      </c>
      <c r="H842" s="455"/>
      <c r="I842" s="457">
        <v>-0.0026</v>
      </c>
    </row>
    <row r="843" ht="15.75" customHeight="1">
      <c r="A843" s="453">
        <v>44263.0</v>
      </c>
      <c r="B843" s="454">
        <v>57.0</v>
      </c>
      <c r="C843" s="454">
        <v>57.0</v>
      </c>
      <c r="D843" s="454">
        <v>56.75</v>
      </c>
      <c r="E843" s="454">
        <v>56.92</v>
      </c>
      <c r="F843" s="454">
        <v>55.63305</v>
      </c>
      <c r="G843" s="454">
        <v>8825500.0</v>
      </c>
      <c r="H843" s="455"/>
      <c r="I843" s="457">
        <v>7.0E-4</v>
      </c>
    </row>
    <row r="844" ht="15.75" customHeight="1">
      <c r="A844" s="453">
        <v>44294.0</v>
      </c>
      <c r="B844" s="454">
        <v>56.75</v>
      </c>
      <c r="C844" s="454">
        <v>56.95</v>
      </c>
      <c r="D844" s="454">
        <v>56.01</v>
      </c>
      <c r="E844" s="454">
        <v>56.1</v>
      </c>
      <c r="F844" s="454">
        <v>54.83159</v>
      </c>
      <c r="G844" s="454">
        <v>1.18884E7</v>
      </c>
      <c r="H844" s="455"/>
      <c r="I844" s="457">
        <v>-0.0144</v>
      </c>
    </row>
    <row r="845" ht="15.75" customHeight="1">
      <c r="A845" s="453">
        <v>44324.0</v>
      </c>
      <c r="B845" s="454">
        <v>56.44</v>
      </c>
      <c r="C845" s="454">
        <v>56.59</v>
      </c>
      <c r="D845" s="454">
        <v>56.29</v>
      </c>
      <c r="E845" s="454">
        <v>56.5</v>
      </c>
      <c r="F845" s="454">
        <v>55.22254</v>
      </c>
      <c r="G845" s="454">
        <v>9806800.0</v>
      </c>
      <c r="H845" s="455"/>
      <c r="I845" s="457">
        <v>0.0071</v>
      </c>
    </row>
    <row r="846" ht="15.75" customHeight="1">
      <c r="A846" s="453">
        <v>44355.0</v>
      </c>
      <c r="B846" s="454">
        <v>56.6</v>
      </c>
      <c r="C846" s="454">
        <v>56.74</v>
      </c>
      <c r="D846" s="454">
        <v>56.44</v>
      </c>
      <c r="E846" s="454">
        <v>56.64</v>
      </c>
      <c r="F846" s="454">
        <v>55.35938</v>
      </c>
      <c r="G846" s="454">
        <v>1.04093E7</v>
      </c>
      <c r="H846" s="455"/>
      <c r="I846" s="457">
        <v>0.0025</v>
      </c>
    </row>
    <row r="847" ht="15.75" customHeight="1">
      <c r="A847" s="453">
        <v>44447.0</v>
      </c>
      <c r="B847" s="454">
        <v>56.8</v>
      </c>
      <c r="C847" s="454">
        <v>56.88</v>
      </c>
      <c r="D847" s="454">
        <v>56.43</v>
      </c>
      <c r="E847" s="454">
        <v>56.65</v>
      </c>
      <c r="F847" s="454">
        <v>55.36915</v>
      </c>
      <c r="G847" s="454">
        <v>8859900.0</v>
      </c>
      <c r="H847" s="455"/>
      <c r="I847" s="457">
        <v>2.0E-4</v>
      </c>
    </row>
    <row r="848" ht="15.75" customHeight="1">
      <c r="A848" s="453">
        <v>44477.0</v>
      </c>
      <c r="B848" s="454">
        <v>56.84</v>
      </c>
      <c r="C848" s="454">
        <v>57.17</v>
      </c>
      <c r="D848" s="454">
        <v>56.66</v>
      </c>
      <c r="E848" s="454">
        <v>56.8</v>
      </c>
      <c r="F848" s="454">
        <v>55.51576</v>
      </c>
      <c r="G848" s="454">
        <v>1.09069E7</v>
      </c>
      <c r="H848" s="455"/>
      <c r="I848" s="457">
        <v>0.0026</v>
      </c>
    </row>
    <row r="849" ht="15.75" customHeight="1">
      <c r="A849" s="453">
        <v>44508.0</v>
      </c>
      <c r="B849" s="454">
        <v>56.89</v>
      </c>
      <c r="C849" s="454">
        <v>57.18</v>
      </c>
      <c r="D849" s="454">
        <v>56.71</v>
      </c>
      <c r="E849" s="454">
        <v>56.73</v>
      </c>
      <c r="F849" s="454">
        <v>55.44734</v>
      </c>
      <c r="G849" s="454">
        <v>8370700.0</v>
      </c>
      <c r="H849" s="455"/>
      <c r="I849" s="457">
        <v>-0.0012</v>
      </c>
    </row>
    <row r="850" ht="15.75" customHeight="1">
      <c r="A850" s="453">
        <v>44538.0</v>
      </c>
      <c r="B850" s="454">
        <v>56.73</v>
      </c>
      <c r="C850" s="454">
        <v>56.98</v>
      </c>
      <c r="D850" s="454">
        <v>56.73</v>
      </c>
      <c r="E850" s="454">
        <v>56.84</v>
      </c>
      <c r="F850" s="454">
        <v>55.55486</v>
      </c>
      <c r="G850" s="454">
        <v>6169200.0</v>
      </c>
      <c r="H850" s="455"/>
      <c r="I850" s="457">
        <v>0.0019</v>
      </c>
    </row>
    <row r="851" ht="15.75" customHeight="1">
      <c r="A851" s="458" t="s">
        <v>823</v>
      </c>
      <c r="B851" s="454">
        <v>56.81</v>
      </c>
      <c r="C851" s="454">
        <v>57.3</v>
      </c>
      <c r="D851" s="454">
        <v>56.77</v>
      </c>
      <c r="E851" s="454">
        <v>57.23</v>
      </c>
      <c r="F851" s="454">
        <v>55.93604</v>
      </c>
      <c r="G851" s="454">
        <v>7714200.0</v>
      </c>
      <c r="H851" s="455"/>
      <c r="I851" s="457">
        <v>0.0069</v>
      </c>
    </row>
    <row r="852" ht="15.75" customHeight="1">
      <c r="A852" s="458" t="s">
        <v>824</v>
      </c>
      <c r="B852" s="454">
        <v>57.2</v>
      </c>
      <c r="C852" s="454">
        <v>57.49</v>
      </c>
      <c r="D852" s="454">
        <v>57.03</v>
      </c>
      <c r="E852" s="454">
        <v>57.48</v>
      </c>
      <c r="F852" s="454">
        <v>56.18038</v>
      </c>
      <c r="G852" s="454">
        <v>7972000.0</v>
      </c>
      <c r="H852" s="455"/>
      <c r="I852" s="457">
        <v>0.0044</v>
      </c>
    </row>
    <row r="853" ht="15.75" customHeight="1">
      <c r="A853" s="458" t="s">
        <v>825</v>
      </c>
      <c r="B853" s="454">
        <v>57.46</v>
      </c>
      <c r="C853" s="454">
        <v>57.56</v>
      </c>
      <c r="D853" s="454">
        <v>57.01</v>
      </c>
      <c r="E853" s="454">
        <v>57.28</v>
      </c>
      <c r="F853" s="454">
        <v>55.98491</v>
      </c>
      <c r="G853" s="454">
        <v>1.03464E7</v>
      </c>
      <c r="H853" s="455"/>
      <c r="I853" s="457">
        <v>-0.0035</v>
      </c>
    </row>
    <row r="854" ht="15.75" customHeight="1">
      <c r="A854" s="458" t="s">
        <v>826</v>
      </c>
      <c r="B854" s="454">
        <v>57.19</v>
      </c>
      <c r="C854" s="454">
        <v>57.23</v>
      </c>
      <c r="D854" s="454">
        <v>56.42</v>
      </c>
      <c r="E854" s="454">
        <v>56.5</v>
      </c>
      <c r="F854" s="454">
        <v>55.22254</v>
      </c>
      <c r="G854" s="454">
        <v>1.38737E7</v>
      </c>
      <c r="H854" s="455"/>
      <c r="I854" s="457">
        <v>-0.0136</v>
      </c>
    </row>
    <row r="855" ht="15.75" customHeight="1">
      <c r="A855" s="458" t="s">
        <v>827</v>
      </c>
      <c r="B855" s="454">
        <v>56.06</v>
      </c>
      <c r="C855" s="454">
        <v>56.98</v>
      </c>
      <c r="D855" s="454">
        <v>55.95</v>
      </c>
      <c r="E855" s="454">
        <v>56.86</v>
      </c>
      <c r="F855" s="454">
        <v>55.5744</v>
      </c>
      <c r="G855" s="454">
        <v>9223700.0</v>
      </c>
      <c r="H855" s="455"/>
      <c r="I855" s="457">
        <v>0.0064</v>
      </c>
    </row>
    <row r="856" ht="15.75" customHeight="1">
      <c r="A856" s="458" t="s">
        <v>828</v>
      </c>
      <c r="B856" s="454">
        <v>56.84</v>
      </c>
      <c r="C856" s="454">
        <v>57.03</v>
      </c>
      <c r="D856" s="454">
        <v>56.58</v>
      </c>
      <c r="E856" s="454">
        <v>56.64</v>
      </c>
      <c r="F856" s="454">
        <v>55.35938</v>
      </c>
      <c r="G856" s="454">
        <v>1.05436E7</v>
      </c>
      <c r="H856" s="455"/>
      <c r="I856" s="457">
        <v>-0.0039</v>
      </c>
    </row>
    <row r="857" ht="15.75" customHeight="1">
      <c r="A857" s="458" t="s">
        <v>829</v>
      </c>
      <c r="B857" s="454">
        <v>56.67</v>
      </c>
      <c r="C857" s="454">
        <v>56.75</v>
      </c>
      <c r="D857" s="454">
        <v>56.38</v>
      </c>
      <c r="E857" s="454">
        <v>56.44</v>
      </c>
      <c r="F857" s="454">
        <v>55.1639</v>
      </c>
      <c r="G857" s="454">
        <v>8912800.0</v>
      </c>
      <c r="H857" s="455"/>
      <c r="I857" s="457">
        <v>-0.0035</v>
      </c>
    </row>
    <row r="858" ht="15.75" customHeight="1">
      <c r="A858" s="458" t="s">
        <v>830</v>
      </c>
      <c r="B858" s="454">
        <v>56.64</v>
      </c>
      <c r="C858" s="454">
        <v>56.64</v>
      </c>
      <c r="D858" s="454">
        <v>55.9</v>
      </c>
      <c r="E858" s="454">
        <v>56.01</v>
      </c>
      <c r="F858" s="454">
        <v>54.74362</v>
      </c>
      <c r="G858" s="454">
        <v>1.20672E7</v>
      </c>
      <c r="H858" s="455"/>
      <c r="I858" s="457">
        <v>-0.0076</v>
      </c>
    </row>
    <row r="859" ht="15.75" customHeight="1">
      <c r="A859" s="458" t="s">
        <v>831</v>
      </c>
      <c r="B859" s="454">
        <v>56.06</v>
      </c>
      <c r="C859" s="454">
        <v>56.17</v>
      </c>
      <c r="D859" s="454">
        <v>55.73</v>
      </c>
      <c r="E859" s="454">
        <v>56.07</v>
      </c>
      <c r="F859" s="454">
        <v>54.80227</v>
      </c>
      <c r="G859" s="454">
        <v>1.12707E7</v>
      </c>
      <c r="H859" s="455"/>
      <c r="I859" s="457">
        <v>0.0011</v>
      </c>
    </row>
    <row r="860" ht="15.75" customHeight="1">
      <c r="A860" s="458" t="s">
        <v>832</v>
      </c>
      <c r="B860" s="454">
        <v>55.95</v>
      </c>
      <c r="C860" s="454">
        <v>55.98</v>
      </c>
      <c r="D860" s="454">
        <v>55.51</v>
      </c>
      <c r="E860" s="454">
        <v>55.54</v>
      </c>
      <c r="F860" s="454">
        <v>54.28425</v>
      </c>
      <c r="G860" s="454">
        <v>1.03315E7</v>
      </c>
      <c r="H860" s="455"/>
      <c r="I860" s="457">
        <v>-0.0095</v>
      </c>
    </row>
    <row r="861" ht="15.75" customHeight="1">
      <c r="A861" s="458" t="s">
        <v>833</v>
      </c>
      <c r="B861" s="454">
        <v>55.66</v>
      </c>
      <c r="C861" s="454">
        <v>55.79</v>
      </c>
      <c r="D861" s="454">
        <v>55.45</v>
      </c>
      <c r="E861" s="454">
        <v>55.65</v>
      </c>
      <c r="F861" s="454">
        <v>54.39176</v>
      </c>
      <c r="G861" s="454">
        <v>8844100.0</v>
      </c>
      <c r="H861" s="455"/>
      <c r="I861" s="457">
        <v>0.002</v>
      </c>
    </row>
    <row r="862" ht="15.75" customHeight="1">
      <c r="A862" s="458" t="s">
        <v>834</v>
      </c>
      <c r="B862" s="454">
        <v>55.69</v>
      </c>
      <c r="C862" s="454">
        <v>56.2</v>
      </c>
      <c r="D862" s="454">
        <v>55.64</v>
      </c>
      <c r="E862" s="454">
        <v>56.18</v>
      </c>
      <c r="F862" s="454">
        <v>54.90978</v>
      </c>
      <c r="G862" s="454">
        <v>1.00347E7</v>
      </c>
      <c r="H862" s="455"/>
      <c r="I862" s="457">
        <v>0.0095</v>
      </c>
    </row>
    <row r="863" ht="15.75" customHeight="1">
      <c r="A863" s="458" t="s">
        <v>835</v>
      </c>
      <c r="B863" s="454">
        <v>56.16</v>
      </c>
      <c r="C863" s="454">
        <v>56.52</v>
      </c>
      <c r="D863" s="454">
        <v>56.0</v>
      </c>
      <c r="E863" s="454">
        <v>56.31</v>
      </c>
      <c r="F863" s="454">
        <v>55.03684</v>
      </c>
      <c r="G863" s="454">
        <v>1.41857E7</v>
      </c>
      <c r="H863" s="455"/>
      <c r="I863" s="457">
        <v>0.0023</v>
      </c>
    </row>
    <row r="864" ht="15.75" customHeight="1">
      <c r="A864" s="453">
        <v>44205.0</v>
      </c>
      <c r="B864" s="454">
        <v>56.38</v>
      </c>
      <c r="C864" s="454">
        <v>56.8</v>
      </c>
      <c r="D864" s="454">
        <v>56.28</v>
      </c>
      <c r="E864" s="454">
        <v>56.69</v>
      </c>
      <c r="F864" s="454">
        <v>55.40825</v>
      </c>
      <c r="G864" s="454">
        <v>9518900.0</v>
      </c>
      <c r="H864" s="455"/>
      <c r="I864" s="457">
        <v>0.0067</v>
      </c>
    </row>
    <row r="865" ht="15.75" customHeight="1">
      <c r="A865" s="453">
        <v>44236.0</v>
      </c>
      <c r="B865" s="454">
        <v>56.77</v>
      </c>
      <c r="C865" s="454">
        <v>57.03</v>
      </c>
      <c r="D865" s="454">
        <v>56.41</v>
      </c>
      <c r="E865" s="454">
        <v>56.77</v>
      </c>
      <c r="F865" s="454">
        <v>55.48644</v>
      </c>
      <c r="G865" s="454">
        <v>1.16532E7</v>
      </c>
      <c r="H865" s="455"/>
      <c r="I865" s="457">
        <v>0.0014</v>
      </c>
    </row>
    <row r="866" ht="15.75" customHeight="1">
      <c r="A866" s="453">
        <v>44264.0</v>
      </c>
      <c r="B866" s="454">
        <v>56.46</v>
      </c>
      <c r="C866" s="454">
        <v>56.77</v>
      </c>
      <c r="D866" s="454">
        <v>56.25</v>
      </c>
      <c r="E866" s="454">
        <v>56.73</v>
      </c>
      <c r="F866" s="454">
        <v>55.44734</v>
      </c>
      <c r="G866" s="454">
        <v>1.32204E7</v>
      </c>
      <c r="H866" s="455"/>
      <c r="I866" s="457">
        <v>-7.0E-4</v>
      </c>
    </row>
    <row r="867" ht="15.75" customHeight="1">
      <c r="A867" s="453">
        <v>44386.0</v>
      </c>
      <c r="B867" s="454">
        <v>56.6</v>
      </c>
      <c r="C867" s="454">
        <v>56.69</v>
      </c>
      <c r="D867" s="454">
        <v>55.51</v>
      </c>
      <c r="E867" s="454">
        <v>55.67</v>
      </c>
      <c r="F867" s="454">
        <v>54.41131</v>
      </c>
      <c r="G867" s="454">
        <v>2.00353E7</v>
      </c>
      <c r="H867" s="455"/>
      <c r="I867" s="457">
        <v>-0.0187</v>
      </c>
    </row>
    <row r="868" ht="15.75" customHeight="1">
      <c r="A868" s="453">
        <v>44417.0</v>
      </c>
      <c r="B868" s="454">
        <v>55.61</v>
      </c>
      <c r="C868" s="454">
        <v>56.48</v>
      </c>
      <c r="D868" s="454">
        <v>55.61</v>
      </c>
      <c r="E868" s="454">
        <v>56.42</v>
      </c>
      <c r="F868" s="454">
        <v>55.14435</v>
      </c>
      <c r="G868" s="454">
        <v>1.20401E7</v>
      </c>
      <c r="H868" s="455"/>
      <c r="I868" s="457">
        <v>0.0135</v>
      </c>
    </row>
    <row r="869" ht="15.75" customHeight="1">
      <c r="A869" s="453">
        <v>44448.0</v>
      </c>
      <c r="B869" s="454">
        <v>56.18</v>
      </c>
      <c r="C869" s="454">
        <v>56.42</v>
      </c>
      <c r="D869" s="454">
        <v>55.8</v>
      </c>
      <c r="E869" s="454">
        <v>55.86</v>
      </c>
      <c r="F869" s="454">
        <v>54.59701</v>
      </c>
      <c r="G869" s="454">
        <v>1.25454E7</v>
      </c>
      <c r="H869" s="455"/>
      <c r="I869" s="457">
        <v>-0.0099</v>
      </c>
    </row>
    <row r="870" ht="15.75" customHeight="1">
      <c r="A870" s="453">
        <v>44478.0</v>
      </c>
      <c r="B870" s="454">
        <v>56.01</v>
      </c>
      <c r="C870" s="454">
        <v>56.13</v>
      </c>
      <c r="D870" s="454">
        <v>55.52</v>
      </c>
      <c r="E870" s="454">
        <v>55.61</v>
      </c>
      <c r="F870" s="454">
        <v>54.35267</v>
      </c>
      <c r="G870" s="454">
        <v>1.05737E7</v>
      </c>
      <c r="H870" s="455"/>
      <c r="I870" s="457">
        <v>-0.0045</v>
      </c>
    </row>
    <row r="871" ht="15.75" customHeight="1">
      <c r="A871" s="458" t="s">
        <v>836</v>
      </c>
      <c r="B871" s="454">
        <v>55.74</v>
      </c>
      <c r="C871" s="454">
        <v>56.4</v>
      </c>
      <c r="D871" s="454">
        <v>55.74</v>
      </c>
      <c r="E871" s="454">
        <v>56.07</v>
      </c>
      <c r="F871" s="454">
        <v>54.80227</v>
      </c>
      <c r="G871" s="454">
        <v>2.02743E7</v>
      </c>
      <c r="H871" s="455"/>
      <c r="I871" s="457">
        <v>0.0083</v>
      </c>
    </row>
    <row r="872" ht="15.75" customHeight="1">
      <c r="A872" s="458" t="s">
        <v>837</v>
      </c>
      <c r="B872" s="454">
        <v>55.92</v>
      </c>
      <c r="C872" s="454">
        <v>55.98</v>
      </c>
      <c r="D872" s="454">
        <v>55.55</v>
      </c>
      <c r="E872" s="454">
        <v>55.69</v>
      </c>
      <c r="F872" s="454">
        <v>54.84165</v>
      </c>
      <c r="G872" s="454">
        <v>1.39189E7</v>
      </c>
      <c r="H872" s="455"/>
      <c r="I872" s="457">
        <v>7.0E-4</v>
      </c>
    </row>
    <row r="873" ht="15.75" customHeight="1">
      <c r="A873" s="458" t="s">
        <v>838</v>
      </c>
      <c r="B873" s="454">
        <v>55.68</v>
      </c>
      <c r="C873" s="454">
        <v>56.0</v>
      </c>
      <c r="D873" s="454">
        <v>55.42</v>
      </c>
      <c r="E873" s="454">
        <v>55.88</v>
      </c>
      <c r="F873" s="454">
        <v>55.02876</v>
      </c>
      <c r="G873" s="454">
        <v>1.5746E7</v>
      </c>
      <c r="H873" s="455"/>
      <c r="I873" s="457">
        <v>0.0034</v>
      </c>
    </row>
    <row r="874" ht="15.75" customHeight="1">
      <c r="A874" s="458" t="s">
        <v>839</v>
      </c>
      <c r="B874" s="454">
        <v>55.72</v>
      </c>
      <c r="C874" s="454">
        <v>55.99</v>
      </c>
      <c r="D874" s="454">
        <v>54.82</v>
      </c>
      <c r="E874" s="454">
        <v>55.35</v>
      </c>
      <c r="F874" s="454">
        <v>54.50683</v>
      </c>
      <c r="G874" s="454">
        <v>1.74304E7</v>
      </c>
      <c r="H874" s="455"/>
      <c r="I874" s="457">
        <v>-0.0095</v>
      </c>
    </row>
    <row r="875" ht="15.75" customHeight="1">
      <c r="A875" s="458" t="s">
        <v>840</v>
      </c>
      <c r="B875" s="454">
        <v>55.02</v>
      </c>
      <c r="C875" s="454">
        <v>55.19</v>
      </c>
      <c r="D875" s="454">
        <v>54.37</v>
      </c>
      <c r="E875" s="454">
        <v>54.44</v>
      </c>
      <c r="F875" s="454">
        <v>53.6107</v>
      </c>
      <c r="G875" s="454">
        <v>3.33702E7</v>
      </c>
      <c r="H875" s="455"/>
      <c r="I875" s="457">
        <v>-0.0164</v>
      </c>
    </row>
    <row r="876" ht="15.75" customHeight="1">
      <c r="A876" s="458" t="s">
        <v>841</v>
      </c>
      <c r="B876" s="454">
        <v>54.11</v>
      </c>
      <c r="C876" s="454">
        <v>54.4</v>
      </c>
      <c r="D876" s="454">
        <v>53.73</v>
      </c>
      <c r="E876" s="454">
        <v>54.06</v>
      </c>
      <c r="F876" s="454">
        <v>53.23649</v>
      </c>
      <c r="G876" s="454">
        <v>2.75425E7</v>
      </c>
      <c r="H876" s="455"/>
      <c r="I876" s="457">
        <v>-0.007</v>
      </c>
    </row>
    <row r="877" ht="15.75" customHeight="1">
      <c r="A877" s="458" t="s">
        <v>842</v>
      </c>
      <c r="B877" s="454">
        <v>54.39</v>
      </c>
      <c r="C877" s="454">
        <v>54.82</v>
      </c>
      <c r="D877" s="454">
        <v>53.94</v>
      </c>
      <c r="E877" s="454">
        <v>54.05</v>
      </c>
      <c r="F877" s="454">
        <v>53.22664</v>
      </c>
      <c r="G877" s="454">
        <v>1.64182E7</v>
      </c>
      <c r="H877" s="455"/>
      <c r="I877" s="457">
        <v>-2.0E-4</v>
      </c>
    </row>
    <row r="878" ht="15.75" customHeight="1">
      <c r="A878" s="458" t="s">
        <v>843</v>
      </c>
      <c r="B878" s="454">
        <v>54.51</v>
      </c>
      <c r="C878" s="454">
        <v>54.56</v>
      </c>
      <c r="D878" s="454">
        <v>54.06</v>
      </c>
      <c r="E878" s="454">
        <v>54.13</v>
      </c>
      <c r="F878" s="454">
        <v>53.30542</v>
      </c>
      <c r="G878" s="454">
        <v>1.27197E7</v>
      </c>
      <c r="H878" s="455"/>
      <c r="I878" s="457">
        <v>0.0015</v>
      </c>
    </row>
    <row r="879" ht="15.75" customHeight="1">
      <c r="A879" s="458" t="s">
        <v>844</v>
      </c>
      <c r="B879" s="454">
        <v>54.26</v>
      </c>
      <c r="C879" s="454">
        <v>54.62</v>
      </c>
      <c r="D879" s="454">
        <v>54.0</v>
      </c>
      <c r="E879" s="454">
        <v>54.04</v>
      </c>
      <c r="F879" s="454">
        <v>53.21679</v>
      </c>
      <c r="G879" s="454">
        <v>1.38362E7</v>
      </c>
      <c r="H879" s="455"/>
      <c r="I879" s="457">
        <v>-0.0017</v>
      </c>
    </row>
    <row r="880" ht="15.75" customHeight="1">
      <c r="A880" s="458" t="s">
        <v>845</v>
      </c>
      <c r="B880" s="454">
        <v>54.0</v>
      </c>
      <c r="C880" s="454">
        <v>54.24</v>
      </c>
      <c r="D880" s="454">
        <v>53.86</v>
      </c>
      <c r="E880" s="454">
        <v>53.89</v>
      </c>
      <c r="F880" s="454">
        <v>53.06907</v>
      </c>
      <c r="G880" s="454">
        <v>9682200.0</v>
      </c>
      <c r="H880" s="455"/>
      <c r="I880" s="457">
        <v>-0.0028</v>
      </c>
    </row>
    <row r="881" ht="15.75" customHeight="1">
      <c r="A881" s="458" t="s">
        <v>846</v>
      </c>
      <c r="B881" s="454">
        <v>53.85</v>
      </c>
      <c r="C881" s="454">
        <v>54.25</v>
      </c>
      <c r="D881" s="454">
        <v>53.57</v>
      </c>
      <c r="E881" s="454">
        <v>53.61</v>
      </c>
      <c r="F881" s="454">
        <v>52.79334</v>
      </c>
      <c r="G881" s="454">
        <v>1.24295E7</v>
      </c>
      <c r="H881" s="455"/>
      <c r="I881" s="457">
        <v>-0.0052</v>
      </c>
    </row>
    <row r="882" ht="15.75" customHeight="1">
      <c r="A882" s="458" t="s">
        <v>847</v>
      </c>
      <c r="B882" s="454">
        <v>53.46</v>
      </c>
      <c r="C882" s="454">
        <v>53.46</v>
      </c>
      <c r="D882" s="454">
        <v>52.43</v>
      </c>
      <c r="E882" s="454">
        <v>52.64</v>
      </c>
      <c r="F882" s="454">
        <v>51.83812</v>
      </c>
      <c r="G882" s="454">
        <v>1.99261E7</v>
      </c>
      <c r="H882" s="455"/>
      <c r="I882" s="457">
        <v>-0.0181</v>
      </c>
    </row>
    <row r="883" ht="15.75" customHeight="1">
      <c r="A883" s="458" t="s">
        <v>848</v>
      </c>
      <c r="B883" s="454">
        <v>52.64</v>
      </c>
      <c r="C883" s="454">
        <v>53.16</v>
      </c>
      <c r="D883" s="454">
        <v>52.56</v>
      </c>
      <c r="E883" s="454">
        <v>52.96</v>
      </c>
      <c r="F883" s="454">
        <v>52.15324</v>
      </c>
      <c r="G883" s="454">
        <v>1.39415E7</v>
      </c>
      <c r="H883" s="455"/>
      <c r="I883" s="457">
        <v>0.0061</v>
      </c>
    </row>
    <row r="884" ht="15.75" customHeight="1">
      <c r="A884" s="458" t="s">
        <v>849</v>
      </c>
      <c r="B884" s="454">
        <v>53.17</v>
      </c>
      <c r="C884" s="454">
        <v>53.33</v>
      </c>
      <c r="D884" s="454">
        <v>52.43</v>
      </c>
      <c r="E884" s="454">
        <v>52.47</v>
      </c>
      <c r="F884" s="454">
        <v>51.67071</v>
      </c>
      <c r="G884" s="454">
        <v>1.7672E7</v>
      </c>
      <c r="H884" s="455"/>
      <c r="I884" s="457">
        <v>-0.0093</v>
      </c>
    </row>
    <row r="885" ht="15.75" customHeight="1">
      <c r="A885" s="453">
        <v>44206.0</v>
      </c>
      <c r="B885" s="454">
        <v>52.78</v>
      </c>
      <c r="C885" s="454">
        <v>53.2</v>
      </c>
      <c r="D885" s="454">
        <v>52.57</v>
      </c>
      <c r="E885" s="454">
        <v>53.02</v>
      </c>
      <c r="F885" s="454">
        <v>52.21233</v>
      </c>
      <c r="G885" s="454">
        <v>1.62774E7</v>
      </c>
      <c r="H885" s="455"/>
      <c r="I885" s="457">
        <v>0.0105</v>
      </c>
    </row>
    <row r="886" ht="15.75" customHeight="1">
      <c r="A886" s="453">
        <v>44296.0</v>
      </c>
      <c r="B886" s="454">
        <v>53.06</v>
      </c>
      <c r="C886" s="454">
        <v>53.53</v>
      </c>
      <c r="D886" s="454">
        <v>52.4</v>
      </c>
      <c r="E886" s="454">
        <v>52.99</v>
      </c>
      <c r="F886" s="454">
        <v>52.18279</v>
      </c>
      <c r="G886" s="454">
        <v>1.89734E7</v>
      </c>
      <c r="H886" s="455"/>
      <c r="I886" s="457">
        <v>-6.0E-4</v>
      </c>
    </row>
    <row r="887" ht="15.75" customHeight="1">
      <c r="A887" s="453">
        <v>44326.0</v>
      </c>
      <c r="B887" s="454">
        <v>53.02</v>
      </c>
      <c r="C887" s="454">
        <v>53.47</v>
      </c>
      <c r="D887" s="454">
        <v>52.93</v>
      </c>
      <c r="E887" s="454">
        <v>53.08</v>
      </c>
      <c r="F887" s="454">
        <v>52.27142</v>
      </c>
      <c r="G887" s="454">
        <v>1.71731E7</v>
      </c>
      <c r="H887" s="455"/>
      <c r="I887" s="457">
        <v>0.0017</v>
      </c>
    </row>
    <row r="888" ht="15.75" customHeight="1">
      <c r="A888" s="453">
        <v>44357.0</v>
      </c>
      <c r="B888" s="454">
        <v>52.77</v>
      </c>
      <c r="C888" s="454">
        <v>53.77</v>
      </c>
      <c r="D888" s="454">
        <v>52.51</v>
      </c>
      <c r="E888" s="454">
        <v>53.71</v>
      </c>
      <c r="F888" s="454">
        <v>52.89182</v>
      </c>
      <c r="G888" s="454">
        <v>2.12845E7</v>
      </c>
      <c r="H888" s="455"/>
      <c r="I888" s="457">
        <v>0.0119</v>
      </c>
    </row>
    <row r="889" ht="15.75" customHeight="1">
      <c r="A889" s="453">
        <v>44387.0</v>
      </c>
      <c r="B889" s="454">
        <v>53.99</v>
      </c>
      <c r="C889" s="454">
        <v>54.28</v>
      </c>
      <c r="D889" s="454">
        <v>53.81</v>
      </c>
      <c r="E889" s="454">
        <v>53.88</v>
      </c>
      <c r="F889" s="454">
        <v>53.05923</v>
      </c>
      <c r="G889" s="454">
        <v>1.37744E7</v>
      </c>
      <c r="H889" s="455"/>
      <c r="I889" s="457">
        <v>0.0032</v>
      </c>
    </row>
    <row r="890" ht="15.75" customHeight="1">
      <c r="A890" s="453">
        <v>44418.0</v>
      </c>
      <c r="B890" s="454">
        <v>54.0</v>
      </c>
      <c r="C890" s="454">
        <v>54.39</v>
      </c>
      <c r="D890" s="454">
        <v>53.9</v>
      </c>
      <c r="E890" s="454">
        <v>54.12</v>
      </c>
      <c r="F890" s="454">
        <v>53.29557</v>
      </c>
      <c r="G890" s="454">
        <v>1.37868E7</v>
      </c>
      <c r="H890" s="455"/>
      <c r="I890" s="457">
        <v>0.0045</v>
      </c>
    </row>
    <row r="891" ht="15.75" customHeight="1">
      <c r="A891" s="459">
        <v>44510.0</v>
      </c>
      <c r="B891" s="454">
        <v>54.21</v>
      </c>
      <c r="C891" s="454">
        <v>54.39</v>
      </c>
      <c r="D891" s="454">
        <v>54.01</v>
      </c>
      <c r="E891" s="454">
        <v>54.23</v>
      </c>
      <c r="F891" s="454">
        <v>53.40389</v>
      </c>
      <c r="G891" s="454">
        <v>1.23785E7</v>
      </c>
      <c r="H891" s="455"/>
      <c r="I891" s="457">
        <v>0.002</v>
      </c>
    </row>
    <row r="892" ht="15.75" customHeight="1">
      <c r="A892" s="459">
        <v>44540.0</v>
      </c>
      <c r="B892" s="454">
        <v>54.42</v>
      </c>
      <c r="C892" s="454">
        <v>54.83</v>
      </c>
      <c r="D892" s="454">
        <v>54.22</v>
      </c>
      <c r="E892" s="454">
        <v>54.23</v>
      </c>
      <c r="F892" s="454">
        <v>53.40389</v>
      </c>
      <c r="G892" s="454">
        <v>1.94744E7</v>
      </c>
      <c r="H892" s="455"/>
      <c r="I892" s="457">
        <v>0.0</v>
      </c>
    </row>
    <row r="893" ht="15.75" customHeight="1">
      <c r="A893" s="458" t="s">
        <v>850</v>
      </c>
      <c r="B893" s="454">
        <v>54.17</v>
      </c>
      <c r="C893" s="454">
        <v>54.43</v>
      </c>
      <c r="D893" s="454">
        <v>53.79</v>
      </c>
      <c r="E893" s="454">
        <v>54.24</v>
      </c>
      <c r="F893" s="454">
        <v>53.41374</v>
      </c>
      <c r="G893" s="454">
        <v>1.21433E7</v>
      </c>
      <c r="H893" s="455"/>
      <c r="I893" s="457">
        <v>2.0E-4</v>
      </c>
    </row>
    <row r="894" ht="15.75" customHeight="1">
      <c r="A894" s="458" t="s">
        <v>851</v>
      </c>
      <c r="B894" s="454">
        <v>54.39</v>
      </c>
      <c r="C894" s="454">
        <v>54.81</v>
      </c>
      <c r="D894" s="454">
        <v>54.31</v>
      </c>
      <c r="E894" s="454">
        <v>54.61</v>
      </c>
      <c r="F894" s="454">
        <v>53.77811</v>
      </c>
      <c r="G894" s="454">
        <v>1.3704E7</v>
      </c>
      <c r="H894" s="455"/>
      <c r="I894" s="457">
        <v>0.0068</v>
      </c>
    </row>
    <row r="895" ht="15.75" customHeight="1">
      <c r="A895" s="458" t="s">
        <v>852</v>
      </c>
      <c r="B895" s="454">
        <v>54.64</v>
      </c>
      <c r="C895" s="454">
        <v>54.88</v>
      </c>
      <c r="D895" s="454">
        <v>54.29</v>
      </c>
      <c r="E895" s="454">
        <v>54.48</v>
      </c>
      <c r="F895" s="454">
        <v>53.65009</v>
      </c>
      <c r="G895" s="454">
        <v>1.7867E7</v>
      </c>
      <c r="H895" s="455"/>
      <c r="I895" s="457">
        <v>-0.0024</v>
      </c>
    </row>
    <row r="896" ht="15.75" customHeight="1">
      <c r="A896" s="458" t="s">
        <v>853</v>
      </c>
      <c r="B896" s="454">
        <v>54.35</v>
      </c>
      <c r="C896" s="454">
        <v>54.39</v>
      </c>
      <c r="D896" s="454">
        <v>53.86</v>
      </c>
      <c r="E896" s="454">
        <v>53.94</v>
      </c>
      <c r="F896" s="454">
        <v>53.11831</v>
      </c>
      <c r="G896" s="454">
        <v>1.58618E7</v>
      </c>
      <c r="H896" s="455"/>
      <c r="I896" s="457">
        <v>-0.0099</v>
      </c>
    </row>
    <row r="897" ht="15.75" customHeight="1">
      <c r="A897" s="458" t="s">
        <v>854</v>
      </c>
      <c r="B897" s="454">
        <v>54.04</v>
      </c>
      <c r="C897" s="454">
        <v>54.2</v>
      </c>
      <c r="D897" s="454">
        <v>53.77</v>
      </c>
      <c r="E897" s="454">
        <v>54.15</v>
      </c>
      <c r="F897" s="454">
        <v>53.32512</v>
      </c>
      <c r="G897" s="454">
        <v>1.10685E7</v>
      </c>
      <c r="H897" s="455"/>
      <c r="I897" s="457">
        <v>0.0039</v>
      </c>
    </row>
    <row r="898" ht="15.75" customHeight="1">
      <c r="A898" s="458" t="s">
        <v>855</v>
      </c>
      <c r="B898" s="454">
        <v>54.18</v>
      </c>
      <c r="C898" s="454">
        <v>54.76</v>
      </c>
      <c r="D898" s="454">
        <v>54.11</v>
      </c>
      <c r="E898" s="454">
        <v>54.63</v>
      </c>
      <c r="F898" s="454">
        <v>53.7978</v>
      </c>
      <c r="G898" s="454">
        <v>1.24748E7</v>
      </c>
      <c r="H898" s="455"/>
      <c r="I898" s="457">
        <v>0.0089</v>
      </c>
    </row>
    <row r="899" ht="15.75" customHeight="1">
      <c r="A899" s="458" t="s">
        <v>856</v>
      </c>
      <c r="B899" s="454">
        <v>54.6</v>
      </c>
      <c r="C899" s="454">
        <v>54.67</v>
      </c>
      <c r="D899" s="454">
        <v>54.21</v>
      </c>
      <c r="E899" s="454">
        <v>54.35</v>
      </c>
      <c r="F899" s="454">
        <v>53.52206</v>
      </c>
      <c r="G899" s="454">
        <v>1.43883E7</v>
      </c>
      <c r="H899" s="455"/>
      <c r="I899" s="457">
        <v>-0.0051</v>
      </c>
    </row>
    <row r="900" ht="15.75" customHeight="1">
      <c r="A900" s="458" t="s">
        <v>857</v>
      </c>
      <c r="B900" s="454">
        <v>54.39</v>
      </c>
      <c r="C900" s="454">
        <v>54.53</v>
      </c>
      <c r="D900" s="454">
        <v>54.07</v>
      </c>
      <c r="E900" s="454">
        <v>54.45</v>
      </c>
      <c r="F900" s="454">
        <v>53.62054</v>
      </c>
      <c r="G900" s="454">
        <v>1.28286E7</v>
      </c>
      <c r="H900" s="455"/>
      <c r="I900" s="457">
        <v>0.0018</v>
      </c>
    </row>
    <row r="901" ht="15.75" customHeight="1">
      <c r="A901" s="458" t="s">
        <v>858</v>
      </c>
      <c r="B901" s="454">
        <v>54.38</v>
      </c>
      <c r="C901" s="454">
        <v>54.47</v>
      </c>
      <c r="D901" s="454">
        <v>54.02</v>
      </c>
      <c r="E901" s="454">
        <v>54.23</v>
      </c>
      <c r="F901" s="454">
        <v>53.40389</v>
      </c>
      <c r="G901" s="454">
        <v>1.1855E7</v>
      </c>
      <c r="H901" s="455"/>
      <c r="I901" s="457">
        <v>-0.004</v>
      </c>
    </row>
    <row r="902" ht="15.75" customHeight="1">
      <c r="A902" s="458" t="s">
        <v>859</v>
      </c>
      <c r="B902" s="454">
        <v>54.32</v>
      </c>
      <c r="C902" s="454">
        <v>54.58</v>
      </c>
      <c r="D902" s="454">
        <v>54.23</v>
      </c>
      <c r="E902" s="454">
        <v>54.47</v>
      </c>
      <c r="F902" s="454">
        <v>53.64024</v>
      </c>
      <c r="G902" s="454">
        <v>1.20867E7</v>
      </c>
      <c r="H902" s="455"/>
      <c r="I902" s="457">
        <v>0.0044</v>
      </c>
    </row>
    <row r="903" ht="15.75" customHeight="1">
      <c r="A903" s="458" t="s">
        <v>860</v>
      </c>
      <c r="B903" s="454">
        <v>55.97</v>
      </c>
      <c r="C903" s="454">
        <v>56.08</v>
      </c>
      <c r="D903" s="454">
        <v>55.27</v>
      </c>
      <c r="E903" s="454">
        <v>55.52</v>
      </c>
      <c r="F903" s="454">
        <v>54.67424</v>
      </c>
      <c r="G903" s="454">
        <v>2.40198E7</v>
      </c>
      <c r="H903" s="455"/>
      <c r="I903" s="457">
        <v>0.0193</v>
      </c>
    </row>
    <row r="904" ht="15.75" customHeight="1">
      <c r="A904" s="458" t="s">
        <v>861</v>
      </c>
      <c r="B904" s="454">
        <v>55.75</v>
      </c>
      <c r="C904" s="454">
        <v>56.11</v>
      </c>
      <c r="D904" s="454">
        <v>55.62</v>
      </c>
      <c r="E904" s="454">
        <v>56.04</v>
      </c>
      <c r="F904" s="454">
        <v>55.18632</v>
      </c>
      <c r="G904" s="454">
        <v>1.5928E7</v>
      </c>
      <c r="H904" s="455"/>
      <c r="I904" s="457">
        <v>0.0094</v>
      </c>
    </row>
    <row r="905" ht="15.75" customHeight="1">
      <c r="A905" s="458" t="s">
        <v>862</v>
      </c>
      <c r="B905" s="454">
        <v>55.87</v>
      </c>
      <c r="C905" s="454">
        <v>56.47</v>
      </c>
      <c r="D905" s="454">
        <v>55.78</v>
      </c>
      <c r="E905" s="454">
        <v>56.37</v>
      </c>
      <c r="F905" s="454">
        <v>55.5113</v>
      </c>
      <c r="G905" s="454">
        <v>2.44637E7</v>
      </c>
      <c r="H905" s="455"/>
      <c r="I905" s="457">
        <v>0.0059</v>
      </c>
    </row>
    <row r="906" ht="15.75" customHeight="1">
      <c r="A906" s="453">
        <v>44207.0</v>
      </c>
      <c r="B906" s="454">
        <v>56.39</v>
      </c>
      <c r="C906" s="454">
        <v>56.4</v>
      </c>
      <c r="D906" s="454">
        <v>55.9</v>
      </c>
      <c r="E906" s="454">
        <v>56.17</v>
      </c>
      <c r="F906" s="454">
        <v>55.31434</v>
      </c>
      <c r="G906" s="454">
        <v>1.16511E7</v>
      </c>
      <c r="H906" s="455"/>
      <c r="I906" s="457">
        <v>-0.0035</v>
      </c>
    </row>
    <row r="907" ht="15.75" customHeight="1">
      <c r="A907" s="453">
        <v>44238.0</v>
      </c>
      <c r="B907" s="454">
        <v>56.47</v>
      </c>
      <c r="C907" s="454">
        <v>56.5</v>
      </c>
      <c r="D907" s="454">
        <v>55.97</v>
      </c>
      <c r="E907" s="454">
        <v>56.1</v>
      </c>
      <c r="F907" s="454">
        <v>55.24541</v>
      </c>
      <c r="G907" s="454">
        <v>1.14989E7</v>
      </c>
      <c r="H907" s="455"/>
      <c r="I907" s="457">
        <v>-0.0012</v>
      </c>
    </row>
    <row r="908" ht="15.75" customHeight="1">
      <c r="A908" s="453">
        <v>44266.0</v>
      </c>
      <c r="B908" s="454">
        <v>56.0</v>
      </c>
      <c r="C908" s="454">
        <v>56.33</v>
      </c>
      <c r="D908" s="454">
        <v>55.78</v>
      </c>
      <c r="E908" s="454">
        <v>56.29</v>
      </c>
      <c r="F908" s="454">
        <v>55.43251</v>
      </c>
      <c r="G908" s="454">
        <v>1.07883E7</v>
      </c>
      <c r="H908" s="455"/>
      <c r="I908" s="457">
        <v>0.0034</v>
      </c>
    </row>
    <row r="909" ht="15.75" customHeight="1">
      <c r="A909" s="453">
        <v>44297.0</v>
      </c>
      <c r="B909" s="454">
        <v>56.11</v>
      </c>
      <c r="C909" s="454">
        <v>56.63</v>
      </c>
      <c r="D909" s="454">
        <v>56.03</v>
      </c>
      <c r="E909" s="454">
        <v>56.6</v>
      </c>
      <c r="F909" s="454">
        <v>55.73779</v>
      </c>
      <c r="G909" s="454">
        <v>1.08202E7</v>
      </c>
      <c r="H909" s="455"/>
      <c r="I909" s="457">
        <v>0.0055</v>
      </c>
    </row>
    <row r="910" ht="15.75" customHeight="1">
      <c r="A910" s="453">
        <v>44327.0</v>
      </c>
      <c r="B910" s="454">
        <v>56.84</v>
      </c>
      <c r="C910" s="454">
        <v>57.16</v>
      </c>
      <c r="D910" s="454">
        <v>56.59</v>
      </c>
      <c r="E910" s="454">
        <v>56.84</v>
      </c>
      <c r="F910" s="454">
        <v>55.97414</v>
      </c>
      <c r="G910" s="454">
        <v>1.28867E7</v>
      </c>
      <c r="H910" s="455"/>
      <c r="I910" s="457">
        <v>0.0042</v>
      </c>
    </row>
    <row r="911" ht="15.75" customHeight="1">
      <c r="A911" s="453">
        <v>44419.0</v>
      </c>
      <c r="B911" s="454">
        <v>56.75</v>
      </c>
      <c r="C911" s="454">
        <v>56.89</v>
      </c>
      <c r="D911" s="454">
        <v>56.13</v>
      </c>
      <c r="E911" s="454">
        <v>56.33</v>
      </c>
      <c r="F911" s="454">
        <v>55.47191</v>
      </c>
      <c r="G911" s="454">
        <v>1.2828E7</v>
      </c>
      <c r="H911" s="455"/>
      <c r="I911" s="457">
        <v>-0.009</v>
      </c>
    </row>
    <row r="912" ht="15.75" customHeight="1">
      <c r="A912" s="453">
        <v>44450.0</v>
      </c>
      <c r="B912" s="454">
        <v>56.41</v>
      </c>
      <c r="C912" s="454">
        <v>56.52</v>
      </c>
      <c r="D912" s="454">
        <v>56.09</v>
      </c>
      <c r="E912" s="454">
        <v>56.49</v>
      </c>
      <c r="F912" s="454">
        <v>55.62947</v>
      </c>
      <c r="G912" s="454">
        <v>1.01558E7</v>
      </c>
      <c r="H912" s="455"/>
      <c r="I912" s="457">
        <v>0.0028</v>
      </c>
    </row>
    <row r="913" ht="15.75" customHeight="1">
      <c r="A913" s="459">
        <v>44480.0</v>
      </c>
      <c r="B913" s="454">
        <v>56.54</v>
      </c>
      <c r="C913" s="454">
        <v>56.92</v>
      </c>
      <c r="D913" s="454">
        <v>56.29</v>
      </c>
      <c r="E913" s="454">
        <v>56.72</v>
      </c>
      <c r="F913" s="454">
        <v>55.85597</v>
      </c>
      <c r="G913" s="454">
        <v>8813600.0</v>
      </c>
      <c r="H913" s="455"/>
      <c r="I913" s="457">
        <v>0.0041</v>
      </c>
    </row>
    <row r="914" ht="15.75" customHeight="1">
      <c r="A914" s="459">
        <v>44511.0</v>
      </c>
      <c r="B914" s="454">
        <v>56.83</v>
      </c>
      <c r="C914" s="454">
        <v>56.88</v>
      </c>
      <c r="D914" s="454">
        <v>56.57</v>
      </c>
      <c r="E914" s="454">
        <v>56.74</v>
      </c>
      <c r="F914" s="454">
        <v>55.87566</v>
      </c>
      <c r="G914" s="454">
        <v>7257700.0</v>
      </c>
      <c r="H914" s="455"/>
      <c r="I914" s="457">
        <v>4.0E-4</v>
      </c>
    </row>
    <row r="915" ht="15.75" customHeight="1">
      <c r="A915" s="459">
        <v>44541.0</v>
      </c>
      <c r="B915" s="454">
        <v>56.75</v>
      </c>
      <c r="C915" s="454">
        <v>56.99</v>
      </c>
      <c r="D915" s="454">
        <v>56.55</v>
      </c>
      <c r="E915" s="454">
        <v>56.61</v>
      </c>
      <c r="F915" s="454">
        <v>55.74764</v>
      </c>
      <c r="G915" s="454">
        <v>1.01625E7</v>
      </c>
      <c r="H915" s="455"/>
      <c r="I915" s="457">
        <v>-0.0023</v>
      </c>
    </row>
    <row r="916" ht="15.75" customHeight="1">
      <c r="A916" s="458" t="s">
        <v>863</v>
      </c>
      <c r="B916" s="454">
        <v>56.53</v>
      </c>
      <c r="C916" s="454">
        <v>56.68</v>
      </c>
      <c r="D916" s="454">
        <v>56.27</v>
      </c>
      <c r="E916" s="454">
        <v>56.62</v>
      </c>
      <c r="F916" s="454">
        <v>55.75748</v>
      </c>
      <c r="G916" s="454">
        <v>1.02892E7</v>
      </c>
      <c r="H916" s="455"/>
      <c r="I916" s="457">
        <v>2.0E-4</v>
      </c>
    </row>
    <row r="917" ht="15.75" customHeight="1">
      <c r="A917" s="458" t="s">
        <v>864</v>
      </c>
      <c r="B917" s="454">
        <v>56.62</v>
      </c>
      <c r="C917" s="454">
        <v>56.94</v>
      </c>
      <c r="D917" s="454">
        <v>56.19</v>
      </c>
      <c r="E917" s="454">
        <v>56.22</v>
      </c>
      <c r="F917" s="454">
        <v>55.36358</v>
      </c>
      <c r="G917" s="454">
        <v>1.37565E7</v>
      </c>
      <c r="H917" s="455"/>
      <c r="I917" s="457">
        <v>-0.0071</v>
      </c>
    </row>
    <row r="918" ht="15.75" customHeight="1">
      <c r="A918" s="458" t="s">
        <v>865</v>
      </c>
      <c r="B918" s="454">
        <v>56.04</v>
      </c>
      <c r="C918" s="454">
        <v>56.05</v>
      </c>
      <c r="D918" s="454">
        <v>55.65</v>
      </c>
      <c r="E918" s="454">
        <v>55.91</v>
      </c>
      <c r="F918" s="454">
        <v>55.0583</v>
      </c>
      <c r="G918" s="454">
        <v>1.32887E7</v>
      </c>
      <c r="H918" s="455"/>
      <c r="I918" s="457">
        <v>-0.0055</v>
      </c>
    </row>
    <row r="919" ht="15.75" customHeight="1">
      <c r="A919" s="458" t="s">
        <v>866</v>
      </c>
      <c r="B919" s="454">
        <v>55.83</v>
      </c>
      <c r="C919" s="454">
        <v>55.93</v>
      </c>
      <c r="D919" s="454">
        <v>55.14</v>
      </c>
      <c r="E919" s="454">
        <v>55.41</v>
      </c>
      <c r="F919" s="454">
        <v>54.56592</v>
      </c>
      <c r="G919" s="454">
        <v>1.53801E7</v>
      </c>
      <c r="H919" s="455"/>
      <c r="I919" s="457">
        <v>-0.0089</v>
      </c>
    </row>
    <row r="920" ht="15.75" customHeight="1">
      <c r="A920" s="458" t="s">
        <v>867</v>
      </c>
      <c r="B920" s="454">
        <v>55.44</v>
      </c>
      <c r="C920" s="454">
        <v>55.49</v>
      </c>
      <c r="D920" s="454">
        <v>54.9</v>
      </c>
      <c r="E920" s="454">
        <v>55.13</v>
      </c>
      <c r="F920" s="454">
        <v>54.29019</v>
      </c>
      <c r="G920" s="454">
        <v>1.58137E7</v>
      </c>
      <c r="H920" s="455"/>
      <c r="I920" s="457">
        <v>-0.0051</v>
      </c>
    </row>
    <row r="921" ht="15.75" customHeight="1">
      <c r="A921" s="458" t="s">
        <v>868</v>
      </c>
      <c r="B921" s="454">
        <v>55.1</v>
      </c>
      <c r="C921" s="454">
        <v>56.02</v>
      </c>
      <c r="D921" s="454">
        <v>55.08</v>
      </c>
      <c r="E921" s="454">
        <v>55.47</v>
      </c>
      <c r="F921" s="454">
        <v>54.62501</v>
      </c>
      <c r="G921" s="454">
        <v>1.69056E7</v>
      </c>
      <c r="H921" s="455"/>
      <c r="I921" s="457">
        <v>0.0062</v>
      </c>
    </row>
    <row r="922" ht="15.75" customHeight="1">
      <c r="A922" s="458" t="s">
        <v>869</v>
      </c>
      <c r="B922" s="454">
        <v>55.66</v>
      </c>
      <c r="C922" s="454">
        <v>56.11</v>
      </c>
      <c r="D922" s="454">
        <v>55.5</v>
      </c>
      <c r="E922" s="454">
        <v>55.88</v>
      </c>
      <c r="F922" s="454">
        <v>55.02876</v>
      </c>
      <c r="G922" s="454">
        <v>1.38359E7</v>
      </c>
      <c r="H922" s="455"/>
      <c r="I922" s="457">
        <v>0.0074</v>
      </c>
    </row>
    <row r="923" ht="15.75" customHeight="1">
      <c r="A923" s="458" t="s">
        <v>870</v>
      </c>
      <c r="B923" s="454">
        <v>55.71</v>
      </c>
      <c r="C923" s="454">
        <v>55.84</v>
      </c>
      <c r="D923" s="454">
        <v>55.03</v>
      </c>
      <c r="E923" s="454">
        <v>55.43</v>
      </c>
      <c r="F923" s="454">
        <v>54.58562</v>
      </c>
      <c r="G923" s="454">
        <v>1.25989E7</v>
      </c>
      <c r="H923" s="455"/>
      <c r="I923" s="457">
        <v>-0.0081</v>
      </c>
    </row>
    <row r="924" ht="15.75" customHeight="1">
      <c r="A924" s="458" t="s">
        <v>871</v>
      </c>
      <c r="B924" s="454">
        <v>54.59</v>
      </c>
      <c r="C924" s="454">
        <v>54.75</v>
      </c>
      <c r="D924" s="454">
        <v>53.58</v>
      </c>
      <c r="E924" s="454">
        <v>53.73</v>
      </c>
      <c r="F924" s="454">
        <v>52.91151</v>
      </c>
      <c r="G924" s="454">
        <v>1.47543E7</v>
      </c>
      <c r="H924" s="455"/>
      <c r="I924" s="457">
        <v>-0.0307</v>
      </c>
    </row>
    <row r="925" ht="15.75" customHeight="1">
      <c r="A925" s="458" t="s">
        <v>872</v>
      </c>
      <c r="B925" s="454">
        <v>54.05</v>
      </c>
      <c r="C925" s="454">
        <v>54.73</v>
      </c>
      <c r="D925" s="454">
        <v>53.93</v>
      </c>
      <c r="E925" s="454">
        <v>54.58</v>
      </c>
      <c r="F925" s="454">
        <v>53.74857</v>
      </c>
      <c r="G925" s="454">
        <v>2.27125E7</v>
      </c>
      <c r="H925" s="455"/>
      <c r="I925" s="457">
        <v>0.0158</v>
      </c>
    </row>
    <row r="926" ht="15.75" customHeight="1">
      <c r="A926" s="458" t="s">
        <v>873</v>
      </c>
      <c r="B926" s="454">
        <v>53.6</v>
      </c>
      <c r="C926" s="454">
        <v>53.63</v>
      </c>
      <c r="D926" s="454">
        <v>52.44</v>
      </c>
      <c r="E926" s="454">
        <v>52.45</v>
      </c>
      <c r="F926" s="454">
        <v>52.05156</v>
      </c>
      <c r="G926" s="454">
        <v>3.04852E7</v>
      </c>
      <c r="H926" s="455"/>
      <c r="I926" s="457">
        <v>-0.0316</v>
      </c>
    </row>
    <row r="927" ht="15.75" customHeight="1">
      <c r="A927" s="453">
        <v>44208.0</v>
      </c>
      <c r="B927" s="454">
        <v>52.98</v>
      </c>
      <c r="C927" s="454">
        <v>53.52</v>
      </c>
      <c r="D927" s="454">
        <v>52.28</v>
      </c>
      <c r="E927" s="454">
        <v>52.3</v>
      </c>
      <c r="F927" s="454">
        <v>51.9027</v>
      </c>
      <c r="G927" s="454">
        <v>1.87196E7</v>
      </c>
      <c r="H927" s="455"/>
      <c r="I927" s="457">
        <v>-0.0029</v>
      </c>
    </row>
    <row r="928" ht="15.75" customHeight="1">
      <c r="A928" s="453">
        <v>44239.0</v>
      </c>
      <c r="B928" s="454">
        <v>52.6</v>
      </c>
      <c r="C928" s="454">
        <v>53.34</v>
      </c>
      <c r="D928" s="454">
        <v>52.51</v>
      </c>
      <c r="E928" s="454">
        <v>53.07</v>
      </c>
      <c r="F928" s="454">
        <v>52.66684</v>
      </c>
      <c r="G928" s="454">
        <v>1.70742E7</v>
      </c>
      <c r="H928" s="455"/>
      <c r="I928" s="457">
        <v>0.0147</v>
      </c>
    </row>
    <row r="929" ht="15.75" customHeight="1">
      <c r="A929" s="453">
        <v>44267.0</v>
      </c>
      <c r="B929" s="454">
        <v>53.33</v>
      </c>
      <c r="C929" s="454">
        <v>53.61</v>
      </c>
      <c r="D929" s="454">
        <v>52.98</v>
      </c>
      <c r="E929" s="454">
        <v>53.54</v>
      </c>
      <c r="F929" s="454">
        <v>53.13327</v>
      </c>
      <c r="G929" s="454">
        <v>2.10644E7</v>
      </c>
      <c r="H929" s="455"/>
      <c r="I929" s="457">
        <v>0.0089</v>
      </c>
    </row>
    <row r="930" ht="15.75" customHeight="1">
      <c r="A930" s="453">
        <v>44359.0</v>
      </c>
      <c r="B930" s="454">
        <v>54.31</v>
      </c>
      <c r="C930" s="454">
        <v>55.25</v>
      </c>
      <c r="D930" s="454">
        <v>54.14</v>
      </c>
      <c r="E930" s="454">
        <v>54.91</v>
      </c>
      <c r="F930" s="454">
        <v>54.49287</v>
      </c>
      <c r="G930" s="454">
        <v>2.66241E7</v>
      </c>
      <c r="H930" s="455"/>
      <c r="I930" s="457">
        <v>0.0256</v>
      </c>
    </row>
    <row r="931" ht="15.75" customHeight="1">
      <c r="A931" s="453">
        <v>44389.0</v>
      </c>
      <c r="B931" s="454">
        <v>55.02</v>
      </c>
      <c r="C931" s="454">
        <v>55.42</v>
      </c>
      <c r="D931" s="454">
        <v>54.85</v>
      </c>
      <c r="E931" s="454">
        <v>55.21</v>
      </c>
      <c r="F931" s="454">
        <v>54.79059</v>
      </c>
      <c r="G931" s="454">
        <v>2.38327E7</v>
      </c>
      <c r="H931" s="455"/>
      <c r="I931" s="457">
        <v>0.0055</v>
      </c>
    </row>
    <row r="932" ht="15.75" customHeight="1">
      <c r="A932" s="453">
        <v>44420.0</v>
      </c>
      <c r="B932" s="454">
        <v>55.12</v>
      </c>
      <c r="C932" s="454">
        <v>55.35</v>
      </c>
      <c r="D932" s="454">
        <v>54.36</v>
      </c>
      <c r="E932" s="454">
        <v>55.0</v>
      </c>
      <c r="F932" s="454">
        <v>54.58218</v>
      </c>
      <c r="G932" s="454">
        <v>1.80263E7</v>
      </c>
      <c r="H932" s="455"/>
      <c r="I932" s="457">
        <v>-0.0038</v>
      </c>
    </row>
    <row r="933" ht="15.75" customHeight="1">
      <c r="A933" s="453">
        <v>44451.0</v>
      </c>
      <c r="B933" s="454">
        <v>54.75</v>
      </c>
      <c r="C933" s="454">
        <v>55.13</v>
      </c>
      <c r="D933" s="454">
        <v>54.59</v>
      </c>
      <c r="E933" s="454">
        <v>54.86</v>
      </c>
      <c r="F933" s="454">
        <v>54.44325</v>
      </c>
      <c r="G933" s="454">
        <v>1.38464E7</v>
      </c>
      <c r="H933" s="455"/>
      <c r="I933" s="457">
        <v>-0.0025</v>
      </c>
    </row>
    <row r="934" ht="15.75" customHeight="1">
      <c r="A934" s="459">
        <v>44481.0</v>
      </c>
      <c r="B934" s="454">
        <v>55.25</v>
      </c>
      <c r="C934" s="454">
        <v>56.32</v>
      </c>
      <c r="D934" s="454">
        <v>55.07</v>
      </c>
      <c r="E934" s="454">
        <v>56.28</v>
      </c>
      <c r="F934" s="454">
        <v>55.85246</v>
      </c>
      <c r="G934" s="454">
        <v>2.31536E7</v>
      </c>
      <c r="H934" s="455"/>
      <c r="I934" s="457">
        <v>0.0259</v>
      </c>
    </row>
    <row r="935" ht="15.75" customHeight="1">
      <c r="A935" s="458" t="s">
        <v>874</v>
      </c>
      <c r="B935" s="454">
        <v>56.98</v>
      </c>
      <c r="C935" s="454">
        <v>57.93</v>
      </c>
      <c r="D935" s="454">
        <v>56.96</v>
      </c>
      <c r="E935" s="454">
        <v>57.76</v>
      </c>
      <c r="F935" s="454">
        <v>57.32121</v>
      </c>
      <c r="G935" s="454">
        <v>3.13628E7</v>
      </c>
      <c r="H935" s="455"/>
      <c r="I935" s="457">
        <v>0.0263</v>
      </c>
    </row>
    <row r="936" ht="15.75" customHeight="1">
      <c r="A936" s="458" t="s">
        <v>875</v>
      </c>
      <c r="B936" s="454">
        <v>57.4</v>
      </c>
      <c r="C936" s="454">
        <v>58.17</v>
      </c>
      <c r="D936" s="454">
        <v>57.4</v>
      </c>
      <c r="E936" s="454">
        <v>57.8</v>
      </c>
      <c r="F936" s="454">
        <v>57.36091</v>
      </c>
      <c r="G936" s="454">
        <v>2.48066E7</v>
      </c>
      <c r="H936" s="455"/>
      <c r="I936" s="457">
        <v>7.0E-4</v>
      </c>
    </row>
    <row r="937" ht="15.75" customHeight="1">
      <c r="A937" s="458" t="s">
        <v>876</v>
      </c>
      <c r="B937" s="454">
        <v>57.93</v>
      </c>
      <c r="C937" s="454">
        <v>58.25</v>
      </c>
      <c r="D937" s="454">
        <v>57.65</v>
      </c>
      <c r="E937" s="454">
        <v>58.06</v>
      </c>
      <c r="F937" s="454">
        <v>57.61894</v>
      </c>
      <c r="G937" s="454">
        <v>2.49238E7</v>
      </c>
      <c r="H937" s="455"/>
      <c r="I937" s="457">
        <v>0.0045</v>
      </c>
    </row>
    <row r="938" ht="15.75" customHeight="1">
      <c r="A938" s="458" t="s">
        <v>877</v>
      </c>
      <c r="B938" s="454">
        <v>57.98</v>
      </c>
      <c r="C938" s="454">
        <v>58.88</v>
      </c>
      <c r="D938" s="454">
        <v>57.9</v>
      </c>
      <c r="E938" s="454">
        <v>58.65</v>
      </c>
      <c r="F938" s="454">
        <v>58.20446</v>
      </c>
      <c r="G938" s="454">
        <v>2.46969E7</v>
      </c>
      <c r="H938" s="455"/>
      <c r="I938" s="457">
        <v>0.0102</v>
      </c>
    </row>
    <row r="939" ht="15.75" customHeight="1">
      <c r="A939" s="458" t="s">
        <v>878</v>
      </c>
      <c r="B939" s="454">
        <v>58.49</v>
      </c>
      <c r="C939" s="454">
        <v>58.92</v>
      </c>
      <c r="D939" s="454">
        <v>57.7</v>
      </c>
      <c r="E939" s="454">
        <v>57.73</v>
      </c>
      <c r="F939" s="454">
        <v>57.29144</v>
      </c>
      <c r="G939" s="454">
        <v>5.18744E7</v>
      </c>
      <c r="H939" s="455"/>
      <c r="I939" s="457">
        <v>-0.0157</v>
      </c>
    </row>
    <row r="940" ht="15.75" customHeight="1">
      <c r="A940" s="458" t="s">
        <v>879</v>
      </c>
      <c r="B940" s="454">
        <v>57.2</v>
      </c>
      <c r="C940" s="454">
        <v>57.78</v>
      </c>
      <c r="D940" s="454">
        <v>57.0</v>
      </c>
      <c r="E940" s="454">
        <v>57.54</v>
      </c>
      <c r="F940" s="454">
        <v>57.10289</v>
      </c>
      <c r="G940" s="454">
        <v>2.08795E7</v>
      </c>
      <c r="H940" s="455"/>
      <c r="I940" s="457">
        <v>-0.0033</v>
      </c>
    </row>
    <row r="941" ht="15.75" customHeight="1">
      <c r="A941" s="458" t="s">
        <v>880</v>
      </c>
      <c r="B941" s="454">
        <v>57.61</v>
      </c>
      <c r="C941" s="454">
        <v>57.97</v>
      </c>
      <c r="D941" s="454">
        <v>57.53</v>
      </c>
      <c r="E941" s="454">
        <v>57.77</v>
      </c>
      <c r="F941" s="454">
        <v>57.33114</v>
      </c>
      <c r="G941" s="454">
        <v>1.58649E7</v>
      </c>
      <c r="H941" s="455"/>
      <c r="I941" s="457">
        <v>0.004</v>
      </c>
    </row>
    <row r="942" ht="15.75" customHeight="1">
      <c r="A942" s="458" t="s">
        <v>881</v>
      </c>
      <c r="B942" s="454">
        <v>57.71</v>
      </c>
      <c r="C942" s="454">
        <v>58.19</v>
      </c>
      <c r="D942" s="454">
        <v>57.49</v>
      </c>
      <c r="E942" s="454">
        <v>58.18</v>
      </c>
      <c r="F942" s="454">
        <v>57.73803</v>
      </c>
      <c r="G942" s="454">
        <v>1.24474E7</v>
      </c>
      <c r="H942" s="455"/>
      <c r="I942" s="457">
        <v>0.0071</v>
      </c>
    </row>
    <row r="943" ht="15.75" customHeight="1">
      <c r="A943" s="458" t="s">
        <v>882</v>
      </c>
      <c r="B943" s="454">
        <v>58.52</v>
      </c>
      <c r="C943" s="454">
        <v>58.61</v>
      </c>
      <c r="D943" s="454">
        <v>57.94</v>
      </c>
      <c r="E943" s="454">
        <v>58.22</v>
      </c>
      <c r="F943" s="454">
        <v>57.77772</v>
      </c>
      <c r="G943" s="454">
        <v>1.10273E7</v>
      </c>
      <c r="H943" s="455"/>
      <c r="I943" s="457">
        <v>7.0E-4</v>
      </c>
    </row>
    <row r="944" ht="15.75" customHeight="1">
      <c r="A944" s="458" t="s">
        <v>883</v>
      </c>
      <c r="B944" s="454">
        <v>58.0</v>
      </c>
      <c r="C944" s="454">
        <v>58.69</v>
      </c>
      <c r="D944" s="454">
        <v>58.0</v>
      </c>
      <c r="E944" s="454">
        <v>58.65</v>
      </c>
      <c r="F944" s="454">
        <v>58.20446</v>
      </c>
      <c r="G944" s="454">
        <v>9860000.0</v>
      </c>
      <c r="H944" s="455"/>
      <c r="I944" s="457">
        <v>0.0074</v>
      </c>
    </row>
    <row r="945" ht="15.75" customHeight="1">
      <c r="A945" s="458" t="s">
        <v>884</v>
      </c>
      <c r="B945" s="454">
        <v>58.4</v>
      </c>
      <c r="C945" s="454">
        <v>58.94</v>
      </c>
      <c r="D945" s="454">
        <v>58.3</v>
      </c>
      <c r="E945" s="454">
        <v>58.88</v>
      </c>
      <c r="F945" s="454">
        <v>58.43271</v>
      </c>
      <c r="G945" s="454">
        <v>8979900.0</v>
      </c>
      <c r="H945" s="455"/>
      <c r="I945" s="457">
        <v>0.0039</v>
      </c>
    </row>
    <row r="946" ht="15.75" customHeight="1">
      <c r="A946" s="458" t="s">
        <v>885</v>
      </c>
      <c r="B946" s="454">
        <v>58.95</v>
      </c>
      <c r="C946" s="454">
        <v>59.1</v>
      </c>
      <c r="D946" s="454">
        <v>58.66</v>
      </c>
      <c r="E946" s="454">
        <v>58.95</v>
      </c>
      <c r="F946" s="454">
        <v>58.50218</v>
      </c>
      <c r="G946" s="454">
        <v>9996000.0</v>
      </c>
      <c r="H946" s="455"/>
      <c r="I946" s="457">
        <v>0.0012</v>
      </c>
    </row>
    <row r="947" ht="15.75" customHeight="1">
      <c r="A947" s="458" t="s">
        <v>886</v>
      </c>
      <c r="B947" s="454">
        <v>59.06</v>
      </c>
      <c r="C947" s="454">
        <v>59.23</v>
      </c>
      <c r="D947" s="454">
        <v>58.76</v>
      </c>
      <c r="E947" s="454">
        <v>58.78</v>
      </c>
      <c r="F947" s="454">
        <v>58.33347</v>
      </c>
      <c r="G947" s="454">
        <v>7703900.0</v>
      </c>
      <c r="H947" s="455"/>
      <c r="I947" s="457">
        <v>-0.0029</v>
      </c>
    </row>
    <row r="948" ht="15.75" customHeight="1">
      <c r="A948" s="458" t="s">
        <v>887</v>
      </c>
      <c r="B948" s="454">
        <v>58.75</v>
      </c>
      <c r="C948" s="454">
        <v>59.35</v>
      </c>
      <c r="D948" s="454">
        <v>58.7</v>
      </c>
      <c r="E948" s="454">
        <v>59.21</v>
      </c>
      <c r="F948" s="454">
        <v>58.7602</v>
      </c>
      <c r="G948" s="454">
        <v>1.00213E7</v>
      </c>
      <c r="H948" s="455"/>
      <c r="I948" s="457">
        <v>0.0073</v>
      </c>
    </row>
    <row r="949" ht="15.75" customHeight="1">
      <c r="A949" s="453">
        <v>44621.0</v>
      </c>
      <c r="B949" s="454">
        <v>58.82</v>
      </c>
      <c r="C949" s="454">
        <v>59.31</v>
      </c>
      <c r="D949" s="454">
        <v>58.38</v>
      </c>
      <c r="E949" s="454">
        <v>59.3</v>
      </c>
      <c r="F949" s="454">
        <v>58.84952</v>
      </c>
      <c r="G949" s="454">
        <v>2.01873E7</v>
      </c>
      <c r="H949" s="455"/>
      <c r="I949" s="457">
        <v>0.0015</v>
      </c>
    </row>
    <row r="950" ht="15.75" customHeight="1">
      <c r="A950" s="453">
        <v>44652.0</v>
      </c>
      <c r="B950" s="454">
        <v>59.73</v>
      </c>
      <c r="C950" s="454">
        <v>60.54</v>
      </c>
      <c r="D950" s="454">
        <v>59.59</v>
      </c>
      <c r="E950" s="454">
        <v>60.29</v>
      </c>
      <c r="F950" s="454">
        <v>59.832</v>
      </c>
      <c r="G950" s="454">
        <v>2.61416E7</v>
      </c>
      <c r="H950" s="455"/>
      <c r="I950" s="457">
        <v>0.0167</v>
      </c>
    </row>
    <row r="951" ht="15.75" customHeight="1">
      <c r="A951" s="453">
        <v>44682.0</v>
      </c>
      <c r="B951" s="454">
        <v>60.09</v>
      </c>
      <c r="C951" s="454">
        <v>61.2</v>
      </c>
      <c r="D951" s="454">
        <v>60.05</v>
      </c>
      <c r="E951" s="454">
        <v>60.79</v>
      </c>
      <c r="F951" s="454">
        <v>60.3282</v>
      </c>
      <c r="G951" s="454">
        <v>2.25073E7</v>
      </c>
      <c r="H951" s="455"/>
      <c r="I951" s="457">
        <v>0.0083</v>
      </c>
    </row>
    <row r="952" ht="15.75" customHeight="1">
      <c r="A952" s="453">
        <v>44713.0</v>
      </c>
      <c r="B952" s="454">
        <v>60.47</v>
      </c>
      <c r="C952" s="454">
        <v>61.12</v>
      </c>
      <c r="D952" s="454">
        <v>60.44</v>
      </c>
      <c r="E952" s="454">
        <v>60.47</v>
      </c>
      <c r="F952" s="454">
        <v>60.01063</v>
      </c>
      <c r="G952" s="454">
        <v>1.79023E7</v>
      </c>
      <c r="H952" s="455"/>
      <c r="I952" s="457">
        <v>-0.0053</v>
      </c>
    </row>
    <row r="953" ht="15.75" customHeight="1">
      <c r="A953" s="453">
        <v>44743.0</v>
      </c>
      <c r="B953" s="454">
        <v>60.28</v>
      </c>
      <c r="C953" s="454">
        <v>60.72</v>
      </c>
      <c r="D953" s="454">
        <v>60.06</v>
      </c>
      <c r="E953" s="454">
        <v>60.33</v>
      </c>
      <c r="F953" s="454">
        <v>59.8717</v>
      </c>
      <c r="G953" s="454">
        <v>1.23079E7</v>
      </c>
      <c r="H953" s="455"/>
      <c r="I953" s="457">
        <v>-0.0023</v>
      </c>
    </row>
    <row r="954" ht="15.75" customHeight="1">
      <c r="A954" s="453">
        <v>44835.0</v>
      </c>
      <c r="B954" s="454">
        <v>60.55</v>
      </c>
      <c r="C954" s="454">
        <v>60.82</v>
      </c>
      <c r="D954" s="454">
        <v>60.18</v>
      </c>
      <c r="E954" s="454">
        <v>60.43</v>
      </c>
      <c r="F954" s="454">
        <v>59.97093</v>
      </c>
      <c r="G954" s="454">
        <v>2.09543E7</v>
      </c>
      <c r="H954" s="455"/>
      <c r="I954" s="457">
        <v>0.0017</v>
      </c>
    </row>
    <row r="955" ht="15.75" customHeight="1">
      <c r="A955" s="453">
        <v>44866.0</v>
      </c>
      <c r="B955" s="454">
        <v>60.43</v>
      </c>
      <c r="C955" s="454">
        <v>60.49</v>
      </c>
      <c r="D955" s="454">
        <v>59.84</v>
      </c>
      <c r="E955" s="454">
        <v>60.45</v>
      </c>
      <c r="F955" s="454">
        <v>59.99078</v>
      </c>
      <c r="G955" s="454">
        <v>1.93696E7</v>
      </c>
      <c r="H955" s="455"/>
      <c r="I955" s="457">
        <v>3.0E-4</v>
      </c>
    </row>
    <row r="956" ht="15.75" customHeight="1">
      <c r="A956" s="453">
        <v>44896.0</v>
      </c>
      <c r="B956" s="454">
        <v>60.53</v>
      </c>
      <c r="C956" s="454">
        <v>60.69</v>
      </c>
      <c r="D956" s="454">
        <v>60.19</v>
      </c>
      <c r="E956" s="454">
        <v>60.54</v>
      </c>
      <c r="F956" s="454">
        <v>60.0801</v>
      </c>
      <c r="G956" s="454">
        <v>1.57538E7</v>
      </c>
      <c r="H956" s="455"/>
      <c r="I956" s="457">
        <v>0.0015</v>
      </c>
    </row>
    <row r="957" ht="15.75" customHeight="1">
      <c r="A957" s="458" t="s">
        <v>888</v>
      </c>
      <c r="B957" s="454">
        <v>60.54</v>
      </c>
      <c r="C957" s="454">
        <v>61.04</v>
      </c>
      <c r="D957" s="454">
        <v>60.39</v>
      </c>
      <c r="E957" s="454">
        <v>60.9</v>
      </c>
      <c r="F957" s="454">
        <v>60.43736</v>
      </c>
      <c r="G957" s="454">
        <v>1.4318E7</v>
      </c>
      <c r="H957" s="455"/>
      <c r="I957" s="457">
        <v>0.0059</v>
      </c>
    </row>
    <row r="958" ht="15.75" customHeight="1">
      <c r="A958" s="458" t="s">
        <v>889</v>
      </c>
      <c r="B958" s="454">
        <v>60.94</v>
      </c>
      <c r="C958" s="454">
        <v>61.45</v>
      </c>
      <c r="D958" s="454">
        <v>60.36</v>
      </c>
      <c r="E958" s="454">
        <v>61.39</v>
      </c>
      <c r="F958" s="454">
        <v>60.92364</v>
      </c>
      <c r="G958" s="454">
        <v>1.97296E7</v>
      </c>
      <c r="H958" s="455"/>
      <c r="I958" s="457">
        <v>0.008</v>
      </c>
    </row>
    <row r="959" ht="15.75" customHeight="1">
      <c r="A959" s="458" t="s">
        <v>890</v>
      </c>
      <c r="B959" s="454">
        <v>61.06</v>
      </c>
      <c r="C959" s="454">
        <v>61.19</v>
      </c>
      <c r="D959" s="454">
        <v>60.45</v>
      </c>
      <c r="E959" s="454">
        <v>60.9</v>
      </c>
      <c r="F959" s="454">
        <v>60.43736</v>
      </c>
      <c r="G959" s="454">
        <v>2.19767E7</v>
      </c>
      <c r="H959" s="455"/>
      <c r="I959" s="457">
        <v>-0.008</v>
      </c>
    </row>
    <row r="960" ht="15.75" customHeight="1">
      <c r="A960" s="458" t="s">
        <v>891</v>
      </c>
      <c r="B960" s="454">
        <v>60.66</v>
      </c>
      <c r="C960" s="454">
        <v>61.18</v>
      </c>
      <c r="D960" s="454">
        <v>60.56</v>
      </c>
      <c r="E960" s="454">
        <v>61.0</v>
      </c>
      <c r="F960" s="454">
        <v>60.5366</v>
      </c>
      <c r="G960" s="454">
        <v>1.86547E7</v>
      </c>
      <c r="H960" s="455"/>
      <c r="I960" s="457">
        <v>0.0016</v>
      </c>
    </row>
    <row r="961" ht="15.75" customHeight="1">
      <c r="A961" s="458" t="s">
        <v>892</v>
      </c>
      <c r="B961" s="454">
        <v>61.0</v>
      </c>
      <c r="C961" s="454">
        <v>61.44</v>
      </c>
      <c r="D961" s="454">
        <v>60.72</v>
      </c>
      <c r="E961" s="454">
        <v>60.75</v>
      </c>
      <c r="F961" s="454">
        <v>60.2885</v>
      </c>
      <c r="G961" s="454">
        <v>2.30024E7</v>
      </c>
      <c r="H961" s="455"/>
      <c r="I961" s="457">
        <v>-0.0041</v>
      </c>
    </row>
    <row r="962" ht="15.75" customHeight="1">
      <c r="A962" s="458" t="s">
        <v>893</v>
      </c>
      <c r="B962" s="454">
        <v>61.08</v>
      </c>
      <c r="C962" s="454">
        <v>61.3</v>
      </c>
      <c r="D962" s="454">
        <v>60.4</v>
      </c>
      <c r="E962" s="454">
        <v>60.45</v>
      </c>
      <c r="F962" s="454">
        <v>59.99078</v>
      </c>
      <c r="G962" s="454">
        <v>2.66432E7</v>
      </c>
      <c r="H962" s="455"/>
      <c r="I962" s="457">
        <v>-0.0049</v>
      </c>
    </row>
    <row r="963" ht="15.75" customHeight="1">
      <c r="A963" s="458" t="s">
        <v>894</v>
      </c>
      <c r="B963" s="454">
        <v>59.9</v>
      </c>
      <c r="C963" s="454">
        <v>60.35</v>
      </c>
      <c r="D963" s="454">
        <v>58.57</v>
      </c>
      <c r="E963" s="454">
        <v>59.96</v>
      </c>
      <c r="F963" s="454">
        <v>59.5045</v>
      </c>
      <c r="G963" s="454">
        <v>3.01851E7</v>
      </c>
      <c r="H963" s="455"/>
      <c r="I963" s="457">
        <v>-0.0081</v>
      </c>
    </row>
    <row r="964" ht="15.75" customHeight="1">
      <c r="A964" s="458" t="s">
        <v>895</v>
      </c>
      <c r="B964" s="454">
        <v>59.36</v>
      </c>
      <c r="C964" s="454">
        <v>60.05</v>
      </c>
      <c r="D964" s="454">
        <v>58.69</v>
      </c>
      <c r="E964" s="454">
        <v>59.82</v>
      </c>
      <c r="F964" s="454">
        <v>59.36557</v>
      </c>
      <c r="G964" s="454">
        <v>1.90271E7</v>
      </c>
      <c r="H964" s="455"/>
      <c r="I964" s="457">
        <v>-0.0023</v>
      </c>
    </row>
    <row r="965" ht="15.75" customHeight="1">
      <c r="A965" s="458" t="s">
        <v>896</v>
      </c>
      <c r="B965" s="454">
        <v>59.79</v>
      </c>
      <c r="C965" s="454">
        <v>60.35</v>
      </c>
      <c r="D965" s="454">
        <v>59.21</v>
      </c>
      <c r="E965" s="454">
        <v>59.6</v>
      </c>
      <c r="F965" s="454">
        <v>59.14724</v>
      </c>
      <c r="G965" s="454">
        <v>1.91902E7</v>
      </c>
      <c r="H965" s="455"/>
      <c r="I965" s="457">
        <v>-0.0037</v>
      </c>
    </row>
    <row r="966" ht="15.75" customHeight="1">
      <c r="A966" s="458" t="s">
        <v>897</v>
      </c>
      <c r="B966" s="454">
        <v>59.88</v>
      </c>
      <c r="C966" s="454">
        <v>60.93</v>
      </c>
      <c r="D966" s="454">
        <v>59.5</v>
      </c>
      <c r="E966" s="454">
        <v>59.65</v>
      </c>
      <c r="F966" s="454">
        <v>59.19686</v>
      </c>
      <c r="G966" s="454">
        <v>1.88938E7</v>
      </c>
      <c r="H966" s="455"/>
      <c r="I966" s="457">
        <v>8.0E-4</v>
      </c>
    </row>
    <row r="967" ht="15.75" customHeight="1">
      <c r="A967" s="458" t="s">
        <v>898</v>
      </c>
      <c r="B967" s="454">
        <v>59.39</v>
      </c>
      <c r="C967" s="454">
        <v>60.89</v>
      </c>
      <c r="D967" s="454">
        <v>58.94</v>
      </c>
      <c r="E967" s="454">
        <v>60.84</v>
      </c>
      <c r="F967" s="454">
        <v>60.37782</v>
      </c>
      <c r="G967" s="454">
        <v>1.91015E7</v>
      </c>
      <c r="H967" s="455"/>
      <c r="I967" s="457">
        <v>0.0199</v>
      </c>
    </row>
    <row r="968" ht="15.75" customHeight="1">
      <c r="A968" s="458" t="s">
        <v>899</v>
      </c>
      <c r="B968" s="454">
        <v>60.3</v>
      </c>
      <c r="C968" s="454">
        <v>61.14</v>
      </c>
      <c r="D968" s="454">
        <v>60.15</v>
      </c>
      <c r="E968" s="454">
        <v>61.01</v>
      </c>
      <c r="F968" s="454">
        <v>60.54652</v>
      </c>
      <c r="G968" s="454">
        <v>2.20453E7</v>
      </c>
      <c r="H968" s="455"/>
      <c r="I968" s="457">
        <v>0.0028</v>
      </c>
    </row>
    <row r="969" ht="15.75" customHeight="1">
      <c r="A969" s="453">
        <v>44563.0</v>
      </c>
      <c r="B969" s="454">
        <v>60.91</v>
      </c>
      <c r="C969" s="454">
        <v>61.14</v>
      </c>
      <c r="D969" s="454">
        <v>60.16</v>
      </c>
      <c r="E969" s="454">
        <v>60.56</v>
      </c>
      <c r="F969" s="454">
        <v>60.09995</v>
      </c>
      <c r="G969" s="454">
        <v>2.08417E7</v>
      </c>
      <c r="H969" s="455"/>
      <c r="I969" s="457">
        <v>-0.0074</v>
      </c>
    </row>
    <row r="970" ht="15.75" customHeight="1">
      <c r="A970" s="453">
        <v>44594.0</v>
      </c>
      <c r="B970" s="454">
        <v>60.62</v>
      </c>
      <c r="C970" s="454">
        <v>61.27</v>
      </c>
      <c r="D970" s="454">
        <v>60.56</v>
      </c>
      <c r="E970" s="454">
        <v>61.18</v>
      </c>
      <c r="F970" s="454">
        <v>60.71524</v>
      </c>
      <c r="G970" s="454">
        <v>2.02256E7</v>
      </c>
      <c r="H970" s="455"/>
      <c r="I970" s="457">
        <v>0.0102</v>
      </c>
    </row>
    <row r="971" ht="15.75" customHeight="1">
      <c r="A971" s="453">
        <v>44622.0</v>
      </c>
      <c r="B971" s="454">
        <v>60.94</v>
      </c>
      <c r="C971" s="454">
        <v>61.78</v>
      </c>
      <c r="D971" s="454">
        <v>60.59</v>
      </c>
      <c r="E971" s="454">
        <v>61.61</v>
      </c>
      <c r="F971" s="454">
        <v>61.14197</v>
      </c>
      <c r="G971" s="454">
        <v>1.94405E7</v>
      </c>
      <c r="H971" s="455"/>
      <c r="I971" s="457">
        <v>0.007</v>
      </c>
    </row>
    <row r="972" ht="15.75" customHeight="1">
      <c r="A972" s="453">
        <v>44653.0</v>
      </c>
      <c r="B972" s="454">
        <v>61.49</v>
      </c>
      <c r="C972" s="454">
        <v>61.68</v>
      </c>
      <c r="D972" s="454">
        <v>60.57</v>
      </c>
      <c r="E972" s="454">
        <v>60.96</v>
      </c>
      <c r="F972" s="454">
        <v>60.49691</v>
      </c>
      <c r="G972" s="454">
        <v>1.74037E7</v>
      </c>
      <c r="H972" s="455"/>
      <c r="I972" s="457">
        <v>-0.0106</v>
      </c>
    </row>
    <row r="973" ht="15.75" customHeight="1">
      <c r="A973" s="453">
        <v>44744.0</v>
      </c>
      <c r="B973" s="454">
        <v>61.38</v>
      </c>
      <c r="C973" s="454">
        <v>61.72</v>
      </c>
      <c r="D973" s="454">
        <v>60.86</v>
      </c>
      <c r="E973" s="454">
        <v>61.6</v>
      </c>
      <c r="F973" s="454">
        <v>61.13204</v>
      </c>
      <c r="G973" s="454">
        <v>1.78464E7</v>
      </c>
      <c r="H973" s="455"/>
      <c r="I973" s="457">
        <v>0.0105</v>
      </c>
    </row>
    <row r="974" ht="15.75" customHeight="1">
      <c r="A974" s="453">
        <v>44775.0</v>
      </c>
      <c r="B974" s="454">
        <v>61.83</v>
      </c>
      <c r="C974" s="454">
        <v>62.33</v>
      </c>
      <c r="D974" s="454">
        <v>61.74</v>
      </c>
      <c r="E974" s="454">
        <v>62.0</v>
      </c>
      <c r="F974" s="454">
        <v>61.52901</v>
      </c>
      <c r="G974" s="454">
        <v>1.87717E7</v>
      </c>
      <c r="H974" s="455"/>
      <c r="I974" s="457">
        <v>0.0065</v>
      </c>
    </row>
    <row r="975" ht="15.75" customHeight="1">
      <c r="A975" s="453">
        <v>44806.0</v>
      </c>
      <c r="B975" s="454">
        <v>62.17</v>
      </c>
      <c r="C975" s="454">
        <v>62.32</v>
      </c>
      <c r="D975" s="454">
        <v>60.9</v>
      </c>
      <c r="E975" s="454">
        <v>61.04</v>
      </c>
      <c r="F975" s="454">
        <v>60.5763</v>
      </c>
      <c r="G975" s="454">
        <v>2.35956E7</v>
      </c>
      <c r="H975" s="455"/>
      <c r="I975" s="457">
        <v>-0.0155</v>
      </c>
    </row>
    <row r="976" ht="15.75" customHeight="1">
      <c r="A976" s="453">
        <v>44836.0</v>
      </c>
      <c r="B976" s="454">
        <v>60.36</v>
      </c>
      <c r="C976" s="454">
        <v>62.3</v>
      </c>
      <c r="D976" s="454">
        <v>60.2</v>
      </c>
      <c r="E976" s="454">
        <v>61.38</v>
      </c>
      <c r="F976" s="454">
        <v>60.91372</v>
      </c>
      <c r="G976" s="454">
        <v>2.35615E7</v>
      </c>
      <c r="H976" s="455"/>
      <c r="I976" s="457">
        <v>0.0056</v>
      </c>
    </row>
    <row r="977" ht="15.75" customHeight="1">
      <c r="A977" s="453">
        <v>44867.0</v>
      </c>
      <c r="B977" s="454">
        <v>61.77</v>
      </c>
      <c r="C977" s="454">
        <v>61.98</v>
      </c>
      <c r="D977" s="454">
        <v>60.15</v>
      </c>
      <c r="E977" s="454">
        <v>60.29</v>
      </c>
      <c r="F977" s="454">
        <v>59.832</v>
      </c>
      <c r="G977" s="454">
        <v>2.27814E7</v>
      </c>
      <c r="H977" s="455"/>
      <c r="I977" s="457">
        <v>-0.0178</v>
      </c>
    </row>
    <row r="978" ht="15.75" customHeight="1">
      <c r="A978" s="458" t="s">
        <v>900</v>
      </c>
      <c r="B978" s="454">
        <v>60.16</v>
      </c>
      <c r="C978" s="454">
        <v>60.79</v>
      </c>
      <c r="D978" s="454">
        <v>59.28</v>
      </c>
      <c r="E978" s="454">
        <v>60.68</v>
      </c>
      <c r="F978" s="454">
        <v>60.21904</v>
      </c>
      <c r="G978" s="454">
        <v>2.36413E7</v>
      </c>
      <c r="H978" s="455"/>
      <c r="I978" s="457">
        <v>0.0065</v>
      </c>
    </row>
    <row r="979" ht="15.75" customHeight="1">
      <c r="A979" s="458" t="s">
        <v>901</v>
      </c>
      <c r="B979" s="454">
        <v>60.96</v>
      </c>
      <c r="C979" s="454">
        <v>61.78</v>
      </c>
      <c r="D979" s="454">
        <v>60.63</v>
      </c>
      <c r="E979" s="454">
        <v>60.91</v>
      </c>
      <c r="F979" s="454">
        <v>60.44729</v>
      </c>
      <c r="G979" s="454">
        <v>1.34087E7</v>
      </c>
      <c r="H979" s="455"/>
      <c r="I979" s="457">
        <v>0.0038</v>
      </c>
    </row>
    <row r="980" ht="15.75" customHeight="1">
      <c r="A980" s="458" t="s">
        <v>902</v>
      </c>
      <c r="B980" s="454">
        <v>60.86</v>
      </c>
      <c r="C980" s="454">
        <v>61.4</v>
      </c>
      <c r="D980" s="454">
        <v>60.56</v>
      </c>
      <c r="E980" s="454">
        <v>60.9</v>
      </c>
      <c r="F980" s="454">
        <v>60.43736</v>
      </c>
      <c r="G980" s="454">
        <v>1.54847E7</v>
      </c>
      <c r="H980" s="455"/>
      <c r="I980" s="457">
        <v>-2.0E-4</v>
      </c>
    </row>
    <row r="981" ht="15.75" customHeight="1">
      <c r="A981" s="458" t="s">
        <v>903</v>
      </c>
      <c r="B981" s="454">
        <v>60.55</v>
      </c>
      <c r="C981" s="454">
        <v>62.28</v>
      </c>
      <c r="D981" s="454">
        <v>60.41</v>
      </c>
      <c r="E981" s="454">
        <v>62.12</v>
      </c>
      <c r="F981" s="454">
        <v>61.64809</v>
      </c>
      <c r="G981" s="454">
        <v>2.14687E7</v>
      </c>
      <c r="H981" s="455"/>
      <c r="I981" s="457">
        <v>0.02</v>
      </c>
    </row>
    <row r="982" ht="15.75" customHeight="1">
      <c r="A982" s="458" t="s">
        <v>904</v>
      </c>
      <c r="B982" s="454">
        <v>62.12</v>
      </c>
      <c r="C982" s="454">
        <v>62.82</v>
      </c>
      <c r="D982" s="454">
        <v>61.99</v>
      </c>
      <c r="E982" s="454">
        <v>62.54</v>
      </c>
      <c r="F982" s="454">
        <v>62.0649</v>
      </c>
      <c r="G982" s="454">
        <v>2.1975E7</v>
      </c>
      <c r="H982" s="455"/>
      <c r="I982" s="457">
        <v>0.0068</v>
      </c>
    </row>
    <row r="983" ht="15.75" customHeight="1">
      <c r="A983" s="458" t="s">
        <v>905</v>
      </c>
      <c r="B983" s="454">
        <v>62.43</v>
      </c>
      <c r="C983" s="454">
        <v>62.64</v>
      </c>
      <c r="D983" s="454">
        <v>61.72</v>
      </c>
      <c r="E983" s="454">
        <v>62.28</v>
      </c>
      <c r="F983" s="454">
        <v>61.80688</v>
      </c>
      <c r="G983" s="454">
        <v>2.17314E7</v>
      </c>
      <c r="H983" s="455"/>
      <c r="I983" s="457">
        <v>-0.0042</v>
      </c>
    </row>
    <row r="984" ht="15.75" customHeight="1">
      <c r="A984" s="458" t="s">
        <v>906</v>
      </c>
      <c r="B984" s="454">
        <v>62.24</v>
      </c>
      <c r="C984" s="454">
        <v>62.33</v>
      </c>
      <c r="D984" s="454">
        <v>61.34</v>
      </c>
      <c r="E984" s="454">
        <v>61.59</v>
      </c>
      <c r="F984" s="454">
        <v>61.12212</v>
      </c>
      <c r="G984" s="454">
        <v>1.92485E7</v>
      </c>
      <c r="H984" s="455"/>
      <c r="I984" s="457">
        <v>-0.0111</v>
      </c>
    </row>
    <row r="985" ht="15.75" customHeight="1">
      <c r="A985" s="458" t="s">
        <v>907</v>
      </c>
      <c r="B985" s="454">
        <v>59.97</v>
      </c>
      <c r="C985" s="454">
        <v>60.62</v>
      </c>
      <c r="D985" s="454">
        <v>59.22</v>
      </c>
      <c r="E985" s="454">
        <v>60.51</v>
      </c>
      <c r="F985" s="454">
        <v>60.05032</v>
      </c>
      <c r="G985" s="454">
        <v>2.72074E7</v>
      </c>
      <c r="H985" s="455"/>
      <c r="I985" s="457">
        <v>-0.0175</v>
      </c>
    </row>
    <row r="986" ht="15.75" customHeight="1">
      <c r="A986" s="458" t="s">
        <v>908</v>
      </c>
      <c r="B986" s="454">
        <v>60.94</v>
      </c>
      <c r="C986" s="454">
        <v>62.9</v>
      </c>
      <c r="D986" s="454">
        <v>60.92</v>
      </c>
      <c r="E986" s="454">
        <v>62.85</v>
      </c>
      <c r="F986" s="454">
        <v>62.37255</v>
      </c>
      <c r="G986" s="454">
        <v>2.14878E7</v>
      </c>
      <c r="H986" s="455"/>
      <c r="I986" s="457">
        <v>0.0387</v>
      </c>
    </row>
    <row r="987" ht="15.75" customHeight="1">
      <c r="A987" s="458" t="s">
        <v>909</v>
      </c>
      <c r="B987" s="454">
        <v>61.65</v>
      </c>
      <c r="C987" s="454">
        <v>62.34</v>
      </c>
      <c r="D987" s="454">
        <v>61.41</v>
      </c>
      <c r="E987" s="454">
        <v>62.24</v>
      </c>
      <c r="F987" s="454">
        <v>61.76719</v>
      </c>
      <c r="G987" s="454">
        <v>2.58791E7</v>
      </c>
      <c r="H987" s="455"/>
      <c r="I987" s="457">
        <v>-0.0097</v>
      </c>
    </row>
    <row r="988" ht="15.75" customHeight="1">
      <c r="A988" s="453">
        <v>44564.0</v>
      </c>
      <c r="B988" s="454">
        <v>62.14</v>
      </c>
      <c r="C988" s="454">
        <v>62.75</v>
      </c>
      <c r="D988" s="454">
        <v>61.51</v>
      </c>
      <c r="E988" s="454">
        <v>61.97</v>
      </c>
      <c r="F988" s="454">
        <v>61.49924</v>
      </c>
      <c r="G988" s="454">
        <v>1.58711E7</v>
      </c>
      <c r="H988" s="455"/>
      <c r="I988" s="457">
        <v>-0.0043</v>
      </c>
    </row>
    <row r="989" ht="15.75" customHeight="1">
      <c r="A989" s="453">
        <v>44595.0</v>
      </c>
      <c r="B989" s="454">
        <v>62.23</v>
      </c>
      <c r="C989" s="454">
        <v>62.88</v>
      </c>
      <c r="D989" s="454">
        <v>61.78</v>
      </c>
      <c r="E989" s="454">
        <v>62.43</v>
      </c>
      <c r="F989" s="454">
        <v>61.95574</v>
      </c>
      <c r="G989" s="454">
        <v>1.73191E7</v>
      </c>
      <c r="H989" s="455"/>
      <c r="I989" s="457">
        <v>0.0074</v>
      </c>
    </row>
    <row r="990" ht="15.75" customHeight="1">
      <c r="A990" s="453">
        <v>44623.0</v>
      </c>
      <c r="B990" s="454">
        <v>62.61</v>
      </c>
      <c r="C990" s="454">
        <v>63.02</v>
      </c>
      <c r="D990" s="454">
        <v>62.29</v>
      </c>
      <c r="E990" s="454">
        <v>62.47</v>
      </c>
      <c r="F990" s="454">
        <v>61.99544</v>
      </c>
      <c r="G990" s="454">
        <v>2.12628E7</v>
      </c>
      <c r="H990" s="455"/>
      <c r="I990" s="457">
        <v>6.0E-4</v>
      </c>
    </row>
    <row r="991" ht="15.75" customHeight="1">
      <c r="A991" s="453">
        <v>44654.0</v>
      </c>
      <c r="B991" s="454">
        <v>61.46</v>
      </c>
      <c r="C991" s="454">
        <v>62.59</v>
      </c>
      <c r="D991" s="454">
        <v>61.2</v>
      </c>
      <c r="E991" s="454">
        <v>62.57</v>
      </c>
      <c r="F991" s="454">
        <v>62.09468</v>
      </c>
      <c r="G991" s="454">
        <v>1.7163E7</v>
      </c>
      <c r="H991" s="455"/>
      <c r="I991" s="457">
        <v>0.0016</v>
      </c>
    </row>
    <row r="992" ht="15.75" customHeight="1">
      <c r="A992" s="453">
        <v>44745.0</v>
      </c>
      <c r="B992" s="454">
        <v>62.01</v>
      </c>
      <c r="C992" s="454">
        <v>62.07</v>
      </c>
      <c r="D992" s="454">
        <v>60.72</v>
      </c>
      <c r="E992" s="454">
        <v>61.08</v>
      </c>
      <c r="F992" s="454">
        <v>60.616</v>
      </c>
      <c r="G992" s="454">
        <v>2.91514E7</v>
      </c>
      <c r="H992" s="455"/>
      <c r="I992" s="457">
        <v>-0.0238</v>
      </c>
    </row>
    <row r="993" ht="15.75" customHeight="1">
      <c r="A993" s="453">
        <v>44776.0</v>
      </c>
      <c r="B993" s="454">
        <v>61.45</v>
      </c>
      <c r="C993" s="454">
        <v>61.54</v>
      </c>
      <c r="D993" s="454">
        <v>58.59</v>
      </c>
      <c r="E993" s="454">
        <v>58.66</v>
      </c>
      <c r="F993" s="454">
        <v>58.21438</v>
      </c>
      <c r="G993" s="454">
        <v>3.02421E7</v>
      </c>
      <c r="H993" s="455"/>
      <c r="I993" s="457">
        <v>-0.0396</v>
      </c>
    </row>
    <row r="994" ht="15.75" customHeight="1">
      <c r="A994" s="453">
        <v>44807.0</v>
      </c>
      <c r="B994" s="454">
        <v>59.82</v>
      </c>
      <c r="C994" s="454">
        <v>59.84</v>
      </c>
      <c r="D994" s="454">
        <v>58.66</v>
      </c>
      <c r="E994" s="454">
        <v>58.96</v>
      </c>
      <c r="F994" s="454">
        <v>58.5121</v>
      </c>
      <c r="G994" s="454">
        <v>2.30227E7</v>
      </c>
      <c r="H994" s="455"/>
      <c r="I994" s="457">
        <v>0.0051</v>
      </c>
    </row>
    <row r="995" ht="15.75" customHeight="1">
      <c r="A995" s="453">
        <v>44837.0</v>
      </c>
      <c r="B995" s="454">
        <v>58.48</v>
      </c>
      <c r="C995" s="454">
        <v>58.66</v>
      </c>
      <c r="D995" s="454">
        <v>57.5</v>
      </c>
      <c r="E995" s="454">
        <v>57.88</v>
      </c>
      <c r="F995" s="454">
        <v>57.4403</v>
      </c>
      <c r="G995" s="454">
        <v>2.08873E7</v>
      </c>
      <c r="H995" s="455"/>
      <c r="I995" s="457">
        <v>-0.0183</v>
      </c>
    </row>
    <row r="996" ht="15.75" customHeight="1">
      <c r="A996" s="453">
        <v>44868.0</v>
      </c>
      <c r="B996" s="454">
        <v>57.96</v>
      </c>
      <c r="C996" s="454">
        <v>58.85</v>
      </c>
      <c r="D996" s="454">
        <v>57.86</v>
      </c>
      <c r="E996" s="454">
        <v>57.92</v>
      </c>
      <c r="F996" s="454">
        <v>57.48</v>
      </c>
      <c r="G996" s="454">
        <v>1.98556E7</v>
      </c>
      <c r="H996" s="455"/>
      <c r="I996" s="457">
        <v>7.0E-4</v>
      </c>
    </row>
    <row r="997" ht="15.75" customHeight="1">
      <c r="A997" s="458" t="s">
        <v>910</v>
      </c>
      <c r="B997" s="454">
        <v>57.97</v>
      </c>
      <c r="C997" s="454">
        <v>59.04</v>
      </c>
      <c r="D997" s="454">
        <v>57.97</v>
      </c>
      <c r="E997" s="454">
        <v>58.54</v>
      </c>
      <c r="F997" s="454">
        <v>58.54</v>
      </c>
      <c r="G997" s="454">
        <v>1.77994E7</v>
      </c>
      <c r="H997" s="455"/>
      <c r="I997" s="457">
        <v>0.0184</v>
      </c>
    </row>
    <row r="998" ht="15.75" customHeight="1">
      <c r="A998" s="458" t="s">
        <v>911</v>
      </c>
      <c r="B998" s="454">
        <v>59.08</v>
      </c>
      <c r="C998" s="454">
        <v>59.89</v>
      </c>
      <c r="D998" s="454">
        <v>58.98</v>
      </c>
      <c r="E998" s="454">
        <v>59.62</v>
      </c>
      <c r="F998" s="454">
        <v>59.62</v>
      </c>
      <c r="G998" s="454">
        <v>1.86072E7</v>
      </c>
      <c r="H998" s="455"/>
      <c r="I998" s="457">
        <v>0.0184</v>
      </c>
    </row>
    <row r="999" ht="15.75" customHeight="1">
      <c r="A999" s="458" t="s">
        <v>912</v>
      </c>
      <c r="B999" s="454">
        <v>59.78</v>
      </c>
      <c r="C999" s="454">
        <v>59.94</v>
      </c>
      <c r="D999" s="454">
        <v>58.61</v>
      </c>
      <c r="E999" s="454">
        <v>59.46</v>
      </c>
      <c r="F999" s="454">
        <v>59.46</v>
      </c>
      <c r="G999" s="454">
        <v>1.73473E7</v>
      </c>
      <c r="H999" s="455"/>
      <c r="I999" s="457">
        <v>-0.0027</v>
      </c>
    </row>
    <row r="1000" ht="15.75" customHeight="1">
      <c r="A1000" s="458" t="s">
        <v>913</v>
      </c>
      <c r="B1000" s="454">
        <v>59.46</v>
      </c>
      <c r="C1000" s="454">
        <v>60.14</v>
      </c>
      <c r="D1000" s="454">
        <v>59.23</v>
      </c>
      <c r="E1000" s="454">
        <v>60.09</v>
      </c>
      <c r="F1000" s="454">
        <v>60.09</v>
      </c>
      <c r="G1000" s="454">
        <v>1.55862E7</v>
      </c>
      <c r="H1000" s="455"/>
      <c r="I1000" s="457">
        <v>0.0106</v>
      </c>
    </row>
    <row r="1001" ht="15.75" customHeight="1">
      <c r="A1001" s="458" t="s">
        <v>914</v>
      </c>
      <c r="B1001" s="454">
        <v>60.3</v>
      </c>
      <c r="C1001" s="454">
        <v>60.3</v>
      </c>
      <c r="D1001" s="454">
        <v>59.71</v>
      </c>
      <c r="E1001" s="454">
        <v>60.1</v>
      </c>
      <c r="F1001" s="454">
        <v>60.1</v>
      </c>
      <c r="G1001" s="454">
        <v>3.01978E7</v>
      </c>
      <c r="H1001" s="455"/>
      <c r="I1001" s="457">
        <v>2.0E-4</v>
      </c>
    </row>
    <row r="1002" ht="15.75" customHeight="1">
      <c r="A1002" s="458" t="s">
        <v>915</v>
      </c>
      <c r="B1002" s="454">
        <v>60.5</v>
      </c>
      <c r="C1002" s="454">
        <v>61.1</v>
      </c>
      <c r="D1002" s="454">
        <v>60.25</v>
      </c>
      <c r="E1002" s="454">
        <v>60.58</v>
      </c>
      <c r="F1002" s="454">
        <v>60.58</v>
      </c>
      <c r="G1002" s="454">
        <v>1.74401E7</v>
      </c>
      <c r="H1002" s="455"/>
      <c r="I1002" s="457">
        <v>0.008</v>
      </c>
    </row>
    <row r="1003" ht="15.75" customHeight="1">
      <c r="A1003" s="458" t="s">
        <v>916</v>
      </c>
      <c r="B1003" s="454">
        <v>60.93</v>
      </c>
      <c r="C1003" s="454">
        <v>60.95</v>
      </c>
      <c r="D1003" s="454">
        <v>60.06</v>
      </c>
      <c r="E1003" s="454">
        <v>60.8</v>
      </c>
      <c r="F1003" s="454">
        <v>60.8</v>
      </c>
      <c r="G1003" s="454">
        <v>1.75595E7</v>
      </c>
      <c r="H1003" s="455"/>
      <c r="I1003" s="457">
        <v>0.0036</v>
      </c>
    </row>
    <row r="1004" ht="15.75" customHeight="1">
      <c r="A1004" s="458" t="s">
        <v>917</v>
      </c>
      <c r="B1004" s="454">
        <v>60.75</v>
      </c>
      <c r="C1004" s="454">
        <v>60.98</v>
      </c>
      <c r="D1004" s="454">
        <v>60.0</v>
      </c>
      <c r="E1004" s="454">
        <v>60.4</v>
      </c>
      <c r="F1004" s="454">
        <v>60.4</v>
      </c>
      <c r="G1004" s="454">
        <v>1.55292E7</v>
      </c>
      <c r="H1004" s="455"/>
      <c r="I1004" s="457">
        <v>-0.0066</v>
      </c>
    </row>
    <row r="1005" ht="15.75" customHeight="1">
      <c r="A1005" s="458" t="s">
        <v>918</v>
      </c>
      <c r="B1005" s="454">
        <v>60.64</v>
      </c>
      <c r="C1005" s="454">
        <v>61.02</v>
      </c>
      <c r="D1005" s="454">
        <v>60.46</v>
      </c>
      <c r="E1005" s="454">
        <v>60.98</v>
      </c>
      <c r="F1005" s="454">
        <v>60.98</v>
      </c>
      <c r="G1005" s="454">
        <v>1.31513E7</v>
      </c>
      <c r="H1005" s="455"/>
      <c r="I1005" s="457">
        <v>0.0096</v>
      </c>
    </row>
    <row r="1006" ht="15.75" customHeight="1">
      <c r="A1006" s="458" t="s">
        <v>919</v>
      </c>
      <c r="B1006" s="454">
        <v>61.12</v>
      </c>
      <c r="C1006" s="454">
        <v>61.61</v>
      </c>
      <c r="D1006" s="454">
        <v>61.05</v>
      </c>
      <c r="E1006" s="454">
        <v>61.53</v>
      </c>
      <c r="F1006" s="454">
        <v>61.53</v>
      </c>
      <c r="G1006" s="454">
        <v>1.22598E7</v>
      </c>
      <c r="H1006" s="455"/>
      <c r="I1006" s="457">
        <v>0.009</v>
      </c>
    </row>
    <row r="1007" ht="15.75" customHeight="1">
      <c r="A1007" s="458" t="s">
        <v>920</v>
      </c>
      <c r="B1007" s="454">
        <v>61.53</v>
      </c>
      <c r="C1007" s="454">
        <v>61.94</v>
      </c>
      <c r="D1007" s="454">
        <v>61.21</v>
      </c>
      <c r="E1007" s="454">
        <v>61.92</v>
      </c>
      <c r="F1007" s="454">
        <v>61.92</v>
      </c>
      <c r="G1007" s="454">
        <v>1.14852E7</v>
      </c>
      <c r="H1007" s="455"/>
      <c r="I1007" s="457">
        <v>0.0063</v>
      </c>
    </row>
    <row r="1008" ht="15.75" customHeight="1">
      <c r="A1008" s="458" t="s">
        <v>921</v>
      </c>
      <c r="B1008" s="454">
        <v>62.21</v>
      </c>
      <c r="C1008" s="454">
        <v>62.53</v>
      </c>
      <c r="D1008" s="454">
        <v>61.74</v>
      </c>
      <c r="E1008" s="454">
        <v>62.16</v>
      </c>
      <c r="F1008" s="454">
        <v>62.16</v>
      </c>
      <c r="G1008" s="454">
        <v>1.47206E7</v>
      </c>
      <c r="H1008" s="455"/>
      <c r="I1008" s="457">
        <v>0.0039</v>
      </c>
    </row>
    <row r="1009" ht="15.75" customHeight="1">
      <c r="A1009" s="460" t="s">
        <v>922</v>
      </c>
      <c r="B1009" s="461">
        <v>62.01</v>
      </c>
      <c r="C1009" s="461">
        <v>62.21</v>
      </c>
      <c r="D1009" s="461">
        <v>61.56</v>
      </c>
      <c r="E1009" s="461">
        <v>62.21</v>
      </c>
      <c r="F1009" s="461">
        <v>62.21</v>
      </c>
      <c r="G1009" s="461">
        <v>1.3641E7</v>
      </c>
      <c r="H1009" s="462"/>
      <c r="I1009" s="463">
        <v>8.0E-4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64"/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464"/>
      <c r="U1" s="464"/>
      <c r="V1" s="464"/>
      <c r="W1" s="464"/>
      <c r="X1" s="464"/>
      <c r="Y1" s="464"/>
      <c r="Z1" s="464"/>
    </row>
    <row r="2" ht="15.75" customHeight="1">
      <c r="A2" s="465">
        <v>43192.0</v>
      </c>
      <c r="B2" s="466"/>
      <c r="C2" s="466"/>
      <c r="D2" s="466"/>
      <c r="E2" s="466"/>
      <c r="F2" s="466"/>
      <c r="G2" s="466">
        <v>1.77</v>
      </c>
      <c r="H2" s="466"/>
      <c r="I2" s="466" t="s">
        <v>923</v>
      </c>
      <c r="J2" s="466">
        <f>AVERAGE(G2:G1033)</f>
        <v>1.034040698</v>
      </c>
      <c r="K2" s="466"/>
      <c r="L2" s="464"/>
      <c r="M2" s="464"/>
      <c r="N2" s="464"/>
      <c r="O2" s="464"/>
      <c r="P2" s="464"/>
      <c r="Q2" s="464"/>
      <c r="R2" s="464"/>
      <c r="S2" s="464"/>
      <c r="T2" s="464"/>
      <c r="U2" s="464"/>
      <c r="V2" s="464"/>
      <c r="W2" s="464"/>
      <c r="X2" s="464"/>
      <c r="Y2" s="464"/>
      <c r="Z2" s="464"/>
    </row>
    <row r="3" ht="15.75" customHeight="1">
      <c r="A3" s="465">
        <v>43193.0</v>
      </c>
      <c r="B3" s="466"/>
      <c r="C3" s="466"/>
      <c r="D3" s="466"/>
      <c r="E3" s="466"/>
      <c r="F3" s="466"/>
      <c r="G3" s="466">
        <v>1.75</v>
      </c>
      <c r="H3" s="466"/>
      <c r="I3" s="466"/>
      <c r="J3" s="466"/>
      <c r="K3" s="466"/>
      <c r="L3" s="464"/>
      <c r="M3" s="464"/>
      <c r="N3" s="464"/>
      <c r="O3" s="464"/>
      <c r="P3" s="464"/>
      <c r="Q3" s="464"/>
      <c r="R3" s="464"/>
      <c r="S3" s="464"/>
      <c r="T3" s="464"/>
      <c r="U3" s="464"/>
      <c r="V3" s="464"/>
      <c r="W3" s="464"/>
      <c r="X3" s="464"/>
      <c r="Y3" s="464"/>
      <c r="Z3" s="464"/>
    </row>
    <row r="4" ht="15.75" customHeight="1">
      <c r="A4" s="465">
        <v>43194.0</v>
      </c>
      <c r="B4" s="466"/>
      <c r="C4" s="466"/>
      <c r="D4" s="466"/>
      <c r="E4" s="466"/>
      <c r="F4" s="466"/>
      <c r="G4" s="466">
        <v>1.71</v>
      </c>
      <c r="H4" s="466"/>
      <c r="I4" s="466"/>
      <c r="J4" s="467">
        <v>0.0103</v>
      </c>
      <c r="K4" s="466"/>
      <c r="L4" s="464"/>
      <c r="M4" s="464"/>
      <c r="N4" s="464"/>
      <c r="O4" s="464"/>
      <c r="P4" s="464"/>
      <c r="Q4" s="464"/>
      <c r="R4" s="464"/>
      <c r="S4" s="464"/>
      <c r="T4" s="464"/>
      <c r="U4" s="464"/>
      <c r="V4" s="464"/>
      <c r="W4" s="464"/>
      <c r="X4" s="464"/>
      <c r="Y4" s="464"/>
      <c r="Z4" s="464"/>
    </row>
    <row r="5" ht="15.75" customHeight="1">
      <c r="A5" s="465">
        <v>43195.0</v>
      </c>
      <c r="B5" s="466"/>
      <c r="C5" s="466"/>
      <c r="D5" s="466"/>
      <c r="E5" s="466"/>
      <c r="F5" s="466"/>
      <c r="G5" s="466">
        <v>1.72</v>
      </c>
      <c r="H5" s="466"/>
      <c r="I5" s="466"/>
      <c r="J5" s="466"/>
      <c r="K5" s="466"/>
      <c r="L5" s="464"/>
      <c r="M5" s="464"/>
      <c r="N5" s="464"/>
      <c r="O5" s="464"/>
      <c r="P5" s="464"/>
      <c r="Q5" s="464"/>
      <c r="R5" s="464"/>
      <c r="S5" s="464"/>
      <c r="T5" s="464"/>
      <c r="U5" s="464"/>
      <c r="V5" s="464"/>
      <c r="W5" s="464"/>
      <c r="X5" s="464"/>
      <c r="Y5" s="464"/>
      <c r="Z5" s="464"/>
    </row>
    <row r="6" ht="15.75" customHeight="1">
      <c r="A6" s="465">
        <v>43196.0</v>
      </c>
      <c r="B6" s="466"/>
      <c r="C6" s="466"/>
      <c r="D6" s="466"/>
      <c r="E6" s="466"/>
      <c r="F6" s="466"/>
      <c r="G6" s="466">
        <v>1.73</v>
      </c>
      <c r="H6" s="466"/>
      <c r="I6" s="466"/>
      <c r="J6" s="466"/>
      <c r="K6" s="466"/>
      <c r="L6" s="464"/>
      <c r="M6" s="464"/>
      <c r="N6" s="464"/>
      <c r="O6" s="464"/>
      <c r="P6" s="464"/>
      <c r="Q6" s="464"/>
      <c r="R6" s="464"/>
      <c r="S6" s="464"/>
      <c r="T6" s="464"/>
      <c r="U6" s="464"/>
      <c r="V6" s="464"/>
      <c r="W6" s="464"/>
      <c r="X6" s="464"/>
      <c r="Y6" s="464"/>
      <c r="Z6" s="464"/>
    </row>
    <row r="7" ht="15.75" customHeight="1">
      <c r="A7" s="465">
        <v>43199.0</v>
      </c>
      <c r="B7" s="466"/>
      <c r="C7" s="466"/>
      <c r="D7" s="466"/>
      <c r="E7" s="466"/>
      <c r="F7" s="466"/>
      <c r="G7" s="466">
        <v>1.76</v>
      </c>
      <c r="H7" s="466"/>
      <c r="I7" s="466"/>
      <c r="J7" s="466"/>
      <c r="K7" s="466"/>
      <c r="L7" s="464"/>
      <c r="M7" s="464"/>
      <c r="N7" s="464"/>
      <c r="O7" s="464"/>
      <c r="P7" s="464"/>
      <c r="Q7" s="464"/>
      <c r="R7" s="464"/>
      <c r="S7" s="464"/>
      <c r="T7" s="464"/>
      <c r="U7" s="464"/>
      <c r="V7" s="464"/>
      <c r="W7" s="464"/>
      <c r="X7" s="464"/>
      <c r="Y7" s="464"/>
      <c r="Z7" s="464"/>
    </row>
    <row r="8" ht="15.75" customHeight="1">
      <c r="A8" s="465">
        <v>43200.0</v>
      </c>
      <c r="B8" s="466"/>
      <c r="C8" s="466"/>
      <c r="D8" s="466"/>
      <c r="E8" s="466"/>
      <c r="F8" s="466"/>
      <c r="G8" s="466">
        <v>1.74</v>
      </c>
      <c r="H8" s="466"/>
      <c r="I8" s="466"/>
      <c r="J8" s="466"/>
      <c r="K8" s="466"/>
      <c r="L8" s="464"/>
      <c r="M8" s="464"/>
      <c r="N8" s="464"/>
      <c r="O8" s="464"/>
      <c r="P8" s="464"/>
      <c r="Q8" s="464"/>
      <c r="R8" s="464"/>
      <c r="S8" s="464"/>
      <c r="T8" s="464"/>
      <c r="U8" s="464"/>
      <c r="V8" s="464"/>
      <c r="W8" s="464"/>
      <c r="X8" s="464"/>
      <c r="Y8" s="464"/>
      <c r="Z8" s="464"/>
    </row>
    <row r="9" ht="15.75" customHeight="1">
      <c r="A9" s="465">
        <v>43201.0</v>
      </c>
      <c r="B9" s="466"/>
      <c r="C9" s="466"/>
      <c r="D9" s="466"/>
      <c r="E9" s="466"/>
      <c r="F9" s="466"/>
      <c r="G9" s="466">
        <v>1.73</v>
      </c>
      <c r="H9" s="466"/>
      <c r="I9" s="466"/>
      <c r="J9" s="466"/>
      <c r="K9" s="466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464"/>
      <c r="Z9" s="464"/>
    </row>
    <row r="10" ht="15.75" customHeight="1">
      <c r="A10" s="465">
        <v>43202.0</v>
      </c>
      <c r="B10" s="466"/>
      <c r="C10" s="466"/>
      <c r="D10" s="466"/>
      <c r="E10" s="466"/>
      <c r="F10" s="466"/>
      <c r="G10" s="466">
        <v>1.75</v>
      </c>
      <c r="H10" s="466"/>
      <c r="I10" s="466"/>
      <c r="J10" s="466"/>
      <c r="K10" s="466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464"/>
      <c r="Z10" s="464"/>
    </row>
    <row r="11" ht="15.75" customHeight="1">
      <c r="A11" s="465">
        <v>43203.0</v>
      </c>
      <c r="B11" s="466"/>
      <c r="C11" s="466"/>
      <c r="D11" s="466"/>
      <c r="E11" s="466"/>
      <c r="F11" s="466"/>
      <c r="G11" s="466">
        <v>1.76</v>
      </c>
      <c r="H11" s="466"/>
      <c r="I11" s="466"/>
      <c r="J11" s="466"/>
      <c r="K11" s="466"/>
      <c r="L11" s="464"/>
      <c r="M11" s="464"/>
      <c r="N11" s="464"/>
      <c r="O11" s="464"/>
      <c r="P11" s="464"/>
      <c r="Q11" s="464"/>
      <c r="R11" s="464"/>
      <c r="S11" s="464"/>
      <c r="T11" s="464"/>
      <c r="U11" s="464"/>
      <c r="V11" s="464"/>
      <c r="W11" s="464"/>
      <c r="X11" s="464"/>
      <c r="Y11" s="464"/>
      <c r="Z11" s="464"/>
    </row>
    <row r="12" ht="15.75" customHeight="1">
      <c r="A12" s="465">
        <v>43206.0</v>
      </c>
      <c r="B12" s="466"/>
      <c r="C12" s="466"/>
      <c r="D12" s="466"/>
      <c r="E12" s="466"/>
      <c r="F12" s="466"/>
      <c r="G12" s="466">
        <v>1.79</v>
      </c>
      <c r="H12" s="466"/>
      <c r="I12" s="466"/>
      <c r="J12" s="466"/>
      <c r="K12" s="466"/>
      <c r="L12" s="464"/>
      <c r="M12" s="464"/>
      <c r="N12" s="464"/>
      <c r="O12" s="464"/>
      <c r="P12" s="464"/>
      <c r="Q12" s="464"/>
      <c r="R12" s="464"/>
      <c r="S12" s="464"/>
      <c r="T12" s="464"/>
      <c r="U12" s="464"/>
      <c r="V12" s="464"/>
      <c r="W12" s="464"/>
      <c r="X12" s="464"/>
      <c r="Y12" s="464"/>
      <c r="Z12" s="464"/>
    </row>
    <row r="13" ht="15.75" customHeight="1">
      <c r="A13" s="465">
        <v>43207.0</v>
      </c>
      <c r="B13" s="466"/>
      <c r="C13" s="466"/>
      <c r="D13" s="466"/>
      <c r="E13" s="466"/>
      <c r="F13" s="466"/>
      <c r="G13" s="466">
        <v>1.8</v>
      </c>
      <c r="H13" s="466"/>
      <c r="I13" s="466"/>
      <c r="J13" s="466"/>
      <c r="K13" s="466"/>
      <c r="L13" s="464"/>
      <c r="M13" s="464"/>
      <c r="N13" s="464"/>
      <c r="O13" s="464"/>
      <c r="P13" s="464"/>
      <c r="Q13" s="464"/>
      <c r="R13" s="464"/>
      <c r="S13" s="464"/>
      <c r="T13" s="464"/>
      <c r="U13" s="464"/>
      <c r="V13" s="464"/>
      <c r="W13" s="464"/>
      <c r="X13" s="464"/>
      <c r="Y13" s="464"/>
      <c r="Z13" s="464"/>
    </row>
    <row r="14" ht="15.75" customHeight="1">
      <c r="A14" s="465">
        <v>43208.0</v>
      </c>
      <c r="B14" s="466"/>
      <c r="C14" s="466"/>
      <c r="D14" s="466"/>
      <c r="E14" s="466"/>
      <c r="F14" s="466"/>
      <c r="G14" s="466">
        <v>1.81</v>
      </c>
      <c r="H14" s="466"/>
      <c r="I14" s="466"/>
      <c r="J14" s="466"/>
      <c r="K14" s="466"/>
      <c r="L14" s="464"/>
      <c r="M14" s="464"/>
      <c r="N14" s="464"/>
      <c r="O14" s="464"/>
      <c r="P14" s="464"/>
      <c r="Q14" s="464"/>
      <c r="R14" s="464"/>
      <c r="S14" s="464"/>
      <c r="T14" s="464"/>
      <c r="U14" s="464"/>
      <c r="V14" s="464"/>
      <c r="W14" s="464"/>
      <c r="X14" s="464"/>
      <c r="Y14" s="464"/>
      <c r="Z14" s="464"/>
    </row>
    <row r="15" ht="15.75" customHeight="1">
      <c r="A15" s="465">
        <v>43209.0</v>
      </c>
      <c r="B15" s="466"/>
      <c r="C15" s="466"/>
      <c r="D15" s="466"/>
      <c r="E15" s="466"/>
      <c r="F15" s="466"/>
      <c r="G15" s="466">
        <v>1.82</v>
      </c>
      <c r="H15" s="466"/>
      <c r="I15" s="466"/>
      <c r="J15" s="466"/>
      <c r="K15" s="466"/>
      <c r="L15" s="464"/>
      <c r="M15" s="464"/>
      <c r="N15" s="464"/>
      <c r="O15" s="464"/>
      <c r="P15" s="464"/>
      <c r="Q15" s="464"/>
      <c r="R15" s="464"/>
      <c r="S15" s="464"/>
      <c r="T15" s="464"/>
      <c r="U15" s="464"/>
      <c r="V15" s="464"/>
      <c r="W15" s="464"/>
      <c r="X15" s="464"/>
      <c r="Y15" s="464"/>
      <c r="Z15" s="464"/>
    </row>
    <row r="16" ht="15.75" customHeight="1">
      <c r="A16" s="465">
        <v>43210.0</v>
      </c>
      <c r="B16" s="466"/>
      <c r="C16" s="466"/>
      <c r="D16" s="466"/>
      <c r="E16" s="466"/>
      <c r="F16" s="466"/>
      <c r="G16" s="466">
        <v>1.81</v>
      </c>
      <c r="H16" s="466"/>
      <c r="I16" s="466"/>
      <c r="J16" s="466"/>
      <c r="K16" s="466"/>
      <c r="L16" s="464"/>
      <c r="M16" s="464"/>
      <c r="N16" s="464"/>
      <c r="O16" s="464"/>
      <c r="P16" s="464"/>
      <c r="Q16" s="464"/>
      <c r="R16" s="464"/>
      <c r="S16" s="464"/>
      <c r="T16" s="464"/>
      <c r="U16" s="464"/>
      <c r="V16" s="464"/>
      <c r="W16" s="464"/>
      <c r="X16" s="464"/>
      <c r="Y16" s="464"/>
      <c r="Z16" s="464"/>
    </row>
    <row r="17" ht="15.75" customHeight="1">
      <c r="A17" s="465">
        <v>43213.0</v>
      </c>
      <c r="B17" s="466"/>
      <c r="C17" s="466"/>
      <c r="D17" s="466"/>
      <c r="E17" s="466"/>
      <c r="F17" s="466"/>
      <c r="G17" s="466">
        <v>1.87</v>
      </c>
      <c r="H17" s="466"/>
      <c r="I17" s="466"/>
      <c r="J17" s="466"/>
      <c r="K17" s="466"/>
      <c r="L17" s="464"/>
      <c r="M17" s="464"/>
      <c r="N17" s="464"/>
      <c r="O17" s="464"/>
      <c r="P17" s="464"/>
      <c r="Q17" s="464"/>
      <c r="R17" s="464"/>
      <c r="S17" s="464"/>
      <c r="T17" s="464"/>
      <c r="U17" s="464"/>
      <c r="V17" s="464"/>
      <c r="W17" s="464"/>
      <c r="X17" s="464"/>
      <c r="Y17" s="464"/>
      <c r="Z17" s="464"/>
    </row>
    <row r="18" ht="15.75" customHeight="1">
      <c r="A18" s="465">
        <v>43214.0</v>
      </c>
      <c r="B18" s="466"/>
      <c r="C18" s="466"/>
      <c r="D18" s="466"/>
      <c r="E18" s="466"/>
      <c r="F18" s="466"/>
      <c r="G18" s="466">
        <v>1.87</v>
      </c>
      <c r="H18" s="466"/>
      <c r="I18" s="466"/>
      <c r="J18" s="466"/>
      <c r="K18" s="466"/>
      <c r="L18" s="464"/>
      <c r="M18" s="464"/>
      <c r="N18" s="464"/>
      <c r="O18" s="464"/>
      <c r="P18" s="464"/>
      <c r="Q18" s="464"/>
      <c r="R18" s="464"/>
      <c r="S18" s="464"/>
      <c r="T18" s="464"/>
      <c r="U18" s="464"/>
      <c r="V18" s="464"/>
      <c r="W18" s="464"/>
      <c r="X18" s="464"/>
      <c r="Y18" s="464"/>
      <c r="Z18" s="464"/>
    </row>
    <row r="19" ht="15.75" customHeight="1">
      <c r="A19" s="465">
        <v>43215.0</v>
      </c>
      <c r="B19" s="466"/>
      <c r="C19" s="466"/>
      <c r="D19" s="466"/>
      <c r="E19" s="466"/>
      <c r="F19" s="466"/>
      <c r="G19" s="466">
        <v>1.85</v>
      </c>
      <c r="H19" s="466"/>
      <c r="I19" s="466"/>
      <c r="J19" s="466"/>
      <c r="K19" s="466"/>
      <c r="L19" s="464"/>
      <c r="M19" s="464"/>
      <c r="N19" s="464"/>
      <c r="O19" s="464"/>
      <c r="P19" s="464"/>
      <c r="Q19" s="464"/>
      <c r="R19" s="464"/>
      <c r="S19" s="464"/>
      <c r="T19" s="464"/>
      <c r="U19" s="464"/>
      <c r="V19" s="464"/>
      <c r="W19" s="464"/>
      <c r="X19" s="464"/>
      <c r="Y19" s="464"/>
      <c r="Z19" s="464"/>
    </row>
    <row r="20" ht="15.75" customHeight="1">
      <c r="A20" s="465">
        <v>43216.0</v>
      </c>
      <c r="B20" s="466"/>
      <c r="C20" s="466"/>
      <c r="D20" s="466"/>
      <c r="E20" s="466"/>
      <c r="F20" s="466"/>
      <c r="G20" s="466">
        <v>1.82</v>
      </c>
      <c r="H20" s="466"/>
      <c r="I20" s="466"/>
      <c r="J20" s="466"/>
      <c r="K20" s="466"/>
      <c r="L20" s="464"/>
      <c r="M20" s="464"/>
      <c r="N20" s="464"/>
      <c r="O20" s="464"/>
      <c r="P20" s="464"/>
      <c r="Q20" s="464"/>
      <c r="R20" s="464"/>
      <c r="S20" s="464"/>
      <c r="T20" s="464"/>
      <c r="U20" s="464"/>
      <c r="V20" s="464"/>
      <c r="W20" s="464"/>
      <c r="X20" s="464"/>
      <c r="Y20" s="464"/>
      <c r="Z20" s="464"/>
    </row>
    <row r="21" ht="15.75" customHeight="1">
      <c r="A21" s="465">
        <v>43217.0</v>
      </c>
      <c r="B21" s="466"/>
      <c r="C21" s="466"/>
      <c r="D21" s="466"/>
      <c r="E21" s="466"/>
      <c r="F21" s="466"/>
      <c r="G21" s="466">
        <v>1.81</v>
      </c>
      <c r="H21" s="466"/>
      <c r="I21" s="466"/>
      <c r="J21" s="466"/>
      <c r="K21" s="466"/>
      <c r="L21" s="464"/>
      <c r="M21" s="464"/>
      <c r="N21" s="464"/>
      <c r="O21" s="464"/>
      <c r="P21" s="464"/>
      <c r="Q21" s="464"/>
      <c r="R21" s="464"/>
      <c r="S21" s="464"/>
      <c r="T21" s="464"/>
      <c r="U21" s="464"/>
      <c r="V21" s="464"/>
      <c r="W21" s="464"/>
      <c r="X21" s="464"/>
      <c r="Y21" s="464"/>
      <c r="Z21" s="464"/>
    </row>
    <row r="22" ht="15.75" customHeight="1">
      <c r="A22" s="465">
        <v>43220.0</v>
      </c>
      <c r="B22" s="466"/>
      <c r="C22" s="466"/>
      <c r="D22" s="466"/>
      <c r="E22" s="466"/>
      <c r="F22" s="466"/>
      <c r="G22" s="466">
        <v>1.87</v>
      </c>
      <c r="H22" s="466"/>
      <c r="I22" s="466"/>
      <c r="J22" s="466"/>
      <c r="K22" s="466"/>
      <c r="L22" s="464"/>
      <c r="M22" s="464"/>
      <c r="N22" s="464"/>
      <c r="O22" s="464"/>
      <c r="P22" s="464"/>
      <c r="Q22" s="464"/>
      <c r="R22" s="464"/>
      <c r="S22" s="464"/>
      <c r="T22" s="464"/>
      <c r="U22" s="464"/>
      <c r="V22" s="464"/>
      <c r="W22" s="464"/>
      <c r="X22" s="464"/>
      <c r="Y22" s="464"/>
      <c r="Z22" s="464"/>
    </row>
    <row r="23" ht="15.75" customHeight="1">
      <c r="A23" s="465">
        <v>43221.0</v>
      </c>
      <c r="B23" s="466"/>
      <c r="C23" s="466"/>
      <c r="D23" s="466"/>
      <c r="E23" s="466"/>
      <c r="F23" s="466"/>
      <c r="G23" s="466">
        <v>1.85</v>
      </c>
      <c r="H23" s="466"/>
      <c r="I23" s="466"/>
      <c r="J23" s="466"/>
      <c r="K23" s="466"/>
      <c r="L23" s="464"/>
      <c r="M23" s="464"/>
      <c r="N23" s="464"/>
      <c r="O23" s="464"/>
      <c r="P23" s="464"/>
      <c r="Q23" s="464"/>
      <c r="R23" s="464"/>
      <c r="S23" s="464"/>
      <c r="T23" s="464"/>
      <c r="U23" s="464"/>
      <c r="V23" s="464"/>
      <c r="W23" s="464"/>
      <c r="X23" s="464"/>
      <c r="Y23" s="464"/>
      <c r="Z23" s="464"/>
    </row>
    <row r="24" ht="15.75" customHeight="1">
      <c r="A24" s="465">
        <v>43222.0</v>
      </c>
      <c r="B24" s="466"/>
      <c r="C24" s="466"/>
      <c r="D24" s="466"/>
      <c r="E24" s="466"/>
      <c r="F24" s="466"/>
      <c r="G24" s="466">
        <v>1.84</v>
      </c>
      <c r="H24" s="466"/>
      <c r="I24" s="466"/>
      <c r="J24" s="466"/>
      <c r="K24" s="466"/>
      <c r="L24" s="464"/>
      <c r="M24" s="464"/>
      <c r="N24" s="464"/>
      <c r="O24" s="464"/>
      <c r="P24" s="464"/>
      <c r="Q24" s="464"/>
      <c r="R24" s="464"/>
      <c r="S24" s="464"/>
      <c r="T24" s="464"/>
      <c r="U24" s="464"/>
      <c r="V24" s="464"/>
      <c r="W24" s="464"/>
      <c r="X24" s="464"/>
      <c r="Y24" s="464"/>
      <c r="Z24" s="464"/>
    </row>
    <row r="25" ht="15.75" customHeight="1">
      <c r="A25" s="465">
        <v>43223.0</v>
      </c>
      <c r="B25" s="466"/>
      <c r="C25" s="466"/>
      <c r="D25" s="466"/>
      <c r="E25" s="466"/>
      <c r="F25" s="466"/>
      <c r="G25" s="466">
        <v>1.83</v>
      </c>
      <c r="H25" s="466"/>
      <c r="I25" s="466"/>
      <c r="J25" s="466"/>
      <c r="K25" s="466"/>
      <c r="L25" s="464"/>
      <c r="M25" s="464"/>
      <c r="N25" s="464"/>
      <c r="O25" s="464"/>
      <c r="P25" s="464"/>
      <c r="Q25" s="464"/>
      <c r="R25" s="464"/>
      <c r="S25" s="464"/>
      <c r="T25" s="464"/>
      <c r="U25" s="464"/>
      <c r="V25" s="464"/>
      <c r="W25" s="464"/>
      <c r="X25" s="464"/>
      <c r="Y25" s="464"/>
      <c r="Z25" s="464"/>
    </row>
    <row r="26" ht="15.75" customHeight="1">
      <c r="A26" s="465">
        <v>43224.0</v>
      </c>
      <c r="B26" s="466"/>
      <c r="C26" s="466"/>
      <c r="D26" s="466"/>
      <c r="E26" s="466"/>
      <c r="F26" s="466"/>
      <c r="G26" s="466">
        <v>1.83</v>
      </c>
      <c r="H26" s="466"/>
      <c r="I26" s="466"/>
      <c r="J26" s="466"/>
      <c r="K26" s="466"/>
      <c r="L26" s="464"/>
      <c r="M26" s="464"/>
      <c r="N26" s="464"/>
      <c r="O26" s="464"/>
      <c r="P26" s="464"/>
      <c r="Q26" s="464"/>
      <c r="R26" s="464"/>
      <c r="S26" s="464"/>
      <c r="T26" s="464"/>
      <c r="U26" s="464"/>
      <c r="V26" s="464"/>
      <c r="W26" s="464"/>
      <c r="X26" s="464"/>
      <c r="Y26" s="464"/>
      <c r="Z26" s="464"/>
    </row>
    <row r="27" ht="15.75" customHeight="1">
      <c r="A27" s="465">
        <v>43227.0</v>
      </c>
      <c r="B27" s="466"/>
      <c r="C27" s="466"/>
      <c r="D27" s="466"/>
      <c r="E27" s="466"/>
      <c r="F27" s="466"/>
      <c r="G27" s="466">
        <v>1.86</v>
      </c>
      <c r="H27" s="466"/>
      <c r="I27" s="466"/>
      <c r="J27" s="466"/>
      <c r="K27" s="466"/>
      <c r="L27" s="464"/>
      <c r="M27" s="464"/>
      <c r="N27" s="464"/>
      <c r="O27" s="464"/>
      <c r="P27" s="464"/>
      <c r="Q27" s="464"/>
      <c r="R27" s="464"/>
      <c r="S27" s="464"/>
      <c r="T27" s="464"/>
      <c r="U27" s="464"/>
      <c r="V27" s="464"/>
      <c r="W27" s="464"/>
      <c r="X27" s="464"/>
      <c r="Y27" s="464"/>
      <c r="Z27" s="464"/>
    </row>
    <row r="28" ht="15.75" customHeight="1">
      <c r="A28" s="465">
        <v>43228.0</v>
      </c>
      <c r="B28" s="466"/>
      <c r="C28" s="466"/>
      <c r="D28" s="466"/>
      <c r="E28" s="466"/>
      <c r="F28" s="466"/>
      <c r="G28" s="466">
        <v>1.87</v>
      </c>
      <c r="H28" s="466"/>
      <c r="I28" s="466"/>
      <c r="J28" s="466"/>
      <c r="K28" s="466"/>
      <c r="L28" s="464"/>
      <c r="M28" s="464"/>
      <c r="N28" s="464"/>
      <c r="O28" s="464"/>
      <c r="P28" s="464"/>
      <c r="Q28" s="464"/>
      <c r="R28" s="464"/>
      <c r="S28" s="464"/>
      <c r="T28" s="464"/>
      <c r="U28" s="464"/>
      <c r="V28" s="464"/>
      <c r="W28" s="464"/>
      <c r="X28" s="464"/>
      <c r="Y28" s="464"/>
      <c r="Z28" s="464"/>
    </row>
    <row r="29" ht="15.75" customHeight="1">
      <c r="A29" s="465">
        <v>43229.0</v>
      </c>
      <c r="B29" s="466"/>
      <c r="C29" s="466"/>
      <c r="D29" s="466"/>
      <c r="E29" s="466"/>
      <c r="F29" s="466"/>
      <c r="G29" s="466">
        <v>1.88</v>
      </c>
      <c r="H29" s="466"/>
      <c r="I29" s="466"/>
      <c r="J29" s="466"/>
      <c r="K29" s="466"/>
      <c r="L29" s="464"/>
      <c r="M29" s="464"/>
      <c r="N29" s="464"/>
      <c r="O29" s="464"/>
      <c r="P29" s="464"/>
      <c r="Q29" s="464"/>
      <c r="R29" s="464"/>
      <c r="S29" s="464"/>
      <c r="T29" s="464"/>
      <c r="U29" s="464"/>
      <c r="V29" s="464"/>
      <c r="W29" s="464"/>
      <c r="X29" s="464"/>
      <c r="Y29" s="464"/>
      <c r="Z29" s="464"/>
    </row>
    <row r="30" ht="15.75" customHeight="1">
      <c r="A30" s="465">
        <v>43230.0</v>
      </c>
      <c r="B30" s="466"/>
      <c r="C30" s="466"/>
      <c r="D30" s="466"/>
      <c r="E30" s="466"/>
      <c r="F30" s="466"/>
      <c r="G30" s="466">
        <v>1.89</v>
      </c>
      <c r="H30" s="466"/>
      <c r="I30" s="466"/>
      <c r="J30" s="466"/>
      <c r="K30" s="466"/>
      <c r="L30" s="464"/>
      <c r="M30" s="464"/>
      <c r="N30" s="464"/>
      <c r="O30" s="464"/>
      <c r="P30" s="464"/>
      <c r="Q30" s="464"/>
      <c r="R30" s="464"/>
      <c r="S30" s="464"/>
      <c r="T30" s="464"/>
      <c r="U30" s="464"/>
      <c r="V30" s="464"/>
      <c r="W30" s="464"/>
      <c r="X30" s="464"/>
      <c r="Y30" s="464"/>
      <c r="Z30" s="464"/>
    </row>
    <row r="31" ht="15.75" customHeight="1">
      <c r="A31" s="465">
        <v>43231.0</v>
      </c>
      <c r="B31" s="466"/>
      <c r="C31" s="466"/>
      <c r="D31" s="466"/>
      <c r="E31" s="466"/>
      <c r="F31" s="466"/>
      <c r="G31" s="466">
        <v>1.91</v>
      </c>
      <c r="H31" s="466"/>
      <c r="I31" s="466"/>
      <c r="J31" s="466"/>
      <c r="K31" s="466"/>
      <c r="L31" s="464"/>
      <c r="M31" s="464"/>
      <c r="N31" s="464"/>
      <c r="O31" s="464"/>
      <c r="P31" s="464"/>
      <c r="Q31" s="464"/>
      <c r="R31" s="464"/>
      <c r="S31" s="464"/>
      <c r="T31" s="464"/>
      <c r="U31" s="464"/>
      <c r="V31" s="464"/>
      <c r="W31" s="464"/>
      <c r="X31" s="464"/>
      <c r="Y31" s="464"/>
      <c r="Z31" s="464"/>
    </row>
    <row r="32" ht="15.75" customHeight="1">
      <c r="A32" s="465">
        <v>43234.0</v>
      </c>
      <c r="B32" s="466"/>
      <c r="C32" s="466"/>
      <c r="D32" s="466"/>
      <c r="E32" s="466"/>
      <c r="F32" s="466"/>
      <c r="G32" s="466">
        <v>1.94</v>
      </c>
      <c r="H32" s="466"/>
      <c r="I32" s="466"/>
      <c r="J32" s="466"/>
      <c r="K32" s="466"/>
      <c r="L32" s="464"/>
      <c r="M32" s="464"/>
      <c r="N32" s="464"/>
      <c r="O32" s="464"/>
      <c r="P32" s="464"/>
      <c r="Q32" s="464"/>
      <c r="R32" s="464"/>
      <c r="S32" s="464"/>
      <c r="T32" s="464"/>
      <c r="U32" s="464"/>
      <c r="V32" s="464"/>
      <c r="W32" s="464"/>
      <c r="X32" s="464"/>
      <c r="Y32" s="464"/>
      <c r="Z32" s="464"/>
    </row>
    <row r="33" ht="15.75" customHeight="1">
      <c r="A33" s="465">
        <v>43235.0</v>
      </c>
      <c r="B33" s="466"/>
      <c r="C33" s="466"/>
      <c r="D33" s="466"/>
      <c r="E33" s="466"/>
      <c r="F33" s="466"/>
      <c r="G33" s="466">
        <v>1.93</v>
      </c>
      <c r="H33" s="466"/>
      <c r="I33" s="466"/>
      <c r="J33" s="466"/>
      <c r="K33" s="466"/>
      <c r="L33" s="464"/>
      <c r="M33" s="464"/>
      <c r="N33" s="464"/>
      <c r="O33" s="464"/>
      <c r="P33" s="464"/>
      <c r="Q33" s="464"/>
      <c r="R33" s="464"/>
      <c r="S33" s="464"/>
      <c r="T33" s="464"/>
      <c r="U33" s="464"/>
      <c r="V33" s="464"/>
      <c r="W33" s="464"/>
      <c r="X33" s="464"/>
      <c r="Y33" s="464"/>
      <c r="Z33" s="464"/>
    </row>
    <row r="34" ht="15.75" customHeight="1">
      <c r="A34" s="465">
        <v>43236.0</v>
      </c>
      <c r="B34" s="466"/>
      <c r="C34" s="466"/>
      <c r="D34" s="466"/>
      <c r="E34" s="466"/>
      <c r="F34" s="466"/>
      <c r="G34" s="466">
        <v>1.92</v>
      </c>
      <c r="H34" s="466"/>
      <c r="I34" s="466"/>
      <c r="J34" s="466"/>
      <c r="K34" s="466"/>
      <c r="L34" s="464"/>
      <c r="M34" s="464"/>
      <c r="N34" s="464"/>
      <c r="O34" s="464"/>
      <c r="P34" s="464"/>
      <c r="Q34" s="464"/>
      <c r="R34" s="464"/>
      <c r="S34" s="464"/>
      <c r="T34" s="464"/>
      <c r="U34" s="464"/>
      <c r="V34" s="464"/>
      <c r="W34" s="464"/>
      <c r="X34" s="464"/>
      <c r="Y34" s="464"/>
      <c r="Z34" s="464"/>
    </row>
    <row r="35" ht="15.75" customHeight="1">
      <c r="A35" s="465">
        <v>43237.0</v>
      </c>
      <c r="B35" s="466"/>
      <c r="C35" s="466"/>
      <c r="D35" s="466"/>
      <c r="E35" s="466"/>
      <c r="F35" s="466"/>
      <c r="G35" s="466">
        <v>1.92</v>
      </c>
      <c r="H35" s="466"/>
      <c r="I35" s="466"/>
      <c r="J35" s="466"/>
      <c r="K35" s="466"/>
      <c r="L35" s="464"/>
      <c r="M35" s="464"/>
      <c r="N35" s="464"/>
      <c r="O35" s="464"/>
      <c r="P35" s="464"/>
      <c r="Q35" s="464"/>
      <c r="R35" s="464"/>
      <c r="S35" s="464"/>
      <c r="T35" s="464"/>
      <c r="U35" s="464"/>
      <c r="V35" s="464"/>
      <c r="W35" s="464"/>
      <c r="X35" s="464"/>
      <c r="Y35" s="464"/>
      <c r="Z35" s="464"/>
    </row>
    <row r="36" ht="15.75" customHeight="1">
      <c r="A36" s="465">
        <v>43238.0</v>
      </c>
      <c r="B36" s="466"/>
      <c r="C36" s="466"/>
      <c r="D36" s="466"/>
      <c r="E36" s="466"/>
      <c r="F36" s="466"/>
      <c r="G36" s="466">
        <v>1.9</v>
      </c>
      <c r="H36" s="466"/>
      <c r="I36" s="466"/>
      <c r="J36" s="466"/>
      <c r="K36" s="466"/>
      <c r="L36" s="464"/>
      <c r="M36" s="464"/>
      <c r="N36" s="464"/>
      <c r="O36" s="464"/>
      <c r="P36" s="464"/>
      <c r="Q36" s="464"/>
      <c r="R36" s="464"/>
      <c r="S36" s="464"/>
      <c r="T36" s="464"/>
      <c r="U36" s="464"/>
      <c r="V36" s="464"/>
      <c r="W36" s="464"/>
      <c r="X36" s="464"/>
      <c r="Y36" s="464"/>
      <c r="Z36" s="464"/>
    </row>
    <row r="37" ht="15.75" customHeight="1">
      <c r="A37" s="465">
        <v>43241.0</v>
      </c>
      <c r="B37" s="466"/>
      <c r="C37" s="466"/>
      <c r="D37" s="466"/>
      <c r="E37" s="466"/>
      <c r="F37" s="466"/>
      <c r="G37" s="466">
        <v>1.94</v>
      </c>
      <c r="H37" s="466"/>
      <c r="I37" s="466"/>
      <c r="J37" s="466"/>
      <c r="K37" s="466"/>
      <c r="L37" s="464"/>
      <c r="M37" s="464"/>
      <c r="N37" s="464"/>
      <c r="O37" s="464"/>
      <c r="P37" s="464"/>
      <c r="Q37" s="464"/>
      <c r="R37" s="464"/>
      <c r="S37" s="464"/>
      <c r="T37" s="464"/>
      <c r="U37" s="464"/>
      <c r="V37" s="464"/>
      <c r="W37" s="464"/>
      <c r="X37" s="464"/>
      <c r="Y37" s="464"/>
      <c r="Z37" s="464"/>
    </row>
    <row r="38" ht="15.75" customHeight="1">
      <c r="A38" s="465">
        <v>43242.0</v>
      </c>
      <c r="B38" s="466"/>
      <c r="C38" s="466"/>
      <c r="D38" s="466"/>
      <c r="E38" s="466"/>
      <c r="F38" s="466"/>
      <c r="G38" s="466">
        <v>1.94</v>
      </c>
      <c r="H38" s="466"/>
      <c r="I38" s="466"/>
      <c r="J38" s="466"/>
      <c r="K38" s="466"/>
      <c r="L38" s="464"/>
      <c r="M38" s="464"/>
      <c r="N38" s="464"/>
      <c r="O38" s="464"/>
      <c r="P38" s="464"/>
      <c r="Q38" s="464"/>
      <c r="R38" s="464"/>
      <c r="S38" s="464"/>
      <c r="T38" s="464"/>
      <c r="U38" s="464"/>
      <c r="V38" s="464"/>
      <c r="W38" s="464"/>
      <c r="X38" s="464"/>
      <c r="Y38" s="464"/>
      <c r="Z38" s="464"/>
    </row>
    <row r="39" ht="15.75" customHeight="1">
      <c r="A39" s="465">
        <v>43243.0</v>
      </c>
      <c r="B39" s="466"/>
      <c r="C39" s="466"/>
      <c r="D39" s="466"/>
      <c r="E39" s="466"/>
      <c r="F39" s="466"/>
      <c r="G39" s="466">
        <v>1.92</v>
      </c>
      <c r="H39" s="466"/>
      <c r="I39" s="466"/>
      <c r="J39" s="466"/>
      <c r="K39" s="466"/>
      <c r="L39" s="464"/>
      <c r="M39" s="464"/>
      <c r="N39" s="464"/>
      <c r="O39" s="464"/>
      <c r="P39" s="464"/>
      <c r="Q39" s="464"/>
      <c r="R39" s="464"/>
      <c r="S39" s="464"/>
      <c r="T39" s="464"/>
      <c r="U39" s="464"/>
      <c r="V39" s="464"/>
      <c r="W39" s="464"/>
      <c r="X39" s="464"/>
      <c r="Y39" s="464"/>
      <c r="Z39" s="464"/>
    </row>
    <row r="40" ht="15.75" customHeight="1">
      <c r="A40" s="465">
        <v>43244.0</v>
      </c>
      <c r="B40" s="466"/>
      <c r="C40" s="466"/>
      <c r="D40" s="466"/>
      <c r="E40" s="466"/>
      <c r="F40" s="466"/>
      <c r="G40" s="466">
        <v>1.9</v>
      </c>
      <c r="H40" s="466"/>
      <c r="I40" s="466"/>
      <c r="J40" s="466"/>
      <c r="K40" s="466"/>
      <c r="L40" s="464"/>
      <c r="M40" s="464"/>
      <c r="N40" s="464"/>
      <c r="O40" s="464"/>
      <c r="P40" s="464"/>
      <c r="Q40" s="464"/>
      <c r="R40" s="464"/>
      <c r="S40" s="464"/>
      <c r="T40" s="464"/>
      <c r="U40" s="464"/>
      <c r="V40" s="464"/>
      <c r="W40" s="464"/>
      <c r="X40" s="464"/>
      <c r="Y40" s="464"/>
      <c r="Z40" s="464"/>
    </row>
    <row r="41" ht="15.75" customHeight="1">
      <c r="A41" s="465">
        <v>43245.0</v>
      </c>
      <c r="B41" s="466"/>
      <c r="C41" s="466"/>
      <c r="D41" s="466"/>
      <c r="E41" s="466"/>
      <c r="F41" s="466"/>
      <c r="G41" s="466">
        <v>1.89</v>
      </c>
      <c r="H41" s="466"/>
      <c r="I41" s="466"/>
      <c r="J41" s="466"/>
      <c r="K41" s="466"/>
      <c r="L41" s="464"/>
      <c r="M41" s="464"/>
      <c r="N41" s="464"/>
      <c r="O41" s="464"/>
      <c r="P41" s="464"/>
      <c r="Q41" s="464"/>
      <c r="R41" s="464"/>
      <c r="S41" s="464"/>
      <c r="T41" s="464"/>
      <c r="U41" s="464"/>
      <c r="V41" s="464"/>
      <c r="W41" s="464"/>
      <c r="X41" s="464"/>
      <c r="Y41" s="464"/>
      <c r="Z41" s="464"/>
    </row>
    <row r="42" ht="15.75" customHeight="1">
      <c r="A42" s="465">
        <v>43249.0</v>
      </c>
      <c r="B42" s="466"/>
      <c r="C42" s="466"/>
      <c r="D42" s="466"/>
      <c r="E42" s="466"/>
      <c r="F42" s="466"/>
      <c r="G42" s="466">
        <v>1.94</v>
      </c>
      <c r="H42" s="466"/>
      <c r="I42" s="466"/>
      <c r="J42" s="466"/>
      <c r="K42" s="466"/>
      <c r="L42" s="464"/>
      <c r="M42" s="464"/>
      <c r="N42" s="464"/>
      <c r="O42" s="464"/>
      <c r="P42" s="464"/>
      <c r="Q42" s="464"/>
      <c r="R42" s="464"/>
      <c r="S42" s="464"/>
      <c r="T42" s="464"/>
      <c r="U42" s="464"/>
      <c r="V42" s="464"/>
      <c r="W42" s="464"/>
      <c r="X42" s="464"/>
      <c r="Y42" s="464"/>
      <c r="Z42" s="464"/>
    </row>
    <row r="43" ht="15.75" customHeight="1">
      <c r="A43" s="465">
        <v>43250.0</v>
      </c>
      <c r="B43" s="466"/>
      <c r="C43" s="466"/>
      <c r="D43" s="466"/>
      <c r="E43" s="466"/>
      <c r="F43" s="466"/>
      <c r="G43" s="466">
        <v>1.94</v>
      </c>
      <c r="H43" s="466"/>
      <c r="I43" s="466"/>
      <c r="J43" s="466"/>
      <c r="K43" s="466"/>
      <c r="L43" s="464"/>
      <c r="M43" s="464"/>
      <c r="N43" s="464"/>
      <c r="O43" s="464"/>
      <c r="P43" s="464"/>
      <c r="Q43" s="464"/>
      <c r="R43" s="464"/>
      <c r="S43" s="464"/>
      <c r="T43" s="464"/>
      <c r="U43" s="464"/>
      <c r="V43" s="464"/>
      <c r="W43" s="464"/>
      <c r="X43" s="464"/>
      <c r="Y43" s="464"/>
      <c r="Z43" s="464"/>
    </row>
    <row r="44" ht="15.75" customHeight="1">
      <c r="A44" s="465">
        <v>43251.0</v>
      </c>
      <c r="B44" s="466"/>
      <c r="C44" s="466"/>
      <c r="D44" s="466"/>
      <c r="E44" s="466"/>
      <c r="F44" s="466"/>
      <c r="G44" s="466">
        <v>1.93</v>
      </c>
      <c r="H44" s="466"/>
      <c r="I44" s="466"/>
      <c r="J44" s="466"/>
      <c r="K44" s="466"/>
      <c r="L44" s="464"/>
      <c r="M44" s="464"/>
      <c r="N44" s="464"/>
      <c r="O44" s="464"/>
      <c r="P44" s="464"/>
      <c r="Q44" s="464"/>
      <c r="R44" s="464"/>
      <c r="S44" s="464"/>
      <c r="T44" s="464"/>
      <c r="U44" s="464"/>
      <c r="V44" s="464"/>
      <c r="W44" s="464"/>
      <c r="X44" s="464"/>
      <c r="Y44" s="464"/>
      <c r="Z44" s="464"/>
    </row>
    <row r="45" ht="15.75" customHeight="1">
      <c r="A45" s="465">
        <v>43252.0</v>
      </c>
      <c r="B45" s="466"/>
      <c r="C45" s="466"/>
      <c r="D45" s="466"/>
      <c r="E45" s="466"/>
      <c r="F45" s="466"/>
      <c r="G45" s="466">
        <v>1.91</v>
      </c>
      <c r="H45" s="466"/>
      <c r="I45" s="466"/>
      <c r="J45" s="466"/>
      <c r="K45" s="466"/>
      <c r="L45" s="464"/>
      <c r="M45" s="464"/>
      <c r="N45" s="464"/>
      <c r="O45" s="464"/>
      <c r="P45" s="464"/>
      <c r="Q45" s="464"/>
      <c r="R45" s="464"/>
      <c r="S45" s="464"/>
      <c r="T45" s="464"/>
      <c r="U45" s="464"/>
      <c r="V45" s="464"/>
      <c r="W45" s="464"/>
      <c r="X45" s="464"/>
      <c r="Y45" s="464"/>
      <c r="Z45" s="464"/>
    </row>
    <row r="46" ht="15.75" customHeight="1">
      <c r="A46" s="465">
        <v>43255.0</v>
      </c>
      <c r="B46" s="466"/>
      <c r="C46" s="466"/>
      <c r="D46" s="466"/>
      <c r="E46" s="466"/>
      <c r="F46" s="466"/>
      <c r="G46" s="466">
        <v>1.95</v>
      </c>
      <c r="H46" s="466"/>
      <c r="I46" s="466"/>
      <c r="J46" s="466"/>
      <c r="K46" s="466"/>
      <c r="L46" s="464"/>
      <c r="M46" s="464"/>
      <c r="N46" s="464"/>
      <c r="O46" s="464"/>
      <c r="P46" s="464"/>
      <c r="Q46" s="464"/>
      <c r="R46" s="464"/>
      <c r="S46" s="464"/>
      <c r="T46" s="464"/>
      <c r="U46" s="464"/>
      <c r="V46" s="464"/>
      <c r="W46" s="464"/>
      <c r="X46" s="464"/>
      <c r="Y46" s="464"/>
      <c r="Z46" s="464"/>
    </row>
    <row r="47" ht="15.75" customHeight="1">
      <c r="A47" s="465">
        <v>43256.0</v>
      </c>
      <c r="B47" s="466"/>
      <c r="C47" s="466"/>
      <c r="D47" s="466"/>
      <c r="E47" s="466"/>
      <c r="F47" s="466"/>
      <c r="G47" s="466">
        <v>1.95</v>
      </c>
      <c r="H47" s="466"/>
      <c r="I47" s="466"/>
      <c r="J47" s="466"/>
      <c r="K47" s="466"/>
      <c r="L47" s="464"/>
      <c r="M47" s="464"/>
      <c r="N47" s="464"/>
      <c r="O47" s="464"/>
      <c r="P47" s="464"/>
      <c r="Q47" s="464"/>
      <c r="R47" s="464"/>
      <c r="S47" s="464"/>
      <c r="T47" s="464"/>
      <c r="U47" s="464"/>
      <c r="V47" s="464"/>
      <c r="W47" s="464"/>
      <c r="X47" s="464"/>
      <c r="Y47" s="464"/>
      <c r="Z47" s="464"/>
    </row>
    <row r="48" ht="15.75" customHeight="1">
      <c r="A48" s="465">
        <v>43257.0</v>
      </c>
      <c r="B48" s="466"/>
      <c r="C48" s="466"/>
      <c r="D48" s="466"/>
      <c r="E48" s="466"/>
      <c r="F48" s="466"/>
      <c r="G48" s="466">
        <v>1.95</v>
      </c>
      <c r="H48" s="466"/>
      <c r="I48" s="466"/>
      <c r="J48" s="466"/>
      <c r="K48" s="466"/>
      <c r="L48" s="464"/>
      <c r="M48" s="464"/>
      <c r="N48" s="464"/>
      <c r="O48" s="464"/>
      <c r="P48" s="464"/>
      <c r="Q48" s="464"/>
      <c r="R48" s="464"/>
      <c r="S48" s="464"/>
      <c r="T48" s="464"/>
      <c r="U48" s="464"/>
      <c r="V48" s="464"/>
      <c r="W48" s="464"/>
      <c r="X48" s="464"/>
      <c r="Y48" s="464"/>
      <c r="Z48" s="464"/>
    </row>
    <row r="49" ht="15.75" customHeight="1">
      <c r="A49" s="465">
        <v>43258.0</v>
      </c>
      <c r="B49" s="466"/>
      <c r="C49" s="466"/>
      <c r="D49" s="466"/>
      <c r="E49" s="466"/>
      <c r="F49" s="466"/>
      <c r="G49" s="466">
        <v>1.94</v>
      </c>
      <c r="H49" s="466"/>
      <c r="I49" s="466"/>
      <c r="J49" s="466"/>
      <c r="K49" s="466"/>
      <c r="L49" s="464"/>
      <c r="M49" s="464"/>
      <c r="N49" s="464"/>
      <c r="O49" s="464"/>
      <c r="P49" s="464"/>
      <c r="Q49" s="464"/>
      <c r="R49" s="464"/>
      <c r="S49" s="464"/>
      <c r="T49" s="464"/>
      <c r="U49" s="464"/>
      <c r="V49" s="464"/>
      <c r="W49" s="464"/>
      <c r="X49" s="464"/>
      <c r="Y49" s="464"/>
      <c r="Z49" s="464"/>
    </row>
    <row r="50" ht="15.75" customHeight="1">
      <c r="A50" s="465">
        <v>43259.0</v>
      </c>
      <c r="B50" s="466"/>
      <c r="C50" s="466"/>
      <c r="D50" s="466"/>
      <c r="E50" s="466"/>
      <c r="F50" s="466"/>
      <c r="G50" s="466">
        <v>1.93</v>
      </c>
      <c r="H50" s="466"/>
      <c r="I50" s="466"/>
      <c r="J50" s="466"/>
      <c r="K50" s="466"/>
      <c r="L50" s="464"/>
      <c r="M50" s="464"/>
      <c r="N50" s="464"/>
      <c r="O50" s="464"/>
      <c r="P50" s="464"/>
      <c r="Q50" s="464"/>
      <c r="R50" s="464"/>
      <c r="S50" s="464"/>
      <c r="T50" s="464"/>
      <c r="U50" s="464"/>
      <c r="V50" s="464"/>
      <c r="W50" s="464"/>
      <c r="X50" s="464"/>
      <c r="Y50" s="464"/>
      <c r="Z50" s="464"/>
    </row>
    <row r="51" ht="15.75" customHeight="1">
      <c r="A51" s="465">
        <v>43262.0</v>
      </c>
      <c r="B51" s="466"/>
      <c r="C51" s="466"/>
      <c r="D51" s="466"/>
      <c r="E51" s="466"/>
      <c r="F51" s="466"/>
      <c r="G51" s="466">
        <v>1.95</v>
      </c>
      <c r="H51" s="466"/>
      <c r="I51" s="466"/>
      <c r="J51" s="466"/>
      <c r="K51" s="466"/>
      <c r="L51" s="464"/>
      <c r="M51" s="464"/>
      <c r="N51" s="464"/>
      <c r="O51" s="464"/>
      <c r="P51" s="464"/>
      <c r="Q51" s="464"/>
      <c r="R51" s="464"/>
      <c r="S51" s="464"/>
      <c r="T51" s="464"/>
      <c r="U51" s="464"/>
      <c r="V51" s="464"/>
      <c r="W51" s="464"/>
      <c r="X51" s="464"/>
      <c r="Y51" s="464"/>
      <c r="Z51" s="464"/>
    </row>
    <row r="52" ht="15.75" customHeight="1">
      <c r="A52" s="465">
        <v>43263.0</v>
      </c>
      <c r="B52" s="466"/>
      <c r="C52" s="466"/>
      <c r="D52" s="466"/>
      <c r="E52" s="466"/>
      <c r="F52" s="466"/>
      <c r="G52" s="466">
        <v>1.93</v>
      </c>
      <c r="H52" s="466"/>
      <c r="I52" s="466"/>
      <c r="J52" s="466"/>
      <c r="K52" s="466"/>
      <c r="L52" s="464"/>
      <c r="M52" s="464"/>
      <c r="N52" s="464"/>
      <c r="O52" s="464"/>
      <c r="P52" s="464"/>
      <c r="Q52" s="464"/>
      <c r="R52" s="464"/>
      <c r="S52" s="464"/>
      <c r="T52" s="464"/>
      <c r="U52" s="464"/>
      <c r="V52" s="464"/>
      <c r="W52" s="464"/>
      <c r="X52" s="464"/>
      <c r="Y52" s="464"/>
      <c r="Z52" s="464"/>
    </row>
    <row r="53" ht="15.75" customHeight="1">
      <c r="A53" s="465">
        <v>43264.0</v>
      </c>
      <c r="B53" s="466"/>
      <c r="C53" s="466"/>
      <c r="D53" s="466"/>
      <c r="E53" s="466"/>
      <c r="F53" s="466"/>
      <c r="G53" s="466">
        <v>1.94</v>
      </c>
      <c r="H53" s="466"/>
      <c r="I53" s="466"/>
      <c r="J53" s="466"/>
      <c r="K53" s="466"/>
      <c r="L53" s="464"/>
      <c r="M53" s="464"/>
      <c r="N53" s="464"/>
      <c r="O53" s="464"/>
      <c r="P53" s="464"/>
      <c r="Q53" s="464"/>
      <c r="R53" s="464"/>
      <c r="S53" s="464"/>
      <c r="T53" s="464"/>
      <c r="U53" s="464"/>
      <c r="V53" s="464"/>
      <c r="W53" s="464"/>
      <c r="X53" s="464"/>
      <c r="Y53" s="464"/>
      <c r="Z53" s="464"/>
    </row>
    <row r="54" ht="15.75" customHeight="1">
      <c r="A54" s="465">
        <v>43265.0</v>
      </c>
      <c r="B54" s="466"/>
      <c r="C54" s="466"/>
      <c r="D54" s="466"/>
      <c r="E54" s="466"/>
      <c r="F54" s="466"/>
      <c r="G54" s="466">
        <v>1.94</v>
      </c>
      <c r="H54" s="466"/>
      <c r="I54" s="466"/>
      <c r="J54" s="466"/>
      <c r="K54" s="466"/>
      <c r="L54" s="464"/>
      <c r="M54" s="464"/>
      <c r="N54" s="464"/>
      <c r="O54" s="464"/>
      <c r="P54" s="464"/>
      <c r="Q54" s="464"/>
      <c r="R54" s="464"/>
      <c r="S54" s="464"/>
      <c r="T54" s="464"/>
      <c r="U54" s="464"/>
      <c r="V54" s="464"/>
      <c r="W54" s="464"/>
      <c r="X54" s="464"/>
      <c r="Y54" s="464"/>
      <c r="Z54" s="464"/>
    </row>
    <row r="55" ht="15.75" customHeight="1">
      <c r="A55" s="465">
        <v>43266.0</v>
      </c>
      <c r="B55" s="466"/>
      <c r="C55" s="466"/>
      <c r="D55" s="466"/>
      <c r="E55" s="466"/>
      <c r="F55" s="466"/>
      <c r="G55" s="466">
        <v>1.94</v>
      </c>
      <c r="H55" s="466"/>
      <c r="I55" s="466"/>
      <c r="J55" s="466"/>
      <c r="K55" s="466"/>
      <c r="L55" s="464"/>
      <c r="M55" s="464"/>
      <c r="N55" s="464"/>
      <c r="O55" s="464"/>
      <c r="P55" s="464"/>
      <c r="Q55" s="464"/>
      <c r="R55" s="464"/>
      <c r="S55" s="464"/>
      <c r="T55" s="464"/>
      <c r="U55" s="464"/>
      <c r="V55" s="464"/>
      <c r="W55" s="464"/>
      <c r="X55" s="464"/>
      <c r="Y55" s="464"/>
      <c r="Z55" s="464"/>
    </row>
    <row r="56" ht="15.75" customHeight="1">
      <c r="A56" s="465">
        <v>43269.0</v>
      </c>
      <c r="B56" s="466"/>
      <c r="C56" s="466"/>
      <c r="D56" s="466"/>
      <c r="E56" s="466"/>
      <c r="F56" s="466"/>
      <c r="G56" s="466">
        <v>1.95</v>
      </c>
      <c r="H56" s="466"/>
      <c r="I56" s="466"/>
      <c r="J56" s="466"/>
      <c r="K56" s="466"/>
      <c r="L56" s="464"/>
      <c r="M56" s="464"/>
      <c r="N56" s="464"/>
      <c r="O56" s="464"/>
      <c r="P56" s="464"/>
      <c r="Q56" s="464"/>
      <c r="R56" s="464"/>
      <c r="S56" s="464"/>
      <c r="T56" s="464"/>
      <c r="U56" s="464"/>
      <c r="V56" s="464"/>
      <c r="W56" s="464"/>
      <c r="X56" s="464"/>
      <c r="Y56" s="464"/>
      <c r="Z56" s="464"/>
    </row>
    <row r="57" ht="15.75" customHeight="1">
      <c r="A57" s="465">
        <v>43270.0</v>
      </c>
      <c r="B57" s="466"/>
      <c r="C57" s="466"/>
      <c r="D57" s="466"/>
      <c r="E57" s="466"/>
      <c r="F57" s="466"/>
      <c r="G57" s="466">
        <v>1.95</v>
      </c>
      <c r="H57" s="466"/>
      <c r="I57" s="466"/>
      <c r="J57" s="466"/>
      <c r="K57" s="466"/>
      <c r="L57" s="464"/>
      <c r="M57" s="464"/>
      <c r="N57" s="464"/>
      <c r="O57" s="464"/>
      <c r="P57" s="464"/>
      <c r="Q57" s="464"/>
      <c r="R57" s="464"/>
      <c r="S57" s="464"/>
      <c r="T57" s="464"/>
      <c r="U57" s="464"/>
      <c r="V57" s="464"/>
      <c r="W57" s="464"/>
      <c r="X57" s="464"/>
      <c r="Y57" s="464"/>
      <c r="Z57" s="464"/>
    </row>
    <row r="58" ht="15.75" customHeight="1">
      <c r="A58" s="465">
        <v>43271.0</v>
      </c>
      <c r="B58" s="466"/>
      <c r="C58" s="466"/>
      <c r="D58" s="466"/>
      <c r="E58" s="466"/>
      <c r="F58" s="466"/>
      <c r="G58" s="466">
        <v>1.94</v>
      </c>
      <c r="H58" s="466"/>
      <c r="I58" s="466"/>
      <c r="J58" s="466"/>
      <c r="K58" s="466"/>
      <c r="L58" s="464"/>
      <c r="M58" s="464"/>
      <c r="N58" s="464"/>
      <c r="O58" s="464"/>
      <c r="P58" s="464"/>
      <c r="Q58" s="464"/>
      <c r="R58" s="464"/>
      <c r="S58" s="464"/>
      <c r="T58" s="464"/>
      <c r="U58" s="464"/>
      <c r="V58" s="464"/>
      <c r="W58" s="464"/>
      <c r="X58" s="464"/>
      <c r="Y58" s="464"/>
      <c r="Z58" s="464"/>
    </row>
    <row r="59" ht="15.75" customHeight="1">
      <c r="A59" s="465">
        <v>43272.0</v>
      </c>
      <c r="B59" s="466"/>
      <c r="C59" s="466"/>
      <c r="D59" s="466"/>
      <c r="E59" s="466"/>
      <c r="F59" s="466"/>
      <c r="G59" s="466">
        <v>1.94</v>
      </c>
      <c r="H59" s="466"/>
      <c r="I59" s="466"/>
      <c r="J59" s="466"/>
      <c r="K59" s="466"/>
      <c r="L59" s="464"/>
      <c r="M59" s="464"/>
      <c r="N59" s="464"/>
      <c r="O59" s="464"/>
      <c r="P59" s="464"/>
      <c r="Q59" s="464"/>
      <c r="R59" s="464"/>
      <c r="S59" s="464"/>
      <c r="T59" s="464"/>
      <c r="U59" s="464"/>
      <c r="V59" s="464"/>
      <c r="W59" s="464"/>
      <c r="X59" s="464"/>
      <c r="Y59" s="464"/>
      <c r="Z59" s="464"/>
    </row>
    <row r="60" ht="15.75" customHeight="1">
      <c r="A60" s="465">
        <v>43273.0</v>
      </c>
      <c r="B60" s="466"/>
      <c r="C60" s="466"/>
      <c r="D60" s="466"/>
      <c r="E60" s="466"/>
      <c r="F60" s="466"/>
      <c r="G60" s="466">
        <v>1.93</v>
      </c>
      <c r="H60" s="466"/>
      <c r="I60" s="466"/>
      <c r="J60" s="466"/>
      <c r="K60" s="466"/>
      <c r="L60" s="464"/>
      <c r="M60" s="464"/>
      <c r="N60" s="464"/>
      <c r="O60" s="464"/>
      <c r="P60" s="464"/>
      <c r="Q60" s="464"/>
      <c r="R60" s="464"/>
      <c r="S60" s="464"/>
      <c r="T60" s="464"/>
      <c r="U60" s="464"/>
      <c r="V60" s="464"/>
      <c r="W60" s="464"/>
      <c r="X60" s="464"/>
      <c r="Y60" s="464"/>
      <c r="Z60" s="464"/>
    </row>
    <row r="61" ht="15.75" customHeight="1">
      <c r="A61" s="465">
        <v>43276.0</v>
      </c>
      <c r="B61" s="466"/>
      <c r="C61" s="466"/>
      <c r="D61" s="466"/>
      <c r="E61" s="466"/>
      <c r="F61" s="466"/>
      <c r="G61" s="466">
        <v>1.94</v>
      </c>
      <c r="H61" s="466"/>
      <c r="I61" s="466"/>
      <c r="J61" s="466"/>
      <c r="K61" s="466"/>
      <c r="L61" s="464"/>
      <c r="M61" s="464"/>
      <c r="N61" s="464"/>
      <c r="O61" s="464"/>
      <c r="P61" s="464"/>
      <c r="Q61" s="464"/>
      <c r="R61" s="464"/>
      <c r="S61" s="464"/>
      <c r="T61" s="464"/>
      <c r="U61" s="464"/>
      <c r="V61" s="464"/>
      <c r="W61" s="464"/>
      <c r="X61" s="464"/>
      <c r="Y61" s="464"/>
      <c r="Z61" s="464"/>
    </row>
    <row r="62" ht="15.75" customHeight="1">
      <c r="A62" s="465">
        <v>43277.0</v>
      </c>
      <c r="B62" s="466"/>
      <c r="C62" s="466"/>
      <c r="D62" s="466"/>
      <c r="E62" s="466"/>
      <c r="F62" s="466"/>
      <c r="G62" s="466">
        <v>1.94</v>
      </c>
      <c r="H62" s="466"/>
      <c r="I62" s="466"/>
      <c r="J62" s="466"/>
      <c r="K62" s="466"/>
      <c r="L62" s="464"/>
      <c r="M62" s="464"/>
      <c r="N62" s="464"/>
      <c r="O62" s="464"/>
      <c r="P62" s="464"/>
      <c r="Q62" s="464"/>
      <c r="R62" s="464"/>
      <c r="S62" s="464"/>
      <c r="T62" s="464"/>
      <c r="U62" s="464"/>
      <c r="V62" s="464"/>
      <c r="W62" s="464"/>
      <c r="X62" s="464"/>
      <c r="Y62" s="464"/>
      <c r="Z62" s="464"/>
    </row>
    <row r="63" ht="15.75" customHeight="1">
      <c r="A63" s="465">
        <v>43278.0</v>
      </c>
      <c r="B63" s="466"/>
      <c r="C63" s="466"/>
      <c r="D63" s="466"/>
      <c r="E63" s="466"/>
      <c r="F63" s="466"/>
      <c r="G63" s="466">
        <v>1.93</v>
      </c>
      <c r="H63" s="466"/>
      <c r="I63" s="466"/>
      <c r="J63" s="466"/>
      <c r="K63" s="466"/>
      <c r="L63" s="464"/>
      <c r="M63" s="464"/>
      <c r="N63" s="464"/>
      <c r="O63" s="464"/>
      <c r="P63" s="464"/>
      <c r="Q63" s="464"/>
      <c r="R63" s="464"/>
      <c r="S63" s="464"/>
      <c r="T63" s="464"/>
      <c r="U63" s="464"/>
      <c r="V63" s="464"/>
      <c r="W63" s="464"/>
      <c r="X63" s="464"/>
      <c r="Y63" s="464"/>
      <c r="Z63" s="464"/>
    </row>
    <row r="64" ht="15.75" customHeight="1">
      <c r="A64" s="465">
        <v>43279.0</v>
      </c>
      <c r="B64" s="466"/>
      <c r="C64" s="466"/>
      <c r="D64" s="466"/>
      <c r="E64" s="466"/>
      <c r="F64" s="466"/>
      <c r="G64" s="466">
        <v>1.93</v>
      </c>
      <c r="H64" s="466"/>
      <c r="I64" s="466"/>
      <c r="J64" s="466"/>
      <c r="K64" s="466"/>
      <c r="L64" s="464"/>
      <c r="M64" s="464"/>
      <c r="N64" s="464"/>
      <c r="O64" s="464"/>
      <c r="P64" s="464"/>
      <c r="Q64" s="464"/>
      <c r="R64" s="464"/>
      <c r="S64" s="464"/>
      <c r="T64" s="464"/>
      <c r="U64" s="464"/>
      <c r="V64" s="464"/>
      <c r="W64" s="464"/>
      <c r="X64" s="464"/>
      <c r="Y64" s="464"/>
      <c r="Z64" s="464"/>
    </row>
    <row r="65" ht="15.75" customHeight="1">
      <c r="A65" s="465">
        <v>43280.0</v>
      </c>
      <c r="B65" s="466"/>
      <c r="C65" s="466"/>
      <c r="D65" s="466"/>
      <c r="E65" s="466"/>
      <c r="F65" s="466"/>
      <c r="G65" s="466">
        <v>1.93</v>
      </c>
      <c r="H65" s="466"/>
      <c r="I65" s="466"/>
      <c r="J65" s="466"/>
      <c r="K65" s="466"/>
      <c r="L65" s="464"/>
      <c r="M65" s="464"/>
      <c r="N65" s="464"/>
      <c r="O65" s="464"/>
      <c r="P65" s="464"/>
      <c r="Q65" s="464"/>
      <c r="R65" s="464"/>
      <c r="S65" s="464"/>
      <c r="T65" s="464"/>
      <c r="U65" s="464"/>
      <c r="V65" s="464"/>
      <c r="W65" s="464"/>
      <c r="X65" s="464"/>
      <c r="Y65" s="464"/>
      <c r="Z65" s="464"/>
    </row>
    <row r="66" ht="15.75" customHeight="1">
      <c r="A66" s="465">
        <v>43283.0</v>
      </c>
      <c r="B66" s="466"/>
      <c r="C66" s="466"/>
      <c r="D66" s="466"/>
      <c r="E66" s="466"/>
      <c r="F66" s="466"/>
      <c r="G66" s="466">
        <v>1.99</v>
      </c>
      <c r="H66" s="466"/>
      <c r="I66" s="466"/>
      <c r="J66" s="466"/>
      <c r="K66" s="466"/>
      <c r="L66" s="464"/>
      <c r="M66" s="464"/>
      <c r="N66" s="464"/>
      <c r="O66" s="464"/>
      <c r="P66" s="464"/>
      <c r="Q66" s="464"/>
      <c r="R66" s="464"/>
      <c r="S66" s="464"/>
      <c r="T66" s="464"/>
      <c r="U66" s="464"/>
      <c r="V66" s="464"/>
      <c r="W66" s="464"/>
      <c r="X66" s="464"/>
      <c r="Y66" s="464"/>
      <c r="Z66" s="464"/>
    </row>
    <row r="67" ht="15.75" customHeight="1">
      <c r="A67" s="465">
        <v>43284.0</v>
      </c>
      <c r="B67" s="466"/>
      <c r="C67" s="466"/>
      <c r="D67" s="466"/>
      <c r="E67" s="466"/>
      <c r="F67" s="466"/>
      <c r="G67" s="466">
        <v>1.98</v>
      </c>
      <c r="H67" s="466"/>
      <c r="I67" s="466"/>
      <c r="J67" s="466"/>
      <c r="K67" s="466"/>
      <c r="L67" s="464"/>
      <c r="M67" s="464"/>
      <c r="N67" s="464"/>
      <c r="O67" s="464"/>
      <c r="P67" s="464"/>
      <c r="Q67" s="464"/>
      <c r="R67" s="464"/>
      <c r="S67" s="464"/>
      <c r="T67" s="464"/>
      <c r="U67" s="464"/>
      <c r="V67" s="464"/>
      <c r="W67" s="464"/>
      <c r="X67" s="464"/>
      <c r="Y67" s="464"/>
      <c r="Z67" s="464"/>
    </row>
    <row r="68" ht="15.75" customHeight="1">
      <c r="A68" s="465">
        <v>43286.0</v>
      </c>
      <c r="B68" s="466"/>
      <c r="C68" s="466"/>
      <c r="D68" s="466"/>
      <c r="E68" s="466"/>
      <c r="F68" s="466"/>
      <c r="G68" s="466">
        <v>1.96</v>
      </c>
      <c r="H68" s="466"/>
      <c r="I68" s="466"/>
      <c r="J68" s="466"/>
      <c r="K68" s="466"/>
      <c r="L68" s="464"/>
      <c r="M68" s="464"/>
      <c r="N68" s="464"/>
      <c r="O68" s="464"/>
      <c r="P68" s="464"/>
      <c r="Q68" s="464"/>
      <c r="R68" s="464"/>
      <c r="S68" s="464"/>
      <c r="T68" s="464"/>
      <c r="U68" s="464"/>
      <c r="V68" s="464"/>
      <c r="W68" s="464"/>
      <c r="X68" s="464"/>
      <c r="Y68" s="464"/>
      <c r="Z68" s="464"/>
    </row>
    <row r="69" ht="15.75" customHeight="1">
      <c r="A69" s="465">
        <v>43287.0</v>
      </c>
      <c r="B69" s="466"/>
      <c r="C69" s="466"/>
      <c r="D69" s="466"/>
      <c r="E69" s="466"/>
      <c r="F69" s="466"/>
      <c r="G69" s="466">
        <v>1.97</v>
      </c>
      <c r="H69" s="466"/>
      <c r="I69" s="466"/>
      <c r="J69" s="466"/>
      <c r="K69" s="466"/>
      <c r="L69" s="464"/>
      <c r="M69" s="464"/>
      <c r="N69" s="464"/>
      <c r="O69" s="464"/>
      <c r="P69" s="464"/>
      <c r="Q69" s="464"/>
      <c r="R69" s="464"/>
      <c r="S69" s="464"/>
      <c r="T69" s="464"/>
      <c r="U69" s="464"/>
      <c r="V69" s="464"/>
      <c r="W69" s="464"/>
      <c r="X69" s="464"/>
      <c r="Y69" s="464"/>
      <c r="Z69" s="464"/>
    </row>
    <row r="70" ht="15.75" customHeight="1">
      <c r="A70" s="465">
        <v>43290.0</v>
      </c>
      <c r="B70" s="466"/>
      <c r="C70" s="466"/>
      <c r="D70" s="466"/>
      <c r="E70" s="466"/>
      <c r="F70" s="466"/>
      <c r="G70" s="466">
        <v>1.99</v>
      </c>
      <c r="H70" s="466"/>
      <c r="I70" s="466"/>
      <c r="J70" s="466"/>
      <c r="K70" s="466"/>
      <c r="L70" s="464"/>
      <c r="M70" s="464"/>
      <c r="N70" s="464"/>
      <c r="O70" s="464"/>
      <c r="P70" s="464"/>
      <c r="Q70" s="464"/>
      <c r="R70" s="464"/>
      <c r="S70" s="464"/>
      <c r="T70" s="464"/>
      <c r="U70" s="464"/>
      <c r="V70" s="464"/>
      <c r="W70" s="464"/>
      <c r="X70" s="464"/>
      <c r="Y70" s="464"/>
      <c r="Z70" s="464"/>
    </row>
    <row r="71" ht="15.75" customHeight="1">
      <c r="A71" s="465">
        <v>43291.0</v>
      </c>
      <c r="B71" s="466"/>
      <c r="C71" s="466"/>
      <c r="D71" s="466"/>
      <c r="E71" s="466"/>
      <c r="F71" s="466"/>
      <c r="G71" s="466">
        <v>1.99</v>
      </c>
      <c r="H71" s="466"/>
      <c r="I71" s="466"/>
      <c r="J71" s="466"/>
      <c r="K71" s="466"/>
      <c r="L71" s="464"/>
      <c r="M71" s="464"/>
      <c r="N71" s="464"/>
      <c r="O71" s="464"/>
      <c r="P71" s="464"/>
      <c r="Q71" s="464"/>
      <c r="R71" s="464"/>
      <c r="S71" s="464"/>
      <c r="T71" s="464"/>
      <c r="U71" s="464"/>
      <c r="V71" s="464"/>
      <c r="W71" s="464"/>
      <c r="X71" s="464"/>
      <c r="Y71" s="464"/>
      <c r="Z71" s="464"/>
    </row>
    <row r="72" ht="15.75" customHeight="1">
      <c r="A72" s="465">
        <v>43292.0</v>
      </c>
      <c r="B72" s="466"/>
      <c r="C72" s="466"/>
      <c r="D72" s="466"/>
      <c r="E72" s="466"/>
      <c r="F72" s="466"/>
      <c r="G72" s="466">
        <v>1.97</v>
      </c>
      <c r="H72" s="466"/>
      <c r="I72" s="466"/>
      <c r="J72" s="466"/>
      <c r="K72" s="466"/>
      <c r="L72" s="464"/>
      <c r="M72" s="464"/>
      <c r="N72" s="464"/>
      <c r="O72" s="464"/>
      <c r="P72" s="464"/>
      <c r="Q72" s="464"/>
      <c r="R72" s="464"/>
      <c r="S72" s="464"/>
      <c r="T72" s="464"/>
      <c r="U72" s="464"/>
      <c r="V72" s="464"/>
      <c r="W72" s="464"/>
      <c r="X72" s="464"/>
      <c r="Y72" s="464"/>
      <c r="Z72" s="464"/>
    </row>
    <row r="73" ht="15.75" customHeight="1">
      <c r="A73" s="465">
        <v>43293.0</v>
      </c>
      <c r="B73" s="466"/>
      <c r="C73" s="466"/>
      <c r="D73" s="466"/>
      <c r="E73" s="466"/>
      <c r="F73" s="466"/>
      <c r="G73" s="466">
        <v>1.98</v>
      </c>
      <c r="H73" s="466"/>
      <c r="I73" s="466"/>
      <c r="J73" s="466"/>
      <c r="K73" s="466"/>
      <c r="L73" s="464"/>
      <c r="M73" s="464"/>
      <c r="N73" s="464"/>
      <c r="O73" s="464"/>
      <c r="P73" s="464"/>
      <c r="Q73" s="464"/>
      <c r="R73" s="464"/>
      <c r="S73" s="464"/>
      <c r="T73" s="464"/>
      <c r="U73" s="464"/>
      <c r="V73" s="464"/>
      <c r="W73" s="464"/>
      <c r="X73" s="464"/>
      <c r="Y73" s="464"/>
      <c r="Z73" s="464"/>
    </row>
    <row r="74" ht="15.75" customHeight="1">
      <c r="A74" s="465">
        <v>43294.0</v>
      </c>
      <c r="B74" s="466"/>
      <c r="C74" s="466"/>
      <c r="D74" s="466"/>
      <c r="E74" s="466"/>
      <c r="F74" s="466"/>
      <c r="G74" s="466">
        <v>1.98</v>
      </c>
      <c r="H74" s="466"/>
      <c r="I74" s="466"/>
      <c r="J74" s="466"/>
      <c r="K74" s="466"/>
      <c r="L74" s="464"/>
      <c r="M74" s="464"/>
      <c r="N74" s="464"/>
      <c r="O74" s="464"/>
      <c r="P74" s="464"/>
      <c r="Q74" s="464"/>
      <c r="R74" s="464"/>
      <c r="S74" s="464"/>
      <c r="T74" s="464"/>
      <c r="U74" s="464"/>
      <c r="V74" s="464"/>
      <c r="W74" s="464"/>
      <c r="X74" s="464"/>
      <c r="Y74" s="464"/>
      <c r="Z74" s="464"/>
    </row>
    <row r="75" ht="15.75" customHeight="1">
      <c r="A75" s="465">
        <v>43297.0</v>
      </c>
      <c r="B75" s="466"/>
      <c r="C75" s="466"/>
      <c r="D75" s="466"/>
      <c r="E75" s="466"/>
      <c r="F75" s="466"/>
      <c r="G75" s="466">
        <v>2.02</v>
      </c>
      <c r="H75" s="466"/>
      <c r="I75" s="466"/>
      <c r="J75" s="466"/>
      <c r="K75" s="466"/>
      <c r="L75" s="464"/>
      <c r="M75" s="464"/>
      <c r="N75" s="464"/>
      <c r="O75" s="464"/>
      <c r="P75" s="464"/>
      <c r="Q75" s="464"/>
      <c r="R75" s="464"/>
      <c r="S75" s="464"/>
      <c r="T75" s="464"/>
      <c r="U75" s="464"/>
      <c r="V75" s="464"/>
      <c r="W75" s="464"/>
      <c r="X75" s="464"/>
      <c r="Y75" s="464"/>
      <c r="Z75" s="464"/>
    </row>
    <row r="76" ht="15.75" customHeight="1">
      <c r="A76" s="465">
        <v>43298.0</v>
      </c>
      <c r="B76" s="466"/>
      <c r="C76" s="466"/>
      <c r="D76" s="466"/>
      <c r="E76" s="466"/>
      <c r="F76" s="466"/>
      <c r="G76" s="466">
        <v>2.02</v>
      </c>
      <c r="H76" s="466"/>
      <c r="I76" s="466"/>
      <c r="J76" s="466"/>
      <c r="K76" s="466"/>
      <c r="L76" s="464"/>
      <c r="M76" s="464"/>
      <c r="N76" s="464"/>
      <c r="O76" s="464"/>
      <c r="P76" s="464"/>
      <c r="Q76" s="464"/>
      <c r="R76" s="464"/>
      <c r="S76" s="464"/>
      <c r="T76" s="464"/>
      <c r="U76" s="464"/>
      <c r="V76" s="464"/>
      <c r="W76" s="464"/>
      <c r="X76" s="464"/>
      <c r="Y76" s="464"/>
      <c r="Z76" s="464"/>
    </row>
    <row r="77" ht="15.75" customHeight="1">
      <c r="A77" s="465">
        <v>43299.0</v>
      </c>
      <c r="B77" s="466"/>
      <c r="C77" s="466"/>
      <c r="D77" s="466"/>
      <c r="E77" s="466"/>
      <c r="F77" s="466"/>
      <c r="G77" s="466">
        <v>2.0</v>
      </c>
      <c r="H77" s="466"/>
      <c r="I77" s="466"/>
      <c r="J77" s="466"/>
      <c r="K77" s="466"/>
      <c r="L77" s="464"/>
      <c r="M77" s="464"/>
      <c r="N77" s="464"/>
      <c r="O77" s="464"/>
      <c r="P77" s="464"/>
      <c r="Q77" s="464"/>
      <c r="R77" s="464"/>
      <c r="S77" s="464"/>
      <c r="T77" s="464"/>
      <c r="U77" s="464"/>
      <c r="V77" s="464"/>
      <c r="W77" s="464"/>
      <c r="X77" s="464"/>
      <c r="Y77" s="464"/>
      <c r="Z77" s="464"/>
    </row>
    <row r="78" ht="15.75" customHeight="1">
      <c r="A78" s="465">
        <v>43300.0</v>
      </c>
      <c r="B78" s="466"/>
      <c r="C78" s="466"/>
      <c r="D78" s="466"/>
      <c r="E78" s="466"/>
      <c r="F78" s="466"/>
      <c r="G78" s="466">
        <v>2.0</v>
      </c>
      <c r="H78" s="466"/>
      <c r="I78" s="466"/>
      <c r="J78" s="466"/>
      <c r="K78" s="466"/>
      <c r="L78" s="464"/>
      <c r="M78" s="464"/>
      <c r="N78" s="464"/>
      <c r="O78" s="464"/>
      <c r="P78" s="464"/>
      <c r="Q78" s="464"/>
      <c r="R78" s="464"/>
      <c r="S78" s="464"/>
      <c r="T78" s="464"/>
      <c r="U78" s="464"/>
      <c r="V78" s="464"/>
      <c r="W78" s="464"/>
      <c r="X78" s="464"/>
      <c r="Y78" s="464"/>
      <c r="Z78" s="464"/>
    </row>
    <row r="79" ht="15.75" customHeight="1">
      <c r="A79" s="465">
        <v>43301.0</v>
      </c>
      <c r="B79" s="466"/>
      <c r="C79" s="466"/>
      <c r="D79" s="466"/>
      <c r="E79" s="466"/>
      <c r="F79" s="466"/>
      <c r="G79" s="466">
        <v>1.99</v>
      </c>
      <c r="H79" s="466"/>
      <c r="I79" s="466"/>
      <c r="J79" s="466"/>
      <c r="K79" s="466"/>
      <c r="L79" s="464"/>
      <c r="M79" s="464"/>
      <c r="N79" s="464"/>
      <c r="O79" s="464"/>
      <c r="P79" s="464"/>
      <c r="Q79" s="464"/>
      <c r="R79" s="464"/>
      <c r="S79" s="464"/>
      <c r="T79" s="464"/>
      <c r="U79" s="464"/>
      <c r="V79" s="464"/>
      <c r="W79" s="464"/>
      <c r="X79" s="464"/>
      <c r="Y79" s="464"/>
      <c r="Z79" s="464"/>
    </row>
    <row r="80" ht="15.75" customHeight="1">
      <c r="A80" s="465">
        <v>43304.0</v>
      </c>
      <c r="B80" s="466"/>
      <c r="C80" s="466"/>
      <c r="D80" s="466"/>
      <c r="E80" s="466"/>
      <c r="F80" s="466"/>
      <c r="G80" s="466">
        <v>2.0</v>
      </c>
      <c r="H80" s="466"/>
      <c r="I80" s="466"/>
      <c r="J80" s="466"/>
      <c r="K80" s="466"/>
      <c r="L80" s="464"/>
      <c r="M80" s="464"/>
      <c r="N80" s="464"/>
      <c r="O80" s="464"/>
      <c r="P80" s="464"/>
      <c r="Q80" s="464"/>
      <c r="R80" s="464"/>
      <c r="S80" s="464"/>
      <c r="T80" s="464"/>
      <c r="U80" s="464"/>
      <c r="V80" s="464"/>
      <c r="W80" s="464"/>
      <c r="X80" s="464"/>
      <c r="Y80" s="464"/>
      <c r="Z80" s="464"/>
    </row>
    <row r="81" ht="15.75" customHeight="1">
      <c r="A81" s="465">
        <v>43305.0</v>
      </c>
      <c r="B81" s="466"/>
      <c r="C81" s="466"/>
      <c r="D81" s="466"/>
      <c r="E81" s="466"/>
      <c r="F81" s="466"/>
      <c r="G81" s="466">
        <v>2.02</v>
      </c>
      <c r="H81" s="466"/>
      <c r="I81" s="466"/>
      <c r="J81" s="466"/>
      <c r="K81" s="466"/>
      <c r="L81" s="464"/>
      <c r="M81" s="464"/>
      <c r="N81" s="464"/>
      <c r="O81" s="464"/>
      <c r="P81" s="464"/>
      <c r="Q81" s="464"/>
      <c r="R81" s="464"/>
      <c r="S81" s="464"/>
      <c r="T81" s="464"/>
      <c r="U81" s="464"/>
      <c r="V81" s="464"/>
      <c r="W81" s="464"/>
      <c r="X81" s="464"/>
      <c r="Y81" s="464"/>
      <c r="Z81" s="464"/>
    </row>
    <row r="82" ht="15.75" customHeight="1">
      <c r="A82" s="465">
        <v>43306.0</v>
      </c>
      <c r="B82" s="466"/>
      <c r="C82" s="466"/>
      <c r="D82" s="466"/>
      <c r="E82" s="466"/>
      <c r="F82" s="466"/>
      <c r="G82" s="466">
        <v>2.01</v>
      </c>
      <c r="H82" s="466"/>
      <c r="I82" s="466"/>
      <c r="J82" s="466"/>
      <c r="K82" s="466"/>
      <c r="L82" s="464"/>
      <c r="M82" s="464"/>
      <c r="N82" s="464"/>
      <c r="O82" s="464"/>
      <c r="P82" s="464"/>
      <c r="Q82" s="464"/>
      <c r="R82" s="464"/>
      <c r="S82" s="464"/>
      <c r="T82" s="464"/>
      <c r="U82" s="464"/>
      <c r="V82" s="464"/>
      <c r="W82" s="464"/>
      <c r="X82" s="464"/>
      <c r="Y82" s="464"/>
      <c r="Z82" s="464"/>
    </row>
    <row r="83" ht="15.75" customHeight="1">
      <c r="A83" s="465">
        <v>43307.0</v>
      </c>
      <c r="B83" s="466"/>
      <c r="C83" s="466"/>
      <c r="D83" s="466"/>
      <c r="E83" s="466"/>
      <c r="F83" s="466"/>
      <c r="G83" s="466">
        <v>1.99</v>
      </c>
      <c r="H83" s="466"/>
      <c r="I83" s="466"/>
      <c r="J83" s="466"/>
      <c r="K83" s="466"/>
      <c r="L83" s="464"/>
      <c r="M83" s="464"/>
      <c r="N83" s="464"/>
      <c r="O83" s="464"/>
      <c r="P83" s="464"/>
      <c r="Q83" s="464"/>
      <c r="R83" s="464"/>
      <c r="S83" s="464"/>
      <c r="T83" s="464"/>
      <c r="U83" s="464"/>
      <c r="V83" s="464"/>
      <c r="W83" s="464"/>
      <c r="X83" s="464"/>
      <c r="Y83" s="464"/>
      <c r="Z83" s="464"/>
    </row>
    <row r="84" ht="15.75" customHeight="1">
      <c r="A84" s="465">
        <v>43308.0</v>
      </c>
      <c r="B84" s="466"/>
      <c r="C84" s="466"/>
      <c r="D84" s="466"/>
      <c r="E84" s="466"/>
      <c r="F84" s="466"/>
      <c r="G84" s="466">
        <v>2.0</v>
      </c>
      <c r="H84" s="466"/>
      <c r="I84" s="466"/>
      <c r="J84" s="466"/>
      <c r="K84" s="466"/>
      <c r="L84" s="464"/>
      <c r="M84" s="464"/>
      <c r="N84" s="464"/>
      <c r="O84" s="464"/>
      <c r="P84" s="464"/>
      <c r="Q84" s="464"/>
      <c r="R84" s="464"/>
      <c r="S84" s="464"/>
      <c r="T84" s="464"/>
      <c r="U84" s="464"/>
      <c r="V84" s="464"/>
      <c r="W84" s="464"/>
      <c r="X84" s="464"/>
      <c r="Y84" s="464"/>
      <c r="Z84" s="464"/>
    </row>
    <row r="85" ht="15.75" customHeight="1">
      <c r="A85" s="465">
        <v>43311.0</v>
      </c>
      <c r="B85" s="466"/>
      <c r="C85" s="466"/>
      <c r="D85" s="466"/>
      <c r="E85" s="466"/>
      <c r="F85" s="466"/>
      <c r="G85" s="466">
        <v>2.05</v>
      </c>
      <c r="H85" s="466"/>
      <c r="I85" s="466"/>
      <c r="J85" s="466"/>
      <c r="K85" s="466"/>
      <c r="L85" s="464"/>
      <c r="M85" s="464"/>
      <c r="N85" s="464"/>
      <c r="O85" s="464"/>
      <c r="P85" s="464"/>
      <c r="Q85" s="464"/>
      <c r="R85" s="464"/>
      <c r="S85" s="464"/>
      <c r="T85" s="464"/>
      <c r="U85" s="464"/>
      <c r="V85" s="464"/>
      <c r="W85" s="464"/>
      <c r="X85" s="464"/>
      <c r="Y85" s="464"/>
      <c r="Z85" s="464"/>
    </row>
    <row r="86" ht="15.75" customHeight="1">
      <c r="A86" s="465">
        <v>43312.0</v>
      </c>
      <c r="B86" s="466"/>
      <c r="C86" s="466"/>
      <c r="D86" s="466"/>
      <c r="E86" s="466"/>
      <c r="F86" s="466"/>
      <c r="G86" s="466">
        <v>2.03</v>
      </c>
      <c r="H86" s="466"/>
      <c r="I86" s="466"/>
      <c r="J86" s="466"/>
      <c r="K86" s="466"/>
      <c r="L86" s="464"/>
      <c r="M86" s="464"/>
      <c r="N86" s="464"/>
      <c r="O86" s="464"/>
      <c r="P86" s="464"/>
      <c r="Q86" s="464"/>
      <c r="R86" s="464"/>
      <c r="S86" s="464"/>
      <c r="T86" s="464"/>
      <c r="U86" s="464"/>
      <c r="V86" s="464"/>
      <c r="W86" s="464"/>
      <c r="X86" s="464"/>
      <c r="Y86" s="464"/>
      <c r="Z86" s="464"/>
    </row>
    <row r="87" ht="15.75" customHeight="1">
      <c r="A87" s="465">
        <v>43313.0</v>
      </c>
      <c r="B87" s="466"/>
      <c r="C87" s="466"/>
      <c r="D87" s="466"/>
      <c r="E87" s="466"/>
      <c r="F87" s="466"/>
      <c r="G87" s="466">
        <v>2.03</v>
      </c>
      <c r="H87" s="466"/>
      <c r="I87" s="466"/>
      <c r="J87" s="466"/>
      <c r="K87" s="466"/>
      <c r="L87" s="464"/>
      <c r="M87" s="464"/>
      <c r="N87" s="464"/>
      <c r="O87" s="464"/>
      <c r="P87" s="464"/>
      <c r="Q87" s="464"/>
      <c r="R87" s="464"/>
      <c r="S87" s="464"/>
      <c r="T87" s="464"/>
      <c r="U87" s="464"/>
      <c r="V87" s="464"/>
      <c r="W87" s="464"/>
      <c r="X87" s="464"/>
      <c r="Y87" s="464"/>
      <c r="Z87" s="464"/>
    </row>
    <row r="88" ht="15.75" customHeight="1">
      <c r="A88" s="465">
        <v>43314.0</v>
      </c>
      <c r="B88" s="466"/>
      <c r="C88" s="466"/>
      <c r="D88" s="466"/>
      <c r="E88" s="466"/>
      <c r="F88" s="466"/>
      <c r="G88" s="466">
        <v>2.02</v>
      </c>
      <c r="H88" s="466"/>
      <c r="I88" s="466"/>
      <c r="J88" s="466"/>
      <c r="K88" s="466"/>
      <c r="L88" s="464"/>
      <c r="M88" s="464"/>
      <c r="N88" s="464"/>
      <c r="O88" s="464"/>
      <c r="P88" s="464"/>
      <c r="Q88" s="464"/>
      <c r="R88" s="464"/>
      <c r="S88" s="464"/>
      <c r="T88" s="464"/>
      <c r="U88" s="464"/>
      <c r="V88" s="464"/>
      <c r="W88" s="464"/>
      <c r="X88" s="464"/>
      <c r="Y88" s="464"/>
      <c r="Z88" s="464"/>
    </row>
    <row r="89" ht="15.75" customHeight="1">
      <c r="A89" s="465">
        <v>43315.0</v>
      </c>
      <c r="B89" s="466"/>
      <c r="C89" s="466"/>
      <c r="D89" s="466"/>
      <c r="E89" s="466"/>
      <c r="F89" s="466"/>
      <c r="G89" s="466">
        <v>2.01</v>
      </c>
      <c r="H89" s="466"/>
      <c r="I89" s="466"/>
      <c r="J89" s="466"/>
      <c r="K89" s="466"/>
      <c r="L89" s="464"/>
      <c r="M89" s="464"/>
      <c r="N89" s="464"/>
      <c r="O89" s="464"/>
      <c r="P89" s="464"/>
      <c r="Q89" s="464"/>
      <c r="R89" s="464"/>
      <c r="S89" s="464"/>
      <c r="T89" s="464"/>
      <c r="U89" s="464"/>
      <c r="V89" s="464"/>
      <c r="W89" s="464"/>
      <c r="X89" s="464"/>
      <c r="Y89" s="464"/>
      <c r="Z89" s="464"/>
    </row>
    <row r="90" ht="15.75" customHeight="1">
      <c r="A90" s="465">
        <v>43318.0</v>
      </c>
      <c r="B90" s="466"/>
      <c r="C90" s="466"/>
      <c r="D90" s="466"/>
      <c r="E90" s="466"/>
      <c r="F90" s="466"/>
      <c r="G90" s="466">
        <v>2.06</v>
      </c>
      <c r="H90" s="466"/>
      <c r="I90" s="466"/>
      <c r="J90" s="466"/>
      <c r="K90" s="466"/>
      <c r="L90" s="464"/>
      <c r="M90" s="464"/>
      <c r="N90" s="464"/>
      <c r="O90" s="464"/>
      <c r="P90" s="464"/>
      <c r="Q90" s="464"/>
      <c r="R90" s="464"/>
      <c r="S90" s="464"/>
      <c r="T90" s="464"/>
      <c r="U90" s="464"/>
      <c r="V90" s="464"/>
      <c r="W90" s="464"/>
      <c r="X90" s="464"/>
      <c r="Y90" s="464"/>
      <c r="Z90" s="464"/>
    </row>
    <row r="91" ht="15.75" customHeight="1">
      <c r="A91" s="465">
        <v>43319.0</v>
      </c>
      <c r="B91" s="466"/>
      <c r="C91" s="466"/>
      <c r="D91" s="466"/>
      <c r="E91" s="466"/>
      <c r="F91" s="466"/>
      <c r="G91" s="466">
        <v>2.06</v>
      </c>
      <c r="H91" s="466"/>
      <c r="I91" s="466"/>
      <c r="J91" s="466"/>
      <c r="K91" s="466"/>
      <c r="L91" s="464"/>
      <c r="M91" s="464"/>
      <c r="N91" s="464"/>
      <c r="O91" s="464"/>
      <c r="P91" s="464"/>
      <c r="Q91" s="464"/>
      <c r="R91" s="464"/>
      <c r="S91" s="464"/>
      <c r="T91" s="464"/>
      <c r="U91" s="464"/>
      <c r="V91" s="464"/>
      <c r="W91" s="464"/>
      <c r="X91" s="464"/>
      <c r="Y91" s="464"/>
      <c r="Z91" s="464"/>
    </row>
    <row r="92" ht="15.75" customHeight="1">
      <c r="A92" s="465">
        <v>43320.0</v>
      </c>
      <c r="B92" s="466"/>
      <c r="C92" s="466"/>
      <c r="D92" s="466"/>
      <c r="E92" s="466"/>
      <c r="F92" s="466"/>
      <c r="G92" s="466">
        <v>2.06</v>
      </c>
      <c r="H92" s="466"/>
      <c r="I92" s="466"/>
      <c r="J92" s="466"/>
      <c r="K92" s="466"/>
      <c r="L92" s="464"/>
      <c r="M92" s="464"/>
      <c r="N92" s="464"/>
      <c r="O92" s="464"/>
      <c r="P92" s="464"/>
      <c r="Q92" s="464"/>
      <c r="R92" s="464"/>
      <c r="S92" s="464"/>
      <c r="T92" s="464"/>
      <c r="U92" s="464"/>
      <c r="V92" s="464"/>
      <c r="W92" s="464"/>
      <c r="X92" s="464"/>
      <c r="Y92" s="464"/>
      <c r="Z92" s="464"/>
    </row>
    <row r="93" ht="15.75" customHeight="1">
      <c r="A93" s="465">
        <v>43321.0</v>
      </c>
      <c r="B93" s="466"/>
      <c r="C93" s="466"/>
      <c r="D93" s="466"/>
      <c r="E93" s="466"/>
      <c r="F93" s="466"/>
      <c r="G93" s="466">
        <v>2.06</v>
      </c>
      <c r="H93" s="466"/>
      <c r="I93" s="466"/>
      <c r="J93" s="466"/>
      <c r="K93" s="466"/>
      <c r="L93" s="464"/>
      <c r="M93" s="464"/>
      <c r="N93" s="464"/>
      <c r="O93" s="464"/>
      <c r="P93" s="464"/>
      <c r="Q93" s="464"/>
      <c r="R93" s="464"/>
      <c r="S93" s="464"/>
      <c r="T93" s="464"/>
      <c r="U93" s="464"/>
      <c r="V93" s="464"/>
      <c r="W93" s="464"/>
      <c r="X93" s="464"/>
      <c r="Y93" s="464"/>
      <c r="Z93" s="464"/>
    </row>
    <row r="94" ht="15.75" customHeight="1">
      <c r="A94" s="465">
        <v>43322.0</v>
      </c>
      <c r="B94" s="466"/>
      <c r="C94" s="466"/>
      <c r="D94" s="466"/>
      <c r="E94" s="466"/>
      <c r="F94" s="466"/>
      <c r="G94" s="466">
        <v>2.05</v>
      </c>
      <c r="H94" s="466"/>
      <c r="I94" s="466"/>
      <c r="J94" s="466"/>
      <c r="K94" s="466"/>
      <c r="L94" s="464"/>
      <c r="M94" s="464"/>
      <c r="N94" s="464"/>
      <c r="O94" s="464"/>
      <c r="P94" s="464"/>
      <c r="Q94" s="464"/>
      <c r="R94" s="464"/>
      <c r="S94" s="464"/>
      <c r="T94" s="464"/>
      <c r="U94" s="464"/>
      <c r="V94" s="464"/>
      <c r="W94" s="464"/>
      <c r="X94" s="464"/>
      <c r="Y94" s="464"/>
      <c r="Z94" s="464"/>
    </row>
    <row r="95" ht="15.75" customHeight="1">
      <c r="A95" s="465">
        <v>43325.0</v>
      </c>
      <c r="B95" s="466"/>
      <c r="C95" s="466"/>
      <c r="D95" s="466"/>
      <c r="E95" s="466"/>
      <c r="F95" s="466"/>
      <c r="G95" s="466">
        <v>2.07</v>
      </c>
      <c r="H95" s="466"/>
      <c r="I95" s="466"/>
      <c r="J95" s="466"/>
      <c r="K95" s="466"/>
      <c r="L95" s="464"/>
      <c r="M95" s="464"/>
      <c r="N95" s="464"/>
      <c r="O95" s="464"/>
      <c r="P95" s="464"/>
      <c r="Q95" s="464"/>
      <c r="R95" s="464"/>
      <c r="S95" s="464"/>
      <c r="T95" s="464"/>
      <c r="U95" s="464"/>
      <c r="V95" s="464"/>
      <c r="W95" s="464"/>
      <c r="X95" s="464"/>
      <c r="Y95" s="464"/>
      <c r="Z95" s="464"/>
    </row>
    <row r="96" ht="15.75" customHeight="1">
      <c r="A96" s="465">
        <v>43326.0</v>
      </c>
      <c r="B96" s="466"/>
      <c r="C96" s="466"/>
      <c r="D96" s="466"/>
      <c r="E96" s="466"/>
      <c r="F96" s="466"/>
      <c r="G96" s="466">
        <v>2.08</v>
      </c>
      <c r="H96" s="466"/>
      <c r="I96" s="466"/>
      <c r="J96" s="466"/>
      <c r="K96" s="466"/>
      <c r="L96" s="464"/>
      <c r="M96" s="464"/>
      <c r="N96" s="464"/>
      <c r="O96" s="464"/>
      <c r="P96" s="464"/>
      <c r="Q96" s="464"/>
      <c r="R96" s="464"/>
      <c r="S96" s="464"/>
      <c r="T96" s="464"/>
      <c r="U96" s="464"/>
      <c r="V96" s="464"/>
      <c r="W96" s="464"/>
      <c r="X96" s="464"/>
      <c r="Y96" s="464"/>
      <c r="Z96" s="464"/>
    </row>
    <row r="97" ht="15.75" customHeight="1">
      <c r="A97" s="465">
        <v>43327.0</v>
      </c>
      <c r="B97" s="466"/>
      <c r="C97" s="466"/>
      <c r="D97" s="466"/>
      <c r="E97" s="466"/>
      <c r="F97" s="466"/>
      <c r="G97" s="466">
        <v>2.07</v>
      </c>
      <c r="H97" s="466"/>
      <c r="I97" s="466"/>
      <c r="J97" s="466"/>
      <c r="K97" s="466"/>
      <c r="L97" s="464"/>
      <c r="M97" s="464"/>
      <c r="N97" s="464"/>
      <c r="O97" s="464"/>
      <c r="P97" s="464"/>
      <c r="Q97" s="464"/>
      <c r="R97" s="464"/>
      <c r="S97" s="464"/>
      <c r="T97" s="464"/>
      <c r="U97" s="464"/>
      <c r="V97" s="464"/>
      <c r="W97" s="464"/>
      <c r="X97" s="464"/>
      <c r="Y97" s="464"/>
      <c r="Z97" s="464"/>
    </row>
    <row r="98" ht="15.75" customHeight="1">
      <c r="A98" s="465">
        <v>43328.0</v>
      </c>
      <c r="B98" s="466"/>
      <c r="C98" s="466"/>
      <c r="D98" s="466"/>
      <c r="E98" s="466"/>
      <c r="F98" s="466"/>
      <c r="G98" s="466">
        <v>2.07</v>
      </c>
      <c r="H98" s="466"/>
      <c r="I98" s="466"/>
      <c r="J98" s="466"/>
      <c r="K98" s="466"/>
      <c r="L98" s="464"/>
      <c r="M98" s="464"/>
      <c r="N98" s="464"/>
      <c r="O98" s="464"/>
      <c r="P98" s="464"/>
      <c r="Q98" s="464"/>
      <c r="R98" s="464"/>
      <c r="S98" s="464"/>
      <c r="T98" s="464"/>
      <c r="U98" s="464"/>
      <c r="V98" s="464"/>
      <c r="W98" s="464"/>
      <c r="X98" s="464"/>
      <c r="Y98" s="464"/>
      <c r="Z98" s="464"/>
    </row>
    <row r="99" ht="15.75" customHeight="1">
      <c r="A99" s="465">
        <v>43329.0</v>
      </c>
      <c r="B99" s="466"/>
      <c r="C99" s="466"/>
      <c r="D99" s="466"/>
      <c r="E99" s="466"/>
      <c r="F99" s="466"/>
      <c r="G99" s="466">
        <v>2.05</v>
      </c>
      <c r="H99" s="466"/>
      <c r="I99" s="466"/>
      <c r="J99" s="466"/>
      <c r="K99" s="466"/>
      <c r="L99" s="464"/>
      <c r="M99" s="464"/>
      <c r="N99" s="464"/>
      <c r="O99" s="464"/>
      <c r="P99" s="464"/>
      <c r="Q99" s="464"/>
      <c r="R99" s="464"/>
      <c r="S99" s="464"/>
      <c r="T99" s="464"/>
      <c r="U99" s="464"/>
      <c r="V99" s="464"/>
      <c r="W99" s="464"/>
      <c r="X99" s="464"/>
      <c r="Y99" s="464"/>
      <c r="Z99" s="464"/>
    </row>
    <row r="100" ht="15.75" customHeight="1">
      <c r="A100" s="465">
        <v>43332.0</v>
      </c>
      <c r="B100" s="466"/>
      <c r="C100" s="466"/>
      <c r="D100" s="466"/>
      <c r="E100" s="466"/>
      <c r="F100" s="466"/>
      <c r="G100" s="466">
        <v>2.07</v>
      </c>
      <c r="H100" s="466"/>
      <c r="I100" s="466"/>
      <c r="J100" s="466"/>
      <c r="K100" s="466"/>
      <c r="L100" s="464"/>
      <c r="M100" s="464"/>
      <c r="N100" s="464"/>
      <c r="O100" s="464"/>
      <c r="P100" s="464"/>
      <c r="Q100" s="464"/>
      <c r="R100" s="464"/>
      <c r="S100" s="464"/>
      <c r="T100" s="464"/>
      <c r="U100" s="464"/>
      <c r="V100" s="464"/>
      <c r="W100" s="464"/>
      <c r="X100" s="464"/>
      <c r="Y100" s="464"/>
      <c r="Z100" s="464"/>
    </row>
    <row r="101" ht="15.75" customHeight="1">
      <c r="A101" s="465">
        <v>43333.0</v>
      </c>
      <c r="B101" s="466"/>
      <c r="C101" s="466"/>
      <c r="D101" s="466"/>
      <c r="E101" s="466"/>
      <c r="F101" s="466"/>
      <c r="G101" s="466">
        <v>2.08</v>
      </c>
      <c r="H101" s="466"/>
      <c r="I101" s="466"/>
      <c r="J101" s="466"/>
      <c r="K101" s="466"/>
      <c r="L101" s="464"/>
      <c r="M101" s="464"/>
      <c r="N101" s="464"/>
      <c r="O101" s="464"/>
      <c r="P101" s="464"/>
      <c r="Q101" s="464"/>
      <c r="R101" s="464"/>
      <c r="S101" s="464"/>
      <c r="T101" s="464"/>
      <c r="U101" s="464"/>
      <c r="V101" s="464"/>
      <c r="W101" s="464"/>
      <c r="X101" s="464"/>
      <c r="Y101" s="464"/>
      <c r="Z101" s="464"/>
    </row>
    <row r="102" ht="15.75" customHeight="1">
      <c r="A102" s="465">
        <v>43334.0</v>
      </c>
      <c r="B102" s="466"/>
      <c r="C102" s="466"/>
      <c r="D102" s="466"/>
      <c r="E102" s="466"/>
      <c r="F102" s="466"/>
      <c r="G102" s="466">
        <v>2.09</v>
      </c>
      <c r="H102" s="466"/>
      <c r="I102" s="466"/>
      <c r="J102" s="466"/>
      <c r="K102" s="466"/>
      <c r="L102" s="464"/>
      <c r="M102" s="464"/>
      <c r="N102" s="464"/>
      <c r="O102" s="464"/>
      <c r="P102" s="464"/>
      <c r="Q102" s="464"/>
      <c r="R102" s="464"/>
      <c r="S102" s="464"/>
      <c r="T102" s="464"/>
      <c r="U102" s="464"/>
      <c r="V102" s="464"/>
      <c r="W102" s="464"/>
      <c r="X102" s="464"/>
      <c r="Y102" s="464"/>
      <c r="Z102" s="464"/>
    </row>
    <row r="103" ht="15.75" customHeight="1">
      <c r="A103" s="465">
        <v>43335.0</v>
      </c>
      <c r="B103" s="466"/>
      <c r="C103" s="466"/>
      <c r="D103" s="466"/>
      <c r="E103" s="466"/>
      <c r="F103" s="466"/>
      <c r="G103" s="466">
        <v>2.08</v>
      </c>
      <c r="H103" s="466"/>
      <c r="I103" s="466"/>
      <c r="J103" s="466"/>
      <c r="K103" s="466"/>
      <c r="L103" s="464"/>
      <c r="M103" s="464"/>
      <c r="N103" s="464"/>
      <c r="O103" s="464"/>
      <c r="P103" s="464"/>
      <c r="Q103" s="464"/>
      <c r="R103" s="464"/>
      <c r="S103" s="464"/>
      <c r="T103" s="464"/>
      <c r="U103" s="464"/>
      <c r="V103" s="464"/>
      <c r="W103" s="464"/>
      <c r="X103" s="464"/>
      <c r="Y103" s="464"/>
      <c r="Z103" s="464"/>
    </row>
    <row r="104" ht="15.75" customHeight="1">
      <c r="A104" s="465">
        <v>43336.0</v>
      </c>
      <c r="B104" s="466"/>
      <c r="C104" s="466"/>
      <c r="D104" s="466"/>
      <c r="E104" s="466"/>
      <c r="F104" s="466"/>
      <c r="G104" s="466">
        <v>2.09</v>
      </c>
      <c r="H104" s="466"/>
      <c r="I104" s="466"/>
      <c r="J104" s="466"/>
      <c r="K104" s="466"/>
      <c r="L104" s="464"/>
      <c r="M104" s="464"/>
      <c r="N104" s="464"/>
      <c r="O104" s="464"/>
      <c r="P104" s="464"/>
      <c r="Q104" s="464"/>
      <c r="R104" s="464"/>
      <c r="S104" s="464"/>
      <c r="T104" s="464"/>
      <c r="U104" s="464"/>
      <c r="V104" s="464"/>
      <c r="W104" s="464"/>
      <c r="X104" s="464"/>
      <c r="Y104" s="464"/>
      <c r="Z104" s="464"/>
    </row>
    <row r="105" ht="15.75" customHeight="1">
      <c r="A105" s="465">
        <v>43339.0</v>
      </c>
      <c r="B105" s="466"/>
      <c r="C105" s="466"/>
      <c r="D105" s="466"/>
      <c r="E105" s="466"/>
      <c r="F105" s="466"/>
      <c r="G105" s="466">
        <v>2.12</v>
      </c>
      <c r="H105" s="466"/>
      <c r="I105" s="466"/>
      <c r="J105" s="466"/>
      <c r="K105" s="466"/>
      <c r="L105" s="464"/>
      <c r="M105" s="464"/>
      <c r="N105" s="464"/>
      <c r="O105" s="464"/>
      <c r="P105" s="464"/>
      <c r="Q105" s="464"/>
      <c r="R105" s="464"/>
      <c r="S105" s="464"/>
      <c r="T105" s="464"/>
      <c r="U105" s="464"/>
      <c r="V105" s="464"/>
      <c r="W105" s="464"/>
      <c r="X105" s="464"/>
      <c r="Y105" s="464"/>
      <c r="Z105" s="464"/>
    </row>
    <row r="106" ht="15.75" customHeight="1">
      <c r="A106" s="465">
        <v>43340.0</v>
      </c>
      <c r="B106" s="466"/>
      <c r="C106" s="466"/>
      <c r="D106" s="466"/>
      <c r="E106" s="466"/>
      <c r="F106" s="466"/>
      <c r="G106" s="466">
        <v>2.13</v>
      </c>
      <c r="H106" s="466"/>
      <c r="I106" s="466"/>
      <c r="J106" s="466"/>
      <c r="K106" s="466"/>
      <c r="L106" s="464"/>
      <c r="M106" s="464"/>
      <c r="N106" s="464"/>
      <c r="O106" s="464"/>
      <c r="P106" s="464"/>
      <c r="Q106" s="464"/>
      <c r="R106" s="464"/>
      <c r="S106" s="464"/>
      <c r="T106" s="464"/>
      <c r="U106" s="464"/>
      <c r="V106" s="464"/>
      <c r="W106" s="464"/>
      <c r="X106" s="464"/>
      <c r="Y106" s="464"/>
      <c r="Z106" s="464"/>
    </row>
    <row r="107" ht="15.75" customHeight="1">
      <c r="A107" s="465">
        <v>43341.0</v>
      </c>
      <c r="B107" s="466"/>
      <c r="C107" s="466"/>
      <c r="D107" s="466"/>
      <c r="E107" s="466"/>
      <c r="F107" s="466"/>
      <c r="G107" s="466">
        <v>2.13</v>
      </c>
      <c r="H107" s="466"/>
      <c r="I107" s="466"/>
      <c r="J107" s="466"/>
      <c r="K107" s="466"/>
      <c r="L107" s="464"/>
      <c r="M107" s="464"/>
      <c r="N107" s="464"/>
      <c r="O107" s="464"/>
      <c r="P107" s="464"/>
      <c r="Q107" s="464"/>
      <c r="R107" s="464"/>
      <c r="S107" s="464"/>
      <c r="T107" s="464"/>
      <c r="U107" s="464"/>
      <c r="V107" s="464"/>
      <c r="W107" s="464"/>
      <c r="X107" s="464"/>
      <c r="Y107" s="464"/>
      <c r="Z107" s="464"/>
    </row>
    <row r="108" ht="15.75" customHeight="1">
      <c r="A108" s="465">
        <v>43342.0</v>
      </c>
      <c r="B108" s="466"/>
      <c r="C108" s="466"/>
      <c r="D108" s="466"/>
      <c r="E108" s="466"/>
      <c r="F108" s="466"/>
      <c r="G108" s="466">
        <v>2.11</v>
      </c>
      <c r="H108" s="466"/>
      <c r="I108" s="466"/>
      <c r="J108" s="466"/>
      <c r="K108" s="466"/>
      <c r="L108" s="464"/>
      <c r="M108" s="464"/>
      <c r="N108" s="464"/>
      <c r="O108" s="464"/>
      <c r="P108" s="464"/>
      <c r="Q108" s="464"/>
      <c r="R108" s="464"/>
      <c r="S108" s="464"/>
      <c r="T108" s="464"/>
      <c r="U108" s="464"/>
      <c r="V108" s="464"/>
      <c r="W108" s="464"/>
      <c r="X108" s="464"/>
      <c r="Y108" s="464"/>
      <c r="Z108" s="464"/>
    </row>
    <row r="109" ht="15.75" customHeight="1">
      <c r="A109" s="465">
        <v>43343.0</v>
      </c>
      <c r="B109" s="466"/>
      <c r="C109" s="466"/>
      <c r="D109" s="466"/>
      <c r="E109" s="466"/>
      <c r="F109" s="466"/>
      <c r="G109" s="466">
        <v>2.11</v>
      </c>
      <c r="H109" s="466"/>
      <c r="I109" s="466"/>
      <c r="J109" s="466"/>
      <c r="K109" s="466"/>
      <c r="L109" s="464"/>
      <c r="M109" s="464"/>
      <c r="N109" s="464"/>
      <c r="O109" s="464"/>
      <c r="P109" s="464"/>
      <c r="Q109" s="464"/>
      <c r="R109" s="464"/>
      <c r="S109" s="464"/>
      <c r="T109" s="464"/>
      <c r="U109" s="464"/>
      <c r="V109" s="464"/>
      <c r="W109" s="464"/>
      <c r="X109" s="464"/>
      <c r="Y109" s="464"/>
      <c r="Z109" s="464"/>
    </row>
    <row r="110" ht="15.75" customHeight="1">
      <c r="A110" s="465">
        <v>43347.0</v>
      </c>
      <c r="B110" s="466"/>
      <c r="C110" s="466"/>
      <c r="D110" s="466"/>
      <c r="E110" s="466"/>
      <c r="F110" s="466"/>
      <c r="G110" s="466">
        <v>2.13</v>
      </c>
      <c r="H110" s="466"/>
      <c r="I110" s="466"/>
      <c r="J110" s="466"/>
      <c r="K110" s="466"/>
      <c r="L110" s="464"/>
      <c r="M110" s="464"/>
      <c r="N110" s="464"/>
      <c r="O110" s="464"/>
      <c r="P110" s="464"/>
      <c r="Q110" s="464"/>
      <c r="R110" s="464"/>
      <c r="S110" s="464"/>
      <c r="T110" s="464"/>
      <c r="U110" s="464"/>
      <c r="V110" s="464"/>
      <c r="W110" s="464"/>
      <c r="X110" s="464"/>
      <c r="Y110" s="464"/>
      <c r="Z110" s="464"/>
    </row>
    <row r="111" ht="15.75" customHeight="1">
      <c r="A111" s="465">
        <v>43348.0</v>
      </c>
      <c r="B111" s="466"/>
      <c r="C111" s="466"/>
      <c r="D111" s="466"/>
      <c r="E111" s="466"/>
      <c r="F111" s="466"/>
      <c r="G111" s="466">
        <v>2.14</v>
      </c>
      <c r="H111" s="466"/>
      <c r="I111" s="466"/>
      <c r="J111" s="466"/>
      <c r="K111" s="466"/>
      <c r="L111" s="464"/>
      <c r="M111" s="464"/>
      <c r="N111" s="464"/>
      <c r="O111" s="464"/>
      <c r="P111" s="464"/>
      <c r="Q111" s="464"/>
      <c r="R111" s="464"/>
      <c r="S111" s="464"/>
      <c r="T111" s="464"/>
      <c r="U111" s="464"/>
      <c r="V111" s="464"/>
      <c r="W111" s="464"/>
      <c r="X111" s="464"/>
      <c r="Y111" s="464"/>
      <c r="Z111" s="464"/>
    </row>
    <row r="112" ht="15.75" customHeight="1">
      <c r="A112" s="465">
        <v>43349.0</v>
      </c>
      <c r="B112" s="466"/>
      <c r="C112" s="466"/>
      <c r="D112" s="466"/>
      <c r="E112" s="466"/>
      <c r="F112" s="466"/>
      <c r="G112" s="466">
        <v>2.13</v>
      </c>
      <c r="H112" s="466"/>
      <c r="I112" s="466"/>
      <c r="J112" s="466"/>
      <c r="K112" s="466"/>
      <c r="L112" s="464"/>
      <c r="M112" s="464"/>
      <c r="N112" s="464"/>
      <c r="O112" s="464"/>
      <c r="P112" s="464"/>
      <c r="Q112" s="464"/>
      <c r="R112" s="464"/>
      <c r="S112" s="464"/>
      <c r="T112" s="464"/>
      <c r="U112" s="464"/>
      <c r="V112" s="464"/>
      <c r="W112" s="464"/>
      <c r="X112" s="464"/>
      <c r="Y112" s="464"/>
      <c r="Z112" s="464"/>
    </row>
    <row r="113" ht="15.75" customHeight="1">
      <c r="A113" s="465">
        <v>43350.0</v>
      </c>
      <c r="B113" s="466"/>
      <c r="C113" s="466"/>
      <c r="D113" s="466"/>
      <c r="E113" s="466"/>
      <c r="F113" s="466"/>
      <c r="G113" s="466">
        <v>2.14</v>
      </c>
      <c r="H113" s="466"/>
      <c r="I113" s="466"/>
      <c r="J113" s="466"/>
      <c r="K113" s="466"/>
      <c r="L113" s="464"/>
      <c r="M113" s="464"/>
      <c r="N113" s="464"/>
      <c r="O113" s="464"/>
      <c r="P113" s="464"/>
      <c r="Q113" s="464"/>
      <c r="R113" s="464"/>
      <c r="S113" s="464"/>
      <c r="T113" s="464"/>
      <c r="U113" s="464"/>
      <c r="V113" s="464"/>
      <c r="W113" s="464"/>
      <c r="X113" s="464"/>
      <c r="Y113" s="464"/>
      <c r="Z113" s="464"/>
    </row>
    <row r="114" ht="15.75" customHeight="1">
      <c r="A114" s="465">
        <v>43353.0</v>
      </c>
      <c r="B114" s="466"/>
      <c r="C114" s="466"/>
      <c r="D114" s="466"/>
      <c r="E114" s="466"/>
      <c r="F114" s="466"/>
      <c r="G114" s="466">
        <v>2.15</v>
      </c>
      <c r="H114" s="466"/>
      <c r="I114" s="466"/>
      <c r="J114" s="466"/>
      <c r="K114" s="466"/>
      <c r="L114" s="464"/>
      <c r="M114" s="464"/>
      <c r="N114" s="464"/>
      <c r="O114" s="464"/>
      <c r="P114" s="464"/>
      <c r="Q114" s="464"/>
      <c r="R114" s="464"/>
      <c r="S114" s="464"/>
      <c r="T114" s="464"/>
      <c r="U114" s="464"/>
      <c r="V114" s="464"/>
      <c r="W114" s="464"/>
      <c r="X114" s="464"/>
      <c r="Y114" s="464"/>
      <c r="Z114" s="464"/>
    </row>
    <row r="115" ht="15.75" customHeight="1">
      <c r="A115" s="465">
        <v>43354.0</v>
      </c>
      <c r="B115" s="466"/>
      <c r="C115" s="466"/>
      <c r="D115" s="466"/>
      <c r="E115" s="466"/>
      <c r="F115" s="466"/>
      <c r="G115" s="466">
        <v>2.15</v>
      </c>
      <c r="H115" s="466"/>
      <c r="I115" s="466"/>
      <c r="J115" s="466"/>
      <c r="K115" s="466"/>
      <c r="L115" s="464"/>
      <c r="M115" s="464"/>
      <c r="N115" s="464"/>
      <c r="O115" s="464"/>
      <c r="P115" s="464"/>
      <c r="Q115" s="464"/>
      <c r="R115" s="464"/>
      <c r="S115" s="464"/>
      <c r="T115" s="464"/>
      <c r="U115" s="464"/>
      <c r="V115" s="464"/>
      <c r="W115" s="464"/>
      <c r="X115" s="464"/>
      <c r="Y115" s="464"/>
      <c r="Z115" s="464"/>
    </row>
    <row r="116" ht="15.75" customHeight="1">
      <c r="A116" s="465">
        <v>43355.0</v>
      </c>
      <c r="B116" s="466"/>
      <c r="C116" s="466"/>
      <c r="D116" s="466"/>
      <c r="E116" s="466"/>
      <c r="F116" s="466"/>
      <c r="G116" s="466">
        <v>2.16</v>
      </c>
      <c r="H116" s="466"/>
      <c r="I116" s="466"/>
      <c r="J116" s="466"/>
      <c r="K116" s="466"/>
      <c r="L116" s="464"/>
      <c r="M116" s="464"/>
      <c r="N116" s="464"/>
      <c r="O116" s="464"/>
      <c r="P116" s="464"/>
      <c r="Q116" s="464"/>
      <c r="R116" s="464"/>
      <c r="S116" s="464"/>
      <c r="T116" s="464"/>
      <c r="U116" s="464"/>
      <c r="V116" s="464"/>
      <c r="W116" s="464"/>
      <c r="X116" s="464"/>
      <c r="Y116" s="464"/>
      <c r="Z116" s="464"/>
    </row>
    <row r="117" ht="15.75" customHeight="1">
      <c r="A117" s="465">
        <v>43356.0</v>
      </c>
      <c r="B117" s="466"/>
      <c r="C117" s="466"/>
      <c r="D117" s="466"/>
      <c r="E117" s="466"/>
      <c r="F117" s="466"/>
      <c r="G117" s="466">
        <v>2.15</v>
      </c>
      <c r="H117" s="466"/>
      <c r="I117" s="466"/>
      <c r="J117" s="466"/>
      <c r="K117" s="466"/>
      <c r="L117" s="464"/>
      <c r="M117" s="464"/>
      <c r="N117" s="464"/>
      <c r="O117" s="464"/>
      <c r="P117" s="464"/>
      <c r="Q117" s="464"/>
      <c r="R117" s="464"/>
      <c r="S117" s="464"/>
      <c r="T117" s="464"/>
      <c r="U117" s="464"/>
      <c r="V117" s="464"/>
      <c r="W117" s="464"/>
      <c r="X117" s="464"/>
      <c r="Y117" s="464"/>
      <c r="Z117" s="464"/>
    </row>
    <row r="118" ht="15.75" customHeight="1">
      <c r="A118" s="465">
        <v>43357.0</v>
      </c>
      <c r="B118" s="466"/>
      <c r="C118" s="466"/>
      <c r="D118" s="466"/>
      <c r="E118" s="466"/>
      <c r="F118" s="466"/>
      <c r="G118" s="466">
        <v>2.16</v>
      </c>
      <c r="H118" s="466"/>
      <c r="I118" s="466"/>
      <c r="J118" s="466"/>
      <c r="K118" s="466"/>
      <c r="L118" s="464"/>
      <c r="M118" s="464"/>
      <c r="N118" s="464"/>
      <c r="O118" s="464"/>
      <c r="P118" s="464"/>
      <c r="Q118" s="464"/>
      <c r="R118" s="464"/>
      <c r="S118" s="464"/>
      <c r="T118" s="464"/>
      <c r="U118" s="464"/>
      <c r="V118" s="464"/>
      <c r="W118" s="464"/>
      <c r="X118" s="464"/>
      <c r="Y118" s="464"/>
      <c r="Z118" s="464"/>
    </row>
    <row r="119" ht="15.75" customHeight="1">
      <c r="A119" s="465">
        <v>43360.0</v>
      </c>
      <c r="B119" s="466"/>
      <c r="C119" s="466"/>
      <c r="D119" s="466"/>
      <c r="E119" s="466"/>
      <c r="F119" s="466"/>
      <c r="G119" s="466">
        <v>2.17</v>
      </c>
      <c r="H119" s="466"/>
      <c r="I119" s="466"/>
      <c r="J119" s="466"/>
      <c r="K119" s="466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</row>
    <row r="120" ht="15.75" customHeight="1">
      <c r="A120" s="465">
        <v>43361.0</v>
      </c>
      <c r="B120" s="466"/>
      <c r="C120" s="466"/>
      <c r="D120" s="466"/>
      <c r="E120" s="466"/>
      <c r="F120" s="466"/>
      <c r="G120" s="466">
        <v>2.17</v>
      </c>
      <c r="H120" s="466"/>
      <c r="I120" s="466"/>
      <c r="J120" s="466"/>
      <c r="K120" s="466"/>
      <c r="L120" s="464"/>
      <c r="M120" s="464"/>
      <c r="N120" s="464"/>
      <c r="O120" s="464"/>
      <c r="P120" s="464"/>
      <c r="Q120" s="464"/>
      <c r="R120" s="464"/>
      <c r="S120" s="464"/>
      <c r="T120" s="464"/>
      <c r="U120" s="464"/>
      <c r="V120" s="464"/>
      <c r="W120" s="464"/>
      <c r="X120" s="464"/>
      <c r="Y120" s="464"/>
      <c r="Z120" s="464"/>
    </row>
    <row r="121" ht="15.75" customHeight="1">
      <c r="A121" s="465">
        <v>43362.0</v>
      </c>
      <c r="B121" s="466"/>
      <c r="C121" s="466"/>
      <c r="D121" s="466"/>
      <c r="E121" s="466"/>
      <c r="F121" s="466"/>
      <c r="G121" s="466">
        <v>2.16</v>
      </c>
      <c r="H121" s="466"/>
      <c r="I121" s="466"/>
      <c r="J121" s="466"/>
      <c r="K121" s="466"/>
      <c r="L121" s="464"/>
      <c r="M121" s="464"/>
      <c r="N121" s="464"/>
      <c r="O121" s="464"/>
      <c r="P121" s="464"/>
      <c r="Q121" s="464"/>
      <c r="R121" s="464"/>
      <c r="S121" s="464"/>
      <c r="T121" s="464"/>
      <c r="U121" s="464"/>
      <c r="V121" s="464"/>
      <c r="W121" s="464"/>
      <c r="X121" s="464"/>
      <c r="Y121" s="464"/>
      <c r="Z121" s="464"/>
    </row>
    <row r="122" ht="15.75" customHeight="1">
      <c r="A122" s="465">
        <v>43363.0</v>
      </c>
      <c r="B122" s="466"/>
      <c r="C122" s="466"/>
      <c r="D122" s="466"/>
      <c r="E122" s="466"/>
      <c r="F122" s="466"/>
      <c r="G122" s="466">
        <v>2.17</v>
      </c>
      <c r="H122" s="466"/>
      <c r="I122" s="466"/>
      <c r="J122" s="466"/>
      <c r="K122" s="466"/>
      <c r="L122" s="464"/>
      <c r="M122" s="464"/>
      <c r="N122" s="464"/>
      <c r="O122" s="464"/>
      <c r="P122" s="464"/>
      <c r="Q122" s="464"/>
      <c r="R122" s="464"/>
      <c r="S122" s="464"/>
      <c r="T122" s="464"/>
      <c r="U122" s="464"/>
      <c r="V122" s="464"/>
      <c r="W122" s="464"/>
      <c r="X122" s="464"/>
      <c r="Y122" s="464"/>
      <c r="Z122" s="464"/>
    </row>
    <row r="123" ht="15.75" customHeight="1">
      <c r="A123" s="465">
        <v>43364.0</v>
      </c>
      <c r="B123" s="466"/>
      <c r="C123" s="466"/>
      <c r="D123" s="466"/>
      <c r="E123" s="466"/>
      <c r="F123" s="466"/>
      <c r="G123" s="466">
        <v>2.18</v>
      </c>
      <c r="H123" s="466"/>
      <c r="I123" s="466"/>
      <c r="J123" s="466"/>
      <c r="K123" s="466"/>
      <c r="L123" s="464"/>
      <c r="M123" s="464"/>
      <c r="N123" s="464"/>
      <c r="O123" s="464"/>
      <c r="P123" s="464"/>
      <c r="Q123" s="464"/>
      <c r="R123" s="464"/>
      <c r="S123" s="464"/>
      <c r="T123" s="464"/>
      <c r="U123" s="464"/>
      <c r="V123" s="464"/>
      <c r="W123" s="464"/>
      <c r="X123" s="464"/>
      <c r="Y123" s="464"/>
      <c r="Z123" s="464"/>
    </row>
    <row r="124" ht="15.75" customHeight="1">
      <c r="A124" s="465">
        <v>43367.0</v>
      </c>
      <c r="B124" s="466"/>
      <c r="C124" s="466"/>
      <c r="D124" s="466"/>
      <c r="E124" s="466"/>
      <c r="F124" s="466"/>
      <c r="G124" s="466">
        <v>2.22</v>
      </c>
      <c r="H124" s="466"/>
      <c r="I124" s="466"/>
      <c r="J124" s="466"/>
      <c r="K124" s="466"/>
      <c r="L124" s="464"/>
      <c r="M124" s="464"/>
      <c r="N124" s="464"/>
      <c r="O124" s="464"/>
      <c r="P124" s="464"/>
      <c r="Q124" s="464"/>
      <c r="R124" s="464"/>
      <c r="S124" s="464"/>
      <c r="T124" s="464"/>
      <c r="U124" s="464"/>
      <c r="V124" s="464"/>
      <c r="W124" s="464"/>
      <c r="X124" s="464"/>
      <c r="Y124" s="464"/>
      <c r="Z124" s="464"/>
    </row>
    <row r="125" ht="15.75" customHeight="1">
      <c r="A125" s="465">
        <v>43368.0</v>
      </c>
      <c r="B125" s="466"/>
      <c r="C125" s="466"/>
      <c r="D125" s="466"/>
      <c r="E125" s="466"/>
      <c r="F125" s="466"/>
      <c r="G125" s="466">
        <v>2.21</v>
      </c>
      <c r="H125" s="466"/>
      <c r="I125" s="466"/>
      <c r="J125" s="466"/>
      <c r="K125" s="466"/>
      <c r="L125" s="464"/>
      <c r="M125" s="464"/>
      <c r="N125" s="464"/>
      <c r="O125" s="464"/>
      <c r="P125" s="464"/>
      <c r="Q125" s="464"/>
      <c r="R125" s="464"/>
      <c r="S125" s="464"/>
      <c r="T125" s="464"/>
      <c r="U125" s="464"/>
      <c r="V125" s="464"/>
      <c r="W125" s="464"/>
      <c r="X125" s="464"/>
      <c r="Y125" s="464"/>
      <c r="Z125" s="464"/>
    </row>
    <row r="126" ht="15.75" customHeight="1">
      <c r="A126" s="465">
        <v>43369.0</v>
      </c>
      <c r="B126" s="466"/>
      <c r="C126" s="466"/>
      <c r="D126" s="466"/>
      <c r="E126" s="466"/>
      <c r="F126" s="466"/>
      <c r="G126" s="466">
        <v>2.2</v>
      </c>
      <c r="H126" s="466"/>
      <c r="I126" s="466"/>
      <c r="J126" s="466"/>
      <c r="K126" s="466"/>
      <c r="L126" s="464"/>
      <c r="M126" s="464"/>
      <c r="N126" s="464"/>
      <c r="O126" s="464"/>
      <c r="P126" s="464"/>
      <c r="Q126" s="464"/>
      <c r="R126" s="464"/>
      <c r="S126" s="464"/>
      <c r="T126" s="464"/>
      <c r="U126" s="464"/>
      <c r="V126" s="464"/>
      <c r="W126" s="464"/>
      <c r="X126" s="464"/>
      <c r="Y126" s="464"/>
      <c r="Z126" s="464"/>
    </row>
    <row r="127" ht="15.75" customHeight="1">
      <c r="A127" s="465">
        <v>43370.0</v>
      </c>
      <c r="B127" s="466"/>
      <c r="C127" s="466"/>
      <c r="D127" s="466"/>
      <c r="E127" s="466"/>
      <c r="F127" s="466"/>
      <c r="G127" s="466">
        <v>2.18</v>
      </c>
      <c r="H127" s="466"/>
      <c r="I127" s="466"/>
      <c r="J127" s="466"/>
      <c r="K127" s="466"/>
      <c r="L127" s="464"/>
      <c r="M127" s="464"/>
      <c r="N127" s="464"/>
      <c r="O127" s="464"/>
      <c r="P127" s="464"/>
      <c r="Q127" s="464"/>
      <c r="R127" s="464"/>
      <c r="S127" s="464"/>
      <c r="T127" s="464"/>
      <c r="U127" s="464"/>
      <c r="V127" s="464"/>
      <c r="W127" s="464"/>
      <c r="X127" s="464"/>
      <c r="Y127" s="464"/>
      <c r="Z127" s="464"/>
    </row>
    <row r="128" ht="15.75" customHeight="1">
      <c r="A128" s="465">
        <v>43371.0</v>
      </c>
      <c r="B128" s="466"/>
      <c r="C128" s="466"/>
      <c r="D128" s="466"/>
      <c r="E128" s="466"/>
      <c r="F128" s="466"/>
      <c r="G128" s="466">
        <v>2.19</v>
      </c>
      <c r="H128" s="466"/>
      <c r="I128" s="466"/>
      <c r="J128" s="466"/>
      <c r="K128" s="466"/>
      <c r="L128" s="464"/>
      <c r="M128" s="464"/>
      <c r="N128" s="464"/>
      <c r="O128" s="464"/>
      <c r="P128" s="464"/>
      <c r="Q128" s="464"/>
      <c r="R128" s="464"/>
      <c r="S128" s="464"/>
      <c r="T128" s="464"/>
      <c r="U128" s="464"/>
      <c r="V128" s="464"/>
      <c r="W128" s="464"/>
      <c r="X128" s="464"/>
      <c r="Y128" s="464"/>
      <c r="Z128" s="464"/>
    </row>
    <row r="129" ht="15.75" customHeight="1">
      <c r="A129" s="465">
        <v>43374.0</v>
      </c>
      <c r="B129" s="466"/>
      <c r="C129" s="466"/>
      <c r="D129" s="466"/>
      <c r="E129" s="466"/>
      <c r="F129" s="466"/>
      <c r="G129" s="466">
        <v>2.23</v>
      </c>
      <c r="H129" s="466"/>
      <c r="I129" s="466"/>
      <c r="J129" s="466"/>
      <c r="K129" s="466"/>
      <c r="L129" s="464"/>
      <c r="M129" s="464"/>
      <c r="N129" s="464"/>
      <c r="O129" s="464"/>
      <c r="P129" s="464"/>
      <c r="Q129" s="464"/>
      <c r="R129" s="464"/>
      <c r="S129" s="464"/>
      <c r="T129" s="464"/>
      <c r="U129" s="464"/>
      <c r="V129" s="464"/>
      <c r="W129" s="464"/>
      <c r="X129" s="464"/>
      <c r="Y129" s="464"/>
      <c r="Z129" s="464"/>
    </row>
    <row r="130" ht="15.75" customHeight="1">
      <c r="A130" s="465">
        <v>43375.0</v>
      </c>
      <c r="B130" s="466"/>
      <c r="C130" s="466"/>
      <c r="D130" s="466"/>
      <c r="E130" s="466"/>
      <c r="F130" s="466"/>
      <c r="G130" s="466">
        <v>2.23</v>
      </c>
      <c r="H130" s="466"/>
      <c r="I130" s="466"/>
      <c r="J130" s="466"/>
      <c r="K130" s="466"/>
      <c r="L130" s="464"/>
      <c r="M130" s="464"/>
      <c r="N130" s="464"/>
      <c r="O130" s="464"/>
      <c r="P130" s="464"/>
      <c r="Q130" s="464"/>
      <c r="R130" s="464"/>
      <c r="S130" s="464"/>
      <c r="T130" s="464"/>
      <c r="U130" s="464"/>
      <c r="V130" s="464"/>
      <c r="W130" s="464"/>
      <c r="X130" s="464"/>
      <c r="Y130" s="464"/>
      <c r="Z130" s="464"/>
    </row>
    <row r="131" ht="15.75" customHeight="1">
      <c r="A131" s="465">
        <v>43376.0</v>
      </c>
      <c r="B131" s="466"/>
      <c r="C131" s="466"/>
      <c r="D131" s="466"/>
      <c r="E131" s="466"/>
      <c r="F131" s="466"/>
      <c r="G131" s="466">
        <v>2.23</v>
      </c>
      <c r="H131" s="466"/>
      <c r="I131" s="466"/>
      <c r="J131" s="466"/>
      <c r="K131" s="466"/>
      <c r="L131" s="464"/>
      <c r="M131" s="464"/>
      <c r="N131" s="464"/>
      <c r="O131" s="464"/>
      <c r="P131" s="464"/>
      <c r="Q131" s="464"/>
      <c r="R131" s="464"/>
      <c r="S131" s="464"/>
      <c r="T131" s="464"/>
      <c r="U131" s="464"/>
      <c r="V131" s="464"/>
      <c r="W131" s="464"/>
      <c r="X131" s="464"/>
      <c r="Y131" s="464"/>
      <c r="Z131" s="464"/>
    </row>
    <row r="132" ht="15.75" customHeight="1">
      <c r="A132" s="465">
        <v>43377.0</v>
      </c>
      <c r="B132" s="466"/>
      <c r="C132" s="466"/>
      <c r="D132" s="466"/>
      <c r="E132" s="466"/>
      <c r="F132" s="466"/>
      <c r="G132" s="466">
        <v>2.22</v>
      </c>
      <c r="H132" s="466"/>
      <c r="I132" s="466"/>
      <c r="J132" s="466"/>
      <c r="K132" s="466"/>
      <c r="L132" s="464"/>
      <c r="M132" s="464"/>
      <c r="N132" s="464"/>
      <c r="O132" s="464"/>
      <c r="P132" s="464"/>
      <c r="Q132" s="464"/>
      <c r="R132" s="464"/>
      <c r="S132" s="464"/>
      <c r="T132" s="464"/>
      <c r="U132" s="464"/>
      <c r="V132" s="464"/>
      <c r="W132" s="464"/>
      <c r="X132" s="464"/>
      <c r="Y132" s="464"/>
      <c r="Z132" s="464"/>
    </row>
    <row r="133" ht="15.75" customHeight="1">
      <c r="A133" s="465">
        <v>43378.0</v>
      </c>
      <c r="B133" s="466"/>
      <c r="C133" s="466"/>
      <c r="D133" s="466"/>
      <c r="E133" s="466"/>
      <c r="F133" s="466"/>
      <c r="G133" s="466">
        <v>2.22</v>
      </c>
      <c r="H133" s="466"/>
      <c r="I133" s="466"/>
      <c r="J133" s="466"/>
      <c r="K133" s="466"/>
      <c r="L133" s="464"/>
      <c r="M133" s="464"/>
      <c r="N133" s="464"/>
      <c r="O133" s="464"/>
      <c r="P133" s="464"/>
      <c r="Q133" s="464"/>
      <c r="R133" s="464"/>
      <c r="S133" s="464"/>
      <c r="T133" s="464"/>
      <c r="U133" s="464"/>
      <c r="V133" s="464"/>
      <c r="W133" s="464"/>
      <c r="X133" s="464"/>
      <c r="Y133" s="464"/>
      <c r="Z133" s="464"/>
    </row>
    <row r="134" ht="15.75" customHeight="1">
      <c r="A134" s="465">
        <v>43382.0</v>
      </c>
      <c r="B134" s="466"/>
      <c r="C134" s="466"/>
      <c r="D134" s="466"/>
      <c r="E134" s="466"/>
      <c r="F134" s="466"/>
      <c r="G134" s="466">
        <v>2.25</v>
      </c>
      <c r="H134" s="466"/>
      <c r="I134" s="466"/>
      <c r="J134" s="466"/>
      <c r="K134" s="466"/>
      <c r="L134" s="464"/>
      <c r="M134" s="464"/>
      <c r="N134" s="464"/>
      <c r="O134" s="464"/>
      <c r="P134" s="464"/>
      <c r="Q134" s="464"/>
      <c r="R134" s="464"/>
      <c r="S134" s="464"/>
      <c r="T134" s="464"/>
      <c r="U134" s="464"/>
      <c r="V134" s="464"/>
      <c r="W134" s="464"/>
      <c r="X134" s="464"/>
      <c r="Y134" s="464"/>
      <c r="Z134" s="464"/>
    </row>
    <row r="135" ht="15.75" customHeight="1">
      <c r="A135" s="468">
        <v>43383.0</v>
      </c>
      <c r="B135" s="466"/>
      <c r="C135" s="466"/>
      <c r="D135" s="466"/>
      <c r="E135" s="466"/>
      <c r="F135" s="466"/>
      <c r="G135" s="466">
        <v>2.27</v>
      </c>
      <c r="H135" s="466"/>
      <c r="I135" s="466"/>
      <c r="J135" s="466"/>
      <c r="K135" s="466"/>
      <c r="L135" s="464"/>
      <c r="M135" s="464"/>
      <c r="N135" s="464"/>
      <c r="O135" s="464"/>
      <c r="P135" s="464"/>
      <c r="Q135" s="464"/>
      <c r="R135" s="464"/>
      <c r="S135" s="464"/>
      <c r="T135" s="464"/>
      <c r="U135" s="464"/>
      <c r="V135" s="464"/>
      <c r="W135" s="464"/>
      <c r="X135" s="464"/>
      <c r="Y135" s="464"/>
      <c r="Z135" s="464"/>
    </row>
    <row r="136" ht="15.75" customHeight="1">
      <c r="A136" s="464"/>
      <c r="B136" s="464"/>
      <c r="C136" s="464"/>
      <c r="D136" s="464"/>
      <c r="E136" s="464"/>
      <c r="F136" s="464"/>
      <c r="G136" s="469">
        <v>2.26</v>
      </c>
      <c r="H136" s="464"/>
      <c r="I136" s="464"/>
      <c r="J136" s="464"/>
      <c r="K136" s="464"/>
      <c r="L136" s="464"/>
      <c r="M136" s="464"/>
      <c r="N136" s="464"/>
      <c r="O136" s="464"/>
      <c r="P136" s="464"/>
      <c r="Q136" s="464"/>
      <c r="R136" s="464"/>
      <c r="S136" s="464"/>
      <c r="T136" s="464"/>
      <c r="U136" s="464"/>
      <c r="V136" s="464"/>
      <c r="W136" s="464"/>
      <c r="X136" s="464"/>
      <c r="Y136" s="464"/>
      <c r="Z136" s="464"/>
    </row>
    <row r="137" ht="15.75" customHeight="1">
      <c r="A137" s="464"/>
      <c r="B137" s="464"/>
      <c r="C137" s="464"/>
      <c r="D137" s="464"/>
      <c r="E137" s="464"/>
      <c r="F137" s="464"/>
      <c r="G137" s="469">
        <v>2.27</v>
      </c>
      <c r="H137" s="464"/>
      <c r="I137" s="464"/>
      <c r="J137" s="464"/>
      <c r="K137" s="464"/>
      <c r="L137" s="464"/>
      <c r="M137" s="464"/>
      <c r="N137" s="464"/>
      <c r="O137" s="464"/>
      <c r="P137" s="464"/>
      <c r="Q137" s="464"/>
      <c r="R137" s="464"/>
      <c r="S137" s="464"/>
      <c r="T137" s="464"/>
      <c r="U137" s="464"/>
      <c r="V137" s="464"/>
      <c r="W137" s="464"/>
      <c r="X137" s="464"/>
      <c r="Y137" s="464"/>
      <c r="Z137" s="464"/>
    </row>
    <row r="138" ht="15.75" customHeight="1">
      <c r="A138" s="464"/>
      <c r="B138" s="464"/>
      <c r="C138" s="464"/>
      <c r="D138" s="464"/>
      <c r="E138" s="464"/>
      <c r="F138" s="464"/>
      <c r="G138" s="469">
        <v>2.31</v>
      </c>
      <c r="H138" s="464"/>
      <c r="I138" s="464"/>
      <c r="J138" s="464"/>
      <c r="K138" s="464"/>
      <c r="L138" s="464"/>
      <c r="M138" s="464"/>
      <c r="N138" s="464"/>
      <c r="O138" s="464"/>
      <c r="P138" s="464"/>
      <c r="Q138" s="464"/>
      <c r="R138" s="464"/>
      <c r="S138" s="464"/>
      <c r="T138" s="464"/>
      <c r="U138" s="464"/>
      <c r="V138" s="464"/>
      <c r="W138" s="464"/>
      <c r="X138" s="464"/>
      <c r="Y138" s="464"/>
      <c r="Z138" s="464"/>
    </row>
    <row r="139" ht="15.75" customHeight="1">
      <c r="A139" s="464"/>
      <c r="B139" s="464"/>
      <c r="C139" s="464"/>
      <c r="D139" s="464"/>
      <c r="E139" s="464"/>
      <c r="F139" s="464"/>
      <c r="G139" s="469">
        <v>2.3</v>
      </c>
      <c r="H139" s="464"/>
      <c r="I139" s="464"/>
      <c r="J139" s="464"/>
      <c r="K139" s="464"/>
      <c r="L139" s="464"/>
      <c r="M139" s="464"/>
      <c r="N139" s="464"/>
      <c r="O139" s="464"/>
      <c r="P139" s="464"/>
      <c r="Q139" s="464"/>
      <c r="R139" s="464"/>
      <c r="S139" s="464"/>
      <c r="T139" s="464"/>
      <c r="U139" s="464"/>
      <c r="V139" s="464"/>
      <c r="W139" s="464"/>
      <c r="X139" s="464"/>
      <c r="Y139" s="464"/>
      <c r="Z139" s="464"/>
    </row>
    <row r="140" ht="15.75" customHeight="1">
      <c r="A140" s="464"/>
      <c r="B140" s="464"/>
      <c r="C140" s="464"/>
      <c r="D140" s="464"/>
      <c r="E140" s="464"/>
      <c r="F140" s="464"/>
      <c r="G140" s="469">
        <v>2.31</v>
      </c>
      <c r="H140" s="464"/>
      <c r="I140" s="464"/>
      <c r="J140" s="464"/>
      <c r="K140" s="464"/>
      <c r="L140" s="464"/>
      <c r="M140" s="464"/>
      <c r="N140" s="464"/>
      <c r="O140" s="464"/>
      <c r="P140" s="464"/>
      <c r="Q140" s="464"/>
      <c r="R140" s="464"/>
      <c r="S140" s="464"/>
      <c r="T140" s="464"/>
      <c r="U140" s="464"/>
      <c r="V140" s="464"/>
      <c r="W140" s="464"/>
      <c r="X140" s="464"/>
      <c r="Y140" s="464"/>
      <c r="Z140" s="464"/>
    </row>
    <row r="141" ht="15.75" customHeight="1">
      <c r="A141" s="464"/>
      <c r="B141" s="464"/>
      <c r="C141" s="464"/>
      <c r="D141" s="464"/>
      <c r="E141" s="464"/>
      <c r="F141" s="464"/>
      <c r="G141" s="469">
        <v>2.31</v>
      </c>
      <c r="H141" s="464"/>
      <c r="I141" s="464"/>
      <c r="J141" s="464"/>
      <c r="K141" s="464"/>
      <c r="L141" s="464"/>
      <c r="M141" s="464"/>
      <c r="N141" s="464"/>
      <c r="O141" s="464"/>
      <c r="P141" s="464"/>
      <c r="Q141" s="464"/>
      <c r="R141" s="464"/>
      <c r="S141" s="464"/>
      <c r="T141" s="464"/>
      <c r="U141" s="464"/>
      <c r="V141" s="464"/>
      <c r="W141" s="464"/>
      <c r="X141" s="464"/>
      <c r="Y141" s="464"/>
      <c r="Z141" s="464"/>
    </row>
    <row r="142" ht="15.75" customHeight="1">
      <c r="A142" s="464"/>
      <c r="B142" s="464"/>
      <c r="C142" s="464"/>
      <c r="D142" s="464"/>
      <c r="E142" s="464"/>
      <c r="F142" s="464"/>
      <c r="G142" s="469">
        <v>2.3</v>
      </c>
      <c r="H142" s="464"/>
      <c r="I142" s="464"/>
      <c r="J142" s="464"/>
      <c r="K142" s="464"/>
      <c r="L142" s="464"/>
      <c r="M142" s="464"/>
      <c r="N142" s="464"/>
      <c r="O142" s="464"/>
      <c r="P142" s="464"/>
      <c r="Q142" s="464"/>
      <c r="R142" s="464"/>
      <c r="S142" s="464"/>
      <c r="T142" s="464"/>
      <c r="U142" s="464"/>
      <c r="V142" s="464"/>
      <c r="W142" s="464"/>
      <c r="X142" s="464"/>
      <c r="Y142" s="464"/>
      <c r="Z142" s="464"/>
    </row>
    <row r="143" ht="15.75" customHeight="1">
      <c r="A143" s="464"/>
      <c r="B143" s="464"/>
      <c r="C143" s="464"/>
      <c r="D143" s="464"/>
      <c r="E143" s="464"/>
      <c r="F143" s="464"/>
      <c r="G143" s="469">
        <v>2.35</v>
      </c>
      <c r="H143" s="464"/>
      <c r="I143" s="464"/>
      <c r="J143" s="464"/>
      <c r="K143" s="464"/>
      <c r="L143" s="464"/>
      <c r="M143" s="464"/>
      <c r="N143" s="464"/>
      <c r="O143" s="464"/>
      <c r="P143" s="464"/>
      <c r="Q143" s="464"/>
      <c r="R143" s="464"/>
      <c r="S143" s="464"/>
      <c r="T143" s="464"/>
      <c r="U143" s="464"/>
      <c r="V143" s="464"/>
      <c r="W143" s="464"/>
      <c r="X143" s="464"/>
      <c r="Y143" s="464"/>
      <c r="Z143" s="464"/>
    </row>
    <row r="144" ht="15.75" customHeight="1">
      <c r="A144" s="464"/>
      <c r="B144" s="464"/>
      <c r="C144" s="464"/>
      <c r="D144" s="464"/>
      <c r="E144" s="464"/>
      <c r="F144" s="464"/>
      <c r="G144" s="469">
        <v>2.34</v>
      </c>
      <c r="H144" s="464"/>
      <c r="I144" s="464"/>
      <c r="J144" s="464"/>
      <c r="K144" s="464"/>
      <c r="L144" s="464"/>
      <c r="M144" s="464"/>
      <c r="N144" s="464"/>
      <c r="O144" s="464"/>
      <c r="P144" s="464"/>
      <c r="Q144" s="464"/>
      <c r="R144" s="464"/>
      <c r="S144" s="464"/>
      <c r="T144" s="464"/>
      <c r="U144" s="464"/>
      <c r="V144" s="464"/>
      <c r="W144" s="464"/>
      <c r="X144" s="464"/>
      <c r="Y144" s="464"/>
      <c r="Z144" s="464"/>
    </row>
    <row r="145" ht="15.75" customHeight="1">
      <c r="A145" s="464"/>
      <c r="B145" s="464"/>
      <c r="C145" s="464"/>
      <c r="D145" s="464"/>
      <c r="E145" s="464"/>
      <c r="F145" s="464"/>
      <c r="G145" s="469">
        <v>2.34</v>
      </c>
      <c r="H145" s="464"/>
      <c r="I145" s="464"/>
      <c r="J145" s="464"/>
      <c r="K145" s="464"/>
      <c r="L145" s="464"/>
      <c r="M145" s="464"/>
      <c r="N145" s="464"/>
      <c r="O145" s="464"/>
      <c r="P145" s="464"/>
      <c r="Q145" s="464"/>
      <c r="R145" s="464"/>
      <c r="S145" s="464"/>
      <c r="T145" s="464"/>
      <c r="U145" s="464"/>
      <c r="V145" s="464"/>
      <c r="W145" s="464"/>
      <c r="X145" s="464"/>
      <c r="Y145" s="464"/>
      <c r="Z145" s="464"/>
    </row>
    <row r="146" ht="15.75" customHeight="1">
      <c r="A146" s="464"/>
      <c r="B146" s="464"/>
      <c r="C146" s="464"/>
      <c r="D146" s="464"/>
      <c r="E146" s="464"/>
      <c r="F146" s="464"/>
      <c r="G146" s="469">
        <v>2.34</v>
      </c>
      <c r="H146" s="464"/>
      <c r="I146" s="464"/>
      <c r="J146" s="464"/>
      <c r="K146" s="464"/>
      <c r="L146" s="464"/>
      <c r="M146" s="464"/>
      <c r="N146" s="464"/>
      <c r="O146" s="464"/>
      <c r="P146" s="464"/>
      <c r="Q146" s="464"/>
      <c r="R146" s="464"/>
      <c r="S146" s="464"/>
      <c r="T146" s="464"/>
      <c r="U146" s="464"/>
      <c r="V146" s="464"/>
      <c r="W146" s="464"/>
      <c r="X146" s="464"/>
      <c r="Y146" s="464"/>
      <c r="Z146" s="464"/>
    </row>
    <row r="147" ht="15.75" customHeight="1">
      <c r="A147" s="464"/>
      <c r="B147" s="464"/>
      <c r="C147" s="464"/>
      <c r="D147" s="464"/>
      <c r="E147" s="464"/>
      <c r="F147" s="464"/>
      <c r="G147" s="469">
        <v>2.32</v>
      </c>
      <c r="H147" s="464"/>
      <c r="I147" s="464"/>
      <c r="J147" s="464"/>
      <c r="K147" s="464"/>
      <c r="L147" s="464"/>
      <c r="M147" s="464"/>
      <c r="N147" s="464"/>
      <c r="O147" s="464"/>
      <c r="P147" s="464"/>
      <c r="Q147" s="464"/>
      <c r="R147" s="464"/>
      <c r="S147" s="464"/>
      <c r="T147" s="464"/>
      <c r="U147" s="464"/>
      <c r="V147" s="464"/>
      <c r="W147" s="464"/>
      <c r="X147" s="464"/>
      <c r="Y147" s="464"/>
      <c r="Z147" s="464"/>
    </row>
    <row r="148" ht="15.75" customHeight="1">
      <c r="A148" s="464"/>
      <c r="B148" s="464"/>
      <c r="C148" s="464"/>
      <c r="D148" s="464"/>
      <c r="E148" s="464"/>
      <c r="F148" s="464"/>
      <c r="G148" s="469">
        <v>2.35</v>
      </c>
      <c r="H148" s="464"/>
      <c r="I148" s="464"/>
      <c r="J148" s="464"/>
      <c r="K148" s="464"/>
      <c r="L148" s="464"/>
      <c r="M148" s="464"/>
      <c r="N148" s="464"/>
      <c r="O148" s="464"/>
      <c r="P148" s="464"/>
      <c r="Q148" s="464"/>
      <c r="R148" s="464"/>
      <c r="S148" s="464"/>
      <c r="T148" s="464"/>
      <c r="U148" s="464"/>
      <c r="V148" s="464"/>
      <c r="W148" s="464"/>
      <c r="X148" s="464"/>
      <c r="Y148" s="464"/>
      <c r="Z148" s="464"/>
    </row>
    <row r="149" ht="15.75" customHeight="1">
      <c r="A149" s="464"/>
      <c r="B149" s="464"/>
      <c r="C149" s="464"/>
      <c r="D149" s="464"/>
      <c r="E149" s="464"/>
      <c r="F149" s="464"/>
      <c r="G149" s="469">
        <v>2.34</v>
      </c>
      <c r="H149" s="464"/>
      <c r="I149" s="464"/>
      <c r="J149" s="464"/>
      <c r="K149" s="464"/>
      <c r="L149" s="464"/>
      <c r="M149" s="464"/>
      <c r="N149" s="464"/>
      <c r="O149" s="464"/>
      <c r="P149" s="464"/>
      <c r="Q149" s="464"/>
      <c r="R149" s="464"/>
      <c r="S149" s="464"/>
      <c r="T149" s="464"/>
      <c r="U149" s="464"/>
      <c r="V149" s="464"/>
      <c r="W149" s="464"/>
      <c r="X149" s="464"/>
      <c r="Y149" s="464"/>
      <c r="Z149" s="464"/>
    </row>
    <row r="150" ht="15.75" customHeight="1">
      <c r="A150" s="464"/>
      <c r="B150" s="464"/>
      <c r="C150" s="464"/>
      <c r="D150" s="464"/>
      <c r="E150" s="464"/>
      <c r="F150" s="464"/>
      <c r="G150" s="469">
        <v>2.34</v>
      </c>
      <c r="H150" s="464"/>
      <c r="I150" s="464"/>
      <c r="J150" s="464"/>
      <c r="K150" s="464"/>
      <c r="L150" s="464"/>
      <c r="M150" s="464"/>
      <c r="N150" s="464"/>
      <c r="O150" s="464"/>
      <c r="P150" s="464"/>
      <c r="Q150" s="464"/>
      <c r="R150" s="464"/>
      <c r="S150" s="464"/>
      <c r="T150" s="464"/>
      <c r="U150" s="464"/>
      <c r="V150" s="464"/>
      <c r="W150" s="464"/>
      <c r="X150" s="464"/>
      <c r="Y150" s="464"/>
      <c r="Z150" s="464"/>
    </row>
    <row r="151" ht="15.75" customHeight="1">
      <c r="A151" s="464"/>
      <c r="B151" s="464"/>
      <c r="C151" s="464"/>
      <c r="D151" s="464"/>
      <c r="E151" s="464"/>
      <c r="F151" s="464"/>
      <c r="G151" s="469">
        <v>2.31</v>
      </c>
      <c r="H151" s="464"/>
      <c r="I151" s="464"/>
      <c r="J151" s="464"/>
      <c r="K151" s="464"/>
      <c r="L151" s="464"/>
      <c r="M151" s="464"/>
      <c r="N151" s="464"/>
      <c r="O151" s="464"/>
      <c r="P151" s="464"/>
      <c r="Q151" s="464"/>
      <c r="R151" s="464"/>
      <c r="S151" s="464"/>
      <c r="T151" s="464"/>
      <c r="U151" s="464"/>
      <c r="V151" s="464"/>
      <c r="W151" s="464"/>
      <c r="X151" s="464"/>
      <c r="Y151" s="464"/>
      <c r="Z151" s="464"/>
    </row>
    <row r="152" ht="15.75" customHeight="1">
      <c r="A152" s="464"/>
      <c r="B152" s="464"/>
      <c r="C152" s="464"/>
      <c r="D152" s="464"/>
      <c r="E152" s="464"/>
      <c r="F152" s="464"/>
      <c r="G152" s="469">
        <v>2.32</v>
      </c>
      <c r="H152" s="464"/>
      <c r="I152" s="464"/>
      <c r="J152" s="464"/>
      <c r="K152" s="464"/>
      <c r="L152" s="464"/>
      <c r="M152" s="464"/>
      <c r="N152" s="464"/>
      <c r="O152" s="464"/>
      <c r="P152" s="464"/>
      <c r="Q152" s="464"/>
      <c r="R152" s="464"/>
      <c r="S152" s="464"/>
      <c r="T152" s="464"/>
      <c r="U152" s="464"/>
      <c r="V152" s="464"/>
      <c r="W152" s="464"/>
      <c r="X152" s="464"/>
      <c r="Y152" s="464"/>
      <c r="Z152" s="464"/>
    </row>
    <row r="153" ht="15.75" customHeight="1">
      <c r="A153" s="464"/>
      <c r="B153" s="464"/>
      <c r="C153" s="464"/>
      <c r="D153" s="464"/>
      <c r="E153" s="464"/>
      <c r="F153" s="464"/>
      <c r="G153" s="469">
        <v>2.37</v>
      </c>
      <c r="H153" s="464"/>
      <c r="I153" s="464"/>
      <c r="J153" s="464"/>
      <c r="K153" s="464"/>
      <c r="L153" s="464"/>
      <c r="M153" s="464"/>
      <c r="N153" s="464"/>
      <c r="O153" s="464"/>
      <c r="P153" s="464"/>
      <c r="Q153" s="464"/>
      <c r="R153" s="464"/>
      <c r="S153" s="464"/>
      <c r="T153" s="464"/>
      <c r="U153" s="464"/>
      <c r="V153" s="464"/>
      <c r="W153" s="464"/>
      <c r="X153" s="464"/>
      <c r="Y153" s="464"/>
      <c r="Z153" s="464"/>
    </row>
    <row r="154" ht="15.75" customHeight="1">
      <c r="A154" s="464"/>
      <c r="B154" s="464"/>
      <c r="C154" s="464"/>
      <c r="D154" s="464"/>
      <c r="E154" s="464"/>
      <c r="F154" s="464"/>
      <c r="G154" s="469">
        <v>2.36</v>
      </c>
      <c r="H154" s="464"/>
      <c r="I154" s="464"/>
      <c r="J154" s="464"/>
      <c r="K154" s="464"/>
      <c r="L154" s="464"/>
      <c r="M154" s="464"/>
      <c r="N154" s="464"/>
      <c r="O154" s="464"/>
      <c r="P154" s="464"/>
      <c r="Q154" s="464"/>
      <c r="R154" s="464"/>
      <c r="S154" s="464"/>
      <c r="T154" s="464"/>
      <c r="U154" s="464"/>
      <c r="V154" s="464"/>
      <c r="W154" s="464"/>
      <c r="X154" s="464"/>
      <c r="Y154" s="464"/>
      <c r="Z154" s="464"/>
    </row>
    <row r="155" ht="15.75" customHeight="1">
      <c r="A155" s="464"/>
      <c r="B155" s="464"/>
      <c r="C155" s="464"/>
      <c r="D155" s="464"/>
      <c r="E155" s="464"/>
      <c r="F155" s="464"/>
      <c r="G155" s="469">
        <v>2.37</v>
      </c>
      <c r="H155" s="464"/>
      <c r="I155" s="464"/>
      <c r="J155" s="464"/>
      <c r="K155" s="464"/>
      <c r="L155" s="464"/>
      <c r="M155" s="464"/>
      <c r="N155" s="464"/>
      <c r="O155" s="464"/>
      <c r="P155" s="464"/>
      <c r="Q155" s="464"/>
      <c r="R155" s="464"/>
      <c r="S155" s="464"/>
      <c r="T155" s="464"/>
      <c r="U155" s="464"/>
      <c r="V155" s="464"/>
      <c r="W155" s="464"/>
      <c r="X155" s="464"/>
      <c r="Y155" s="464"/>
      <c r="Z155" s="464"/>
    </row>
    <row r="156" ht="15.75" customHeight="1">
      <c r="A156" s="464"/>
      <c r="B156" s="464"/>
      <c r="C156" s="464"/>
      <c r="D156" s="464"/>
      <c r="E156" s="464"/>
      <c r="F156" s="464"/>
      <c r="G156" s="469">
        <v>2.35</v>
      </c>
      <c r="H156" s="464"/>
      <c r="I156" s="464"/>
      <c r="J156" s="464"/>
      <c r="K156" s="464"/>
      <c r="L156" s="464"/>
      <c r="M156" s="464"/>
      <c r="N156" s="464"/>
      <c r="O156" s="464"/>
      <c r="P156" s="464"/>
      <c r="Q156" s="464"/>
      <c r="R156" s="464"/>
      <c r="S156" s="464"/>
      <c r="T156" s="464"/>
      <c r="U156" s="464"/>
      <c r="V156" s="464"/>
      <c r="W156" s="464"/>
      <c r="X156" s="464"/>
      <c r="Y156" s="464"/>
      <c r="Z156" s="464"/>
    </row>
    <row r="157" ht="15.75" customHeight="1">
      <c r="A157" s="464"/>
      <c r="B157" s="464"/>
      <c r="C157" s="464"/>
      <c r="D157" s="464"/>
      <c r="E157" s="464"/>
      <c r="F157" s="464"/>
      <c r="G157" s="469">
        <v>2.36</v>
      </c>
      <c r="H157" s="464"/>
      <c r="I157" s="464"/>
      <c r="J157" s="464"/>
      <c r="K157" s="464"/>
      <c r="L157" s="464"/>
      <c r="M157" s="464"/>
      <c r="N157" s="464"/>
      <c r="O157" s="464"/>
      <c r="P157" s="464"/>
      <c r="Q157" s="464"/>
      <c r="R157" s="464"/>
      <c r="S157" s="464"/>
      <c r="T157" s="464"/>
      <c r="U157" s="464"/>
      <c r="V157" s="464"/>
      <c r="W157" s="464"/>
      <c r="X157" s="464"/>
      <c r="Y157" s="464"/>
      <c r="Z157" s="464"/>
    </row>
    <row r="158" ht="15.75" customHeight="1">
      <c r="A158" s="464"/>
      <c r="B158" s="464"/>
      <c r="C158" s="464"/>
      <c r="D158" s="464"/>
      <c r="E158" s="464"/>
      <c r="F158" s="464"/>
      <c r="G158" s="469">
        <v>2.39</v>
      </c>
      <c r="H158" s="464"/>
      <c r="I158" s="464"/>
      <c r="J158" s="464"/>
      <c r="K158" s="464"/>
      <c r="L158" s="464"/>
      <c r="M158" s="464"/>
      <c r="N158" s="464"/>
      <c r="O158" s="464"/>
      <c r="P158" s="464"/>
      <c r="Q158" s="464"/>
      <c r="R158" s="464"/>
      <c r="S158" s="464"/>
      <c r="T158" s="464"/>
      <c r="U158" s="464"/>
      <c r="V158" s="464"/>
      <c r="W158" s="464"/>
      <c r="X158" s="464"/>
      <c r="Y158" s="464"/>
      <c r="Z158" s="464"/>
    </row>
    <row r="159" ht="15.75" customHeight="1">
      <c r="A159" s="464"/>
      <c r="B159" s="464"/>
      <c r="C159" s="464"/>
      <c r="D159" s="464"/>
      <c r="E159" s="464"/>
      <c r="F159" s="464"/>
      <c r="G159" s="469">
        <v>2.38</v>
      </c>
      <c r="H159" s="464"/>
      <c r="I159" s="464"/>
      <c r="J159" s="464"/>
      <c r="K159" s="464"/>
      <c r="L159" s="464"/>
      <c r="M159" s="464"/>
      <c r="N159" s="464"/>
      <c r="O159" s="464"/>
      <c r="P159" s="464"/>
      <c r="Q159" s="464"/>
      <c r="R159" s="464"/>
      <c r="S159" s="464"/>
      <c r="T159" s="464"/>
      <c r="U159" s="464"/>
      <c r="V159" s="464"/>
      <c r="W159" s="464"/>
      <c r="X159" s="464"/>
      <c r="Y159" s="464"/>
      <c r="Z159" s="464"/>
    </row>
    <row r="160" ht="15.75" customHeight="1">
      <c r="A160" s="464"/>
      <c r="B160" s="464"/>
      <c r="C160" s="464"/>
      <c r="D160" s="464"/>
      <c r="E160" s="464"/>
      <c r="F160" s="464"/>
      <c r="G160" s="469">
        <v>2.37</v>
      </c>
      <c r="H160" s="464"/>
      <c r="I160" s="464"/>
      <c r="J160" s="464"/>
      <c r="K160" s="464"/>
      <c r="L160" s="464"/>
      <c r="M160" s="464"/>
      <c r="N160" s="464"/>
      <c r="O160" s="464"/>
      <c r="P160" s="464"/>
      <c r="Q160" s="464"/>
      <c r="R160" s="464"/>
      <c r="S160" s="464"/>
      <c r="T160" s="464"/>
      <c r="U160" s="464"/>
      <c r="V160" s="464"/>
      <c r="W160" s="464"/>
      <c r="X160" s="464"/>
      <c r="Y160" s="464"/>
      <c r="Z160" s="464"/>
    </row>
    <row r="161" ht="15.75" customHeight="1">
      <c r="A161" s="464"/>
      <c r="B161" s="464"/>
      <c r="C161" s="464"/>
      <c r="D161" s="464"/>
      <c r="E161" s="464"/>
      <c r="F161" s="464"/>
      <c r="G161" s="469">
        <v>2.36</v>
      </c>
      <c r="H161" s="464"/>
      <c r="I161" s="464"/>
      <c r="J161" s="464"/>
      <c r="K161" s="464"/>
      <c r="L161" s="464"/>
      <c r="M161" s="464"/>
      <c r="N161" s="464"/>
      <c r="O161" s="464"/>
      <c r="P161" s="464"/>
      <c r="Q161" s="464"/>
      <c r="R161" s="464"/>
      <c r="S161" s="464"/>
      <c r="T161" s="464"/>
      <c r="U161" s="464"/>
      <c r="V161" s="464"/>
      <c r="W161" s="464"/>
      <c r="X161" s="464"/>
      <c r="Y161" s="464"/>
      <c r="Z161" s="464"/>
    </row>
    <row r="162" ht="15.75" customHeight="1">
      <c r="A162" s="464"/>
      <c r="B162" s="464"/>
      <c r="C162" s="464"/>
      <c r="D162" s="464"/>
      <c r="E162" s="464"/>
      <c r="F162" s="464"/>
      <c r="G162" s="469">
        <v>2.39</v>
      </c>
      <c r="H162" s="464"/>
      <c r="I162" s="464"/>
      <c r="J162" s="464"/>
      <c r="K162" s="464"/>
      <c r="L162" s="464"/>
      <c r="M162" s="464"/>
      <c r="N162" s="464"/>
      <c r="O162" s="464"/>
      <c r="P162" s="464"/>
      <c r="Q162" s="464"/>
      <c r="R162" s="464"/>
      <c r="S162" s="464"/>
      <c r="T162" s="464"/>
      <c r="U162" s="464"/>
      <c r="V162" s="464"/>
      <c r="W162" s="464"/>
      <c r="X162" s="464"/>
      <c r="Y162" s="464"/>
      <c r="Z162" s="464"/>
    </row>
    <row r="163" ht="15.75" customHeight="1">
      <c r="A163" s="464"/>
      <c r="B163" s="464"/>
      <c r="C163" s="464"/>
      <c r="D163" s="464"/>
      <c r="E163" s="464"/>
      <c r="F163" s="464"/>
      <c r="G163" s="469">
        <v>2.39</v>
      </c>
      <c r="H163" s="464"/>
      <c r="I163" s="464"/>
      <c r="J163" s="464"/>
      <c r="K163" s="464"/>
      <c r="L163" s="464"/>
      <c r="M163" s="464"/>
      <c r="N163" s="464"/>
      <c r="O163" s="464"/>
      <c r="P163" s="464"/>
      <c r="Q163" s="464"/>
      <c r="R163" s="464"/>
      <c r="S163" s="464"/>
      <c r="T163" s="464"/>
      <c r="U163" s="464"/>
      <c r="V163" s="464"/>
      <c r="W163" s="464"/>
      <c r="X163" s="464"/>
      <c r="Y163" s="464"/>
      <c r="Z163" s="464"/>
    </row>
    <row r="164" ht="15.75" customHeight="1">
      <c r="A164" s="464"/>
      <c r="B164" s="464"/>
      <c r="C164" s="464"/>
      <c r="D164" s="464"/>
      <c r="E164" s="464"/>
      <c r="F164" s="464"/>
      <c r="G164" s="469">
        <v>2.41</v>
      </c>
      <c r="H164" s="464"/>
      <c r="I164" s="464"/>
      <c r="J164" s="464"/>
      <c r="K164" s="464"/>
      <c r="L164" s="464"/>
      <c r="M164" s="464"/>
      <c r="N164" s="464"/>
      <c r="O164" s="464"/>
      <c r="P164" s="464"/>
      <c r="Q164" s="464"/>
      <c r="R164" s="464"/>
      <c r="S164" s="464"/>
      <c r="T164" s="464"/>
      <c r="U164" s="464"/>
      <c r="V164" s="464"/>
      <c r="W164" s="464"/>
      <c r="X164" s="464"/>
      <c r="Y164" s="464"/>
      <c r="Z164" s="464"/>
    </row>
    <row r="165" ht="15.75" customHeight="1">
      <c r="A165" s="464"/>
      <c r="B165" s="464"/>
      <c r="C165" s="464"/>
      <c r="D165" s="464"/>
      <c r="E165" s="464"/>
      <c r="F165" s="464"/>
      <c r="G165" s="469">
        <v>2.41</v>
      </c>
      <c r="H165" s="464"/>
      <c r="I165" s="464"/>
      <c r="J165" s="464"/>
      <c r="K165" s="464"/>
      <c r="L165" s="464"/>
      <c r="M165" s="464"/>
      <c r="N165" s="464"/>
      <c r="O165" s="464"/>
      <c r="P165" s="464"/>
      <c r="Q165" s="464"/>
      <c r="R165" s="464"/>
      <c r="S165" s="464"/>
      <c r="T165" s="464"/>
      <c r="U165" s="464"/>
      <c r="V165" s="464"/>
      <c r="W165" s="464"/>
      <c r="X165" s="464"/>
      <c r="Y165" s="464"/>
      <c r="Z165" s="464"/>
    </row>
    <row r="166" ht="15.75" customHeight="1">
      <c r="A166" s="464"/>
      <c r="B166" s="464"/>
      <c r="C166" s="464"/>
      <c r="D166" s="464"/>
      <c r="E166" s="464"/>
      <c r="F166" s="464"/>
      <c r="G166" s="469">
        <v>2.42</v>
      </c>
      <c r="H166" s="464"/>
      <c r="I166" s="464"/>
      <c r="J166" s="464"/>
      <c r="K166" s="464"/>
      <c r="L166" s="464"/>
      <c r="M166" s="464"/>
      <c r="N166" s="464"/>
      <c r="O166" s="464"/>
      <c r="P166" s="464"/>
      <c r="Q166" s="464"/>
      <c r="R166" s="464"/>
      <c r="S166" s="464"/>
      <c r="T166" s="464"/>
      <c r="U166" s="464"/>
      <c r="V166" s="464"/>
      <c r="W166" s="464"/>
      <c r="X166" s="464"/>
      <c r="Y166" s="464"/>
      <c r="Z166" s="464"/>
    </row>
    <row r="167" ht="15.75" customHeight="1">
      <c r="A167" s="464"/>
      <c r="B167" s="464"/>
      <c r="C167" s="464"/>
      <c r="D167" s="464"/>
      <c r="E167" s="464"/>
      <c r="F167" s="464"/>
      <c r="G167" s="469">
        <v>2.41</v>
      </c>
      <c r="H167" s="464"/>
      <c r="I167" s="464"/>
      <c r="J167" s="464"/>
      <c r="K167" s="464"/>
      <c r="L167" s="464"/>
      <c r="M167" s="464"/>
      <c r="N167" s="464"/>
      <c r="O167" s="464"/>
      <c r="P167" s="464"/>
      <c r="Q167" s="464"/>
      <c r="R167" s="464"/>
      <c r="S167" s="464"/>
      <c r="T167" s="464"/>
      <c r="U167" s="464"/>
      <c r="V167" s="464"/>
      <c r="W167" s="464"/>
      <c r="X167" s="464"/>
      <c r="Y167" s="464"/>
      <c r="Z167" s="464"/>
    </row>
    <row r="168" ht="15.75" customHeight="1">
      <c r="A168" s="464"/>
      <c r="B168" s="464"/>
      <c r="C168" s="464"/>
      <c r="D168" s="464"/>
      <c r="E168" s="464"/>
      <c r="F168" s="464"/>
      <c r="G168" s="469">
        <v>2.4</v>
      </c>
      <c r="H168" s="464"/>
      <c r="I168" s="464"/>
      <c r="J168" s="464"/>
      <c r="K168" s="464"/>
      <c r="L168" s="464"/>
      <c r="M168" s="464"/>
      <c r="N168" s="464"/>
      <c r="O168" s="464"/>
      <c r="P168" s="464"/>
      <c r="Q168" s="464"/>
      <c r="R168" s="464"/>
      <c r="S168" s="464"/>
      <c r="T168" s="464"/>
      <c r="U168" s="464"/>
      <c r="V168" s="464"/>
      <c r="W168" s="464"/>
      <c r="X168" s="464"/>
      <c r="Y168" s="464"/>
      <c r="Z168" s="464"/>
    </row>
    <row r="169" ht="15.75" customHeight="1">
      <c r="A169" s="464"/>
      <c r="B169" s="464"/>
      <c r="C169" s="464"/>
      <c r="D169" s="464"/>
      <c r="E169" s="464"/>
      <c r="F169" s="464"/>
      <c r="G169" s="469">
        <v>2.37</v>
      </c>
      <c r="H169" s="464"/>
      <c r="I169" s="464"/>
      <c r="J169" s="464"/>
      <c r="K169" s="464"/>
      <c r="L169" s="464"/>
      <c r="M169" s="464"/>
      <c r="N169" s="464"/>
      <c r="O169" s="464"/>
      <c r="P169" s="464"/>
      <c r="Q169" s="464"/>
      <c r="R169" s="464"/>
      <c r="S169" s="464"/>
      <c r="T169" s="464"/>
      <c r="U169" s="464"/>
      <c r="V169" s="464"/>
      <c r="W169" s="464"/>
      <c r="X169" s="464"/>
      <c r="Y169" s="464"/>
      <c r="Z169" s="464"/>
    </row>
    <row r="170" ht="15.75" customHeight="1">
      <c r="A170" s="464"/>
      <c r="B170" s="464"/>
      <c r="C170" s="464"/>
      <c r="D170" s="464"/>
      <c r="E170" s="464"/>
      <c r="F170" s="464"/>
      <c r="G170" s="469">
        <v>2.37</v>
      </c>
      <c r="H170" s="464"/>
      <c r="I170" s="464"/>
      <c r="J170" s="464"/>
      <c r="K170" s="464"/>
      <c r="L170" s="464"/>
      <c r="M170" s="464"/>
      <c r="N170" s="464"/>
      <c r="O170" s="464"/>
      <c r="P170" s="464"/>
      <c r="Q170" s="464"/>
      <c r="R170" s="464"/>
      <c r="S170" s="464"/>
      <c r="T170" s="464"/>
      <c r="U170" s="464"/>
      <c r="V170" s="464"/>
      <c r="W170" s="464"/>
      <c r="X170" s="464"/>
      <c r="Y170" s="464"/>
      <c r="Z170" s="464"/>
    </row>
    <row r="171" ht="15.75" customHeight="1">
      <c r="A171" s="464"/>
      <c r="B171" s="464"/>
      <c r="C171" s="464"/>
      <c r="D171" s="464"/>
      <c r="E171" s="464"/>
      <c r="F171" s="464"/>
      <c r="G171" s="469">
        <v>2.39</v>
      </c>
      <c r="H171" s="464"/>
      <c r="I171" s="464"/>
      <c r="J171" s="464"/>
      <c r="K171" s="464"/>
      <c r="L171" s="464"/>
      <c r="M171" s="464"/>
      <c r="N171" s="464"/>
      <c r="O171" s="464"/>
      <c r="P171" s="464"/>
      <c r="Q171" s="464"/>
      <c r="R171" s="464"/>
      <c r="S171" s="464"/>
      <c r="T171" s="464"/>
      <c r="U171" s="464"/>
      <c r="V171" s="464"/>
      <c r="W171" s="464"/>
      <c r="X171" s="464"/>
      <c r="Y171" s="464"/>
      <c r="Z171" s="464"/>
    </row>
    <row r="172" ht="15.75" customHeight="1">
      <c r="A172" s="464"/>
      <c r="B172" s="464"/>
      <c r="C172" s="464"/>
      <c r="D172" s="464"/>
      <c r="E172" s="464"/>
      <c r="F172" s="464"/>
      <c r="G172" s="469">
        <v>2.43</v>
      </c>
      <c r="H172" s="464"/>
      <c r="I172" s="464"/>
      <c r="J172" s="464"/>
      <c r="K172" s="464"/>
      <c r="L172" s="464"/>
      <c r="M172" s="464"/>
      <c r="N172" s="464"/>
      <c r="O172" s="464"/>
      <c r="P172" s="464"/>
      <c r="Q172" s="464"/>
      <c r="R172" s="464"/>
      <c r="S172" s="464"/>
      <c r="T172" s="464"/>
      <c r="U172" s="464"/>
      <c r="V172" s="464"/>
      <c r="W172" s="464"/>
      <c r="X172" s="464"/>
      <c r="Y172" s="464"/>
      <c r="Z172" s="464"/>
    </row>
    <row r="173" ht="15.75" customHeight="1">
      <c r="A173" s="464"/>
      <c r="B173" s="464"/>
      <c r="C173" s="464"/>
      <c r="D173" s="464"/>
      <c r="E173" s="464"/>
      <c r="F173" s="464"/>
      <c r="G173" s="469">
        <v>2.41</v>
      </c>
      <c r="H173" s="464"/>
      <c r="I173" s="464"/>
      <c r="J173" s="464"/>
      <c r="K173" s="464"/>
      <c r="L173" s="464"/>
      <c r="M173" s="464"/>
      <c r="N173" s="464"/>
      <c r="O173" s="464"/>
      <c r="P173" s="464"/>
      <c r="Q173" s="464"/>
      <c r="R173" s="464"/>
      <c r="S173" s="464"/>
      <c r="T173" s="464"/>
      <c r="U173" s="464"/>
      <c r="V173" s="464"/>
      <c r="W173" s="464"/>
      <c r="X173" s="464"/>
      <c r="Y173" s="464"/>
      <c r="Z173" s="464"/>
    </row>
    <row r="174" ht="15.75" customHeight="1">
      <c r="A174" s="464"/>
      <c r="B174" s="464"/>
      <c r="C174" s="464"/>
      <c r="D174" s="464"/>
      <c r="E174" s="464"/>
      <c r="F174" s="464"/>
      <c r="G174" s="469">
        <v>2.4</v>
      </c>
      <c r="H174" s="464"/>
      <c r="I174" s="464"/>
      <c r="J174" s="464"/>
      <c r="K174" s="464"/>
      <c r="L174" s="464"/>
      <c r="M174" s="464"/>
      <c r="N174" s="464"/>
      <c r="O174" s="464"/>
      <c r="P174" s="464"/>
      <c r="Q174" s="464"/>
      <c r="R174" s="464"/>
      <c r="S174" s="464"/>
      <c r="T174" s="464"/>
      <c r="U174" s="464"/>
      <c r="V174" s="464"/>
      <c r="W174" s="464"/>
      <c r="X174" s="464"/>
      <c r="Y174" s="464"/>
      <c r="Z174" s="464"/>
    </row>
    <row r="175" ht="15.75" customHeight="1">
      <c r="A175" s="464"/>
      <c r="B175" s="464"/>
      <c r="C175" s="464"/>
      <c r="D175" s="464"/>
      <c r="E175" s="464"/>
      <c r="F175" s="464"/>
      <c r="G175" s="469">
        <v>2.42</v>
      </c>
      <c r="H175" s="464"/>
      <c r="I175" s="464"/>
      <c r="J175" s="464"/>
      <c r="K175" s="464"/>
      <c r="L175" s="464"/>
      <c r="M175" s="464"/>
      <c r="N175" s="464"/>
      <c r="O175" s="464"/>
      <c r="P175" s="464"/>
      <c r="Q175" s="464"/>
      <c r="R175" s="464"/>
      <c r="S175" s="464"/>
      <c r="T175" s="464"/>
      <c r="U175" s="464"/>
      <c r="V175" s="464"/>
      <c r="W175" s="464"/>
      <c r="X175" s="464"/>
      <c r="Y175" s="464"/>
      <c r="Z175" s="464"/>
    </row>
    <row r="176" ht="15.75" customHeight="1">
      <c r="A176" s="464"/>
      <c r="B176" s="464"/>
      <c r="C176" s="464"/>
      <c r="D176" s="464"/>
      <c r="E176" s="464"/>
      <c r="F176" s="464"/>
      <c r="G176" s="469">
        <v>2.42</v>
      </c>
      <c r="H176" s="464"/>
      <c r="I176" s="464"/>
      <c r="J176" s="464"/>
      <c r="K176" s="464"/>
      <c r="L176" s="464"/>
      <c r="M176" s="464"/>
      <c r="N176" s="464"/>
      <c r="O176" s="464"/>
      <c r="P176" s="464"/>
      <c r="Q176" s="464"/>
      <c r="R176" s="464"/>
      <c r="S176" s="464"/>
      <c r="T176" s="464"/>
      <c r="U176" s="464"/>
      <c r="V176" s="464"/>
      <c r="W176" s="464"/>
      <c r="X176" s="464"/>
      <c r="Y176" s="464"/>
      <c r="Z176" s="464"/>
    </row>
    <row r="177" ht="15.75" customHeight="1">
      <c r="A177" s="464"/>
      <c r="B177" s="464"/>
      <c r="C177" s="464"/>
      <c r="D177" s="464"/>
      <c r="E177" s="464"/>
      <c r="F177" s="464"/>
      <c r="G177" s="469">
        <v>2.44</v>
      </c>
      <c r="H177" s="464"/>
      <c r="I177" s="464"/>
      <c r="J177" s="464"/>
      <c r="K177" s="464"/>
      <c r="L177" s="464"/>
      <c r="M177" s="464"/>
      <c r="N177" s="464"/>
      <c r="O177" s="464"/>
      <c r="P177" s="464"/>
      <c r="Q177" s="464"/>
      <c r="R177" s="464"/>
      <c r="S177" s="464"/>
      <c r="T177" s="464"/>
      <c r="U177" s="464"/>
      <c r="V177" s="464"/>
      <c r="W177" s="464"/>
      <c r="X177" s="464"/>
      <c r="Y177" s="464"/>
      <c r="Z177" s="464"/>
    </row>
    <row r="178" ht="15.75" customHeight="1">
      <c r="A178" s="464"/>
      <c r="B178" s="464"/>
      <c r="C178" s="464"/>
      <c r="D178" s="464"/>
      <c r="E178" s="464"/>
      <c r="F178" s="464"/>
      <c r="G178" s="469">
        <v>2.43</v>
      </c>
      <c r="H178" s="464"/>
      <c r="I178" s="464"/>
      <c r="J178" s="464"/>
      <c r="K178" s="464"/>
      <c r="L178" s="464"/>
      <c r="M178" s="464"/>
      <c r="N178" s="464"/>
      <c r="O178" s="464"/>
      <c r="P178" s="464"/>
      <c r="Q178" s="464"/>
      <c r="R178" s="464"/>
      <c r="S178" s="464"/>
      <c r="T178" s="464"/>
      <c r="U178" s="464"/>
      <c r="V178" s="464"/>
      <c r="W178" s="464"/>
      <c r="X178" s="464"/>
      <c r="Y178" s="464"/>
      <c r="Z178" s="464"/>
    </row>
    <row r="179" ht="15.75" customHeight="1">
      <c r="A179" s="464"/>
      <c r="B179" s="464"/>
      <c r="C179" s="464"/>
      <c r="D179" s="464"/>
      <c r="E179" s="464"/>
      <c r="F179" s="464"/>
      <c r="G179" s="469">
        <v>2.42</v>
      </c>
      <c r="H179" s="464"/>
      <c r="I179" s="464"/>
      <c r="J179" s="464"/>
      <c r="K179" s="464"/>
      <c r="L179" s="464"/>
      <c r="M179" s="464"/>
      <c r="N179" s="464"/>
      <c r="O179" s="464"/>
      <c r="P179" s="464"/>
      <c r="Q179" s="464"/>
      <c r="R179" s="464"/>
      <c r="S179" s="464"/>
      <c r="T179" s="464"/>
      <c r="U179" s="464"/>
      <c r="V179" s="464"/>
      <c r="W179" s="464"/>
      <c r="X179" s="464"/>
      <c r="Y179" s="464"/>
      <c r="Z179" s="464"/>
    </row>
    <row r="180" ht="15.75" customHeight="1">
      <c r="A180" s="464"/>
      <c r="B180" s="464"/>
      <c r="C180" s="464"/>
      <c r="D180" s="464"/>
      <c r="E180" s="464"/>
      <c r="F180" s="464"/>
      <c r="G180" s="469">
        <v>2.41</v>
      </c>
      <c r="H180" s="464"/>
      <c r="I180" s="464"/>
      <c r="J180" s="464"/>
      <c r="K180" s="464"/>
      <c r="L180" s="464"/>
      <c r="M180" s="464"/>
      <c r="N180" s="464"/>
      <c r="O180" s="464"/>
      <c r="P180" s="464"/>
      <c r="Q180" s="464"/>
      <c r="R180" s="464"/>
      <c r="S180" s="464"/>
      <c r="T180" s="464"/>
      <c r="U180" s="464"/>
      <c r="V180" s="464"/>
      <c r="W180" s="464"/>
      <c r="X180" s="464"/>
      <c r="Y180" s="464"/>
      <c r="Z180" s="464"/>
    </row>
    <row r="181" ht="15.75" customHeight="1">
      <c r="A181" s="464"/>
      <c r="B181" s="464"/>
      <c r="C181" s="464"/>
      <c r="D181" s="464"/>
      <c r="E181" s="464"/>
      <c r="F181" s="464"/>
      <c r="G181" s="469">
        <v>2.39</v>
      </c>
      <c r="H181" s="464"/>
      <c r="I181" s="464"/>
      <c r="J181" s="464"/>
      <c r="K181" s="464"/>
      <c r="L181" s="464"/>
      <c r="M181" s="464"/>
      <c r="N181" s="464"/>
      <c r="O181" s="464"/>
      <c r="P181" s="464"/>
      <c r="Q181" s="464"/>
      <c r="R181" s="464"/>
      <c r="S181" s="464"/>
      <c r="T181" s="464"/>
      <c r="U181" s="464"/>
      <c r="V181" s="464"/>
      <c r="W181" s="464"/>
      <c r="X181" s="464"/>
      <c r="Y181" s="464"/>
      <c r="Z181" s="464"/>
    </row>
    <row r="182" ht="15.75" customHeight="1">
      <c r="A182" s="464"/>
      <c r="B182" s="464"/>
      <c r="C182" s="464"/>
      <c r="D182" s="464"/>
      <c r="E182" s="464"/>
      <c r="F182" s="464"/>
      <c r="G182" s="469">
        <v>2.4</v>
      </c>
      <c r="H182" s="464"/>
      <c r="I182" s="464"/>
      <c r="J182" s="464"/>
      <c r="K182" s="464"/>
      <c r="L182" s="464"/>
      <c r="M182" s="464"/>
      <c r="N182" s="464"/>
      <c r="O182" s="464"/>
      <c r="P182" s="464"/>
      <c r="Q182" s="464"/>
      <c r="R182" s="464"/>
      <c r="S182" s="464"/>
      <c r="T182" s="464"/>
      <c r="U182" s="464"/>
      <c r="V182" s="464"/>
      <c r="W182" s="464"/>
      <c r="X182" s="464"/>
      <c r="Y182" s="464"/>
      <c r="Z182" s="464"/>
    </row>
    <row r="183" ht="15.75" customHeight="1">
      <c r="A183" s="464"/>
      <c r="B183" s="464"/>
      <c r="C183" s="464"/>
      <c r="D183" s="464"/>
      <c r="E183" s="464"/>
      <c r="F183" s="464"/>
      <c r="G183" s="469">
        <v>2.39</v>
      </c>
      <c r="H183" s="464"/>
      <c r="I183" s="464"/>
      <c r="J183" s="464"/>
      <c r="K183" s="464"/>
      <c r="L183" s="464"/>
      <c r="M183" s="464"/>
      <c r="N183" s="464"/>
      <c r="O183" s="464"/>
      <c r="P183" s="464"/>
      <c r="Q183" s="464"/>
      <c r="R183" s="464"/>
      <c r="S183" s="464"/>
      <c r="T183" s="464"/>
      <c r="U183" s="464"/>
      <c r="V183" s="464"/>
      <c r="W183" s="464"/>
      <c r="X183" s="464"/>
      <c r="Y183" s="464"/>
      <c r="Z183" s="464"/>
    </row>
    <row r="184" ht="15.75" customHeight="1">
      <c r="A184" s="464"/>
      <c r="B184" s="464"/>
      <c r="C184" s="464"/>
      <c r="D184" s="464"/>
      <c r="E184" s="464"/>
      <c r="F184" s="464"/>
      <c r="G184" s="469">
        <v>2.39</v>
      </c>
      <c r="H184" s="464"/>
      <c r="I184" s="464"/>
      <c r="J184" s="464"/>
      <c r="K184" s="464"/>
      <c r="L184" s="464"/>
      <c r="M184" s="464"/>
      <c r="N184" s="464"/>
      <c r="O184" s="464"/>
      <c r="P184" s="464"/>
      <c r="Q184" s="464"/>
      <c r="R184" s="464"/>
      <c r="S184" s="464"/>
      <c r="T184" s="464"/>
      <c r="U184" s="464"/>
      <c r="V184" s="464"/>
      <c r="W184" s="464"/>
      <c r="X184" s="464"/>
      <c r="Y184" s="464"/>
      <c r="Z184" s="464"/>
    </row>
    <row r="185" ht="15.75" customHeight="1">
      <c r="A185" s="464"/>
      <c r="B185" s="464"/>
      <c r="C185" s="464"/>
      <c r="D185" s="464"/>
      <c r="E185" s="464"/>
      <c r="F185" s="464"/>
      <c r="G185" s="469">
        <v>2.46</v>
      </c>
      <c r="H185" s="464"/>
      <c r="I185" s="464"/>
      <c r="J185" s="464"/>
      <c r="K185" s="464"/>
      <c r="L185" s="464"/>
      <c r="M185" s="464"/>
      <c r="N185" s="464"/>
      <c r="O185" s="464"/>
      <c r="P185" s="464"/>
      <c r="Q185" s="464"/>
      <c r="R185" s="464"/>
      <c r="S185" s="464"/>
      <c r="T185" s="464"/>
      <c r="U185" s="464"/>
      <c r="V185" s="464"/>
      <c r="W185" s="464"/>
      <c r="X185" s="464"/>
      <c r="Y185" s="464"/>
      <c r="Z185" s="464"/>
    </row>
    <row r="186" ht="15.75" customHeight="1">
      <c r="A186" s="464"/>
      <c r="B186" s="464"/>
      <c r="C186" s="464"/>
      <c r="D186" s="464"/>
      <c r="E186" s="464"/>
      <c r="F186" s="464"/>
      <c r="G186" s="469">
        <v>2.44</v>
      </c>
      <c r="H186" s="464"/>
      <c r="I186" s="464"/>
      <c r="J186" s="464"/>
      <c r="K186" s="464"/>
      <c r="L186" s="464"/>
      <c r="M186" s="464"/>
      <c r="N186" s="464"/>
      <c r="O186" s="464"/>
      <c r="P186" s="464"/>
      <c r="Q186" s="464"/>
      <c r="R186" s="464"/>
      <c r="S186" s="464"/>
      <c r="T186" s="464"/>
      <c r="U186" s="464"/>
      <c r="V186" s="464"/>
      <c r="W186" s="464"/>
      <c r="X186" s="464"/>
      <c r="Y186" s="464"/>
      <c r="Z186" s="464"/>
    </row>
    <row r="187" ht="15.75" customHeight="1">
      <c r="A187" s="464"/>
      <c r="B187" s="464"/>
      <c r="C187" s="464"/>
      <c r="D187" s="464"/>
      <c r="E187" s="464"/>
      <c r="F187" s="464"/>
      <c r="G187" s="469">
        <v>2.41</v>
      </c>
      <c r="H187" s="464"/>
      <c r="I187" s="464"/>
      <c r="J187" s="464"/>
      <c r="K187" s="464"/>
      <c r="L187" s="464"/>
      <c r="M187" s="464"/>
      <c r="N187" s="464"/>
      <c r="O187" s="464"/>
      <c r="P187" s="464"/>
      <c r="Q187" s="464"/>
      <c r="R187" s="464"/>
      <c r="S187" s="464"/>
      <c r="T187" s="464"/>
      <c r="U187" s="464"/>
      <c r="V187" s="464"/>
      <c r="W187" s="464"/>
      <c r="X187" s="464"/>
      <c r="Y187" s="464"/>
      <c r="Z187" s="464"/>
    </row>
    <row r="188" ht="15.75" customHeight="1">
      <c r="A188" s="464"/>
      <c r="B188" s="464"/>
      <c r="C188" s="464"/>
      <c r="D188" s="464"/>
      <c r="E188" s="464"/>
      <c r="F188" s="464"/>
      <c r="G188" s="469">
        <v>2.4</v>
      </c>
      <c r="H188" s="464"/>
      <c r="I188" s="464"/>
      <c r="J188" s="464"/>
      <c r="K188" s="464"/>
      <c r="L188" s="464"/>
      <c r="M188" s="464"/>
      <c r="N188" s="464"/>
      <c r="O188" s="464"/>
      <c r="P188" s="464"/>
      <c r="Q188" s="464"/>
      <c r="R188" s="464"/>
      <c r="S188" s="464"/>
      <c r="T188" s="464"/>
      <c r="U188" s="464"/>
      <c r="V188" s="464"/>
      <c r="W188" s="464"/>
      <c r="X188" s="464"/>
      <c r="Y188" s="464"/>
      <c r="Z188" s="464"/>
    </row>
    <row r="189" ht="15.75" customHeight="1">
      <c r="A189" s="464"/>
      <c r="B189" s="464"/>
      <c r="C189" s="464"/>
      <c r="D189" s="464"/>
      <c r="E189" s="464"/>
      <c r="F189" s="464"/>
      <c r="G189" s="469">
        <v>2.45</v>
      </c>
      <c r="H189" s="464"/>
      <c r="I189" s="464"/>
      <c r="J189" s="464"/>
      <c r="K189" s="464"/>
      <c r="L189" s="464"/>
      <c r="M189" s="464"/>
      <c r="N189" s="464"/>
      <c r="O189" s="464"/>
      <c r="P189" s="464"/>
      <c r="Q189" s="464"/>
      <c r="R189" s="464"/>
      <c r="S189" s="464"/>
      <c r="T189" s="464"/>
      <c r="U189" s="464"/>
      <c r="V189" s="464"/>
      <c r="W189" s="464"/>
      <c r="X189" s="464"/>
      <c r="Y189" s="464"/>
      <c r="Z189" s="464"/>
    </row>
    <row r="190" ht="15.75" customHeight="1">
      <c r="A190" s="464"/>
      <c r="B190" s="464"/>
      <c r="C190" s="464"/>
      <c r="D190" s="464"/>
      <c r="E190" s="464"/>
      <c r="F190" s="464"/>
      <c r="G190" s="469">
        <v>2.42</v>
      </c>
      <c r="H190" s="464"/>
      <c r="I190" s="464"/>
      <c r="J190" s="464"/>
      <c r="K190" s="464"/>
      <c r="L190" s="464"/>
      <c r="M190" s="464"/>
      <c r="N190" s="464"/>
      <c r="O190" s="464"/>
      <c r="P190" s="464"/>
      <c r="Q190" s="464"/>
      <c r="R190" s="464"/>
      <c r="S190" s="464"/>
      <c r="T190" s="464"/>
      <c r="U190" s="464"/>
      <c r="V190" s="464"/>
      <c r="W190" s="464"/>
      <c r="X190" s="464"/>
      <c r="Y190" s="464"/>
      <c r="Z190" s="464"/>
    </row>
    <row r="191" ht="15.75" customHeight="1">
      <c r="A191" s="464"/>
      <c r="B191" s="464"/>
      <c r="C191" s="464"/>
      <c r="D191" s="464"/>
      <c r="E191" s="464"/>
      <c r="F191" s="464"/>
      <c r="G191" s="469">
        <v>2.41</v>
      </c>
      <c r="H191" s="464"/>
      <c r="I191" s="464"/>
      <c r="J191" s="464"/>
      <c r="K191" s="464"/>
      <c r="L191" s="464"/>
      <c r="M191" s="464"/>
      <c r="N191" s="464"/>
      <c r="O191" s="464"/>
      <c r="P191" s="464"/>
      <c r="Q191" s="464"/>
      <c r="R191" s="464"/>
      <c r="S191" s="464"/>
      <c r="T191" s="464"/>
      <c r="U191" s="464"/>
      <c r="V191" s="464"/>
      <c r="W191" s="464"/>
      <c r="X191" s="464"/>
      <c r="Y191" s="464"/>
      <c r="Z191" s="464"/>
    </row>
    <row r="192" ht="15.75" customHeight="1">
      <c r="A192" s="464"/>
      <c r="B192" s="464"/>
      <c r="C192" s="464"/>
      <c r="D192" s="464"/>
      <c r="E192" s="464"/>
      <c r="F192" s="464"/>
      <c r="G192" s="469">
        <v>2.42</v>
      </c>
      <c r="H192" s="464"/>
      <c r="I192" s="464"/>
      <c r="J192" s="464"/>
      <c r="K192" s="464"/>
      <c r="L192" s="464"/>
      <c r="M192" s="464"/>
      <c r="N192" s="464"/>
      <c r="O192" s="464"/>
      <c r="P192" s="464"/>
      <c r="Q192" s="464"/>
      <c r="R192" s="464"/>
      <c r="S192" s="464"/>
      <c r="T192" s="464"/>
      <c r="U192" s="464"/>
      <c r="V192" s="464"/>
      <c r="W192" s="464"/>
      <c r="X192" s="464"/>
      <c r="Y192" s="464"/>
      <c r="Z192" s="464"/>
    </row>
    <row r="193" ht="15.75" customHeight="1">
      <c r="A193" s="464"/>
      <c r="B193" s="464"/>
      <c r="C193" s="464"/>
      <c r="D193" s="464"/>
      <c r="E193" s="464"/>
      <c r="F193" s="464"/>
      <c r="G193" s="469">
        <v>2.46</v>
      </c>
      <c r="H193" s="464"/>
      <c r="I193" s="464"/>
      <c r="J193" s="464"/>
      <c r="K193" s="464"/>
      <c r="L193" s="464"/>
      <c r="M193" s="464"/>
      <c r="N193" s="464"/>
      <c r="O193" s="464"/>
      <c r="P193" s="464"/>
      <c r="Q193" s="464"/>
      <c r="R193" s="464"/>
      <c r="S193" s="464"/>
      <c r="T193" s="464"/>
      <c r="U193" s="464"/>
      <c r="V193" s="464"/>
      <c r="W193" s="464"/>
      <c r="X193" s="464"/>
      <c r="Y193" s="464"/>
      <c r="Z193" s="464"/>
    </row>
    <row r="194" ht="15.75" customHeight="1">
      <c r="A194" s="464"/>
      <c r="B194" s="464"/>
      <c r="C194" s="464"/>
      <c r="D194" s="464"/>
      <c r="E194" s="464"/>
      <c r="F194" s="464"/>
      <c r="G194" s="469">
        <v>2.46</v>
      </c>
      <c r="H194" s="464"/>
      <c r="I194" s="464"/>
      <c r="J194" s="464"/>
      <c r="K194" s="464"/>
      <c r="L194" s="464"/>
      <c r="M194" s="464"/>
      <c r="N194" s="464"/>
      <c r="O194" s="464"/>
      <c r="P194" s="464"/>
      <c r="Q194" s="464"/>
      <c r="R194" s="464"/>
      <c r="S194" s="464"/>
      <c r="T194" s="464"/>
      <c r="U194" s="464"/>
      <c r="V194" s="464"/>
      <c r="W194" s="464"/>
      <c r="X194" s="464"/>
      <c r="Y194" s="464"/>
      <c r="Z194" s="464"/>
    </row>
    <row r="195" ht="15.75" customHeight="1">
      <c r="A195" s="464"/>
      <c r="B195" s="464"/>
      <c r="C195" s="464"/>
      <c r="D195" s="464"/>
      <c r="E195" s="464"/>
      <c r="F195" s="464"/>
      <c r="G195" s="469">
        <v>2.45</v>
      </c>
      <c r="H195" s="464"/>
      <c r="I195" s="464"/>
      <c r="J195" s="464"/>
      <c r="K195" s="464"/>
      <c r="L195" s="464"/>
      <c r="M195" s="464"/>
      <c r="N195" s="464"/>
      <c r="O195" s="464"/>
      <c r="P195" s="464"/>
      <c r="Q195" s="464"/>
      <c r="R195" s="464"/>
      <c r="S195" s="464"/>
      <c r="T195" s="464"/>
      <c r="U195" s="464"/>
      <c r="V195" s="464"/>
      <c r="W195" s="464"/>
      <c r="X195" s="464"/>
      <c r="Y195" s="464"/>
      <c r="Z195" s="464"/>
    </row>
    <row r="196" ht="15.75" customHeight="1">
      <c r="A196" s="464"/>
      <c r="B196" s="464"/>
      <c r="C196" s="464"/>
      <c r="D196" s="464"/>
      <c r="E196" s="464"/>
      <c r="F196" s="464"/>
      <c r="G196" s="469">
        <v>2.43</v>
      </c>
      <c r="H196" s="464"/>
      <c r="I196" s="464"/>
      <c r="J196" s="464"/>
      <c r="K196" s="464"/>
      <c r="L196" s="464"/>
      <c r="M196" s="464"/>
      <c r="N196" s="464"/>
      <c r="O196" s="464"/>
      <c r="P196" s="464"/>
      <c r="Q196" s="464"/>
      <c r="R196" s="464"/>
      <c r="S196" s="464"/>
      <c r="T196" s="464"/>
      <c r="U196" s="464"/>
      <c r="V196" s="464"/>
      <c r="W196" s="464"/>
      <c r="X196" s="464"/>
      <c r="Y196" s="464"/>
      <c r="Z196" s="464"/>
    </row>
    <row r="197" ht="15.75" customHeight="1">
      <c r="A197" s="464"/>
      <c r="B197" s="464"/>
      <c r="C197" s="464"/>
      <c r="D197" s="464"/>
      <c r="E197" s="464"/>
      <c r="F197" s="464"/>
      <c r="G197" s="469">
        <v>2.43</v>
      </c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</row>
    <row r="198" ht="15.75" customHeight="1">
      <c r="A198" s="464"/>
      <c r="B198" s="464"/>
      <c r="C198" s="464"/>
      <c r="D198" s="464"/>
      <c r="E198" s="464"/>
      <c r="F198" s="464"/>
      <c r="G198" s="469">
        <v>2.45</v>
      </c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</row>
    <row r="199" ht="15.75" customHeight="1">
      <c r="A199" s="464"/>
      <c r="B199" s="464"/>
      <c r="C199" s="464"/>
      <c r="D199" s="464"/>
      <c r="E199" s="464"/>
      <c r="F199" s="464"/>
      <c r="G199" s="469">
        <v>2.45</v>
      </c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</row>
    <row r="200" ht="15.75" customHeight="1">
      <c r="A200" s="464"/>
      <c r="B200" s="464"/>
      <c r="C200" s="464"/>
      <c r="D200" s="464"/>
      <c r="E200" s="464"/>
      <c r="F200" s="464"/>
      <c r="G200" s="469">
        <v>2.43</v>
      </c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</row>
    <row r="201" ht="15.75" customHeight="1">
      <c r="A201" s="464"/>
      <c r="B201" s="464"/>
      <c r="C201" s="464"/>
      <c r="D201" s="464"/>
      <c r="E201" s="464"/>
      <c r="F201" s="464"/>
      <c r="G201" s="469">
        <v>2.42</v>
      </c>
      <c r="H201" s="464"/>
      <c r="I201" s="464"/>
      <c r="J201" s="464"/>
      <c r="K201" s="464"/>
      <c r="L201" s="464"/>
      <c r="M201" s="464"/>
      <c r="N201" s="464"/>
      <c r="O201" s="464"/>
      <c r="P201" s="464"/>
      <c r="Q201" s="464"/>
      <c r="R201" s="464"/>
      <c r="S201" s="464"/>
      <c r="T201" s="464"/>
      <c r="U201" s="464"/>
      <c r="V201" s="464"/>
      <c r="W201" s="464"/>
      <c r="X201" s="464"/>
      <c r="Y201" s="464"/>
      <c r="Z201" s="464"/>
    </row>
    <row r="202" ht="15.75" customHeight="1">
      <c r="A202" s="464"/>
      <c r="B202" s="464"/>
      <c r="C202" s="464"/>
      <c r="D202" s="464"/>
      <c r="E202" s="464"/>
      <c r="F202" s="464"/>
      <c r="G202" s="469">
        <v>2.41</v>
      </c>
      <c r="H202" s="464"/>
      <c r="I202" s="464"/>
      <c r="J202" s="464"/>
      <c r="K202" s="464"/>
      <c r="L202" s="464"/>
      <c r="M202" s="464"/>
      <c r="N202" s="464"/>
      <c r="O202" s="464"/>
      <c r="P202" s="464"/>
      <c r="Q202" s="464"/>
      <c r="R202" s="464"/>
      <c r="S202" s="464"/>
      <c r="T202" s="464"/>
      <c r="U202" s="464"/>
      <c r="V202" s="464"/>
      <c r="W202" s="464"/>
      <c r="X202" s="464"/>
      <c r="Y202" s="464"/>
      <c r="Z202" s="464"/>
    </row>
    <row r="203" ht="15.75" customHeight="1">
      <c r="A203" s="464"/>
      <c r="B203" s="464"/>
      <c r="C203" s="464"/>
      <c r="D203" s="464"/>
      <c r="E203" s="464"/>
      <c r="F203" s="464"/>
      <c r="G203" s="469">
        <v>2.43</v>
      </c>
      <c r="H203" s="464"/>
      <c r="I203" s="464"/>
      <c r="J203" s="464"/>
      <c r="K203" s="464"/>
      <c r="L203" s="464"/>
      <c r="M203" s="464"/>
      <c r="N203" s="464"/>
      <c r="O203" s="464"/>
      <c r="P203" s="464"/>
      <c r="Q203" s="464"/>
      <c r="R203" s="464"/>
      <c r="S203" s="464"/>
      <c r="T203" s="464"/>
      <c r="U203" s="464"/>
      <c r="V203" s="464"/>
      <c r="W203" s="464"/>
      <c r="X203" s="464"/>
      <c r="Y203" s="464"/>
      <c r="Z203" s="464"/>
    </row>
    <row r="204" ht="15.75" customHeight="1">
      <c r="A204" s="464"/>
      <c r="B204" s="464"/>
      <c r="C204" s="464"/>
      <c r="D204" s="464"/>
      <c r="E204" s="464"/>
      <c r="F204" s="464"/>
      <c r="G204" s="469">
        <v>2.41</v>
      </c>
      <c r="H204" s="464"/>
      <c r="I204" s="464"/>
      <c r="J204" s="464"/>
      <c r="K204" s="464"/>
      <c r="L204" s="464"/>
      <c r="M204" s="464"/>
      <c r="N204" s="464"/>
      <c r="O204" s="464"/>
      <c r="P204" s="464"/>
      <c r="Q204" s="464"/>
      <c r="R204" s="464"/>
      <c r="S204" s="464"/>
      <c r="T204" s="464"/>
      <c r="U204" s="464"/>
      <c r="V204" s="464"/>
      <c r="W204" s="464"/>
      <c r="X204" s="464"/>
      <c r="Y204" s="464"/>
      <c r="Z204" s="464"/>
    </row>
    <row r="205" ht="15.75" customHeight="1">
      <c r="A205" s="464"/>
      <c r="B205" s="464"/>
      <c r="C205" s="464"/>
      <c r="D205" s="464"/>
      <c r="E205" s="464"/>
      <c r="F205" s="464"/>
      <c r="G205" s="469">
        <v>2.37</v>
      </c>
      <c r="H205" s="464"/>
      <c r="I205" s="464"/>
      <c r="J205" s="464"/>
      <c r="K205" s="464"/>
      <c r="L205" s="464"/>
      <c r="M205" s="464"/>
      <c r="N205" s="464"/>
      <c r="O205" s="464"/>
      <c r="P205" s="464"/>
      <c r="Q205" s="464"/>
      <c r="R205" s="464"/>
      <c r="S205" s="464"/>
      <c r="T205" s="464"/>
      <c r="U205" s="464"/>
      <c r="V205" s="464"/>
      <c r="W205" s="464"/>
      <c r="X205" s="464"/>
      <c r="Y205" s="464"/>
      <c r="Z205" s="464"/>
    </row>
    <row r="206" ht="15.75" customHeight="1">
      <c r="A206" s="464"/>
      <c r="B206" s="464"/>
      <c r="C206" s="464"/>
      <c r="D206" s="464"/>
      <c r="E206" s="464"/>
      <c r="F206" s="464"/>
      <c r="G206" s="469">
        <v>2.39</v>
      </c>
      <c r="H206" s="464"/>
      <c r="I206" s="464"/>
      <c r="J206" s="464"/>
      <c r="K206" s="464"/>
      <c r="L206" s="464"/>
      <c r="M206" s="464"/>
      <c r="N206" s="464"/>
      <c r="O206" s="464"/>
      <c r="P206" s="464"/>
      <c r="Q206" s="464"/>
      <c r="R206" s="464"/>
      <c r="S206" s="464"/>
      <c r="T206" s="464"/>
      <c r="U206" s="464"/>
      <c r="V206" s="464"/>
      <c r="W206" s="464"/>
      <c r="X206" s="464"/>
      <c r="Y206" s="464"/>
      <c r="Z206" s="464"/>
    </row>
    <row r="207" ht="15.75" customHeight="1">
      <c r="A207" s="464"/>
      <c r="B207" s="464"/>
      <c r="C207" s="464"/>
      <c r="D207" s="464"/>
      <c r="E207" s="464"/>
      <c r="F207" s="464"/>
      <c r="G207" s="469">
        <v>2.42</v>
      </c>
      <c r="H207" s="464"/>
      <c r="I207" s="464"/>
      <c r="J207" s="464"/>
      <c r="K207" s="464"/>
      <c r="L207" s="464"/>
      <c r="M207" s="464"/>
      <c r="N207" s="464"/>
      <c r="O207" s="464"/>
      <c r="P207" s="464"/>
      <c r="Q207" s="464"/>
      <c r="R207" s="464"/>
      <c r="S207" s="464"/>
      <c r="T207" s="464"/>
      <c r="U207" s="464"/>
      <c r="V207" s="464"/>
      <c r="W207" s="464"/>
      <c r="X207" s="464"/>
      <c r="Y207" s="464"/>
      <c r="Z207" s="464"/>
    </row>
    <row r="208" ht="15.75" customHeight="1">
      <c r="A208" s="464"/>
      <c r="B208" s="464"/>
      <c r="C208" s="464"/>
      <c r="D208" s="464"/>
      <c r="E208" s="464"/>
      <c r="F208" s="464"/>
      <c r="G208" s="469">
        <v>2.42</v>
      </c>
      <c r="H208" s="464"/>
      <c r="I208" s="464"/>
      <c r="J208" s="464"/>
      <c r="K208" s="464"/>
      <c r="L208" s="464"/>
      <c r="M208" s="464"/>
      <c r="N208" s="464"/>
      <c r="O208" s="464"/>
      <c r="P208" s="464"/>
      <c r="Q208" s="464"/>
      <c r="R208" s="464"/>
      <c r="S208" s="464"/>
      <c r="T208" s="464"/>
      <c r="U208" s="464"/>
      <c r="V208" s="464"/>
      <c r="W208" s="464"/>
      <c r="X208" s="464"/>
      <c r="Y208" s="464"/>
      <c r="Z208" s="464"/>
    </row>
    <row r="209" ht="15.75" customHeight="1">
      <c r="A209" s="464"/>
      <c r="B209" s="464"/>
      <c r="C209" s="464"/>
      <c r="D209" s="464"/>
      <c r="E209" s="464"/>
      <c r="F209" s="464"/>
      <c r="G209" s="469">
        <v>2.42</v>
      </c>
      <c r="H209" s="464"/>
      <c r="I209" s="464"/>
      <c r="J209" s="464"/>
      <c r="K209" s="464"/>
      <c r="L209" s="464"/>
      <c r="M209" s="464"/>
      <c r="N209" s="464"/>
      <c r="O209" s="464"/>
      <c r="P209" s="464"/>
      <c r="Q209" s="464"/>
      <c r="R209" s="464"/>
      <c r="S209" s="464"/>
      <c r="T209" s="464"/>
      <c r="U209" s="464"/>
      <c r="V209" s="464"/>
      <c r="W209" s="464"/>
      <c r="X209" s="464"/>
      <c r="Y209" s="464"/>
      <c r="Z209" s="464"/>
    </row>
    <row r="210" ht="15.75" customHeight="1">
      <c r="A210" s="464"/>
      <c r="B210" s="464"/>
      <c r="C210" s="464"/>
      <c r="D210" s="464"/>
      <c r="E210" s="464"/>
      <c r="F210" s="464"/>
      <c r="G210" s="469">
        <v>2.41</v>
      </c>
      <c r="H210" s="464"/>
      <c r="I210" s="464"/>
      <c r="J210" s="464"/>
      <c r="K210" s="464"/>
      <c r="L210" s="464"/>
      <c r="M210" s="464"/>
      <c r="N210" s="464"/>
      <c r="O210" s="464"/>
      <c r="P210" s="464"/>
      <c r="Q210" s="464"/>
      <c r="R210" s="464"/>
      <c r="S210" s="464"/>
      <c r="T210" s="464"/>
      <c r="U210" s="464"/>
      <c r="V210" s="464"/>
      <c r="W210" s="464"/>
      <c r="X210" s="464"/>
      <c r="Y210" s="464"/>
      <c r="Z210" s="464"/>
    </row>
    <row r="211" ht="15.75" customHeight="1">
      <c r="A211" s="464"/>
      <c r="B211" s="464"/>
      <c r="C211" s="464"/>
      <c r="D211" s="464"/>
      <c r="E211" s="464"/>
      <c r="F211" s="464"/>
      <c r="G211" s="469">
        <v>2.4</v>
      </c>
      <c r="H211" s="464"/>
      <c r="I211" s="464"/>
      <c r="J211" s="464"/>
      <c r="K211" s="464"/>
      <c r="L211" s="464"/>
      <c r="M211" s="464"/>
      <c r="N211" s="464"/>
      <c r="O211" s="464"/>
      <c r="P211" s="464"/>
      <c r="Q211" s="464"/>
      <c r="R211" s="464"/>
      <c r="S211" s="464"/>
      <c r="T211" s="464"/>
      <c r="U211" s="464"/>
      <c r="V211" s="464"/>
      <c r="W211" s="464"/>
      <c r="X211" s="464"/>
      <c r="Y211" s="464"/>
      <c r="Z211" s="464"/>
    </row>
    <row r="212" ht="15.75" customHeight="1">
      <c r="A212" s="464"/>
      <c r="B212" s="464"/>
      <c r="C212" s="464"/>
      <c r="D212" s="464"/>
      <c r="E212" s="464"/>
      <c r="F212" s="464"/>
      <c r="G212" s="469">
        <v>2.42</v>
      </c>
      <c r="H212" s="464"/>
      <c r="I212" s="464"/>
      <c r="J212" s="464"/>
      <c r="K212" s="464"/>
      <c r="L212" s="464"/>
      <c r="M212" s="464"/>
      <c r="N212" s="464"/>
      <c r="O212" s="464"/>
      <c r="P212" s="464"/>
      <c r="Q212" s="464"/>
      <c r="R212" s="464"/>
      <c r="S212" s="464"/>
      <c r="T212" s="464"/>
      <c r="U212" s="464"/>
      <c r="V212" s="464"/>
      <c r="W212" s="464"/>
      <c r="X212" s="464"/>
      <c r="Y212" s="464"/>
      <c r="Z212" s="464"/>
    </row>
    <row r="213" ht="15.75" customHeight="1">
      <c r="A213" s="464"/>
      <c r="B213" s="464"/>
      <c r="C213" s="464"/>
      <c r="D213" s="464"/>
      <c r="E213" s="464"/>
      <c r="F213" s="464"/>
      <c r="G213" s="469">
        <v>2.42</v>
      </c>
      <c r="H213" s="464"/>
      <c r="I213" s="464"/>
      <c r="J213" s="464"/>
      <c r="K213" s="464"/>
      <c r="L213" s="464"/>
      <c r="M213" s="464"/>
      <c r="N213" s="464"/>
      <c r="O213" s="464"/>
      <c r="P213" s="464"/>
      <c r="Q213" s="464"/>
      <c r="R213" s="464"/>
      <c r="S213" s="464"/>
      <c r="T213" s="464"/>
      <c r="U213" s="464"/>
      <c r="V213" s="464"/>
      <c r="W213" s="464"/>
      <c r="X213" s="464"/>
      <c r="Y213" s="464"/>
      <c r="Z213" s="464"/>
    </row>
    <row r="214" ht="15.75" customHeight="1">
      <c r="A214" s="464"/>
      <c r="B214" s="464"/>
      <c r="C214" s="464"/>
      <c r="D214" s="464"/>
      <c r="E214" s="464"/>
      <c r="F214" s="464"/>
      <c r="G214" s="469">
        <v>2.42</v>
      </c>
      <c r="H214" s="464"/>
      <c r="I214" s="464"/>
      <c r="J214" s="464"/>
      <c r="K214" s="464"/>
      <c r="L214" s="464"/>
      <c r="M214" s="464"/>
      <c r="N214" s="464"/>
      <c r="O214" s="464"/>
      <c r="P214" s="464"/>
      <c r="Q214" s="464"/>
      <c r="R214" s="464"/>
      <c r="S214" s="464"/>
      <c r="T214" s="464"/>
      <c r="U214" s="464"/>
      <c r="V214" s="464"/>
      <c r="W214" s="464"/>
      <c r="X214" s="464"/>
      <c r="Y214" s="464"/>
      <c r="Z214" s="464"/>
    </row>
    <row r="215" ht="15.75" customHeight="1">
      <c r="A215" s="464"/>
      <c r="B215" s="464"/>
      <c r="C215" s="464"/>
      <c r="D215" s="464"/>
      <c r="E215" s="464"/>
      <c r="F215" s="464"/>
      <c r="G215" s="469">
        <v>2.42</v>
      </c>
      <c r="H215" s="464"/>
      <c r="I215" s="464"/>
      <c r="J215" s="464"/>
      <c r="K215" s="464"/>
      <c r="L215" s="464"/>
      <c r="M215" s="464"/>
      <c r="N215" s="464"/>
      <c r="O215" s="464"/>
      <c r="P215" s="464"/>
      <c r="Q215" s="464"/>
      <c r="R215" s="464"/>
      <c r="S215" s="464"/>
      <c r="T215" s="464"/>
      <c r="U215" s="464"/>
      <c r="V215" s="464"/>
      <c r="W215" s="464"/>
      <c r="X215" s="464"/>
      <c r="Y215" s="464"/>
      <c r="Z215" s="464"/>
    </row>
    <row r="216" ht="15.75" customHeight="1">
      <c r="A216" s="464"/>
      <c r="B216" s="464"/>
      <c r="C216" s="464"/>
      <c r="D216" s="464"/>
      <c r="E216" s="464"/>
      <c r="F216" s="464"/>
      <c r="G216" s="469">
        <v>2.43</v>
      </c>
      <c r="H216" s="464"/>
      <c r="I216" s="464"/>
      <c r="J216" s="464"/>
      <c r="K216" s="464"/>
      <c r="L216" s="464"/>
      <c r="M216" s="464"/>
      <c r="N216" s="464"/>
      <c r="O216" s="464"/>
      <c r="P216" s="464"/>
      <c r="Q216" s="464"/>
      <c r="R216" s="464"/>
      <c r="S216" s="464"/>
      <c r="T216" s="464"/>
      <c r="U216" s="464"/>
      <c r="V216" s="464"/>
      <c r="W216" s="464"/>
      <c r="X216" s="464"/>
      <c r="Y216" s="464"/>
      <c r="Z216" s="464"/>
    </row>
    <row r="217" ht="15.75" customHeight="1">
      <c r="A217" s="464"/>
      <c r="B217" s="464"/>
      <c r="C217" s="464"/>
      <c r="D217" s="464"/>
      <c r="E217" s="464"/>
      <c r="F217" s="464"/>
      <c r="G217" s="469">
        <v>2.45</v>
      </c>
      <c r="H217" s="464"/>
      <c r="I217" s="464"/>
      <c r="J217" s="464"/>
      <c r="K217" s="464"/>
      <c r="L217" s="464"/>
      <c r="M217" s="464"/>
      <c r="N217" s="464"/>
      <c r="O217" s="464"/>
      <c r="P217" s="464"/>
      <c r="Q217" s="464"/>
      <c r="R217" s="464"/>
      <c r="S217" s="464"/>
      <c r="T217" s="464"/>
      <c r="U217" s="464"/>
      <c r="V217" s="464"/>
      <c r="W217" s="464"/>
      <c r="X217" s="464"/>
      <c r="Y217" s="464"/>
      <c r="Z217" s="464"/>
    </row>
    <row r="218" ht="15.75" customHeight="1">
      <c r="A218" s="464"/>
      <c r="B218" s="464"/>
      <c r="C218" s="464"/>
      <c r="D218" s="464"/>
      <c r="E218" s="464"/>
      <c r="F218" s="464"/>
      <c r="G218" s="469">
        <v>2.43</v>
      </c>
      <c r="H218" s="464"/>
      <c r="I218" s="464"/>
      <c r="J218" s="464"/>
      <c r="K218" s="464"/>
      <c r="L218" s="464"/>
      <c r="M218" s="464"/>
      <c r="N218" s="464"/>
      <c r="O218" s="464"/>
      <c r="P218" s="464"/>
      <c r="Q218" s="464"/>
      <c r="R218" s="464"/>
      <c r="S218" s="464"/>
      <c r="T218" s="464"/>
      <c r="U218" s="464"/>
      <c r="V218" s="464"/>
      <c r="W218" s="464"/>
      <c r="X218" s="464"/>
      <c r="Y218" s="464"/>
      <c r="Z218" s="464"/>
    </row>
    <row r="219" ht="15.75" customHeight="1">
      <c r="A219" s="464"/>
      <c r="B219" s="464"/>
      <c r="C219" s="464"/>
      <c r="D219" s="464"/>
      <c r="E219" s="464"/>
      <c r="F219" s="464"/>
      <c r="G219" s="469">
        <v>2.44</v>
      </c>
      <c r="H219" s="464"/>
      <c r="I219" s="464"/>
      <c r="J219" s="464"/>
      <c r="K219" s="464"/>
      <c r="L219" s="464"/>
      <c r="M219" s="464"/>
      <c r="N219" s="464"/>
      <c r="O219" s="464"/>
      <c r="P219" s="464"/>
      <c r="Q219" s="464"/>
      <c r="R219" s="464"/>
      <c r="S219" s="464"/>
      <c r="T219" s="464"/>
      <c r="U219" s="464"/>
      <c r="V219" s="464"/>
      <c r="W219" s="464"/>
      <c r="X219" s="464"/>
      <c r="Y219" s="464"/>
      <c r="Z219" s="464"/>
    </row>
    <row r="220" ht="15.75" customHeight="1">
      <c r="A220" s="464"/>
      <c r="B220" s="464"/>
      <c r="C220" s="464"/>
      <c r="D220" s="464"/>
      <c r="E220" s="464"/>
      <c r="F220" s="464"/>
      <c r="G220" s="469">
        <v>2.43</v>
      </c>
      <c r="H220" s="464"/>
      <c r="I220" s="464"/>
      <c r="J220" s="464"/>
      <c r="K220" s="464"/>
      <c r="L220" s="464"/>
      <c r="M220" s="464"/>
      <c r="N220" s="464"/>
      <c r="O220" s="464"/>
      <c r="P220" s="464"/>
      <c r="Q220" s="464"/>
      <c r="R220" s="464"/>
      <c r="S220" s="464"/>
      <c r="T220" s="464"/>
      <c r="U220" s="464"/>
      <c r="V220" s="464"/>
      <c r="W220" s="464"/>
      <c r="X220" s="464"/>
      <c r="Y220" s="464"/>
      <c r="Z220" s="464"/>
    </row>
    <row r="221" ht="15.75" customHeight="1">
      <c r="A221" s="464"/>
      <c r="B221" s="464"/>
      <c r="C221" s="464"/>
      <c r="D221" s="464"/>
      <c r="E221" s="464"/>
      <c r="F221" s="464"/>
      <c r="G221" s="469">
        <v>2.43</v>
      </c>
      <c r="H221" s="464"/>
      <c r="I221" s="464"/>
      <c r="J221" s="464"/>
      <c r="K221" s="464"/>
      <c r="L221" s="464"/>
      <c r="M221" s="464"/>
      <c r="N221" s="464"/>
      <c r="O221" s="464"/>
      <c r="P221" s="464"/>
      <c r="Q221" s="464"/>
      <c r="R221" s="464"/>
      <c r="S221" s="464"/>
      <c r="T221" s="464"/>
      <c r="U221" s="464"/>
      <c r="V221" s="464"/>
      <c r="W221" s="464"/>
      <c r="X221" s="464"/>
      <c r="Y221" s="464"/>
      <c r="Z221" s="464"/>
    </row>
    <row r="222" ht="15.75" customHeight="1">
      <c r="A222" s="464"/>
      <c r="B222" s="464"/>
      <c r="C222" s="464"/>
      <c r="D222" s="464"/>
      <c r="E222" s="464"/>
      <c r="F222" s="464"/>
      <c r="G222" s="469">
        <v>2.46</v>
      </c>
      <c r="H222" s="464"/>
      <c r="I222" s="464"/>
      <c r="J222" s="464"/>
      <c r="K222" s="464"/>
      <c r="L222" s="464"/>
      <c r="M222" s="464"/>
      <c r="N222" s="464"/>
      <c r="O222" s="464"/>
      <c r="P222" s="464"/>
      <c r="Q222" s="464"/>
      <c r="R222" s="464"/>
      <c r="S222" s="464"/>
      <c r="T222" s="464"/>
      <c r="U222" s="464"/>
      <c r="V222" s="464"/>
      <c r="W222" s="464"/>
      <c r="X222" s="464"/>
      <c r="Y222" s="464"/>
      <c r="Z222" s="464"/>
    </row>
    <row r="223" ht="15.75" customHeight="1">
      <c r="A223" s="464"/>
      <c r="B223" s="464"/>
      <c r="C223" s="464"/>
      <c r="D223" s="464"/>
      <c r="E223" s="464"/>
      <c r="F223" s="464"/>
      <c r="G223" s="469">
        <v>2.45</v>
      </c>
      <c r="H223" s="464"/>
      <c r="I223" s="464"/>
      <c r="J223" s="464"/>
      <c r="K223" s="464"/>
      <c r="L223" s="464"/>
      <c r="M223" s="464"/>
      <c r="N223" s="464"/>
      <c r="O223" s="464"/>
      <c r="P223" s="464"/>
      <c r="Q223" s="464"/>
      <c r="R223" s="464"/>
      <c r="S223" s="464"/>
      <c r="T223" s="464"/>
      <c r="U223" s="464"/>
      <c r="V223" s="464"/>
      <c r="W223" s="464"/>
      <c r="X223" s="464"/>
      <c r="Y223" s="464"/>
      <c r="Z223" s="464"/>
    </row>
    <row r="224" ht="15.75" customHeight="1">
      <c r="A224" s="464"/>
      <c r="B224" s="464"/>
      <c r="C224" s="464"/>
      <c r="D224" s="464"/>
      <c r="E224" s="464"/>
      <c r="F224" s="464"/>
      <c r="G224" s="469">
        <v>2.45</v>
      </c>
      <c r="H224" s="464"/>
      <c r="I224" s="464"/>
      <c r="J224" s="464"/>
      <c r="K224" s="464"/>
      <c r="L224" s="464"/>
      <c r="M224" s="464"/>
      <c r="N224" s="464"/>
      <c r="O224" s="464"/>
      <c r="P224" s="464"/>
      <c r="Q224" s="464"/>
      <c r="R224" s="464"/>
      <c r="S224" s="464"/>
      <c r="T224" s="464"/>
      <c r="U224" s="464"/>
      <c r="V224" s="464"/>
      <c r="W224" s="464"/>
      <c r="X224" s="464"/>
      <c r="Y224" s="464"/>
      <c r="Z224" s="464"/>
    </row>
    <row r="225" ht="15.75" customHeight="1">
      <c r="A225" s="464"/>
      <c r="B225" s="464"/>
      <c r="C225" s="464"/>
      <c r="D225" s="464"/>
      <c r="E225" s="464"/>
      <c r="F225" s="464"/>
      <c r="G225" s="469">
        <v>2.46</v>
      </c>
      <c r="H225" s="464"/>
      <c r="I225" s="464"/>
      <c r="J225" s="464"/>
      <c r="K225" s="464"/>
      <c r="L225" s="464"/>
      <c r="M225" s="464"/>
      <c r="N225" s="464"/>
      <c r="O225" s="464"/>
      <c r="P225" s="464"/>
      <c r="Q225" s="464"/>
      <c r="R225" s="464"/>
      <c r="S225" s="464"/>
      <c r="T225" s="464"/>
      <c r="U225" s="464"/>
      <c r="V225" s="464"/>
      <c r="W225" s="464"/>
      <c r="X225" s="464"/>
      <c r="Y225" s="464"/>
      <c r="Z225" s="464"/>
    </row>
    <row r="226" ht="15.75" customHeight="1">
      <c r="A226" s="464"/>
      <c r="B226" s="464"/>
      <c r="C226" s="464"/>
      <c r="D226" s="464"/>
      <c r="E226" s="464"/>
      <c r="F226" s="464"/>
      <c r="G226" s="469">
        <v>2.47</v>
      </c>
      <c r="H226" s="464"/>
      <c r="I226" s="464"/>
      <c r="J226" s="464"/>
      <c r="K226" s="464"/>
      <c r="L226" s="464"/>
      <c r="M226" s="464"/>
      <c r="N226" s="464"/>
      <c r="O226" s="464"/>
      <c r="P226" s="464"/>
      <c r="Q226" s="464"/>
      <c r="R226" s="464"/>
      <c r="S226" s="464"/>
      <c r="T226" s="464"/>
      <c r="U226" s="464"/>
      <c r="V226" s="464"/>
      <c r="W226" s="464"/>
      <c r="X226" s="464"/>
      <c r="Y226" s="464"/>
      <c r="Z226" s="464"/>
    </row>
    <row r="227" ht="15.75" customHeight="1">
      <c r="A227" s="464"/>
      <c r="B227" s="464"/>
      <c r="C227" s="464"/>
      <c r="D227" s="464"/>
      <c r="E227" s="464"/>
      <c r="F227" s="464"/>
      <c r="G227" s="469">
        <v>2.45</v>
      </c>
      <c r="H227" s="464"/>
      <c r="I227" s="464"/>
      <c r="J227" s="464"/>
      <c r="K227" s="464"/>
      <c r="L227" s="464"/>
      <c r="M227" s="464"/>
      <c r="N227" s="464"/>
      <c r="O227" s="464"/>
      <c r="P227" s="464"/>
      <c r="Q227" s="464"/>
      <c r="R227" s="464"/>
      <c r="S227" s="464"/>
      <c r="T227" s="464"/>
      <c r="U227" s="464"/>
      <c r="V227" s="464"/>
      <c r="W227" s="464"/>
      <c r="X227" s="464"/>
      <c r="Y227" s="464"/>
      <c r="Z227" s="464"/>
    </row>
    <row r="228" ht="15.75" customHeight="1">
      <c r="A228" s="464"/>
      <c r="B228" s="464"/>
      <c r="C228" s="464"/>
      <c r="D228" s="464"/>
      <c r="E228" s="464"/>
      <c r="F228" s="464"/>
      <c r="G228" s="469">
        <v>2.45</v>
      </c>
      <c r="H228" s="464"/>
      <c r="I228" s="464"/>
      <c r="J228" s="464"/>
      <c r="K228" s="464"/>
      <c r="L228" s="464"/>
      <c r="M228" s="464"/>
      <c r="N228" s="464"/>
      <c r="O228" s="464"/>
      <c r="P228" s="464"/>
      <c r="Q228" s="464"/>
      <c r="R228" s="464"/>
      <c r="S228" s="464"/>
      <c r="T228" s="464"/>
      <c r="U228" s="464"/>
      <c r="V228" s="464"/>
      <c r="W228" s="464"/>
      <c r="X228" s="464"/>
      <c r="Y228" s="464"/>
      <c r="Z228" s="464"/>
    </row>
    <row r="229" ht="15.75" customHeight="1">
      <c r="A229" s="464"/>
      <c r="B229" s="464"/>
      <c r="C229" s="464"/>
      <c r="D229" s="464"/>
      <c r="E229" s="464"/>
      <c r="F229" s="464"/>
      <c r="G229" s="469">
        <v>2.45</v>
      </c>
      <c r="H229" s="464"/>
      <c r="I229" s="464"/>
      <c r="J229" s="464"/>
      <c r="K229" s="464"/>
      <c r="L229" s="464"/>
      <c r="M229" s="464"/>
      <c r="N229" s="464"/>
      <c r="O229" s="464"/>
      <c r="P229" s="464"/>
      <c r="Q229" s="464"/>
      <c r="R229" s="464"/>
      <c r="S229" s="464"/>
      <c r="T229" s="464"/>
      <c r="U229" s="464"/>
      <c r="V229" s="464"/>
      <c r="W229" s="464"/>
      <c r="X229" s="464"/>
      <c r="Y229" s="464"/>
      <c r="Z229" s="464"/>
    </row>
    <row r="230" ht="15.75" customHeight="1">
      <c r="A230" s="464"/>
      <c r="B230" s="464"/>
      <c r="C230" s="464"/>
      <c r="D230" s="464"/>
      <c r="E230" s="464"/>
      <c r="F230" s="464"/>
      <c r="G230" s="469">
        <v>2.44</v>
      </c>
      <c r="H230" s="464"/>
      <c r="I230" s="464"/>
      <c r="J230" s="464"/>
      <c r="K230" s="464"/>
      <c r="L230" s="464"/>
      <c r="M230" s="464"/>
      <c r="N230" s="464"/>
      <c r="O230" s="464"/>
      <c r="P230" s="464"/>
      <c r="Q230" s="464"/>
      <c r="R230" s="464"/>
      <c r="S230" s="464"/>
      <c r="T230" s="464"/>
      <c r="U230" s="464"/>
      <c r="V230" s="464"/>
      <c r="W230" s="464"/>
      <c r="X230" s="464"/>
      <c r="Y230" s="464"/>
      <c r="Z230" s="464"/>
    </row>
    <row r="231" ht="15.75" customHeight="1">
      <c r="A231" s="464"/>
      <c r="B231" s="464"/>
      <c r="C231" s="464"/>
      <c r="D231" s="464"/>
      <c r="E231" s="464"/>
      <c r="F231" s="464"/>
      <c r="G231" s="469">
        <v>2.47</v>
      </c>
      <c r="H231" s="464"/>
      <c r="I231" s="464"/>
      <c r="J231" s="464"/>
      <c r="K231" s="464"/>
      <c r="L231" s="464"/>
      <c r="M231" s="464"/>
      <c r="N231" s="464"/>
      <c r="O231" s="464"/>
      <c r="P231" s="464"/>
      <c r="Q231" s="464"/>
      <c r="R231" s="464"/>
      <c r="S231" s="464"/>
      <c r="T231" s="464"/>
      <c r="U231" s="464"/>
      <c r="V231" s="464"/>
      <c r="W231" s="464"/>
      <c r="X231" s="464"/>
      <c r="Y231" s="464"/>
      <c r="Z231" s="464"/>
    </row>
    <row r="232" ht="15.75" customHeight="1">
      <c r="A232" s="464"/>
      <c r="B232" s="464"/>
      <c r="C232" s="464"/>
      <c r="D232" s="464"/>
      <c r="E232" s="464"/>
      <c r="F232" s="464"/>
      <c r="G232" s="469">
        <v>2.47</v>
      </c>
      <c r="H232" s="464"/>
      <c r="I232" s="464"/>
      <c r="J232" s="464"/>
      <c r="K232" s="464"/>
      <c r="L232" s="464"/>
      <c r="M232" s="464"/>
      <c r="N232" s="464"/>
      <c r="O232" s="464"/>
      <c r="P232" s="464"/>
      <c r="Q232" s="464"/>
      <c r="R232" s="464"/>
      <c r="S232" s="464"/>
      <c r="T232" s="464"/>
      <c r="U232" s="464"/>
      <c r="V232" s="464"/>
      <c r="W232" s="464"/>
      <c r="X232" s="464"/>
      <c r="Y232" s="464"/>
      <c r="Z232" s="464"/>
    </row>
    <row r="233" ht="15.75" customHeight="1">
      <c r="A233" s="464"/>
      <c r="B233" s="464"/>
      <c r="C233" s="464"/>
      <c r="D233" s="464"/>
      <c r="E233" s="464"/>
      <c r="F233" s="464"/>
      <c r="G233" s="469">
        <v>2.47</v>
      </c>
      <c r="H233" s="464"/>
      <c r="I233" s="464"/>
      <c r="J233" s="464"/>
      <c r="K233" s="464"/>
      <c r="L233" s="464"/>
      <c r="M233" s="464"/>
      <c r="N233" s="464"/>
      <c r="O233" s="464"/>
      <c r="P233" s="464"/>
      <c r="Q233" s="464"/>
      <c r="R233" s="464"/>
      <c r="S233" s="464"/>
      <c r="T233" s="464"/>
      <c r="U233" s="464"/>
      <c r="V233" s="464"/>
      <c r="W233" s="464"/>
      <c r="X233" s="464"/>
      <c r="Y233" s="464"/>
      <c r="Z233" s="464"/>
    </row>
    <row r="234" ht="15.75" customHeight="1">
      <c r="A234" s="464"/>
      <c r="B234" s="464"/>
      <c r="C234" s="464"/>
      <c r="D234" s="464"/>
      <c r="E234" s="464"/>
      <c r="F234" s="464"/>
      <c r="G234" s="469">
        <v>2.45</v>
      </c>
      <c r="H234" s="464"/>
      <c r="I234" s="464"/>
      <c r="J234" s="464"/>
      <c r="K234" s="464"/>
      <c r="L234" s="464"/>
      <c r="M234" s="464"/>
      <c r="N234" s="464"/>
      <c r="O234" s="464"/>
      <c r="P234" s="464"/>
      <c r="Q234" s="464"/>
      <c r="R234" s="464"/>
      <c r="S234" s="464"/>
      <c r="T234" s="464"/>
      <c r="U234" s="464"/>
      <c r="V234" s="464"/>
      <c r="W234" s="464"/>
      <c r="X234" s="464"/>
      <c r="Y234" s="464"/>
      <c r="Z234" s="464"/>
    </row>
    <row r="235" ht="15.75" customHeight="1">
      <c r="A235" s="464"/>
      <c r="B235" s="464"/>
      <c r="C235" s="464"/>
      <c r="D235" s="464"/>
      <c r="E235" s="464"/>
      <c r="F235" s="464"/>
      <c r="G235" s="469">
        <v>2.46</v>
      </c>
      <c r="H235" s="464"/>
      <c r="I235" s="464"/>
      <c r="J235" s="464"/>
      <c r="K235" s="464"/>
      <c r="L235" s="464"/>
      <c r="M235" s="464"/>
      <c r="N235" s="464"/>
      <c r="O235" s="464"/>
      <c r="P235" s="464"/>
      <c r="Q235" s="464"/>
      <c r="R235" s="464"/>
      <c r="S235" s="464"/>
      <c r="T235" s="464"/>
      <c r="U235" s="464"/>
      <c r="V235" s="464"/>
      <c r="W235" s="464"/>
      <c r="X235" s="464"/>
      <c r="Y235" s="464"/>
      <c r="Z235" s="464"/>
    </row>
    <row r="236" ht="15.75" customHeight="1">
      <c r="A236" s="464"/>
      <c r="B236" s="464"/>
      <c r="C236" s="464"/>
      <c r="D236" s="464"/>
      <c r="E236" s="464"/>
      <c r="F236" s="464"/>
      <c r="G236" s="469">
        <v>2.47</v>
      </c>
      <c r="H236" s="464"/>
      <c r="I236" s="464"/>
      <c r="J236" s="464"/>
      <c r="K236" s="464"/>
      <c r="L236" s="464"/>
      <c r="M236" s="464"/>
      <c r="N236" s="464"/>
      <c r="O236" s="464"/>
      <c r="P236" s="464"/>
      <c r="Q236" s="464"/>
      <c r="R236" s="464"/>
      <c r="S236" s="464"/>
      <c r="T236" s="464"/>
      <c r="U236" s="464"/>
      <c r="V236" s="464"/>
      <c r="W236" s="464"/>
      <c r="X236" s="464"/>
      <c r="Y236" s="464"/>
      <c r="Z236" s="464"/>
    </row>
    <row r="237" ht="15.75" customHeight="1">
      <c r="A237" s="464"/>
      <c r="B237" s="464"/>
      <c r="C237" s="464"/>
      <c r="D237" s="464"/>
      <c r="E237" s="464"/>
      <c r="F237" s="464"/>
      <c r="G237" s="469">
        <v>2.47</v>
      </c>
      <c r="H237" s="464"/>
      <c r="I237" s="464"/>
      <c r="J237" s="464"/>
      <c r="K237" s="464"/>
      <c r="L237" s="464"/>
      <c r="M237" s="464"/>
      <c r="N237" s="464"/>
      <c r="O237" s="464"/>
      <c r="P237" s="464"/>
      <c r="Q237" s="464"/>
      <c r="R237" s="464"/>
      <c r="S237" s="464"/>
      <c r="T237" s="464"/>
      <c r="U237" s="464"/>
      <c r="V237" s="464"/>
      <c r="W237" s="464"/>
      <c r="X237" s="464"/>
      <c r="Y237" s="464"/>
      <c r="Z237" s="464"/>
    </row>
    <row r="238" ht="15.75" customHeight="1">
      <c r="A238" s="464"/>
      <c r="B238" s="464"/>
      <c r="C238" s="464"/>
      <c r="D238" s="464"/>
      <c r="E238" s="464"/>
      <c r="F238" s="464"/>
      <c r="G238" s="469">
        <v>2.45</v>
      </c>
      <c r="H238" s="464"/>
      <c r="I238" s="464"/>
      <c r="J238" s="464"/>
      <c r="K238" s="464"/>
      <c r="L238" s="464"/>
      <c r="M238" s="464"/>
      <c r="N238" s="464"/>
      <c r="O238" s="464"/>
      <c r="P238" s="464"/>
      <c r="Q238" s="464"/>
      <c r="R238" s="464"/>
      <c r="S238" s="464"/>
      <c r="T238" s="464"/>
      <c r="U238" s="464"/>
      <c r="V238" s="464"/>
      <c r="W238" s="464"/>
      <c r="X238" s="464"/>
      <c r="Y238" s="464"/>
      <c r="Z238" s="464"/>
    </row>
    <row r="239" ht="15.75" customHeight="1">
      <c r="A239" s="464"/>
      <c r="B239" s="464"/>
      <c r="C239" s="464"/>
      <c r="D239" s="464"/>
      <c r="E239" s="464"/>
      <c r="F239" s="464"/>
      <c r="G239" s="469">
        <v>2.45</v>
      </c>
      <c r="H239" s="464"/>
      <c r="I239" s="464"/>
      <c r="J239" s="464"/>
      <c r="K239" s="464"/>
      <c r="L239" s="464"/>
      <c r="M239" s="464"/>
      <c r="N239" s="464"/>
      <c r="O239" s="464"/>
      <c r="P239" s="464"/>
      <c r="Q239" s="464"/>
      <c r="R239" s="464"/>
      <c r="S239" s="464"/>
      <c r="T239" s="464"/>
      <c r="U239" s="464"/>
      <c r="V239" s="464"/>
      <c r="W239" s="464"/>
      <c r="X239" s="464"/>
      <c r="Y239" s="464"/>
      <c r="Z239" s="464"/>
    </row>
    <row r="240" ht="15.75" customHeight="1">
      <c r="A240" s="464"/>
      <c r="B240" s="464"/>
      <c r="C240" s="464"/>
      <c r="D240" s="464"/>
      <c r="E240" s="464"/>
      <c r="F240" s="464"/>
      <c r="G240" s="469">
        <v>2.45</v>
      </c>
      <c r="H240" s="464"/>
      <c r="I240" s="464"/>
      <c r="J240" s="464"/>
      <c r="K240" s="464"/>
      <c r="L240" s="464"/>
      <c r="M240" s="464"/>
      <c r="N240" s="464"/>
      <c r="O240" s="464"/>
      <c r="P240" s="464"/>
      <c r="Q240" s="464"/>
      <c r="R240" s="464"/>
      <c r="S240" s="464"/>
      <c r="T240" s="464"/>
      <c r="U240" s="464"/>
      <c r="V240" s="464"/>
      <c r="W240" s="464"/>
      <c r="X240" s="464"/>
      <c r="Y240" s="464"/>
      <c r="Z240" s="464"/>
    </row>
    <row r="241" ht="15.75" customHeight="1">
      <c r="A241" s="464"/>
      <c r="B241" s="464"/>
      <c r="C241" s="464"/>
      <c r="D241" s="464"/>
      <c r="E241" s="464"/>
      <c r="F241" s="464"/>
      <c r="G241" s="469">
        <v>2.44</v>
      </c>
      <c r="H241" s="464"/>
      <c r="I241" s="464"/>
      <c r="J241" s="464"/>
      <c r="K241" s="464"/>
      <c r="L241" s="464"/>
      <c r="M241" s="464"/>
      <c r="N241" s="464"/>
      <c r="O241" s="464"/>
      <c r="P241" s="464"/>
      <c r="Q241" s="464"/>
      <c r="R241" s="464"/>
      <c r="S241" s="464"/>
      <c r="T241" s="464"/>
      <c r="U241" s="464"/>
      <c r="V241" s="464"/>
      <c r="W241" s="464"/>
      <c r="X241" s="464"/>
      <c r="Y241" s="464"/>
      <c r="Z241" s="464"/>
    </row>
    <row r="242" ht="15.75" customHeight="1">
      <c r="A242" s="464"/>
      <c r="B242" s="464"/>
      <c r="C242" s="464"/>
      <c r="D242" s="464"/>
      <c r="E242" s="464"/>
      <c r="F242" s="464"/>
      <c r="G242" s="469">
        <v>2.47</v>
      </c>
      <c r="H242" s="464"/>
      <c r="I242" s="464"/>
      <c r="J242" s="464"/>
      <c r="K242" s="464"/>
      <c r="L242" s="464"/>
      <c r="M242" s="464"/>
      <c r="N242" s="464"/>
      <c r="O242" s="464"/>
      <c r="P242" s="464"/>
      <c r="Q242" s="464"/>
      <c r="R242" s="464"/>
      <c r="S242" s="464"/>
      <c r="T242" s="464"/>
      <c r="U242" s="464"/>
      <c r="V242" s="464"/>
      <c r="W242" s="464"/>
      <c r="X242" s="464"/>
      <c r="Y242" s="464"/>
      <c r="Z242" s="464"/>
    </row>
    <row r="243" ht="15.75" customHeight="1">
      <c r="A243" s="464"/>
      <c r="B243" s="464"/>
      <c r="C243" s="464"/>
      <c r="D243" s="464"/>
      <c r="E243" s="464"/>
      <c r="F243" s="464"/>
      <c r="G243" s="469">
        <v>2.48</v>
      </c>
      <c r="H243" s="464"/>
      <c r="I243" s="464"/>
      <c r="J243" s="464"/>
      <c r="K243" s="464"/>
      <c r="L243" s="464"/>
      <c r="M243" s="464"/>
      <c r="N243" s="464"/>
      <c r="O243" s="464"/>
      <c r="P243" s="464"/>
      <c r="Q243" s="464"/>
      <c r="R243" s="464"/>
      <c r="S243" s="464"/>
      <c r="T243" s="464"/>
      <c r="U243" s="464"/>
      <c r="V243" s="464"/>
      <c r="W243" s="464"/>
      <c r="X243" s="464"/>
      <c r="Y243" s="464"/>
      <c r="Z243" s="464"/>
    </row>
    <row r="244" ht="15.75" customHeight="1">
      <c r="A244" s="464"/>
      <c r="B244" s="464"/>
      <c r="C244" s="464"/>
      <c r="D244" s="464"/>
      <c r="E244" s="464"/>
      <c r="F244" s="464"/>
      <c r="G244" s="469">
        <v>2.49</v>
      </c>
      <c r="H244" s="464"/>
      <c r="I244" s="464"/>
      <c r="J244" s="464"/>
      <c r="K244" s="464"/>
      <c r="L244" s="464"/>
      <c r="M244" s="464"/>
      <c r="N244" s="464"/>
      <c r="O244" s="464"/>
      <c r="P244" s="464"/>
      <c r="Q244" s="464"/>
      <c r="R244" s="464"/>
      <c r="S244" s="464"/>
      <c r="T244" s="464"/>
      <c r="U244" s="464"/>
      <c r="V244" s="464"/>
      <c r="W244" s="464"/>
      <c r="X244" s="464"/>
      <c r="Y244" s="464"/>
      <c r="Z244" s="464"/>
    </row>
    <row r="245" ht="15.75" customHeight="1">
      <c r="A245" s="464"/>
      <c r="B245" s="464"/>
      <c r="C245" s="464"/>
      <c r="D245" s="464"/>
      <c r="E245" s="464"/>
      <c r="F245" s="464"/>
      <c r="G245" s="469">
        <v>2.46</v>
      </c>
      <c r="H245" s="464"/>
      <c r="I245" s="464"/>
      <c r="J245" s="464"/>
      <c r="K245" s="464"/>
      <c r="L245" s="464"/>
      <c r="M245" s="464"/>
      <c r="N245" s="464"/>
      <c r="O245" s="464"/>
      <c r="P245" s="464"/>
      <c r="Q245" s="464"/>
      <c r="R245" s="464"/>
      <c r="S245" s="464"/>
      <c r="T245" s="464"/>
      <c r="U245" s="464"/>
      <c r="V245" s="464"/>
      <c r="W245" s="464"/>
      <c r="X245" s="464"/>
      <c r="Y245" s="464"/>
      <c r="Z245" s="464"/>
    </row>
    <row r="246" ht="15.75" customHeight="1">
      <c r="A246" s="464"/>
      <c r="B246" s="464"/>
      <c r="C246" s="464"/>
      <c r="D246" s="464"/>
      <c r="E246" s="464"/>
      <c r="F246" s="464"/>
      <c r="G246" s="469">
        <v>2.47</v>
      </c>
      <c r="H246" s="464"/>
      <c r="I246" s="464"/>
      <c r="J246" s="464"/>
      <c r="K246" s="464"/>
      <c r="L246" s="464"/>
      <c r="M246" s="464"/>
      <c r="N246" s="464"/>
      <c r="O246" s="464"/>
      <c r="P246" s="464"/>
      <c r="Q246" s="464"/>
      <c r="R246" s="464"/>
      <c r="S246" s="464"/>
      <c r="T246" s="464"/>
      <c r="U246" s="464"/>
      <c r="V246" s="464"/>
      <c r="W246" s="464"/>
      <c r="X246" s="464"/>
      <c r="Y246" s="464"/>
      <c r="Z246" s="464"/>
    </row>
    <row r="247" ht="15.75" customHeight="1">
      <c r="A247" s="464"/>
      <c r="B247" s="464"/>
      <c r="C247" s="464"/>
      <c r="D247" s="464"/>
      <c r="E247" s="464"/>
      <c r="F247" s="464"/>
      <c r="G247" s="469">
        <v>2.47</v>
      </c>
      <c r="H247" s="464"/>
      <c r="I247" s="464"/>
      <c r="J247" s="464"/>
      <c r="K247" s="464"/>
      <c r="L247" s="464"/>
      <c r="M247" s="464"/>
      <c r="N247" s="464"/>
      <c r="O247" s="464"/>
      <c r="P247" s="464"/>
      <c r="Q247" s="464"/>
      <c r="R247" s="464"/>
      <c r="S247" s="464"/>
      <c r="T247" s="464"/>
      <c r="U247" s="464"/>
      <c r="V247" s="464"/>
      <c r="W247" s="464"/>
      <c r="X247" s="464"/>
      <c r="Y247" s="464"/>
      <c r="Z247" s="464"/>
    </row>
    <row r="248" ht="15.75" customHeight="1">
      <c r="A248" s="464"/>
      <c r="B248" s="464"/>
      <c r="C248" s="464"/>
      <c r="D248" s="464"/>
      <c r="E248" s="464"/>
      <c r="F248" s="464"/>
      <c r="G248" s="469">
        <v>2.44</v>
      </c>
      <c r="H248" s="464"/>
      <c r="I248" s="464"/>
      <c r="J248" s="464"/>
      <c r="K248" s="464"/>
      <c r="L248" s="464"/>
      <c r="M248" s="464"/>
      <c r="N248" s="464"/>
      <c r="O248" s="464"/>
      <c r="P248" s="464"/>
      <c r="Q248" s="464"/>
      <c r="R248" s="464"/>
      <c r="S248" s="464"/>
      <c r="T248" s="464"/>
      <c r="U248" s="464"/>
      <c r="V248" s="464"/>
      <c r="W248" s="464"/>
      <c r="X248" s="464"/>
      <c r="Y248" s="464"/>
      <c r="Z248" s="464"/>
    </row>
    <row r="249" ht="15.75" customHeight="1">
      <c r="A249" s="464"/>
      <c r="B249" s="464"/>
      <c r="C249" s="464"/>
      <c r="D249" s="464"/>
      <c r="E249" s="464"/>
      <c r="F249" s="464"/>
      <c r="G249" s="469">
        <v>2.43</v>
      </c>
      <c r="H249" s="464"/>
      <c r="I249" s="464"/>
      <c r="J249" s="464"/>
      <c r="K249" s="464"/>
      <c r="L249" s="464"/>
      <c r="M249" s="464"/>
      <c r="N249" s="464"/>
      <c r="O249" s="464"/>
      <c r="P249" s="464"/>
      <c r="Q249" s="464"/>
      <c r="R249" s="464"/>
      <c r="S249" s="464"/>
      <c r="T249" s="464"/>
      <c r="U249" s="464"/>
      <c r="V249" s="464"/>
      <c r="W249" s="464"/>
      <c r="X249" s="464"/>
      <c r="Y249" s="464"/>
      <c r="Z249" s="464"/>
    </row>
    <row r="250" ht="15.75" customHeight="1">
      <c r="A250" s="464"/>
      <c r="B250" s="464"/>
      <c r="C250" s="464"/>
      <c r="D250" s="464"/>
      <c r="E250" s="464"/>
      <c r="F250" s="464"/>
      <c r="G250" s="469">
        <v>2.4</v>
      </c>
      <c r="H250" s="464"/>
      <c r="I250" s="464"/>
      <c r="J250" s="464"/>
      <c r="K250" s="464"/>
      <c r="L250" s="464"/>
      <c r="M250" s="464"/>
      <c r="N250" s="464"/>
      <c r="O250" s="464"/>
      <c r="P250" s="464"/>
      <c r="Q250" s="464"/>
      <c r="R250" s="464"/>
      <c r="S250" s="464"/>
      <c r="T250" s="464"/>
      <c r="U250" s="464"/>
      <c r="V250" s="464"/>
      <c r="W250" s="464"/>
      <c r="X250" s="464"/>
      <c r="Y250" s="464"/>
      <c r="Z250" s="464"/>
    </row>
    <row r="251" ht="15.75" customHeight="1">
      <c r="A251" s="464"/>
      <c r="B251" s="464"/>
      <c r="C251" s="464"/>
      <c r="D251" s="464"/>
      <c r="E251" s="464"/>
      <c r="F251" s="464"/>
      <c r="G251" s="469">
        <v>2.43</v>
      </c>
      <c r="H251" s="464"/>
      <c r="I251" s="464"/>
      <c r="J251" s="464"/>
      <c r="K251" s="464"/>
      <c r="L251" s="464"/>
      <c r="M251" s="464"/>
      <c r="N251" s="464"/>
      <c r="O251" s="464"/>
      <c r="P251" s="464"/>
      <c r="Q251" s="464"/>
      <c r="R251" s="464"/>
      <c r="S251" s="464"/>
      <c r="T251" s="464"/>
      <c r="U251" s="464"/>
      <c r="V251" s="464"/>
      <c r="W251" s="464"/>
      <c r="X251" s="464"/>
      <c r="Y251" s="464"/>
      <c r="Z251" s="464"/>
    </row>
    <row r="252" ht="15.75" customHeight="1">
      <c r="A252" s="464"/>
      <c r="B252" s="464"/>
      <c r="C252" s="464"/>
      <c r="D252" s="464"/>
      <c r="E252" s="464"/>
      <c r="F252" s="464"/>
      <c r="G252" s="469">
        <v>2.42</v>
      </c>
      <c r="H252" s="464"/>
      <c r="I252" s="464"/>
      <c r="J252" s="464"/>
      <c r="K252" s="464"/>
      <c r="L252" s="464"/>
      <c r="M252" s="464"/>
      <c r="N252" s="464"/>
      <c r="O252" s="464"/>
      <c r="P252" s="464"/>
      <c r="Q252" s="464"/>
      <c r="R252" s="464"/>
      <c r="S252" s="464"/>
      <c r="T252" s="464"/>
      <c r="U252" s="464"/>
      <c r="V252" s="464"/>
      <c r="W252" s="464"/>
      <c r="X252" s="464"/>
      <c r="Y252" s="464"/>
      <c r="Z252" s="464"/>
    </row>
    <row r="253" ht="15.75" customHeight="1">
      <c r="A253" s="464"/>
      <c r="B253" s="464"/>
      <c r="C253" s="464"/>
      <c r="D253" s="464"/>
      <c r="E253" s="464"/>
      <c r="F253" s="464"/>
      <c r="G253" s="469">
        <v>2.44</v>
      </c>
      <c r="H253" s="464"/>
      <c r="I253" s="464"/>
      <c r="J253" s="464"/>
      <c r="K253" s="464"/>
      <c r="L253" s="464"/>
      <c r="M253" s="464"/>
      <c r="N253" s="464"/>
      <c r="O253" s="464"/>
      <c r="P253" s="464"/>
      <c r="Q253" s="464"/>
      <c r="R253" s="464"/>
      <c r="S253" s="464"/>
      <c r="T253" s="464"/>
      <c r="U253" s="464"/>
      <c r="V253" s="464"/>
      <c r="W253" s="464"/>
      <c r="X253" s="464"/>
      <c r="Y253" s="464"/>
      <c r="Z253" s="464"/>
    </row>
    <row r="254" ht="15.75" customHeight="1">
      <c r="A254" s="464"/>
      <c r="B254" s="464"/>
      <c r="C254" s="464"/>
      <c r="D254" s="464"/>
      <c r="E254" s="464"/>
      <c r="F254" s="464"/>
      <c r="G254" s="469">
        <v>2.44</v>
      </c>
      <c r="H254" s="464"/>
      <c r="I254" s="464"/>
      <c r="J254" s="464"/>
      <c r="K254" s="464"/>
      <c r="L254" s="464"/>
      <c r="M254" s="464"/>
      <c r="N254" s="464"/>
      <c r="O254" s="464"/>
      <c r="P254" s="464"/>
      <c r="Q254" s="464"/>
      <c r="R254" s="464"/>
      <c r="S254" s="464"/>
      <c r="T254" s="464"/>
      <c r="U254" s="464"/>
      <c r="V254" s="464"/>
      <c r="W254" s="464"/>
      <c r="X254" s="464"/>
      <c r="Y254" s="464"/>
      <c r="Z254" s="464"/>
    </row>
    <row r="255" ht="15.75" customHeight="1">
      <c r="A255" s="464"/>
      <c r="B255" s="464"/>
      <c r="C255" s="464"/>
      <c r="D255" s="464"/>
      <c r="E255" s="464"/>
      <c r="F255" s="464"/>
      <c r="G255" s="469">
        <v>2.44</v>
      </c>
      <c r="H255" s="464"/>
      <c r="I255" s="464"/>
      <c r="J255" s="464"/>
      <c r="K255" s="464"/>
      <c r="L255" s="464"/>
      <c r="M255" s="464"/>
      <c r="N255" s="464"/>
      <c r="O255" s="464"/>
      <c r="P255" s="464"/>
      <c r="Q255" s="464"/>
      <c r="R255" s="464"/>
      <c r="S255" s="464"/>
      <c r="T255" s="464"/>
      <c r="U255" s="464"/>
      <c r="V255" s="464"/>
      <c r="W255" s="464"/>
      <c r="X255" s="464"/>
      <c r="Y255" s="464"/>
      <c r="Z255" s="464"/>
    </row>
    <row r="256" ht="15.75" customHeight="1">
      <c r="A256" s="464"/>
      <c r="B256" s="464"/>
      <c r="C256" s="464"/>
      <c r="D256" s="464"/>
      <c r="E256" s="464"/>
      <c r="F256" s="464"/>
      <c r="G256" s="469">
        <v>2.43</v>
      </c>
      <c r="H256" s="464"/>
      <c r="I256" s="464"/>
      <c r="J256" s="464"/>
      <c r="K256" s="464"/>
      <c r="L256" s="464"/>
      <c r="M256" s="464"/>
      <c r="N256" s="464"/>
      <c r="O256" s="464"/>
      <c r="P256" s="464"/>
      <c r="Q256" s="464"/>
      <c r="R256" s="464"/>
      <c r="S256" s="464"/>
      <c r="T256" s="464"/>
      <c r="U256" s="464"/>
      <c r="V256" s="464"/>
      <c r="W256" s="464"/>
      <c r="X256" s="464"/>
      <c r="Y256" s="464"/>
      <c r="Z256" s="464"/>
    </row>
    <row r="257" ht="15.75" customHeight="1">
      <c r="A257" s="464"/>
      <c r="B257" s="464"/>
      <c r="C257" s="464"/>
      <c r="D257" s="464"/>
      <c r="E257" s="464"/>
      <c r="F257" s="464"/>
      <c r="G257" s="469">
        <v>2.42</v>
      </c>
      <c r="H257" s="464"/>
      <c r="I257" s="464"/>
      <c r="J257" s="464"/>
      <c r="K257" s="464"/>
      <c r="L257" s="464"/>
      <c r="M257" s="464"/>
      <c r="N257" s="464"/>
      <c r="O257" s="464"/>
      <c r="P257" s="464"/>
      <c r="Q257" s="464"/>
      <c r="R257" s="464"/>
      <c r="S257" s="464"/>
      <c r="T257" s="464"/>
      <c r="U257" s="464"/>
      <c r="V257" s="464"/>
      <c r="W257" s="464"/>
      <c r="X257" s="464"/>
      <c r="Y257" s="464"/>
      <c r="Z257" s="464"/>
    </row>
    <row r="258" ht="15.75" customHeight="1">
      <c r="A258" s="464"/>
      <c r="B258" s="464"/>
      <c r="C258" s="464"/>
      <c r="D258" s="464"/>
      <c r="E258" s="464"/>
      <c r="F258" s="464"/>
      <c r="G258" s="469">
        <v>2.43</v>
      </c>
      <c r="H258" s="464"/>
      <c r="I258" s="464"/>
      <c r="J258" s="464"/>
      <c r="K258" s="464"/>
      <c r="L258" s="464"/>
      <c r="M258" s="464"/>
      <c r="N258" s="464"/>
      <c r="O258" s="464"/>
      <c r="P258" s="464"/>
      <c r="Q258" s="464"/>
      <c r="R258" s="464"/>
      <c r="S258" s="464"/>
      <c r="T258" s="464"/>
      <c r="U258" s="464"/>
      <c r="V258" s="464"/>
      <c r="W258" s="464"/>
      <c r="X258" s="464"/>
      <c r="Y258" s="464"/>
      <c r="Z258" s="464"/>
    </row>
    <row r="259" ht="15.75" customHeight="1">
      <c r="A259" s="464"/>
      <c r="B259" s="464"/>
      <c r="C259" s="464"/>
      <c r="D259" s="464"/>
      <c r="E259" s="464"/>
      <c r="F259" s="464"/>
      <c r="G259" s="469">
        <v>2.43</v>
      </c>
      <c r="H259" s="464"/>
      <c r="I259" s="464"/>
      <c r="J259" s="464"/>
      <c r="K259" s="464"/>
      <c r="L259" s="464"/>
      <c r="M259" s="464"/>
      <c r="N259" s="464"/>
      <c r="O259" s="464"/>
      <c r="P259" s="464"/>
      <c r="Q259" s="464"/>
      <c r="R259" s="464"/>
      <c r="S259" s="464"/>
      <c r="T259" s="464"/>
      <c r="U259" s="464"/>
      <c r="V259" s="464"/>
      <c r="W259" s="464"/>
      <c r="X259" s="464"/>
      <c r="Y259" s="464"/>
      <c r="Z259" s="464"/>
    </row>
    <row r="260" ht="15.75" customHeight="1">
      <c r="A260" s="464"/>
      <c r="B260" s="464"/>
      <c r="C260" s="464"/>
      <c r="D260" s="464"/>
      <c r="E260" s="464"/>
      <c r="F260" s="464"/>
      <c r="G260" s="469">
        <v>2.44</v>
      </c>
      <c r="H260" s="464"/>
      <c r="I260" s="464"/>
      <c r="J260" s="464"/>
      <c r="K260" s="464"/>
      <c r="L260" s="464"/>
      <c r="M260" s="464"/>
      <c r="N260" s="464"/>
      <c r="O260" s="464"/>
      <c r="P260" s="464"/>
      <c r="Q260" s="464"/>
      <c r="R260" s="464"/>
      <c r="S260" s="464"/>
      <c r="T260" s="464"/>
      <c r="U260" s="464"/>
      <c r="V260" s="464"/>
      <c r="W260" s="464"/>
      <c r="X260" s="464"/>
      <c r="Y260" s="464"/>
      <c r="Z260" s="464"/>
    </row>
    <row r="261" ht="15.75" customHeight="1">
      <c r="A261" s="464"/>
      <c r="B261" s="464"/>
      <c r="C261" s="464"/>
      <c r="D261" s="464"/>
      <c r="E261" s="464"/>
      <c r="F261" s="464"/>
      <c r="G261" s="469">
        <v>2.43</v>
      </c>
      <c r="H261" s="464"/>
      <c r="I261" s="464"/>
      <c r="J261" s="464"/>
      <c r="K261" s="464"/>
      <c r="L261" s="464"/>
      <c r="M261" s="464"/>
      <c r="N261" s="464"/>
      <c r="O261" s="464"/>
      <c r="P261" s="464"/>
      <c r="Q261" s="464"/>
      <c r="R261" s="464"/>
      <c r="S261" s="464"/>
      <c r="T261" s="464"/>
      <c r="U261" s="464"/>
      <c r="V261" s="464"/>
      <c r="W261" s="464"/>
      <c r="X261" s="464"/>
      <c r="Y261" s="464"/>
      <c r="Z261" s="464"/>
    </row>
    <row r="262" ht="15.75" customHeight="1">
      <c r="A262" s="464"/>
      <c r="B262" s="464"/>
      <c r="C262" s="464"/>
      <c r="D262" s="464"/>
      <c r="E262" s="464"/>
      <c r="F262" s="464"/>
      <c r="G262" s="469">
        <v>2.43</v>
      </c>
      <c r="H262" s="464"/>
      <c r="I262" s="464"/>
      <c r="J262" s="464"/>
      <c r="K262" s="464"/>
      <c r="L262" s="464"/>
      <c r="M262" s="464"/>
      <c r="N262" s="464"/>
      <c r="O262" s="464"/>
      <c r="P262" s="464"/>
      <c r="Q262" s="464"/>
      <c r="R262" s="464"/>
      <c r="S262" s="464"/>
      <c r="T262" s="464"/>
      <c r="U262" s="464"/>
      <c r="V262" s="464"/>
      <c r="W262" s="464"/>
      <c r="X262" s="464"/>
      <c r="Y262" s="464"/>
      <c r="Z262" s="464"/>
    </row>
    <row r="263" ht="15.75" customHeight="1">
      <c r="A263" s="464"/>
      <c r="B263" s="464"/>
      <c r="C263" s="464"/>
      <c r="D263" s="464"/>
      <c r="E263" s="464"/>
      <c r="F263" s="464"/>
      <c r="G263" s="469">
        <v>2.44</v>
      </c>
      <c r="H263" s="464"/>
      <c r="I263" s="464"/>
      <c r="J263" s="464"/>
      <c r="K263" s="464"/>
      <c r="L263" s="464"/>
      <c r="M263" s="464"/>
      <c r="N263" s="464"/>
      <c r="O263" s="464"/>
      <c r="P263" s="464"/>
      <c r="Q263" s="464"/>
      <c r="R263" s="464"/>
      <c r="S263" s="464"/>
      <c r="T263" s="464"/>
      <c r="U263" s="464"/>
      <c r="V263" s="464"/>
      <c r="W263" s="464"/>
      <c r="X263" s="464"/>
      <c r="Y263" s="464"/>
      <c r="Z263" s="464"/>
    </row>
    <row r="264" ht="15.75" customHeight="1">
      <c r="A264" s="464"/>
      <c r="B264" s="464"/>
      <c r="C264" s="464"/>
      <c r="D264" s="464"/>
      <c r="E264" s="464"/>
      <c r="F264" s="464"/>
      <c r="G264" s="469">
        <v>2.42</v>
      </c>
      <c r="H264" s="464"/>
      <c r="I264" s="464"/>
      <c r="J264" s="464"/>
      <c r="K264" s="464"/>
      <c r="L264" s="464"/>
      <c r="M264" s="464"/>
      <c r="N264" s="464"/>
      <c r="O264" s="464"/>
      <c r="P264" s="464"/>
      <c r="Q264" s="464"/>
      <c r="R264" s="464"/>
      <c r="S264" s="464"/>
      <c r="T264" s="464"/>
      <c r="U264" s="464"/>
      <c r="V264" s="464"/>
      <c r="W264" s="464"/>
      <c r="X264" s="464"/>
      <c r="Y264" s="464"/>
      <c r="Z264" s="464"/>
    </row>
    <row r="265" ht="15.75" customHeight="1">
      <c r="A265" s="464"/>
      <c r="B265" s="464"/>
      <c r="C265" s="464"/>
      <c r="D265" s="464"/>
      <c r="E265" s="464"/>
      <c r="F265" s="464"/>
      <c r="G265" s="469">
        <v>2.44</v>
      </c>
      <c r="H265" s="464"/>
      <c r="I265" s="464"/>
      <c r="J265" s="464"/>
      <c r="K265" s="464"/>
      <c r="L265" s="464"/>
      <c r="M265" s="464"/>
      <c r="N265" s="464"/>
      <c r="O265" s="464"/>
      <c r="P265" s="464"/>
      <c r="Q265" s="464"/>
      <c r="R265" s="464"/>
      <c r="S265" s="464"/>
      <c r="T265" s="464"/>
      <c r="U265" s="464"/>
      <c r="V265" s="464"/>
      <c r="W265" s="464"/>
      <c r="X265" s="464"/>
      <c r="Y265" s="464"/>
      <c r="Z265" s="464"/>
    </row>
    <row r="266" ht="15.75" customHeight="1">
      <c r="A266" s="464"/>
      <c r="B266" s="464"/>
      <c r="C266" s="464"/>
      <c r="D266" s="464"/>
      <c r="E266" s="464"/>
      <c r="F266" s="464"/>
      <c r="G266" s="469">
        <v>2.45</v>
      </c>
      <c r="H266" s="464"/>
      <c r="I266" s="464"/>
      <c r="J266" s="464"/>
      <c r="K266" s="464"/>
      <c r="L266" s="464"/>
      <c r="M266" s="464"/>
      <c r="N266" s="464"/>
      <c r="O266" s="464"/>
      <c r="P266" s="464"/>
      <c r="Q266" s="464"/>
      <c r="R266" s="464"/>
      <c r="S266" s="464"/>
      <c r="T266" s="464"/>
      <c r="U266" s="464"/>
      <c r="V266" s="464"/>
      <c r="W266" s="464"/>
      <c r="X266" s="464"/>
      <c r="Y266" s="464"/>
      <c r="Z266" s="464"/>
    </row>
    <row r="267" ht="15.75" customHeight="1">
      <c r="A267" s="464"/>
      <c r="B267" s="464"/>
      <c r="C267" s="464"/>
      <c r="D267" s="464"/>
      <c r="E267" s="464"/>
      <c r="F267" s="464"/>
      <c r="G267" s="469">
        <v>2.44</v>
      </c>
      <c r="H267" s="464"/>
      <c r="I267" s="464"/>
      <c r="J267" s="464"/>
      <c r="K267" s="464"/>
      <c r="L267" s="464"/>
      <c r="M267" s="464"/>
      <c r="N267" s="464"/>
      <c r="O267" s="464"/>
      <c r="P267" s="464"/>
      <c r="Q267" s="464"/>
      <c r="R267" s="464"/>
      <c r="S267" s="464"/>
      <c r="T267" s="464"/>
      <c r="U267" s="464"/>
      <c r="V267" s="464"/>
      <c r="W267" s="464"/>
      <c r="X267" s="464"/>
      <c r="Y267" s="464"/>
      <c r="Z267" s="464"/>
    </row>
    <row r="268" ht="15.75" customHeight="1">
      <c r="A268" s="464"/>
      <c r="B268" s="464"/>
      <c r="C268" s="464"/>
      <c r="D268" s="464"/>
      <c r="E268" s="464"/>
      <c r="F268" s="464"/>
      <c r="G268" s="469">
        <v>2.43</v>
      </c>
      <c r="H268" s="464"/>
      <c r="I268" s="464"/>
      <c r="J268" s="464"/>
      <c r="K268" s="464"/>
      <c r="L268" s="464"/>
      <c r="M268" s="464"/>
      <c r="N268" s="464"/>
      <c r="O268" s="464"/>
      <c r="P268" s="464"/>
      <c r="Q268" s="464"/>
      <c r="R268" s="464"/>
      <c r="S268" s="464"/>
      <c r="T268" s="464"/>
      <c r="U268" s="464"/>
      <c r="V268" s="464"/>
      <c r="W268" s="464"/>
      <c r="X268" s="464"/>
      <c r="Y268" s="464"/>
      <c r="Z268" s="464"/>
    </row>
    <row r="269" ht="15.75" customHeight="1">
      <c r="A269" s="464"/>
      <c r="B269" s="464"/>
      <c r="C269" s="464"/>
      <c r="D269" s="464"/>
      <c r="E269" s="464"/>
      <c r="F269" s="464"/>
      <c r="G269" s="469">
        <v>2.42</v>
      </c>
      <c r="H269" s="464"/>
      <c r="I269" s="464"/>
      <c r="J269" s="464"/>
      <c r="K269" s="464"/>
      <c r="L269" s="464"/>
      <c r="M269" s="464"/>
      <c r="N269" s="464"/>
      <c r="O269" s="464"/>
      <c r="P269" s="464"/>
      <c r="Q269" s="464"/>
      <c r="R269" s="464"/>
      <c r="S269" s="464"/>
      <c r="T269" s="464"/>
      <c r="U269" s="464"/>
      <c r="V269" s="464"/>
      <c r="W269" s="464"/>
      <c r="X269" s="464"/>
      <c r="Y269" s="464"/>
      <c r="Z269" s="464"/>
    </row>
    <row r="270" ht="15.75" customHeight="1">
      <c r="A270" s="464"/>
      <c r="B270" s="464"/>
      <c r="C270" s="464"/>
      <c r="D270" s="464"/>
      <c r="E270" s="464"/>
      <c r="F270" s="464"/>
      <c r="G270" s="469">
        <v>2.44</v>
      </c>
      <c r="H270" s="464"/>
      <c r="I270" s="464"/>
      <c r="J270" s="464"/>
      <c r="K270" s="464"/>
      <c r="L270" s="464"/>
      <c r="M270" s="464"/>
      <c r="N270" s="464"/>
      <c r="O270" s="464"/>
      <c r="P270" s="464"/>
      <c r="Q270" s="464"/>
      <c r="R270" s="464"/>
      <c r="S270" s="464"/>
      <c r="T270" s="464"/>
      <c r="U270" s="464"/>
      <c r="V270" s="464"/>
      <c r="W270" s="464"/>
      <c r="X270" s="464"/>
      <c r="Y270" s="464"/>
      <c r="Z270" s="464"/>
    </row>
    <row r="271" ht="15.75" customHeight="1">
      <c r="A271" s="464"/>
      <c r="B271" s="464"/>
      <c r="C271" s="464"/>
      <c r="D271" s="464"/>
      <c r="E271" s="464"/>
      <c r="F271" s="464"/>
      <c r="G271" s="469">
        <v>2.43</v>
      </c>
      <c r="H271" s="464"/>
      <c r="I271" s="464"/>
      <c r="J271" s="464"/>
      <c r="K271" s="464"/>
      <c r="L271" s="464"/>
      <c r="M271" s="464"/>
      <c r="N271" s="464"/>
      <c r="O271" s="464"/>
      <c r="P271" s="464"/>
      <c r="Q271" s="464"/>
      <c r="R271" s="464"/>
      <c r="S271" s="464"/>
      <c r="T271" s="464"/>
      <c r="U271" s="464"/>
      <c r="V271" s="464"/>
      <c r="W271" s="464"/>
      <c r="X271" s="464"/>
      <c r="Y271" s="464"/>
      <c r="Z271" s="464"/>
    </row>
    <row r="272" ht="15.75" customHeight="1">
      <c r="A272" s="464"/>
      <c r="B272" s="464"/>
      <c r="C272" s="464"/>
      <c r="D272" s="464"/>
      <c r="E272" s="464"/>
      <c r="F272" s="464"/>
      <c r="G272" s="469">
        <v>2.43</v>
      </c>
      <c r="H272" s="464"/>
      <c r="I272" s="464"/>
      <c r="J272" s="464"/>
      <c r="K272" s="464"/>
      <c r="L272" s="464"/>
      <c r="M272" s="464"/>
      <c r="N272" s="464"/>
      <c r="O272" s="464"/>
      <c r="P272" s="464"/>
      <c r="Q272" s="464"/>
      <c r="R272" s="464"/>
      <c r="S272" s="464"/>
      <c r="T272" s="464"/>
      <c r="U272" s="464"/>
      <c r="V272" s="464"/>
      <c r="W272" s="464"/>
      <c r="X272" s="464"/>
      <c r="Y272" s="464"/>
      <c r="Z272" s="464"/>
    </row>
    <row r="273" ht="15.75" customHeight="1">
      <c r="A273" s="464"/>
      <c r="B273" s="464"/>
      <c r="C273" s="464"/>
      <c r="D273" s="464"/>
      <c r="E273" s="464"/>
      <c r="F273" s="464"/>
      <c r="G273" s="469">
        <v>2.47</v>
      </c>
      <c r="H273" s="464"/>
      <c r="I273" s="464"/>
      <c r="J273" s="464"/>
      <c r="K273" s="464"/>
      <c r="L273" s="464"/>
      <c r="M273" s="464"/>
      <c r="N273" s="464"/>
      <c r="O273" s="464"/>
      <c r="P273" s="464"/>
      <c r="Q273" s="464"/>
      <c r="R273" s="464"/>
      <c r="S273" s="464"/>
      <c r="T273" s="464"/>
      <c r="U273" s="464"/>
      <c r="V273" s="464"/>
      <c r="W273" s="464"/>
      <c r="X273" s="464"/>
      <c r="Y273" s="464"/>
      <c r="Z273" s="464"/>
    </row>
    <row r="274" ht="15.75" customHeight="1">
      <c r="A274" s="464"/>
      <c r="B274" s="464"/>
      <c r="C274" s="464"/>
      <c r="D274" s="464"/>
      <c r="E274" s="464"/>
      <c r="F274" s="464"/>
      <c r="G274" s="469">
        <v>2.43</v>
      </c>
      <c r="H274" s="464"/>
      <c r="I274" s="464"/>
      <c r="J274" s="464"/>
      <c r="K274" s="464"/>
      <c r="L274" s="464"/>
      <c r="M274" s="464"/>
      <c r="N274" s="464"/>
      <c r="O274" s="464"/>
      <c r="P274" s="464"/>
      <c r="Q274" s="464"/>
      <c r="R274" s="464"/>
      <c r="S274" s="464"/>
      <c r="T274" s="464"/>
      <c r="U274" s="464"/>
      <c r="V274" s="464"/>
      <c r="W274" s="464"/>
      <c r="X274" s="464"/>
      <c r="Y274" s="464"/>
      <c r="Z274" s="464"/>
    </row>
    <row r="275" ht="15.75" customHeight="1">
      <c r="A275" s="464"/>
      <c r="B275" s="464"/>
      <c r="C275" s="464"/>
      <c r="D275" s="464"/>
      <c r="E275" s="464"/>
      <c r="F275" s="464"/>
      <c r="G275" s="469">
        <v>2.44</v>
      </c>
      <c r="H275" s="464"/>
      <c r="I275" s="464"/>
      <c r="J275" s="464"/>
      <c r="K275" s="464"/>
      <c r="L275" s="464"/>
      <c r="M275" s="464"/>
      <c r="N275" s="464"/>
      <c r="O275" s="464"/>
      <c r="P275" s="464"/>
      <c r="Q275" s="464"/>
      <c r="R275" s="464"/>
      <c r="S275" s="464"/>
      <c r="T275" s="464"/>
      <c r="U275" s="464"/>
      <c r="V275" s="464"/>
      <c r="W275" s="464"/>
      <c r="X275" s="464"/>
      <c r="Y275" s="464"/>
      <c r="Z275" s="464"/>
    </row>
    <row r="276" ht="15.75" customHeight="1">
      <c r="A276" s="464"/>
      <c r="B276" s="464"/>
      <c r="C276" s="464"/>
      <c r="D276" s="464"/>
      <c r="E276" s="464"/>
      <c r="F276" s="464"/>
      <c r="G276" s="469">
        <v>2.43</v>
      </c>
      <c r="H276" s="464"/>
      <c r="I276" s="464"/>
      <c r="J276" s="464"/>
      <c r="K276" s="464"/>
      <c r="L276" s="464"/>
      <c r="M276" s="464"/>
      <c r="N276" s="464"/>
      <c r="O276" s="464"/>
      <c r="P276" s="464"/>
      <c r="Q276" s="464"/>
      <c r="R276" s="464"/>
      <c r="S276" s="464"/>
      <c r="T276" s="464"/>
      <c r="U276" s="464"/>
      <c r="V276" s="464"/>
      <c r="W276" s="464"/>
      <c r="X276" s="464"/>
      <c r="Y276" s="464"/>
      <c r="Z276" s="464"/>
    </row>
    <row r="277" ht="15.75" customHeight="1">
      <c r="A277" s="464"/>
      <c r="B277" s="464"/>
      <c r="C277" s="464"/>
      <c r="D277" s="464"/>
      <c r="E277" s="464"/>
      <c r="F277" s="464"/>
      <c r="G277" s="469">
        <v>2.43</v>
      </c>
      <c r="H277" s="464"/>
      <c r="I277" s="464"/>
      <c r="J277" s="464"/>
      <c r="K277" s="464"/>
      <c r="L277" s="464"/>
      <c r="M277" s="464"/>
      <c r="N277" s="464"/>
      <c r="O277" s="464"/>
      <c r="P277" s="464"/>
      <c r="Q277" s="464"/>
      <c r="R277" s="464"/>
      <c r="S277" s="464"/>
      <c r="T277" s="464"/>
      <c r="U277" s="464"/>
      <c r="V277" s="464"/>
      <c r="W277" s="464"/>
      <c r="X277" s="464"/>
      <c r="Y277" s="464"/>
      <c r="Z277" s="464"/>
    </row>
    <row r="278" ht="15.75" customHeight="1">
      <c r="A278" s="464"/>
      <c r="B278" s="464"/>
      <c r="C278" s="464"/>
      <c r="D278" s="464"/>
      <c r="E278" s="464"/>
      <c r="F278" s="464"/>
      <c r="G278" s="469">
        <v>2.43</v>
      </c>
      <c r="H278" s="464"/>
      <c r="I278" s="464"/>
      <c r="J278" s="464"/>
      <c r="K278" s="464"/>
      <c r="L278" s="464"/>
      <c r="M278" s="464"/>
      <c r="N278" s="464"/>
      <c r="O278" s="464"/>
      <c r="P278" s="464"/>
      <c r="Q278" s="464"/>
      <c r="R278" s="464"/>
      <c r="S278" s="464"/>
      <c r="T278" s="464"/>
      <c r="U278" s="464"/>
      <c r="V278" s="464"/>
      <c r="W278" s="464"/>
      <c r="X278" s="464"/>
      <c r="Y278" s="464"/>
      <c r="Z278" s="464"/>
    </row>
    <row r="279" ht="15.75" customHeight="1">
      <c r="A279" s="464"/>
      <c r="B279" s="464"/>
      <c r="C279" s="464"/>
      <c r="D279" s="464"/>
      <c r="E279" s="464"/>
      <c r="F279" s="464"/>
      <c r="G279" s="469">
        <v>2.43</v>
      </c>
      <c r="H279" s="464"/>
      <c r="I279" s="464"/>
      <c r="J279" s="464"/>
      <c r="K279" s="464"/>
      <c r="L279" s="464"/>
      <c r="M279" s="464"/>
      <c r="N279" s="464"/>
      <c r="O279" s="464"/>
      <c r="P279" s="464"/>
      <c r="Q279" s="464"/>
      <c r="R279" s="464"/>
      <c r="S279" s="464"/>
      <c r="T279" s="464"/>
      <c r="U279" s="464"/>
      <c r="V279" s="464"/>
      <c r="W279" s="464"/>
      <c r="X279" s="464"/>
      <c r="Y279" s="464"/>
      <c r="Z279" s="464"/>
    </row>
    <row r="280" ht="15.75" customHeight="1">
      <c r="A280" s="464"/>
      <c r="B280" s="464"/>
      <c r="C280" s="464"/>
      <c r="D280" s="464"/>
      <c r="E280" s="464"/>
      <c r="F280" s="464"/>
      <c r="G280" s="469">
        <v>2.41</v>
      </c>
      <c r="H280" s="464"/>
      <c r="I280" s="464"/>
      <c r="J280" s="464"/>
      <c r="K280" s="464"/>
      <c r="L280" s="464"/>
      <c r="M280" s="464"/>
      <c r="N280" s="464"/>
      <c r="O280" s="464"/>
      <c r="P280" s="464"/>
      <c r="Q280" s="464"/>
      <c r="R280" s="464"/>
      <c r="S280" s="464"/>
      <c r="T280" s="464"/>
      <c r="U280" s="464"/>
      <c r="V280" s="464"/>
      <c r="W280" s="464"/>
      <c r="X280" s="464"/>
      <c r="Y280" s="464"/>
      <c r="Z280" s="464"/>
    </row>
    <row r="281" ht="15.75" customHeight="1">
      <c r="A281" s="464"/>
      <c r="B281" s="464"/>
      <c r="C281" s="464"/>
      <c r="D281" s="464"/>
      <c r="E281" s="464"/>
      <c r="F281" s="464"/>
      <c r="G281" s="469">
        <v>2.41</v>
      </c>
      <c r="H281" s="464"/>
      <c r="I281" s="464"/>
      <c r="J281" s="464"/>
      <c r="K281" s="464"/>
      <c r="L281" s="464"/>
      <c r="M281" s="464"/>
      <c r="N281" s="464"/>
      <c r="O281" s="464"/>
      <c r="P281" s="464"/>
      <c r="Q281" s="464"/>
      <c r="R281" s="464"/>
      <c r="S281" s="464"/>
      <c r="T281" s="464"/>
      <c r="U281" s="464"/>
      <c r="V281" s="464"/>
      <c r="W281" s="464"/>
      <c r="X281" s="464"/>
      <c r="Y281" s="464"/>
      <c r="Z281" s="464"/>
    </row>
    <row r="282" ht="15.75" customHeight="1">
      <c r="A282" s="464"/>
      <c r="B282" s="464"/>
      <c r="C282" s="464"/>
      <c r="D282" s="464"/>
      <c r="E282" s="464"/>
      <c r="F282" s="464"/>
      <c r="G282" s="469">
        <v>2.42</v>
      </c>
      <c r="H282" s="464"/>
      <c r="I282" s="464"/>
      <c r="J282" s="464"/>
      <c r="K282" s="464"/>
      <c r="L282" s="464"/>
      <c r="M282" s="464"/>
      <c r="N282" s="464"/>
      <c r="O282" s="464"/>
      <c r="P282" s="464"/>
      <c r="Q282" s="464"/>
      <c r="R282" s="464"/>
      <c r="S282" s="464"/>
      <c r="T282" s="464"/>
      <c r="U282" s="464"/>
      <c r="V282" s="464"/>
      <c r="W282" s="464"/>
      <c r="X282" s="464"/>
      <c r="Y282" s="464"/>
      <c r="Z282" s="464"/>
    </row>
    <row r="283" ht="15.75" customHeight="1">
      <c r="A283" s="464"/>
      <c r="B283" s="464"/>
      <c r="C283" s="464"/>
      <c r="D283" s="464"/>
      <c r="E283" s="464"/>
      <c r="F283" s="464"/>
      <c r="G283" s="469">
        <v>2.4</v>
      </c>
      <c r="H283" s="464"/>
      <c r="I283" s="464"/>
      <c r="J283" s="464"/>
      <c r="K283" s="464"/>
      <c r="L283" s="464"/>
      <c r="M283" s="464"/>
      <c r="N283" s="464"/>
      <c r="O283" s="464"/>
      <c r="P283" s="464"/>
      <c r="Q283" s="464"/>
      <c r="R283" s="464"/>
      <c r="S283" s="464"/>
      <c r="T283" s="464"/>
      <c r="U283" s="464"/>
      <c r="V283" s="464"/>
      <c r="W283" s="464"/>
      <c r="X283" s="464"/>
      <c r="Y283" s="464"/>
      <c r="Z283" s="464"/>
    </row>
    <row r="284" ht="15.75" customHeight="1">
      <c r="A284" s="464"/>
      <c r="B284" s="464"/>
      <c r="C284" s="464"/>
      <c r="D284" s="464"/>
      <c r="E284" s="464"/>
      <c r="F284" s="464"/>
      <c r="G284" s="469">
        <v>2.39</v>
      </c>
      <c r="H284" s="464"/>
      <c r="I284" s="464"/>
      <c r="J284" s="464"/>
      <c r="K284" s="464"/>
      <c r="L284" s="464"/>
      <c r="M284" s="464"/>
      <c r="N284" s="464"/>
      <c r="O284" s="464"/>
      <c r="P284" s="464"/>
      <c r="Q284" s="464"/>
      <c r="R284" s="464"/>
      <c r="S284" s="464"/>
      <c r="T284" s="464"/>
      <c r="U284" s="464"/>
      <c r="V284" s="464"/>
      <c r="W284" s="464"/>
      <c r="X284" s="464"/>
      <c r="Y284" s="464"/>
      <c r="Z284" s="464"/>
    </row>
    <row r="285" ht="15.75" customHeight="1">
      <c r="A285" s="464"/>
      <c r="B285" s="464"/>
      <c r="C285" s="464"/>
      <c r="D285" s="464"/>
      <c r="E285" s="464"/>
      <c r="F285" s="464"/>
      <c r="G285" s="469">
        <v>2.39</v>
      </c>
      <c r="H285" s="464"/>
      <c r="I285" s="464"/>
      <c r="J285" s="464"/>
      <c r="K285" s="464"/>
      <c r="L285" s="464"/>
      <c r="M285" s="464"/>
      <c r="N285" s="464"/>
      <c r="O285" s="464"/>
      <c r="P285" s="464"/>
      <c r="Q285" s="464"/>
      <c r="R285" s="464"/>
      <c r="S285" s="464"/>
      <c r="T285" s="464"/>
      <c r="U285" s="464"/>
      <c r="V285" s="464"/>
      <c r="W285" s="464"/>
      <c r="X285" s="464"/>
      <c r="Y285" s="464"/>
      <c r="Z285" s="464"/>
    </row>
    <row r="286" ht="15.75" customHeight="1">
      <c r="A286" s="464"/>
      <c r="B286" s="464"/>
      <c r="C286" s="464"/>
      <c r="D286" s="464"/>
      <c r="E286" s="464"/>
      <c r="F286" s="464"/>
      <c r="G286" s="469">
        <v>2.39</v>
      </c>
      <c r="H286" s="464"/>
      <c r="I286" s="464"/>
      <c r="J286" s="464"/>
      <c r="K286" s="464"/>
      <c r="L286" s="464"/>
      <c r="M286" s="464"/>
      <c r="N286" s="464"/>
      <c r="O286" s="464"/>
      <c r="P286" s="464"/>
      <c r="Q286" s="464"/>
      <c r="R286" s="464"/>
      <c r="S286" s="464"/>
      <c r="T286" s="464"/>
      <c r="U286" s="464"/>
      <c r="V286" s="464"/>
      <c r="W286" s="464"/>
      <c r="X286" s="464"/>
      <c r="Y286" s="464"/>
      <c r="Z286" s="464"/>
    </row>
    <row r="287" ht="15.75" customHeight="1">
      <c r="A287" s="464"/>
      <c r="B287" s="464"/>
      <c r="C287" s="464"/>
      <c r="D287" s="464"/>
      <c r="E287" s="464"/>
      <c r="F287" s="464"/>
      <c r="G287" s="469">
        <v>2.38</v>
      </c>
      <c r="H287" s="464"/>
      <c r="I287" s="464"/>
      <c r="J287" s="464"/>
      <c r="K287" s="464"/>
      <c r="L287" s="464"/>
      <c r="M287" s="464"/>
      <c r="N287" s="464"/>
      <c r="O287" s="464"/>
      <c r="P287" s="464"/>
      <c r="Q287" s="464"/>
      <c r="R287" s="464"/>
      <c r="S287" s="464"/>
      <c r="T287" s="464"/>
      <c r="U287" s="464"/>
      <c r="V287" s="464"/>
      <c r="W287" s="464"/>
      <c r="X287" s="464"/>
      <c r="Y287" s="464"/>
      <c r="Z287" s="464"/>
    </row>
    <row r="288" ht="15.75" customHeight="1">
      <c r="A288" s="464"/>
      <c r="B288" s="464"/>
      <c r="C288" s="464"/>
      <c r="D288" s="464"/>
      <c r="E288" s="464"/>
      <c r="F288" s="464"/>
      <c r="G288" s="469">
        <v>2.37</v>
      </c>
      <c r="H288" s="464"/>
      <c r="I288" s="464"/>
      <c r="J288" s="464"/>
      <c r="K288" s="464"/>
      <c r="L288" s="464"/>
      <c r="M288" s="464"/>
      <c r="N288" s="464"/>
      <c r="O288" s="464"/>
      <c r="P288" s="464"/>
      <c r="Q288" s="464"/>
      <c r="R288" s="464"/>
      <c r="S288" s="464"/>
      <c r="T288" s="464"/>
      <c r="U288" s="464"/>
      <c r="V288" s="464"/>
      <c r="W288" s="464"/>
      <c r="X288" s="464"/>
      <c r="Y288" s="464"/>
      <c r="Z288" s="464"/>
    </row>
    <row r="289" ht="15.75" customHeight="1">
      <c r="A289" s="464"/>
      <c r="B289" s="464"/>
      <c r="C289" s="464"/>
      <c r="D289" s="464"/>
      <c r="E289" s="464"/>
      <c r="F289" s="464"/>
      <c r="G289" s="469">
        <v>2.35</v>
      </c>
      <c r="H289" s="464"/>
      <c r="I289" s="464"/>
      <c r="J289" s="464"/>
      <c r="K289" s="464"/>
      <c r="L289" s="464"/>
      <c r="M289" s="464"/>
      <c r="N289" s="464"/>
      <c r="O289" s="464"/>
      <c r="P289" s="464"/>
      <c r="Q289" s="464"/>
      <c r="R289" s="464"/>
      <c r="S289" s="464"/>
      <c r="T289" s="464"/>
      <c r="U289" s="464"/>
      <c r="V289" s="464"/>
      <c r="W289" s="464"/>
      <c r="X289" s="464"/>
      <c r="Y289" s="464"/>
      <c r="Z289" s="464"/>
    </row>
    <row r="290" ht="15.75" customHeight="1">
      <c r="A290" s="464"/>
      <c r="B290" s="464"/>
      <c r="C290" s="464"/>
      <c r="D290" s="464"/>
      <c r="E290" s="464"/>
      <c r="F290" s="464"/>
      <c r="G290" s="469">
        <v>2.37</v>
      </c>
      <c r="H290" s="464"/>
      <c r="I290" s="464"/>
      <c r="J290" s="464"/>
      <c r="K290" s="464"/>
      <c r="L290" s="464"/>
      <c r="M290" s="464"/>
      <c r="N290" s="464"/>
      <c r="O290" s="464"/>
      <c r="P290" s="464"/>
      <c r="Q290" s="464"/>
      <c r="R290" s="464"/>
      <c r="S290" s="464"/>
      <c r="T290" s="464"/>
      <c r="U290" s="464"/>
      <c r="V290" s="464"/>
      <c r="W290" s="464"/>
      <c r="X290" s="464"/>
      <c r="Y290" s="464"/>
      <c r="Z290" s="464"/>
    </row>
    <row r="291" ht="15.75" customHeight="1">
      <c r="A291" s="464"/>
      <c r="B291" s="464"/>
      <c r="C291" s="464"/>
      <c r="D291" s="464"/>
      <c r="E291" s="464"/>
      <c r="F291" s="464"/>
      <c r="G291" s="469">
        <v>2.37</v>
      </c>
      <c r="H291" s="464"/>
      <c r="I291" s="464"/>
      <c r="J291" s="464"/>
      <c r="K291" s="464"/>
      <c r="L291" s="464"/>
      <c r="M291" s="464"/>
      <c r="N291" s="464"/>
      <c r="O291" s="464"/>
      <c r="P291" s="464"/>
      <c r="Q291" s="464"/>
      <c r="R291" s="464"/>
      <c r="S291" s="464"/>
      <c r="T291" s="464"/>
      <c r="U291" s="464"/>
      <c r="V291" s="464"/>
      <c r="W291" s="464"/>
      <c r="X291" s="464"/>
      <c r="Y291" s="464"/>
      <c r="Z291" s="464"/>
    </row>
    <row r="292" ht="15.75" customHeight="1">
      <c r="A292" s="464"/>
      <c r="B292" s="464"/>
      <c r="C292" s="464"/>
      <c r="D292" s="464"/>
      <c r="E292" s="464"/>
      <c r="F292" s="464"/>
      <c r="G292" s="469">
        <v>2.38</v>
      </c>
      <c r="H292" s="464"/>
      <c r="I292" s="464"/>
      <c r="J292" s="464"/>
      <c r="K292" s="464"/>
      <c r="L292" s="464"/>
      <c r="M292" s="464"/>
      <c r="N292" s="464"/>
      <c r="O292" s="464"/>
      <c r="P292" s="464"/>
      <c r="Q292" s="464"/>
      <c r="R292" s="464"/>
      <c r="S292" s="464"/>
      <c r="T292" s="464"/>
      <c r="U292" s="464"/>
      <c r="V292" s="464"/>
      <c r="W292" s="464"/>
      <c r="X292" s="464"/>
      <c r="Y292" s="464"/>
      <c r="Z292" s="464"/>
    </row>
    <row r="293" ht="15.75" customHeight="1">
      <c r="A293" s="464"/>
      <c r="B293" s="464"/>
      <c r="C293" s="464"/>
      <c r="D293" s="464"/>
      <c r="E293" s="464"/>
      <c r="F293" s="464"/>
      <c r="G293" s="469">
        <v>2.35</v>
      </c>
      <c r="H293" s="464"/>
      <c r="I293" s="464"/>
      <c r="J293" s="464"/>
      <c r="K293" s="464"/>
      <c r="L293" s="464"/>
      <c r="M293" s="464"/>
      <c r="N293" s="464"/>
      <c r="O293" s="464"/>
      <c r="P293" s="464"/>
      <c r="Q293" s="464"/>
      <c r="R293" s="464"/>
      <c r="S293" s="464"/>
      <c r="T293" s="464"/>
      <c r="U293" s="464"/>
      <c r="V293" s="464"/>
      <c r="W293" s="464"/>
      <c r="X293" s="464"/>
      <c r="Y293" s="464"/>
      <c r="Z293" s="464"/>
    </row>
    <row r="294" ht="15.75" customHeight="1">
      <c r="A294" s="464"/>
      <c r="B294" s="464"/>
      <c r="C294" s="464"/>
      <c r="D294" s="464"/>
      <c r="E294" s="464"/>
      <c r="F294" s="464"/>
      <c r="G294" s="469">
        <v>2.35</v>
      </c>
      <c r="H294" s="464"/>
      <c r="I294" s="464"/>
      <c r="J294" s="464"/>
      <c r="K294" s="464"/>
      <c r="L294" s="464"/>
      <c r="M294" s="464"/>
      <c r="N294" s="464"/>
      <c r="O294" s="464"/>
      <c r="P294" s="464"/>
      <c r="Q294" s="464"/>
      <c r="R294" s="464"/>
      <c r="S294" s="464"/>
      <c r="T294" s="464"/>
      <c r="U294" s="464"/>
      <c r="V294" s="464"/>
      <c r="W294" s="464"/>
      <c r="X294" s="464"/>
      <c r="Y294" s="464"/>
      <c r="Z294" s="464"/>
    </row>
    <row r="295" ht="15.75" customHeight="1">
      <c r="A295" s="464"/>
      <c r="B295" s="464"/>
      <c r="C295" s="464"/>
      <c r="D295" s="464"/>
      <c r="E295" s="464"/>
      <c r="F295" s="464"/>
      <c r="G295" s="469">
        <v>2.35</v>
      </c>
      <c r="H295" s="464"/>
      <c r="I295" s="464"/>
      <c r="J295" s="464"/>
      <c r="K295" s="464"/>
      <c r="L295" s="464"/>
      <c r="M295" s="464"/>
      <c r="N295" s="464"/>
      <c r="O295" s="464"/>
      <c r="P295" s="464"/>
      <c r="Q295" s="464"/>
      <c r="R295" s="464"/>
      <c r="S295" s="464"/>
      <c r="T295" s="464"/>
      <c r="U295" s="464"/>
      <c r="V295" s="464"/>
      <c r="W295" s="464"/>
      <c r="X295" s="464"/>
      <c r="Y295" s="464"/>
      <c r="Z295" s="464"/>
    </row>
    <row r="296" ht="15.75" customHeight="1">
      <c r="A296" s="464"/>
      <c r="B296" s="464"/>
      <c r="C296" s="464"/>
      <c r="D296" s="464"/>
      <c r="E296" s="464"/>
      <c r="F296" s="464"/>
      <c r="G296" s="469">
        <v>2.35</v>
      </c>
      <c r="H296" s="464"/>
      <c r="I296" s="464"/>
      <c r="J296" s="464"/>
      <c r="K296" s="464"/>
      <c r="L296" s="464"/>
      <c r="M296" s="464"/>
      <c r="N296" s="464"/>
      <c r="O296" s="464"/>
      <c r="P296" s="464"/>
      <c r="Q296" s="464"/>
      <c r="R296" s="464"/>
      <c r="S296" s="464"/>
      <c r="T296" s="464"/>
      <c r="U296" s="464"/>
      <c r="V296" s="464"/>
      <c r="W296" s="464"/>
      <c r="X296" s="464"/>
      <c r="Y296" s="464"/>
      <c r="Z296" s="464"/>
    </row>
    <row r="297" ht="15.75" customHeight="1">
      <c r="A297" s="464"/>
      <c r="B297" s="464"/>
      <c r="C297" s="464"/>
      <c r="D297" s="464"/>
      <c r="E297" s="464"/>
      <c r="F297" s="464"/>
      <c r="G297" s="469">
        <v>2.33</v>
      </c>
      <c r="H297" s="464"/>
      <c r="I297" s="464"/>
      <c r="J297" s="464"/>
      <c r="K297" s="464"/>
      <c r="L297" s="464"/>
      <c r="M297" s="464"/>
      <c r="N297" s="464"/>
      <c r="O297" s="464"/>
      <c r="P297" s="464"/>
      <c r="Q297" s="464"/>
      <c r="R297" s="464"/>
      <c r="S297" s="464"/>
      <c r="T297" s="464"/>
      <c r="U297" s="464"/>
      <c r="V297" s="464"/>
      <c r="W297" s="464"/>
      <c r="X297" s="464"/>
      <c r="Y297" s="464"/>
      <c r="Z297" s="464"/>
    </row>
    <row r="298" ht="15.75" customHeight="1">
      <c r="A298" s="464"/>
      <c r="B298" s="464"/>
      <c r="C298" s="464"/>
      <c r="D298" s="464"/>
      <c r="E298" s="464"/>
      <c r="F298" s="464"/>
      <c r="G298" s="469">
        <v>2.28</v>
      </c>
      <c r="H298" s="464"/>
      <c r="I298" s="464"/>
      <c r="J298" s="464"/>
      <c r="K298" s="464"/>
      <c r="L298" s="464"/>
      <c r="M298" s="464"/>
      <c r="N298" s="464"/>
      <c r="O298" s="464"/>
      <c r="P298" s="464"/>
      <c r="Q298" s="464"/>
      <c r="R298" s="464"/>
      <c r="S298" s="464"/>
      <c r="T298" s="464"/>
      <c r="U298" s="464"/>
      <c r="V298" s="464"/>
      <c r="W298" s="464"/>
      <c r="X298" s="464"/>
      <c r="Y298" s="464"/>
      <c r="Z298" s="464"/>
    </row>
    <row r="299" ht="15.75" customHeight="1">
      <c r="A299" s="464"/>
      <c r="B299" s="464"/>
      <c r="C299" s="464"/>
      <c r="D299" s="464"/>
      <c r="E299" s="464"/>
      <c r="F299" s="464"/>
      <c r="G299" s="469">
        <v>2.29</v>
      </c>
      <c r="H299" s="464"/>
      <c r="I299" s="464"/>
      <c r="J299" s="464"/>
      <c r="K299" s="464"/>
      <c r="L299" s="464"/>
      <c r="M299" s="464"/>
      <c r="N299" s="464"/>
      <c r="O299" s="464"/>
      <c r="P299" s="464"/>
      <c r="Q299" s="464"/>
      <c r="R299" s="464"/>
      <c r="S299" s="464"/>
      <c r="T299" s="464"/>
      <c r="U299" s="464"/>
      <c r="V299" s="464"/>
      <c r="W299" s="464"/>
      <c r="X299" s="464"/>
      <c r="Y299" s="464"/>
      <c r="Z299" s="464"/>
    </row>
    <row r="300" ht="15.75" customHeight="1">
      <c r="A300" s="464"/>
      <c r="B300" s="464"/>
      <c r="C300" s="464"/>
      <c r="D300" s="464"/>
      <c r="E300" s="464"/>
      <c r="F300" s="464"/>
      <c r="G300" s="469">
        <v>2.27</v>
      </c>
      <c r="H300" s="464"/>
      <c r="I300" s="464"/>
      <c r="J300" s="464"/>
      <c r="K300" s="464"/>
      <c r="L300" s="464"/>
      <c r="M300" s="464"/>
      <c r="N300" s="464"/>
      <c r="O300" s="464"/>
      <c r="P300" s="464"/>
      <c r="Q300" s="464"/>
      <c r="R300" s="464"/>
      <c r="S300" s="464"/>
      <c r="T300" s="464"/>
      <c r="U300" s="464"/>
      <c r="V300" s="464"/>
      <c r="W300" s="464"/>
      <c r="X300" s="464"/>
      <c r="Y300" s="464"/>
      <c r="Z300" s="464"/>
    </row>
    <row r="301" ht="15.75" customHeight="1">
      <c r="A301" s="464"/>
      <c r="B301" s="464"/>
      <c r="C301" s="464"/>
      <c r="D301" s="464"/>
      <c r="E301" s="464"/>
      <c r="F301" s="464"/>
      <c r="G301" s="469">
        <v>2.24</v>
      </c>
      <c r="H301" s="464"/>
      <c r="I301" s="464"/>
      <c r="J301" s="464"/>
      <c r="K301" s="464"/>
      <c r="L301" s="464"/>
      <c r="M301" s="464"/>
      <c r="N301" s="464"/>
      <c r="O301" s="464"/>
      <c r="P301" s="464"/>
      <c r="Q301" s="464"/>
      <c r="R301" s="464"/>
      <c r="S301" s="464"/>
      <c r="T301" s="464"/>
      <c r="U301" s="464"/>
      <c r="V301" s="464"/>
      <c r="W301" s="464"/>
      <c r="X301" s="464"/>
      <c r="Y301" s="464"/>
      <c r="Z301" s="464"/>
    </row>
    <row r="302" ht="15.75" customHeight="1">
      <c r="A302" s="464"/>
      <c r="B302" s="464"/>
      <c r="C302" s="464"/>
      <c r="D302" s="464"/>
      <c r="E302" s="464"/>
      <c r="F302" s="464"/>
      <c r="G302" s="469">
        <v>2.19</v>
      </c>
      <c r="H302" s="464"/>
      <c r="I302" s="464"/>
      <c r="J302" s="464"/>
      <c r="K302" s="464"/>
      <c r="L302" s="464"/>
      <c r="M302" s="464"/>
      <c r="N302" s="464"/>
      <c r="O302" s="464"/>
      <c r="P302" s="464"/>
      <c r="Q302" s="464"/>
      <c r="R302" s="464"/>
      <c r="S302" s="464"/>
      <c r="T302" s="464"/>
      <c r="U302" s="464"/>
      <c r="V302" s="464"/>
      <c r="W302" s="464"/>
      <c r="X302" s="464"/>
      <c r="Y302" s="464"/>
      <c r="Z302" s="464"/>
    </row>
    <row r="303" ht="15.75" customHeight="1">
      <c r="A303" s="464"/>
      <c r="B303" s="464"/>
      <c r="C303" s="464"/>
      <c r="D303" s="464"/>
      <c r="E303" s="464"/>
      <c r="F303" s="464"/>
      <c r="G303" s="469">
        <v>2.2</v>
      </c>
      <c r="H303" s="464"/>
      <c r="I303" s="464"/>
      <c r="J303" s="464"/>
      <c r="K303" s="464"/>
      <c r="L303" s="464"/>
      <c r="M303" s="464"/>
      <c r="N303" s="464"/>
      <c r="O303" s="464"/>
      <c r="P303" s="464"/>
      <c r="Q303" s="464"/>
      <c r="R303" s="464"/>
      <c r="S303" s="464"/>
      <c r="T303" s="464"/>
      <c r="U303" s="464"/>
      <c r="V303" s="464"/>
      <c r="W303" s="464"/>
      <c r="X303" s="464"/>
      <c r="Y303" s="464"/>
      <c r="Z303" s="464"/>
    </row>
    <row r="304" ht="15.75" customHeight="1">
      <c r="A304" s="464"/>
      <c r="B304" s="464"/>
      <c r="C304" s="464"/>
      <c r="D304" s="464"/>
      <c r="E304" s="464"/>
      <c r="F304" s="464"/>
      <c r="G304" s="469">
        <v>2.23</v>
      </c>
      <c r="H304" s="464"/>
      <c r="I304" s="464"/>
      <c r="J304" s="464"/>
      <c r="K304" s="464"/>
      <c r="L304" s="464"/>
      <c r="M304" s="464"/>
      <c r="N304" s="464"/>
      <c r="O304" s="464"/>
      <c r="P304" s="464"/>
      <c r="Q304" s="464"/>
      <c r="R304" s="464"/>
      <c r="S304" s="464"/>
      <c r="T304" s="464"/>
      <c r="U304" s="464"/>
      <c r="V304" s="464"/>
      <c r="W304" s="464"/>
      <c r="X304" s="464"/>
      <c r="Y304" s="464"/>
      <c r="Z304" s="464"/>
    </row>
    <row r="305" ht="15.75" customHeight="1">
      <c r="A305" s="464"/>
      <c r="B305" s="464"/>
      <c r="C305" s="464"/>
      <c r="D305" s="464"/>
      <c r="E305" s="464"/>
      <c r="F305" s="464"/>
      <c r="G305" s="469">
        <v>2.22</v>
      </c>
      <c r="H305" s="464"/>
      <c r="I305" s="464"/>
      <c r="J305" s="464"/>
      <c r="K305" s="464"/>
      <c r="L305" s="464"/>
      <c r="M305" s="464"/>
      <c r="N305" s="464"/>
      <c r="O305" s="464"/>
      <c r="P305" s="464"/>
      <c r="Q305" s="464"/>
      <c r="R305" s="464"/>
      <c r="S305" s="464"/>
      <c r="T305" s="464"/>
      <c r="U305" s="464"/>
      <c r="V305" s="464"/>
      <c r="W305" s="464"/>
      <c r="X305" s="464"/>
      <c r="Y305" s="464"/>
      <c r="Z305" s="464"/>
    </row>
    <row r="306" ht="15.75" customHeight="1">
      <c r="A306" s="464"/>
      <c r="B306" s="464"/>
      <c r="C306" s="464"/>
      <c r="D306" s="464"/>
      <c r="E306" s="464"/>
      <c r="F306" s="464"/>
      <c r="G306" s="469">
        <v>2.18</v>
      </c>
      <c r="H306" s="464"/>
      <c r="I306" s="464"/>
      <c r="J306" s="464"/>
      <c r="K306" s="464"/>
      <c r="L306" s="464"/>
      <c r="M306" s="464"/>
      <c r="N306" s="464"/>
      <c r="O306" s="464"/>
      <c r="P306" s="464"/>
      <c r="Q306" s="464"/>
      <c r="R306" s="464"/>
      <c r="S306" s="464"/>
      <c r="T306" s="464"/>
      <c r="U306" s="464"/>
      <c r="V306" s="464"/>
      <c r="W306" s="464"/>
      <c r="X306" s="464"/>
      <c r="Y306" s="464"/>
      <c r="Z306" s="464"/>
    </row>
    <row r="307" ht="15.75" customHeight="1">
      <c r="A307" s="464"/>
      <c r="B307" s="464"/>
      <c r="C307" s="464"/>
      <c r="D307" s="464"/>
      <c r="E307" s="464"/>
      <c r="F307" s="464"/>
      <c r="G307" s="469">
        <v>2.14</v>
      </c>
      <c r="H307" s="464"/>
      <c r="I307" s="464"/>
      <c r="J307" s="464"/>
      <c r="K307" s="464"/>
      <c r="L307" s="464"/>
      <c r="M307" s="464"/>
      <c r="N307" s="464"/>
      <c r="O307" s="464"/>
      <c r="P307" s="464"/>
      <c r="Q307" s="464"/>
      <c r="R307" s="464"/>
      <c r="S307" s="464"/>
      <c r="T307" s="464"/>
      <c r="U307" s="464"/>
      <c r="V307" s="464"/>
      <c r="W307" s="464"/>
      <c r="X307" s="464"/>
      <c r="Y307" s="464"/>
      <c r="Z307" s="464"/>
    </row>
    <row r="308" ht="15.75" customHeight="1">
      <c r="A308" s="464"/>
      <c r="B308" s="464"/>
      <c r="C308" s="464"/>
      <c r="D308" s="464"/>
      <c r="E308" s="464"/>
      <c r="F308" s="464"/>
      <c r="G308" s="469">
        <v>2.12</v>
      </c>
      <c r="H308" s="464"/>
      <c r="I308" s="464"/>
      <c r="J308" s="464"/>
      <c r="K308" s="464"/>
      <c r="L308" s="464"/>
      <c r="M308" s="464"/>
      <c r="N308" s="464"/>
      <c r="O308" s="464"/>
      <c r="P308" s="464"/>
      <c r="Q308" s="464"/>
      <c r="R308" s="464"/>
      <c r="S308" s="464"/>
      <c r="T308" s="464"/>
      <c r="U308" s="464"/>
      <c r="V308" s="464"/>
      <c r="W308" s="464"/>
      <c r="X308" s="464"/>
      <c r="Y308" s="464"/>
      <c r="Z308" s="464"/>
    </row>
    <row r="309" ht="15.75" customHeight="1">
      <c r="A309" s="464"/>
      <c r="B309" s="464"/>
      <c r="C309" s="464"/>
      <c r="D309" s="464"/>
      <c r="E309" s="464"/>
      <c r="F309" s="464"/>
      <c r="G309" s="469">
        <v>2.13</v>
      </c>
      <c r="H309" s="464"/>
      <c r="I309" s="464"/>
      <c r="J309" s="464"/>
      <c r="K309" s="464"/>
      <c r="L309" s="464"/>
      <c r="M309" s="464"/>
      <c r="N309" s="464"/>
      <c r="O309" s="464"/>
      <c r="P309" s="464"/>
      <c r="Q309" s="464"/>
      <c r="R309" s="464"/>
      <c r="S309" s="464"/>
      <c r="T309" s="464"/>
      <c r="U309" s="464"/>
      <c r="V309" s="464"/>
      <c r="W309" s="464"/>
      <c r="X309" s="464"/>
      <c r="Y309" s="464"/>
      <c r="Z309" s="464"/>
    </row>
    <row r="310" ht="15.75" customHeight="1">
      <c r="A310" s="464"/>
      <c r="B310" s="464"/>
      <c r="C310" s="464"/>
      <c r="D310" s="464"/>
      <c r="E310" s="464"/>
      <c r="F310" s="464"/>
      <c r="G310" s="469">
        <v>2.12</v>
      </c>
      <c r="H310" s="464"/>
      <c r="I310" s="464"/>
      <c r="J310" s="464"/>
      <c r="K310" s="464"/>
      <c r="L310" s="464"/>
      <c r="M310" s="464"/>
      <c r="N310" s="464"/>
      <c r="O310" s="464"/>
      <c r="P310" s="464"/>
      <c r="Q310" s="464"/>
      <c r="R310" s="464"/>
      <c r="S310" s="464"/>
      <c r="T310" s="464"/>
      <c r="U310" s="464"/>
      <c r="V310" s="464"/>
      <c r="W310" s="464"/>
      <c r="X310" s="464"/>
      <c r="Y310" s="464"/>
      <c r="Z310" s="464"/>
    </row>
    <row r="311" ht="15.75" customHeight="1">
      <c r="A311" s="464"/>
      <c r="B311" s="464"/>
      <c r="C311" s="464"/>
      <c r="D311" s="464"/>
      <c r="E311" s="464"/>
      <c r="F311" s="464"/>
      <c r="G311" s="469">
        <v>2.15</v>
      </c>
      <c r="H311" s="464"/>
      <c r="I311" s="464"/>
      <c r="J311" s="464"/>
      <c r="K311" s="464"/>
      <c r="L311" s="464"/>
      <c r="M311" s="464"/>
      <c r="N311" s="464"/>
      <c r="O311" s="464"/>
      <c r="P311" s="464"/>
      <c r="Q311" s="464"/>
      <c r="R311" s="464"/>
      <c r="S311" s="464"/>
      <c r="T311" s="464"/>
      <c r="U311" s="464"/>
      <c r="V311" s="464"/>
      <c r="W311" s="464"/>
      <c r="X311" s="464"/>
      <c r="Y311" s="464"/>
      <c r="Z311" s="464"/>
    </row>
    <row r="312" ht="15.75" customHeight="1">
      <c r="A312" s="464"/>
      <c r="B312" s="464"/>
      <c r="C312" s="464"/>
      <c r="D312" s="464"/>
      <c r="E312" s="464"/>
      <c r="F312" s="464"/>
      <c r="G312" s="469">
        <v>2.14</v>
      </c>
      <c r="H312" s="464"/>
      <c r="I312" s="464"/>
      <c r="J312" s="464"/>
      <c r="K312" s="464"/>
      <c r="L312" s="464"/>
      <c r="M312" s="464"/>
      <c r="N312" s="464"/>
      <c r="O312" s="464"/>
      <c r="P312" s="464"/>
      <c r="Q312" s="464"/>
      <c r="R312" s="464"/>
      <c r="S312" s="464"/>
      <c r="T312" s="464"/>
      <c r="U312" s="464"/>
      <c r="V312" s="464"/>
      <c r="W312" s="464"/>
      <c r="X312" s="464"/>
      <c r="Y312" s="464"/>
      <c r="Z312" s="464"/>
    </row>
    <row r="313" ht="15.75" customHeight="1">
      <c r="A313" s="464"/>
      <c r="B313" s="464"/>
      <c r="C313" s="464"/>
      <c r="D313" s="464"/>
      <c r="E313" s="464"/>
      <c r="F313" s="464"/>
      <c r="G313" s="469">
        <v>2.13</v>
      </c>
      <c r="H313" s="464"/>
      <c r="I313" s="464"/>
      <c r="J313" s="464"/>
      <c r="K313" s="464"/>
      <c r="L313" s="464"/>
      <c r="M313" s="464"/>
      <c r="N313" s="464"/>
      <c r="O313" s="464"/>
      <c r="P313" s="464"/>
      <c r="Q313" s="464"/>
      <c r="R313" s="464"/>
      <c r="S313" s="464"/>
      <c r="T313" s="464"/>
      <c r="U313" s="464"/>
      <c r="V313" s="464"/>
      <c r="W313" s="464"/>
      <c r="X313" s="464"/>
      <c r="Y313" s="464"/>
      <c r="Z313" s="464"/>
    </row>
    <row r="314" ht="15.75" customHeight="1">
      <c r="A314" s="464"/>
      <c r="B314" s="464"/>
      <c r="C314" s="464"/>
      <c r="D314" s="464"/>
      <c r="E314" s="464"/>
      <c r="F314" s="464"/>
      <c r="G314" s="469">
        <v>2.21</v>
      </c>
      <c r="H314" s="464"/>
      <c r="I314" s="464"/>
      <c r="J314" s="464"/>
      <c r="K314" s="464"/>
      <c r="L314" s="464"/>
      <c r="M314" s="464"/>
      <c r="N314" s="464"/>
      <c r="O314" s="464"/>
      <c r="P314" s="464"/>
      <c r="Q314" s="464"/>
      <c r="R314" s="464"/>
      <c r="S314" s="464"/>
      <c r="T314" s="464"/>
      <c r="U314" s="464"/>
      <c r="V314" s="464"/>
      <c r="W314" s="464"/>
      <c r="X314" s="464"/>
      <c r="Y314" s="464"/>
      <c r="Z314" s="464"/>
    </row>
    <row r="315" ht="15.75" customHeight="1">
      <c r="A315" s="464"/>
      <c r="B315" s="464"/>
      <c r="C315" s="464"/>
      <c r="D315" s="464"/>
      <c r="E315" s="464"/>
      <c r="F315" s="464"/>
      <c r="G315" s="469">
        <v>2.2</v>
      </c>
      <c r="H315" s="464"/>
      <c r="I315" s="464"/>
      <c r="J315" s="464"/>
      <c r="K315" s="464"/>
      <c r="L315" s="464"/>
      <c r="M315" s="464"/>
      <c r="N315" s="464"/>
      <c r="O315" s="464"/>
      <c r="P315" s="464"/>
      <c r="Q315" s="464"/>
      <c r="R315" s="464"/>
      <c r="S315" s="464"/>
      <c r="T315" s="464"/>
      <c r="U315" s="464"/>
      <c r="V315" s="464"/>
      <c r="W315" s="464"/>
      <c r="X315" s="464"/>
      <c r="Y315" s="464"/>
      <c r="Z315" s="464"/>
    </row>
    <row r="316" ht="15.75" customHeight="1">
      <c r="A316" s="464"/>
      <c r="B316" s="464"/>
      <c r="C316" s="464"/>
      <c r="D316" s="464"/>
      <c r="E316" s="464"/>
      <c r="F316" s="464"/>
      <c r="G316" s="469">
        <v>2.21</v>
      </c>
      <c r="H316" s="464"/>
      <c r="I316" s="464"/>
      <c r="J316" s="464"/>
      <c r="K316" s="464"/>
      <c r="L316" s="464"/>
      <c r="M316" s="464"/>
      <c r="N316" s="464"/>
      <c r="O316" s="464"/>
      <c r="P316" s="464"/>
      <c r="Q316" s="464"/>
      <c r="R316" s="464"/>
      <c r="S316" s="464"/>
      <c r="T316" s="464"/>
      <c r="U316" s="464"/>
      <c r="V316" s="464"/>
      <c r="W316" s="464"/>
      <c r="X316" s="464"/>
      <c r="Y316" s="464"/>
      <c r="Z316" s="464"/>
    </row>
    <row r="317" ht="15.75" customHeight="1">
      <c r="A317" s="464"/>
      <c r="B317" s="464"/>
      <c r="C317" s="464"/>
      <c r="D317" s="464"/>
      <c r="E317" s="464"/>
      <c r="F317" s="464"/>
      <c r="G317" s="469">
        <v>2.23</v>
      </c>
      <c r="H317" s="464"/>
      <c r="I317" s="464"/>
      <c r="J317" s="464"/>
      <c r="K317" s="464"/>
      <c r="L317" s="464"/>
      <c r="M317" s="464"/>
      <c r="N317" s="464"/>
      <c r="O317" s="464"/>
      <c r="P317" s="464"/>
      <c r="Q317" s="464"/>
      <c r="R317" s="464"/>
      <c r="S317" s="464"/>
      <c r="T317" s="464"/>
      <c r="U317" s="464"/>
      <c r="V317" s="464"/>
      <c r="W317" s="464"/>
      <c r="X317" s="464"/>
      <c r="Y317" s="464"/>
      <c r="Z317" s="464"/>
    </row>
    <row r="318" ht="15.75" customHeight="1">
      <c r="A318" s="464"/>
      <c r="B318" s="464"/>
      <c r="C318" s="464"/>
      <c r="D318" s="464"/>
      <c r="E318" s="464"/>
      <c r="F318" s="464"/>
      <c r="G318" s="469">
        <v>2.26</v>
      </c>
      <c r="H318" s="464"/>
      <c r="I318" s="464"/>
      <c r="J318" s="464"/>
      <c r="K318" s="464"/>
      <c r="L318" s="464"/>
      <c r="M318" s="464"/>
      <c r="N318" s="464"/>
      <c r="O318" s="464"/>
      <c r="P318" s="464"/>
      <c r="Q318" s="464"/>
      <c r="R318" s="464"/>
      <c r="S318" s="464"/>
      <c r="T318" s="464"/>
      <c r="U318" s="464"/>
      <c r="V318" s="464"/>
      <c r="W318" s="464"/>
      <c r="X318" s="464"/>
      <c r="Y318" s="464"/>
      <c r="Z318" s="464"/>
    </row>
    <row r="319" ht="15.75" customHeight="1">
      <c r="A319" s="464"/>
      <c r="B319" s="464"/>
      <c r="C319" s="464"/>
      <c r="D319" s="464"/>
      <c r="E319" s="464"/>
      <c r="F319" s="464"/>
      <c r="G319" s="469">
        <v>2.26</v>
      </c>
      <c r="H319" s="464"/>
      <c r="I319" s="464"/>
      <c r="J319" s="464"/>
      <c r="K319" s="464"/>
      <c r="L319" s="464"/>
      <c r="M319" s="464"/>
      <c r="N319" s="464"/>
      <c r="O319" s="464"/>
      <c r="P319" s="464"/>
      <c r="Q319" s="464"/>
      <c r="R319" s="464"/>
      <c r="S319" s="464"/>
      <c r="T319" s="464"/>
      <c r="U319" s="464"/>
      <c r="V319" s="464"/>
      <c r="W319" s="464"/>
      <c r="X319" s="464"/>
      <c r="Y319" s="464"/>
      <c r="Z319" s="464"/>
    </row>
    <row r="320" ht="15.75" customHeight="1">
      <c r="A320" s="464"/>
      <c r="B320" s="464"/>
      <c r="C320" s="464"/>
      <c r="D320" s="464"/>
      <c r="E320" s="464"/>
      <c r="F320" s="464"/>
      <c r="G320" s="469">
        <v>2.2</v>
      </c>
      <c r="H320" s="464"/>
      <c r="I320" s="464"/>
      <c r="J320" s="464"/>
      <c r="K320" s="464"/>
      <c r="L320" s="464"/>
      <c r="M320" s="464"/>
      <c r="N320" s="464"/>
      <c r="O320" s="464"/>
      <c r="P320" s="464"/>
      <c r="Q320" s="464"/>
      <c r="R320" s="464"/>
      <c r="S320" s="464"/>
      <c r="T320" s="464"/>
      <c r="U320" s="464"/>
      <c r="V320" s="464"/>
      <c r="W320" s="464"/>
      <c r="X320" s="464"/>
      <c r="Y320" s="464"/>
      <c r="Z320" s="464"/>
    </row>
    <row r="321" ht="15.75" customHeight="1">
      <c r="A321" s="464"/>
      <c r="B321" s="464"/>
      <c r="C321" s="464"/>
      <c r="D321" s="464"/>
      <c r="E321" s="464"/>
      <c r="F321" s="464"/>
      <c r="G321" s="469">
        <v>2.17</v>
      </c>
      <c r="H321" s="464"/>
      <c r="I321" s="464"/>
      <c r="J321" s="464"/>
      <c r="K321" s="464"/>
      <c r="L321" s="464"/>
      <c r="M321" s="464"/>
      <c r="N321" s="464"/>
      <c r="O321" s="464"/>
      <c r="P321" s="464"/>
      <c r="Q321" s="464"/>
      <c r="R321" s="464"/>
      <c r="S321" s="464"/>
      <c r="T321" s="464"/>
      <c r="U321" s="464"/>
      <c r="V321" s="464"/>
      <c r="W321" s="464"/>
      <c r="X321" s="464"/>
      <c r="Y321" s="464"/>
      <c r="Z321" s="464"/>
    </row>
    <row r="322" ht="15.75" customHeight="1">
      <c r="A322" s="464"/>
      <c r="B322" s="464"/>
      <c r="C322" s="464"/>
      <c r="D322" s="464"/>
      <c r="E322" s="464"/>
      <c r="F322" s="464"/>
      <c r="G322" s="469">
        <v>2.15</v>
      </c>
      <c r="H322" s="464"/>
      <c r="I322" s="464"/>
      <c r="J322" s="464"/>
      <c r="K322" s="464"/>
      <c r="L322" s="464"/>
      <c r="M322" s="464"/>
      <c r="N322" s="464"/>
      <c r="O322" s="464"/>
      <c r="P322" s="464"/>
      <c r="Q322" s="464"/>
      <c r="R322" s="464"/>
      <c r="S322" s="464"/>
      <c r="T322" s="464"/>
      <c r="U322" s="464"/>
      <c r="V322" s="464"/>
      <c r="W322" s="464"/>
      <c r="X322" s="464"/>
      <c r="Y322" s="464"/>
      <c r="Z322" s="464"/>
    </row>
    <row r="323" ht="15.75" customHeight="1">
      <c r="A323" s="464"/>
      <c r="B323" s="464"/>
      <c r="C323" s="464"/>
      <c r="D323" s="464"/>
      <c r="E323" s="464"/>
      <c r="F323" s="464"/>
      <c r="G323" s="469">
        <v>2.16</v>
      </c>
      <c r="H323" s="464"/>
      <c r="I323" s="464"/>
      <c r="J323" s="464"/>
      <c r="K323" s="464"/>
      <c r="L323" s="464"/>
      <c r="M323" s="464"/>
      <c r="N323" s="464"/>
      <c r="O323" s="464"/>
      <c r="P323" s="464"/>
      <c r="Q323" s="464"/>
      <c r="R323" s="464"/>
      <c r="S323" s="464"/>
      <c r="T323" s="464"/>
      <c r="U323" s="464"/>
      <c r="V323" s="464"/>
      <c r="W323" s="464"/>
      <c r="X323" s="464"/>
      <c r="Y323" s="464"/>
      <c r="Z323" s="464"/>
    </row>
    <row r="324" ht="15.75" customHeight="1">
      <c r="A324" s="464"/>
      <c r="B324" s="464"/>
      <c r="C324" s="464"/>
      <c r="D324" s="464"/>
      <c r="E324" s="464"/>
      <c r="F324" s="464"/>
      <c r="G324" s="469">
        <v>2.15</v>
      </c>
      <c r="H324" s="464"/>
      <c r="I324" s="464"/>
      <c r="J324" s="464"/>
      <c r="K324" s="464"/>
      <c r="L324" s="464"/>
      <c r="M324" s="464"/>
      <c r="N324" s="464"/>
      <c r="O324" s="464"/>
      <c r="P324" s="464"/>
      <c r="Q324" s="464"/>
      <c r="R324" s="464"/>
      <c r="S324" s="464"/>
      <c r="T324" s="464"/>
      <c r="U324" s="464"/>
      <c r="V324" s="464"/>
      <c r="W324" s="464"/>
      <c r="X324" s="464"/>
      <c r="Y324" s="464"/>
      <c r="Z324" s="464"/>
    </row>
    <row r="325" ht="15.75" customHeight="1">
      <c r="A325" s="464"/>
      <c r="B325" s="464"/>
      <c r="C325" s="464"/>
      <c r="D325" s="464"/>
      <c r="E325" s="464"/>
      <c r="F325" s="464"/>
      <c r="G325" s="469">
        <v>2.14</v>
      </c>
      <c r="H325" s="464"/>
      <c r="I325" s="464"/>
      <c r="J325" s="464"/>
      <c r="K325" s="464"/>
      <c r="L325" s="464"/>
      <c r="M325" s="464"/>
      <c r="N325" s="464"/>
      <c r="O325" s="464"/>
      <c r="P325" s="464"/>
      <c r="Q325" s="464"/>
      <c r="R325" s="464"/>
      <c r="S325" s="464"/>
      <c r="T325" s="464"/>
      <c r="U325" s="464"/>
      <c r="V325" s="464"/>
      <c r="W325" s="464"/>
      <c r="X325" s="464"/>
      <c r="Y325" s="464"/>
      <c r="Z325" s="464"/>
    </row>
    <row r="326" ht="15.75" customHeight="1">
      <c r="A326" s="464"/>
      <c r="B326" s="464"/>
      <c r="C326" s="464"/>
      <c r="D326" s="464"/>
      <c r="E326" s="464"/>
      <c r="F326" s="464"/>
      <c r="G326" s="469">
        <v>2.05</v>
      </c>
      <c r="H326" s="464"/>
      <c r="I326" s="464"/>
      <c r="J326" s="464"/>
      <c r="K326" s="464"/>
      <c r="L326" s="464"/>
      <c r="M326" s="464"/>
      <c r="N326" s="464"/>
      <c r="O326" s="464"/>
      <c r="P326" s="464"/>
      <c r="Q326" s="464"/>
      <c r="R326" s="464"/>
      <c r="S326" s="464"/>
      <c r="T326" s="464"/>
      <c r="U326" s="464"/>
      <c r="V326" s="464"/>
      <c r="W326" s="464"/>
      <c r="X326" s="464"/>
      <c r="Y326" s="464"/>
      <c r="Z326" s="464"/>
    </row>
    <row r="327" ht="15.75" customHeight="1">
      <c r="A327" s="464"/>
      <c r="B327" s="464"/>
      <c r="C327" s="464"/>
      <c r="D327" s="464"/>
      <c r="E327" s="464"/>
      <c r="F327" s="464"/>
      <c r="G327" s="469">
        <v>2.06</v>
      </c>
      <c r="H327" s="464"/>
      <c r="I327" s="464"/>
      <c r="J327" s="464"/>
      <c r="K327" s="464"/>
      <c r="L327" s="464"/>
      <c r="M327" s="464"/>
      <c r="N327" s="464"/>
      <c r="O327" s="464"/>
      <c r="P327" s="464"/>
      <c r="Q327" s="464"/>
      <c r="R327" s="464"/>
      <c r="S327" s="464"/>
      <c r="T327" s="464"/>
      <c r="U327" s="464"/>
      <c r="V327" s="464"/>
      <c r="W327" s="464"/>
      <c r="X327" s="464"/>
      <c r="Y327" s="464"/>
      <c r="Z327" s="464"/>
    </row>
    <row r="328" ht="15.75" customHeight="1">
      <c r="A328" s="464"/>
      <c r="B328" s="464"/>
      <c r="C328" s="464"/>
      <c r="D328" s="464"/>
      <c r="E328" s="464"/>
      <c r="F328" s="464"/>
      <c r="G328" s="469">
        <v>2.08</v>
      </c>
      <c r="H328" s="464"/>
      <c r="I328" s="464"/>
      <c r="J328" s="464"/>
      <c r="K328" s="464"/>
      <c r="L328" s="464"/>
      <c r="M328" s="464"/>
      <c r="N328" s="464"/>
      <c r="O328" s="464"/>
      <c r="P328" s="464"/>
      <c r="Q328" s="464"/>
      <c r="R328" s="464"/>
      <c r="S328" s="464"/>
      <c r="T328" s="464"/>
      <c r="U328" s="464"/>
      <c r="V328" s="464"/>
      <c r="W328" s="464"/>
      <c r="X328" s="464"/>
      <c r="Y328" s="464"/>
      <c r="Z328" s="464"/>
    </row>
    <row r="329" ht="15.75" customHeight="1">
      <c r="A329" s="464"/>
      <c r="B329" s="464"/>
      <c r="C329" s="464"/>
      <c r="D329" s="464"/>
      <c r="E329" s="464"/>
      <c r="F329" s="464"/>
      <c r="G329" s="469">
        <v>2.06</v>
      </c>
      <c r="H329" s="464"/>
      <c r="I329" s="464"/>
      <c r="J329" s="464"/>
      <c r="K329" s="464"/>
      <c r="L329" s="464"/>
      <c r="M329" s="464"/>
      <c r="N329" s="464"/>
      <c r="O329" s="464"/>
      <c r="P329" s="464"/>
      <c r="Q329" s="464"/>
      <c r="R329" s="464"/>
      <c r="S329" s="464"/>
      <c r="T329" s="464"/>
      <c r="U329" s="464"/>
      <c r="V329" s="464"/>
      <c r="W329" s="464"/>
      <c r="X329" s="464"/>
      <c r="Y329" s="464"/>
      <c r="Z329" s="464"/>
    </row>
    <row r="330" ht="15.75" customHeight="1">
      <c r="A330" s="464"/>
      <c r="B330" s="464"/>
      <c r="C330" s="464"/>
      <c r="D330" s="464"/>
      <c r="E330" s="464"/>
      <c r="F330" s="464"/>
      <c r="G330" s="469">
        <v>2.1</v>
      </c>
      <c r="H330" s="464"/>
      <c r="I330" s="464"/>
      <c r="J330" s="464"/>
      <c r="K330" s="464"/>
      <c r="L330" s="464"/>
      <c r="M330" s="464"/>
      <c r="N330" s="464"/>
      <c r="O330" s="464"/>
      <c r="P330" s="464"/>
      <c r="Q330" s="464"/>
      <c r="R330" s="464"/>
      <c r="S330" s="464"/>
      <c r="T330" s="464"/>
      <c r="U330" s="464"/>
      <c r="V330" s="464"/>
      <c r="W330" s="464"/>
      <c r="X330" s="464"/>
      <c r="Y330" s="464"/>
      <c r="Z330" s="464"/>
    </row>
    <row r="331" ht="15.75" customHeight="1">
      <c r="A331" s="464"/>
      <c r="B331" s="464"/>
      <c r="C331" s="464"/>
      <c r="D331" s="464"/>
      <c r="E331" s="464"/>
      <c r="F331" s="464"/>
      <c r="G331" s="469">
        <v>2.11</v>
      </c>
      <c r="H331" s="464"/>
      <c r="I331" s="464"/>
      <c r="J331" s="464"/>
      <c r="K331" s="464"/>
      <c r="L331" s="464"/>
      <c r="M331" s="464"/>
      <c r="N331" s="464"/>
      <c r="O331" s="464"/>
      <c r="P331" s="464"/>
      <c r="Q331" s="464"/>
      <c r="R331" s="464"/>
      <c r="S331" s="464"/>
      <c r="T331" s="464"/>
      <c r="U331" s="464"/>
      <c r="V331" s="464"/>
      <c r="W331" s="464"/>
      <c r="X331" s="464"/>
      <c r="Y331" s="464"/>
      <c r="Z331" s="464"/>
    </row>
    <row r="332" ht="15.75" customHeight="1">
      <c r="A332" s="464"/>
      <c r="B332" s="464"/>
      <c r="C332" s="464"/>
      <c r="D332" s="464"/>
      <c r="E332" s="464"/>
      <c r="F332" s="464"/>
      <c r="G332" s="469">
        <v>2.13</v>
      </c>
      <c r="H332" s="464"/>
      <c r="I332" s="464"/>
      <c r="J332" s="464"/>
      <c r="K332" s="464"/>
      <c r="L332" s="464"/>
      <c r="M332" s="464"/>
      <c r="N332" s="464"/>
      <c r="O332" s="464"/>
      <c r="P332" s="464"/>
      <c r="Q332" s="464"/>
      <c r="R332" s="464"/>
      <c r="S332" s="464"/>
      <c r="T332" s="464"/>
      <c r="U332" s="464"/>
      <c r="V332" s="464"/>
      <c r="W332" s="464"/>
      <c r="X332" s="464"/>
      <c r="Y332" s="464"/>
      <c r="Z332" s="464"/>
    </row>
    <row r="333" ht="15.75" customHeight="1">
      <c r="A333" s="464"/>
      <c r="B333" s="464"/>
      <c r="C333" s="464"/>
      <c r="D333" s="464"/>
      <c r="E333" s="464"/>
      <c r="F333" s="464"/>
      <c r="G333" s="469">
        <v>2.12</v>
      </c>
      <c r="H333" s="464"/>
      <c r="I333" s="464"/>
      <c r="J333" s="464"/>
      <c r="K333" s="464"/>
      <c r="L333" s="464"/>
      <c r="M333" s="464"/>
      <c r="N333" s="464"/>
      <c r="O333" s="464"/>
      <c r="P333" s="464"/>
      <c r="Q333" s="464"/>
      <c r="R333" s="464"/>
      <c r="S333" s="464"/>
      <c r="T333" s="464"/>
      <c r="U333" s="464"/>
      <c r="V333" s="464"/>
      <c r="W333" s="464"/>
      <c r="X333" s="464"/>
      <c r="Y333" s="464"/>
      <c r="Z333" s="464"/>
    </row>
    <row r="334" ht="15.75" customHeight="1">
      <c r="A334" s="464"/>
      <c r="B334" s="464"/>
      <c r="C334" s="464"/>
      <c r="D334" s="464"/>
      <c r="E334" s="464"/>
      <c r="F334" s="464"/>
      <c r="G334" s="469">
        <v>2.08</v>
      </c>
      <c r="H334" s="464"/>
      <c r="I334" s="464"/>
      <c r="J334" s="464"/>
      <c r="K334" s="464"/>
      <c r="L334" s="464"/>
      <c r="M334" s="464"/>
      <c r="N334" s="464"/>
      <c r="O334" s="464"/>
      <c r="P334" s="464"/>
      <c r="Q334" s="464"/>
      <c r="R334" s="464"/>
      <c r="S334" s="464"/>
      <c r="T334" s="464"/>
      <c r="U334" s="464"/>
      <c r="V334" s="464"/>
      <c r="W334" s="464"/>
      <c r="X334" s="464"/>
      <c r="Y334" s="464"/>
      <c r="Z334" s="464"/>
    </row>
    <row r="335" ht="15.75" customHeight="1">
      <c r="A335" s="464"/>
      <c r="B335" s="464"/>
      <c r="C335" s="464"/>
      <c r="D335" s="464"/>
      <c r="E335" s="464"/>
      <c r="F335" s="464"/>
      <c r="G335" s="469">
        <v>2.08</v>
      </c>
      <c r="H335" s="464"/>
      <c r="I335" s="464"/>
      <c r="J335" s="464"/>
      <c r="K335" s="464"/>
      <c r="L335" s="464"/>
      <c r="M335" s="464"/>
      <c r="N335" s="464"/>
      <c r="O335" s="464"/>
      <c r="P335" s="464"/>
      <c r="Q335" s="464"/>
      <c r="R335" s="464"/>
      <c r="S335" s="464"/>
      <c r="T335" s="464"/>
      <c r="U335" s="464"/>
      <c r="V335" s="464"/>
      <c r="W335" s="464"/>
      <c r="X335" s="464"/>
      <c r="Y335" s="464"/>
      <c r="Z335" s="464"/>
    </row>
    <row r="336" ht="15.75" customHeight="1">
      <c r="A336" s="464"/>
      <c r="B336" s="464"/>
      <c r="C336" s="464"/>
      <c r="D336" s="464"/>
      <c r="E336" s="464"/>
      <c r="F336" s="464"/>
      <c r="G336" s="469">
        <v>2.07</v>
      </c>
      <c r="H336" s="464"/>
      <c r="I336" s="464"/>
      <c r="J336" s="464"/>
      <c r="K336" s="464"/>
      <c r="L336" s="464"/>
      <c r="M336" s="464"/>
      <c r="N336" s="464"/>
      <c r="O336" s="464"/>
      <c r="P336" s="464"/>
      <c r="Q336" s="464"/>
      <c r="R336" s="464"/>
      <c r="S336" s="464"/>
      <c r="T336" s="464"/>
      <c r="U336" s="464"/>
      <c r="V336" s="464"/>
      <c r="W336" s="464"/>
      <c r="X336" s="464"/>
      <c r="Y336" s="464"/>
      <c r="Z336" s="464"/>
    </row>
    <row r="337" ht="15.75" customHeight="1">
      <c r="A337" s="464"/>
      <c r="B337" s="464"/>
      <c r="C337" s="464"/>
      <c r="D337" s="464"/>
      <c r="E337" s="464"/>
      <c r="F337" s="464"/>
      <c r="G337" s="469">
        <v>2.06</v>
      </c>
      <c r="H337" s="464"/>
      <c r="I337" s="464"/>
      <c r="J337" s="464"/>
      <c r="K337" s="464"/>
      <c r="L337" s="464"/>
      <c r="M337" s="464"/>
      <c r="N337" s="464"/>
      <c r="O337" s="464"/>
      <c r="P337" s="464"/>
      <c r="Q337" s="464"/>
      <c r="R337" s="464"/>
      <c r="S337" s="464"/>
      <c r="T337" s="464"/>
      <c r="U337" s="464"/>
      <c r="V337" s="464"/>
      <c r="W337" s="464"/>
      <c r="X337" s="464"/>
      <c r="Y337" s="464"/>
      <c r="Z337" s="464"/>
    </row>
    <row r="338" ht="15.75" customHeight="1">
      <c r="A338" s="464"/>
      <c r="B338" s="464"/>
      <c r="C338" s="464"/>
      <c r="D338" s="464"/>
      <c r="E338" s="464"/>
      <c r="F338" s="464"/>
      <c r="G338" s="469">
        <v>2.04</v>
      </c>
      <c r="H338" s="464"/>
      <c r="I338" s="464"/>
      <c r="J338" s="464"/>
      <c r="K338" s="464"/>
      <c r="L338" s="464"/>
      <c r="M338" s="464"/>
      <c r="N338" s="464"/>
      <c r="O338" s="464"/>
      <c r="P338" s="464"/>
      <c r="Q338" s="464"/>
      <c r="R338" s="464"/>
      <c r="S338" s="464"/>
      <c r="T338" s="464"/>
      <c r="U338" s="464"/>
      <c r="V338" s="464"/>
      <c r="W338" s="464"/>
      <c r="X338" s="464"/>
      <c r="Y338" s="464"/>
      <c r="Z338" s="464"/>
    </row>
    <row r="339" ht="15.75" customHeight="1">
      <c r="A339" s="464"/>
      <c r="B339" s="464"/>
      <c r="C339" s="464"/>
      <c r="D339" s="464"/>
      <c r="E339" s="464"/>
      <c r="F339" s="464"/>
      <c r="G339" s="469">
        <v>2.05</v>
      </c>
      <c r="H339" s="464"/>
      <c r="I339" s="464"/>
      <c r="J339" s="464"/>
      <c r="K339" s="464"/>
      <c r="L339" s="464"/>
      <c r="M339" s="464"/>
      <c r="N339" s="464"/>
      <c r="O339" s="464"/>
      <c r="P339" s="464"/>
      <c r="Q339" s="464"/>
      <c r="R339" s="464"/>
      <c r="S339" s="464"/>
      <c r="T339" s="464"/>
      <c r="U339" s="464"/>
      <c r="V339" s="464"/>
      <c r="W339" s="464"/>
      <c r="X339" s="464"/>
      <c r="Y339" s="464"/>
      <c r="Z339" s="464"/>
    </row>
    <row r="340" ht="15.75" customHeight="1">
      <c r="A340" s="464"/>
      <c r="B340" s="464"/>
      <c r="C340" s="464"/>
      <c r="D340" s="464"/>
      <c r="E340" s="464"/>
      <c r="F340" s="464"/>
      <c r="G340" s="469">
        <v>2.02</v>
      </c>
      <c r="H340" s="464"/>
      <c r="I340" s="464"/>
      <c r="J340" s="464"/>
      <c r="K340" s="464"/>
      <c r="L340" s="464"/>
      <c r="M340" s="464"/>
      <c r="N340" s="464"/>
      <c r="O340" s="464"/>
      <c r="P340" s="464"/>
      <c r="Q340" s="464"/>
      <c r="R340" s="464"/>
      <c r="S340" s="464"/>
      <c r="T340" s="464"/>
      <c r="U340" s="464"/>
      <c r="V340" s="464"/>
      <c r="W340" s="464"/>
      <c r="X340" s="464"/>
      <c r="Y340" s="464"/>
      <c r="Z340" s="464"/>
    </row>
    <row r="341" ht="15.75" customHeight="1">
      <c r="A341" s="464"/>
      <c r="B341" s="464"/>
      <c r="C341" s="464"/>
      <c r="D341" s="464"/>
      <c r="E341" s="464"/>
      <c r="F341" s="464"/>
      <c r="G341" s="469">
        <v>2.02</v>
      </c>
      <c r="H341" s="464"/>
      <c r="I341" s="464"/>
      <c r="J341" s="464"/>
      <c r="K341" s="464"/>
      <c r="L341" s="464"/>
      <c r="M341" s="464"/>
      <c r="N341" s="464"/>
      <c r="O341" s="464"/>
      <c r="P341" s="464"/>
      <c r="Q341" s="464"/>
      <c r="R341" s="464"/>
      <c r="S341" s="464"/>
      <c r="T341" s="464"/>
      <c r="U341" s="464"/>
      <c r="V341" s="464"/>
      <c r="W341" s="464"/>
      <c r="X341" s="464"/>
      <c r="Y341" s="464"/>
      <c r="Z341" s="464"/>
    </row>
    <row r="342" ht="15.75" customHeight="1">
      <c r="A342" s="464"/>
      <c r="B342" s="464"/>
      <c r="C342" s="464"/>
      <c r="D342" s="464"/>
      <c r="E342" s="464"/>
      <c r="F342" s="464"/>
      <c r="G342" s="469">
        <v>2.0</v>
      </c>
      <c r="H342" s="464"/>
      <c r="I342" s="464"/>
      <c r="J342" s="464"/>
      <c r="K342" s="464"/>
      <c r="L342" s="464"/>
      <c r="M342" s="464"/>
      <c r="N342" s="464"/>
      <c r="O342" s="464"/>
      <c r="P342" s="464"/>
      <c r="Q342" s="464"/>
      <c r="R342" s="464"/>
      <c r="S342" s="464"/>
      <c r="T342" s="464"/>
      <c r="U342" s="464"/>
      <c r="V342" s="464"/>
      <c r="W342" s="464"/>
      <c r="X342" s="464"/>
      <c r="Y342" s="464"/>
      <c r="Z342" s="464"/>
    </row>
    <row r="343" ht="15.75" customHeight="1">
      <c r="A343" s="464"/>
      <c r="B343" s="464"/>
      <c r="C343" s="464"/>
      <c r="D343" s="464"/>
      <c r="E343" s="464"/>
      <c r="F343" s="464"/>
      <c r="G343" s="469">
        <v>2.0</v>
      </c>
      <c r="H343" s="464"/>
      <c r="I343" s="464"/>
      <c r="J343" s="464"/>
      <c r="K343" s="464"/>
      <c r="L343" s="464"/>
      <c r="M343" s="464"/>
      <c r="N343" s="464"/>
      <c r="O343" s="464"/>
      <c r="P343" s="464"/>
      <c r="Q343" s="464"/>
      <c r="R343" s="464"/>
      <c r="S343" s="464"/>
      <c r="T343" s="464"/>
      <c r="U343" s="464"/>
      <c r="V343" s="464"/>
      <c r="W343" s="464"/>
      <c r="X343" s="464"/>
      <c r="Y343" s="464"/>
      <c r="Z343" s="464"/>
    </row>
    <row r="344" ht="15.75" customHeight="1">
      <c r="A344" s="464"/>
      <c r="B344" s="464"/>
      <c r="C344" s="464"/>
      <c r="D344" s="464"/>
      <c r="E344" s="464"/>
      <c r="F344" s="464"/>
      <c r="G344" s="469">
        <v>2.0</v>
      </c>
      <c r="H344" s="464"/>
      <c r="I344" s="464"/>
      <c r="J344" s="464"/>
      <c r="K344" s="464"/>
      <c r="L344" s="464"/>
      <c r="M344" s="464"/>
      <c r="N344" s="464"/>
      <c r="O344" s="464"/>
      <c r="P344" s="464"/>
      <c r="Q344" s="464"/>
      <c r="R344" s="464"/>
      <c r="S344" s="464"/>
      <c r="T344" s="464"/>
      <c r="U344" s="464"/>
      <c r="V344" s="464"/>
      <c r="W344" s="464"/>
      <c r="X344" s="464"/>
      <c r="Y344" s="464"/>
      <c r="Z344" s="464"/>
    </row>
    <row r="345" ht="15.75" customHeight="1">
      <c r="A345" s="464"/>
      <c r="B345" s="464"/>
      <c r="C345" s="464"/>
      <c r="D345" s="464"/>
      <c r="E345" s="464"/>
      <c r="F345" s="464"/>
      <c r="G345" s="469">
        <v>1.96</v>
      </c>
      <c r="H345" s="464"/>
      <c r="I345" s="464"/>
      <c r="J345" s="464"/>
      <c r="K345" s="464"/>
      <c r="L345" s="464"/>
      <c r="M345" s="464"/>
      <c r="N345" s="464"/>
      <c r="O345" s="464"/>
      <c r="P345" s="464"/>
      <c r="Q345" s="464"/>
      <c r="R345" s="464"/>
      <c r="S345" s="464"/>
      <c r="T345" s="464"/>
      <c r="U345" s="464"/>
      <c r="V345" s="464"/>
      <c r="W345" s="464"/>
      <c r="X345" s="464"/>
      <c r="Y345" s="464"/>
      <c r="Z345" s="464"/>
    </row>
    <row r="346" ht="15.75" customHeight="1">
      <c r="A346" s="464"/>
      <c r="B346" s="464"/>
      <c r="C346" s="464"/>
      <c r="D346" s="464"/>
      <c r="E346" s="464"/>
      <c r="F346" s="464"/>
      <c r="G346" s="469">
        <v>1.91</v>
      </c>
      <c r="H346" s="464"/>
      <c r="I346" s="464"/>
      <c r="J346" s="464"/>
      <c r="K346" s="464"/>
      <c r="L346" s="464"/>
      <c r="M346" s="464"/>
      <c r="N346" s="464"/>
      <c r="O346" s="464"/>
      <c r="P346" s="464"/>
      <c r="Q346" s="464"/>
      <c r="R346" s="464"/>
      <c r="S346" s="464"/>
      <c r="T346" s="464"/>
      <c r="U346" s="464"/>
      <c r="V346" s="464"/>
      <c r="W346" s="464"/>
      <c r="X346" s="464"/>
      <c r="Y346" s="464"/>
      <c r="Z346" s="464"/>
    </row>
    <row r="347" ht="15.75" customHeight="1">
      <c r="A347" s="464"/>
      <c r="B347" s="464"/>
      <c r="C347" s="464"/>
      <c r="D347" s="464"/>
      <c r="E347" s="464"/>
      <c r="F347" s="464"/>
      <c r="G347" s="469">
        <v>1.87</v>
      </c>
      <c r="H347" s="464"/>
      <c r="I347" s="464"/>
      <c r="J347" s="464"/>
      <c r="K347" s="464"/>
      <c r="L347" s="464"/>
      <c r="M347" s="464"/>
      <c r="N347" s="464"/>
      <c r="O347" s="464"/>
      <c r="P347" s="464"/>
      <c r="Q347" s="464"/>
      <c r="R347" s="464"/>
      <c r="S347" s="464"/>
      <c r="T347" s="464"/>
      <c r="U347" s="464"/>
      <c r="V347" s="464"/>
      <c r="W347" s="464"/>
      <c r="X347" s="464"/>
      <c r="Y347" s="464"/>
      <c r="Z347" s="464"/>
    </row>
    <row r="348" ht="15.75" customHeight="1">
      <c r="A348" s="464"/>
      <c r="B348" s="464"/>
      <c r="C348" s="464"/>
      <c r="D348" s="464"/>
      <c r="E348" s="464"/>
      <c r="F348" s="464"/>
      <c r="G348" s="469">
        <v>1.94</v>
      </c>
      <c r="H348" s="464"/>
      <c r="I348" s="464"/>
      <c r="J348" s="464"/>
      <c r="K348" s="464"/>
      <c r="L348" s="464"/>
      <c r="M348" s="464"/>
      <c r="N348" s="464"/>
      <c r="O348" s="464"/>
      <c r="P348" s="464"/>
      <c r="Q348" s="464"/>
      <c r="R348" s="464"/>
      <c r="S348" s="464"/>
      <c r="T348" s="464"/>
      <c r="U348" s="464"/>
      <c r="V348" s="464"/>
      <c r="W348" s="464"/>
      <c r="X348" s="464"/>
      <c r="Y348" s="464"/>
      <c r="Z348" s="464"/>
    </row>
    <row r="349" ht="15.75" customHeight="1">
      <c r="A349" s="464"/>
      <c r="B349" s="464"/>
      <c r="C349" s="464"/>
      <c r="D349" s="464"/>
      <c r="E349" s="464"/>
      <c r="F349" s="464"/>
      <c r="G349" s="469">
        <v>1.94</v>
      </c>
      <c r="H349" s="464"/>
      <c r="I349" s="464"/>
      <c r="J349" s="464"/>
      <c r="K349" s="464"/>
      <c r="L349" s="464"/>
      <c r="M349" s="464"/>
      <c r="N349" s="464"/>
      <c r="O349" s="464"/>
      <c r="P349" s="464"/>
      <c r="Q349" s="464"/>
      <c r="R349" s="464"/>
      <c r="S349" s="464"/>
      <c r="T349" s="464"/>
      <c r="U349" s="464"/>
      <c r="V349" s="464"/>
      <c r="W349" s="464"/>
      <c r="X349" s="464"/>
      <c r="Y349" s="464"/>
      <c r="Z349" s="464"/>
    </row>
    <row r="350" ht="15.75" customHeight="1">
      <c r="A350" s="464"/>
      <c r="B350" s="464"/>
      <c r="C350" s="464"/>
      <c r="D350" s="464"/>
      <c r="E350" s="464"/>
      <c r="F350" s="464"/>
      <c r="G350" s="469">
        <v>1.97</v>
      </c>
      <c r="H350" s="464"/>
      <c r="I350" s="464"/>
      <c r="J350" s="464"/>
      <c r="K350" s="464"/>
      <c r="L350" s="464"/>
      <c r="M350" s="464"/>
      <c r="N350" s="464"/>
      <c r="O350" s="464"/>
      <c r="P350" s="464"/>
      <c r="Q350" s="464"/>
      <c r="R350" s="464"/>
      <c r="S350" s="464"/>
      <c r="T350" s="464"/>
      <c r="U350" s="464"/>
      <c r="V350" s="464"/>
      <c r="W350" s="464"/>
      <c r="X350" s="464"/>
      <c r="Y350" s="464"/>
      <c r="Z350" s="464"/>
    </row>
    <row r="351" ht="15.75" customHeight="1">
      <c r="A351" s="464"/>
      <c r="B351" s="464"/>
      <c r="C351" s="464"/>
      <c r="D351" s="464"/>
      <c r="E351" s="464"/>
      <c r="F351" s="464"/>
      <c r="G351" s="469">
        <v>2.0</v>
      </c>
      <c r="H351" s="464"/>
      <c r="I351" s="464"/>
      <c r="J351" s="464"/>
      <c r="K351" s="464"/>
      <c r="L351" s="464"/>
      <c r="M351" s="464"/>
      <c r="N351" s="464"/>
      <c r="O351" s="464"/>
      <c r="P351" s="464"/>
      <c r="Q351" s="464"/>
      <c r="R351" s="464"/>
      <c r="S351" s="464"/>
      <c r="T351" s="464"/>
      <c r="U351" s="464"/>
      <c r="V351" s="464"/>
      <c r="W351" s="464"/>
      <c r="X351" s="464"/>
      <c r="Y351" s="464"/>
      <c r="Z351" s="464"/>
    </row>
    <row r="352" ht="15.75" customHeight="1">
      <c r="A352" s="464"/>
      <c r="B352" s="464"/>
      <c r="C352" s="464"/>
      <c r="D352" s="464"/>
      <c r="E352" s="464"/>
      <c r="F352" s="464"/>
      <c r="G352" s="469">
        <v>1.97</v>
      </c>
      <c r="H352" s="464"/>
      <c r="I352" s="464"/>
      <c r="J352" s="464"/>
      <c r="K352" s="464"/>
      <c r="L352" s="464"/>
      <c r="M352" s="464"/>
      <c r="N352" s="464"/>
      <c r="O352" s="464"/>
      <c r="P352" s="464"/>
      <c r="Q352" s="464"/>
      <c r="R352" s="464"/>
      <c r="S352" s="464"/>
      <c r="T352" s="464"/>
      <c r="U352" s="464"/>
      <c r="V352" s="464"/>
      <c r="W352" s="464"/>
      <c r="X352" s="464"/>
      <c r="Y352" s="464"/>
      <c r="Z352" s="464"/>
    </row>
    <row r="353" ht="15.75" customHeight="1">
      <c r="A353" s="464"/>
      <c r="B353" s="464"/>
      <c r="C353" s="464"/>
      <c r="D353" s="464"/>
      <c r="E353" s="464"/>
      <c r="F353" s="464"/>
      <c r="G353" s="469">
        <v>2.0</v>
      </c>
      <c r="H353" s="464"/>
      <c r="I353" s="464"/>
      <c r="J353" s="464"/>
      <c r="K353" s="464"/>
      <c r="L353" s="464"/>
      <c r="M353" s="464"/>
      <c r="N353" s="464"/>
      <c r="O353" s="464"/>
      <c r="P353" s="464"/>
      <c r="Q353" s="464"/>
      <c r="R353" s="464"/>
      <c r="S353" s="464"/>
      <c r="T353" s="464"/>
      <c r="U353" s="464"/>
      <c r="V353" s="464"/>
      <c r="W353" s="464"/>
      <c r="X353" s="464"/>
      <c r="Y353" s="464"/>
      <c r="Z353" s="464"/>
    </row>
    <row r="354" ht="15.75" customHeight="1">
      <c r="A354" s="464"/>
      <c r="B354" s="464"/>
      <c r="C354" s="464"/>
      <c r="D354" s="464"/>
      <c r="E354" s="464"/>
      <c r="F354" s="464"/>
      <c r="G354" s="469">
        <v>1.98</v>
      </c>
      <c r="H354" s="464"/>
      <c r="I354" s="464"/>
      <c r="J354" s="464"/>
      <c r="K354" s="464"/>
      <c r="L354" s="464"/>
      <c r="M354" s="464"/>
      <c r="N354" s="464"/>
      <c r="O354" s="464"/>
      <c r="P354" s="464"/>
      <c r="Q354" s="464"/>
      <c r="R354" s="464"/>
      <c r="S354" s="464"/>
      <c r="T354" s="464"/>
      <c r="U354" s="464"/>
      <c r="V354" s="464"/>
      <c r="W354" s="464"/>
      <c r="X354" s="464"/>
      <c r="Y354" s="464"/>
      <c r="Z354" s="464"/>
    </row>
    <row r="355" ht="15.75" customHeight="1">
      <c r="A355" s="464"/>
      <c r="B355" s="464"/>
      <c r="C355" s="464"/>
      <c r="D355" s="464"/>
      <c r="E355" s="464"/>
      <c r="F355" s="464"/>
      <c r="G355" s="469">
        <v>1.99</v>
      </c>
      <c r="H355" s="464"/>
      <c r="I355" s="464"/>
      <c r="J355" s="464"/>
      <c r="K355" s="464"/>
      <c r="L355" s="464"/>
      <c r="M355" s="464"/>
      <c r="N355" s="464"/>
      <c r="O355" s="464"/>
      <c r="P355" s="464"/>
      <c r="Q355" s="464"/>
      <c r="R355" s="464"/>
      <c r="S355" s="464"/>
      <c r="T355" s="464"/>
      <c r="U355" s="464"/>
      <c r="V355" s="464"/>
      <c r="W355" s="464"/>
      <c r="X355" s="464"/>
      <c r="Y355" s="464"/>
      <c r="Z355" s="464"/>
    </row>
    <row r="356" ht="15.75" customHeight="1">
      <c r="A356" s="464"/>
      <c r="B356" s="464"/>
      <c r="C356" s="464"/>
      <c r="D356" s="464"/>
      <c r="E356" s="464"/>
      <c r="F356" s="464"/>
      <c r="G356" s="469">
        <v>1.99</v>
      </c>
      <c r="H356" s="464"/>
      <c r="I356" s="464"/>
      <c r="J356" s="464"/>
      <c r="K356" s="464"/>
      <c r="L356" s="464"/>
      <c r="M356" s="464"/>
      <c r="N356" s="464"/>
      <c r="O356" s="464"/>
      <c r="P356" s="464"/>
      <c r="Q356" s="464"/>
      <c r="R356" s="464"/>
      <c r="S356" s="464"/>
      <c r="T356" s="464"/>
      <c r="U356" s="464"/>
      <c r="V356" s="464"/>
      <c r="W356" s="464"/>
      <c r="X356" s="464"/>
      <c r="Y356" s="464"/>
      <c r="Z356" s="464"/>
    </row>
    <row r="357" ht="15.75" customHeight="1">
      <c r="A357" s="464"/>
      <c r="B357" s="464"/>
      <c r="C357" s="464"/>
      <c r="D357" s="464"/>
      <c r="E357" s="464"/>
      <c r="F357" s="464"/>
      <c r="G357" s="469">
        <v>1.99</v>
      </c>
      <c r="H357" s="464"/>
      <c r="I357" s="464"/>
      <c r="J357" s="464"/>
      <c r="K357" s="464"/>
      <c r="L357" s="464"/>
      <c r="M357" s="464"/>
      <c r="N357" s="464"/>
      <c r="O357" s="464"/>
      <c r="P357" s="464"/>
      <c r="Q357" s="464"/>
      <c r="R357" s="464"/>
      <c r="S357" s="464"/>
      <c r="T357" s="464"/>
      <c r="U357" s="464"/>
      <c r="V357" s="464"/>
      <c r="W357" s="464"/>
      <c r="X357" s="464"/>
      <c r="Y357" s="464"/>
      <c r="Z357" s="464"/>
    </row>
    <row r="358" ht="15.75" customHeight="1">
      <c r="A358" s="464"/>
      <c r="B358" s="464"/>
      <c r="C358" s="464"/>
      <c r="D358" s="464"/>
      <c r="E358" s="464"/>
      <c r="F358" s="464"/>
      <c r="G358" s="469">
        <v>1.98</v>
      </c>
      <c r="H358" s="464"/>
      <c r="I358" s="464"/>
      <c r="J358" s="464"/>
      <c r="K358" s="464"/>
      <c r="L358" s="464"/>
      <c r="M358" s="464"/>
      <c r="N358" s="464"/>
      <c r="O358" s="464"/>
      <c r="P358" s="464"/>
      <c r="Q358" s="464"/>
      <c r="R358" s="464"/>
      <c r="S358" s="464"/>
      <c r="T358" s="464"/>
      <c r="U358" s="464"/>
      <c r="V358" s="464"/>
      <c r="W358" s="464"/>
      <c r="X358" s="464"/>
      <c r="Y358" s="464"/>
      <c r="Z358" s="464"/>
    </row>
    <row r="359" ht="15.75" customHeight="1">
      <c r="A359" s="464"/>
      <c r="B359" s="464"/>
      <c r="C359" s="464"/>
      <c r="D359" s="464"/>
      <c r="E359" s="464"/>
      <c r="F359" s="464"/>
      <c r="G359" s="469">
        <v>1.97</v>
      </c>
      <c r="H359" s="464"/>
      <c r="I359" s="464"/>
      <c r="J359" s="464"/>
      <c r="K359" s="464"/>
      <c r="L359" s="464"/>
      <c r="M359" s="464"/>
      <c r="N359" s="464"/>
      <c r="O359" s="464"/>
      <c r="P359" s="464"/>
      <c r="Q359" s="464"/>
      <c r="R359" s="464"/>
      <c r="S359" s="464"/>
      <c r="T359" s="464"/>
      <c r="U359" s="464"/>
      <c r="V359" s="464"/>
      <c r="W359" s="464"/>
      <c r="X359" s="464"/>
      <c r="Y359" s="464"/>
      <c r="Z359" s="464"/>
    </row>
    <row r="360" ht="15.75" customHeight="1">
      <c r="A360" s="464"/>
      <c r="B360" s="464"/>
      <c r="C360" s="464"/>
      <c r="D360" s="464"/>
      <c r="E360" s="464"/>
      <c r="F360" s="464"/>
      <c r="G360" s="469">
        <v>1.97</v>
      </c>
      <c r="H360" s="464"/>
      <c r="I360" s="464"/>
      <c r="J360" s="464"/>
      <c r="K360" s="464"/>
      <c r="L360" s="464"/>
      <c r="M360" s="464"/>
      <c r="N360" s="464"/>
      <c r="O360" s="464"/>
      <c r="P360" s="464"/>
      <c r="Q360" s="464"/>
      <c r="R360" s="464"/>
      <c r="S360" s="464"/>
      <c r="T360" s="464"/>
      <c r="U360" s="464"/>
      <c r="V360" s="464"/>
      <c r="W360" s="464"/>
      <c r="X360" s="464"/>
      <c r="Y360" s="464"/>
      <c r="Z360" s="464"/>
    </row>
    <row r="361" ht="15.75" customHeight="1">
      <c r="A361" s="464"/>
      <c r="B361" s="464"/>
      <c r="C361" s="464"/>
      <c r="D361" s="464"/>
      <c r="E361" s="464"/>
      <c r="F361" s="464"/>
      <c r="G361" s="469">
        <v>1.96</v>
      </c>
      <c r="H361" s="464"/>
      <c r="I361" s="464"/>
      <c r="J361" s="464"/>
      <c r="K361" s="464"/>
      <c r="L361" s="464"/>
      <c r="M361" s="464"/>
      <c r="N361" s="464"/>
      <c r="O361" s="464"/>
      <c r="P361" s="464"/>
      <c r="Q361" s="464"/>
      <c r="R361" s="464"/>
      <c r="S361" s="464"/>
      <c r="T361" s="464"/>
      <c r="U361" s="464"/>
      <c r="V361" s="464"/>
      <c r="W361" s="464"/>
      <c r="X361" s="464"/>
      <c r="Y361" s="464"/>
      <c r="Z361" s="464"/>
    </row>
    <row r="362" ht="15.75" customHeight="1">
      <c r="A362" s="464"/>
      <c r="B362" s="464"/>
      <c r="C362" s="464"/>
      <c r="D362" s="464"/>
      <c r="E362" s="464"/>
      <c r="F362" s="464"/>
      <c r="G362" s="469">
        <v>1.96</v>
      </c>
      <c r="H362" s="464"/>
      <c r="I362" s="464"/>
      <c r="J362" s="464"/>
      <c r="K362" s="464"/>
      <c r="L362" s="464"/>
      <c r="M362" s="464"/>
      <c r="N362" s="464"/>
      <c r="O362" s="464"/>
      <c r="P362" s="464"/>
      <c r="Q362" s="464"/>
      <c r="R362" s="464"/>
      <c r="S362" s="464"/>
      <c r="T362" s="464"/>
      <c r="U362" s="464"/>
      <c r="V362" s="464"/>
      <c r="W362" s="464"/>
      <c r="X362" s="464"/>
      <c r="Y362" s="464"/>
      <c r="Z362" s="464"/>
    </row>
    <row r="363" ht="15.75" customHeight="1">
      <c r="A363" s="464"/>
      <c r="B363" s="464"/>
      <c r="C363" s="464"/>
      <c r="D363" s="464"/>
      <c r="E363" s="464"/>
      <c r="F363" s="464"/>
      <c r="G363" s="469">
        <v>1.95</v>
      </c>
      <c r="H363" s="464"/>
      <c r="I363" s="464"/>
      <c r="J363" s="464"/>
      <c r="K363" s="464"/>
      <c r="L363" s="464"/>
      <c r="M363" s="464"/>
      <c r="N363" s="464"/>
      <c r="O363" s="464"/>
      <c r="P363" s="464"/>
      <c r="Q363" s="464"/>
      <c r="R363" s="464"/>
      <c r="S363" s="464"/>
      <c r="T363" s="464"/>
      <c r="U363" s="464"/>
      <c r="V363" s="464"/>
      <c r="W363" s="464"/>
      <c r="X363" s="464"/>
      <c r="Y363" s="464"/>
      <c r="Z363" s="464"/>
    </row>
    <row r="364" ht="15.75" customHeight="1">
      <c r="A364" s="464"/>
      <c r="B364" s="464"/>
      <c r="C364" s="464"/>
      <c r="D364" s="464"/>
      <c r="E364" s="464"/>
      <c r="F364" s="464"/>
      <c r="G364" s="469">
        <v>1.96</v>
      </c>
      <c r="H364" s="464"/>
      <c r="I364" s="464"/>
      <c r="J364" s="464"/>
      <c r="K364" s="464"/>
      <c r="L364" s="464"/>
      <c r="M364" s="464"/>
      <c r="N364" s="464"/>
      <c r="O364" s="464"/>
      <c r="P364" s="464"/>
      <c r="Q364" s="464"/>
      <c r="R364" s="464"/>
      <c r="S364" s="464"/>
      <c r="T364" s="464"/>
      <c r="U364" s="464"/>
      <c r="V364" s="464"/>
      <c r="W364" s="464"/>
      <c r="X364" s="464"/>
      <c r="Y364" s="464"/>
      <c r="Z364" s="464"/>
    </row>
    <row r="365" ht="15.75" customHeight="1">
      <c r="A365" s="464"/>
      <c r="B365" s="464"/>
      <c r="C365" s="464"/>
      <c r="D365" s="464"/>
      <c r="E365" s="464"/>
      <c r="F365" s="464"/>
      <c r="G365" s="469">
        <v>1.95</v>
      </c>
      <c r="H365" s="464"/>
      <c r="I365" s="464"/>
      <c r="J365" s="464"/>
      <c r="K365" s="464"/>
      <c r="L365" s="464"/>
      <c r="M365" s="464"/>
      <c r="N365" s="464"/>
      <c r="O365" s="464"/>
      <c r="P365" s="464"/>
      <c r="Q365" s="464"/>
      <c r="R365" s="464"/>
      <c r="S365" s="464"/>
      <c r="T365" s="464"/>
      <c r="U365" s="464"/>
      <c r="V365" s="464"/>
      <c r="W365" s="464"/>
      <c r="X365" s="464"/>
      <c r="Y365" s="464"/>
      <c r="Z365" s="464"/>
    </row>
    <row r="366" ht="15.75" customHeight="1">
      <c r="A366" s="464"/>
      <c r="B366" s="464"/>
      <c r="C366" s="464"/>
      <c r="D366" s="464"/>
      <c r="E366" s="464"/>
      <c r="F366" s="464"/>
      <c r="G366" s="469">
        <v>1.96</v>
      </c>
      <c r="H366" s="464"/>
      <c r="I366" s="464"/>
      <c r="J366" s="464"/>
      <c r="K366" s="464"/>
      <c r="L366" s="464"/>
      <c r="M366" s="464"/>
      <c r="N366" s="464"/>
      <c r="O366" s="464"/>
      <c r="P366" s="464"/>
      <c r="Q366" s="464"/>
      <c r="R366" s="464"/>
      <c r="S366" s="464"/>
      <c r="T366" s="464"/>
      <c r="U366" s="464"/>
      <c r="V366" s="464"/>
      <c r="W366" s="464"/>
      <c r="X366" s="464"/>
      <c r="Y366" s="464"/>
      <c r="Z366" s="464"/>
    </row>
    <row r="367" ht="15.75" customHeight="1">
      <c r="A367" s="464"/>
      <c r="B367" s="464"/>
      <c r="C367" s="464"/>
      <c r="D367" s="464"/>
      <c r="E367" s="464"/>
      <c r="F367" s="464"/>
      <c r="G367" s="469">
        <v>1.99</v>
      </c>
      <c r="H367" s="464"/>
      <c r="I367" s="464"/>
      <c r="J367" s="464"/>
      <c r="K367" s="464"/>
      <c r="L367" s="464"/>
      <c r="M367" s="464"/>
      <c r="N367" s="464"/>
      <c r="O367" s="464"/>
      <c r="P367" s="464"/>
      <c r="Q367" s="464"/>
      <c r="R367" s="464"/>
      <c r="S367" s="464"/>
      <c r="T367" s="464"/>
      <c r="U367" s="464"/>
      <c r="V367" s="464"/>
      <c r="W367" s="464"/>
      <c r="X367" s="464"/>
      <c r="Y367" s="464"/>
      <c r="Z367" s="464"/>
    </row>
    <row r="368" ht="15.75" customHeight="1">
      <c r="A368" s="464"/>
      <c r="B368" s="464"/>
      <c r="C368" s="464"/>
      <c r="D368" s="464"/>
      <c r="E368" s="464"/>
      <c r="F368" s="464"/>
      <c r="G368" s="469">
        <v>1.99</v>
      </c>
      <c r="H368" s="464"/>
      <c r="I368" s="464"/>
      <c r="J368" s="464"/>
      <c r="K368" s="464"/>
      <c r="L368" s="464"/>
      <c r="M368" s="464"/>
      <c r="N368" s="464"/>
      <c r="O368" s="464"/>
      <c r="P368" s="464"/>
      <c r="Q368" s="464"/>
      <c r="R368" s="464"/>
      <c r="S368" s="464"/>
      <c r="T368" s="464"/>
      <c r="U368" s="464"/>
      <c r="V368" s="464"/>
      <c r="W368" s="464"/>
      <c r="X368" s="464"/>
      <c r="Y368" s="464"/>
      <c r="Z368" s="464"/>
    </row>
    <row r="369" ht="15.75" customHeight="1">
      <c r="A369" s="464"/>
      <c r="B369" s="464"/>
      <c r="C369" s="464"/>
      <c r="D369" s="464"/>
      <c r="E369" s="464"/>
      <c r="F369" s="464"/>
      <c r="G369" s="469">
        <v>1.95</v>
      </c>
      <c r="H369" s="464"/>
      <c r="I369" s="464"/>
      <c r="J369" s="464"/>
      <c r="K369" s="464"/>
      <c r="L369" s="464"/>
      <c r="M369" s="464"/>
      <c r="N369" s="464"/>
      <c r="O369" s="464"/>
      <c r="P369" s="464"/>
      <c r="Q369" s="464"/>
      <c r="R369" s="464"/>
      <c r="S369" s="464"/>
      <c r="T369" s="464"/>
      <c r="U369" s="464"/>
      <c r="V369" s="464"/>
      <c r="W369" s="464"/>
      <c r="X369" s="464"/>
      <c r="Y369" s="464"/>
      <c r="Z369" s="464"/>
    </row>
    <row r="370" ht="15.75" customHeight="1">
      <c r="A370" s="464"/>
      <c r="B370" s="464"/>
      <c r="C370" s="464"/>
      <c r="D370" s="464"/>
      <c r="E370" s="464"/>
      <c r="F370" s="464"/>
      <c r="G370" s="469">
        <v>1.93</v>
      </c>
      <c r="H370" s="464"/>
      <c r="I370" s="464"/>
      <c r="J370" s="464"/>
      <c r="K370" s="464"/>
      <c r="L370" s="464"/>
      <c r="M370" s="464"/>
      <c r="N370" s="464"/>
      <c r="O370" s="464"/>
      <c r="P370" s="464"/>
      <c r="Q370" s="464"/>
      <c r="R370" s="464"/>
      <c r="S370" s="464"/>
      <c r="T370" s="464"/>
      <c r="U370" s="464"/>
      <c r="V370" s="464"/>
      <c r="W370" s="464"/>
      <c r="X370" s="464"/>
      <c r="Y370" s="464"/>
      <c r="Z370" s="464"/>
    </row>
    <row r="371" ht="15.75" customHeight="1">
      <c r="A371" s="464"/>
      <c r="B371" s="464"/>
      <c r="C371" s="464"/>
      <c r="D371" s="464"/>
      <c r="E371" s="464"/>
      <c r="F371" s="464"/>
      <c r="G371" s="469">
        <v>1.91</v>
      </c>
      <c r="H371" s="464"/>
      <c r="I371" s="464"/>
      <c r="J371" s="464"/>
      <c r="K371" s="464"/>
      <c r="L371" s="464"/>
      <c r="M371" s="464"/>
      <c r="N371" s="464"/>
      <c r="O371" s="464"/>
      <c r="P371" s="464"/>
      <c r="Q371" s="464"/>
      <c r="R371" s="464"/>
      <c r="S371" s="464"/>
      <c r="T371" s="464"/>
      <c r="U371" s="464"/>
      <c r="V371" s="464"/>
      <c r="W371" s="464"/>
      <c r="X371" s="464"/>
      <c r="Y371" s="464"/>
      <c r="Z371" s="464"/>
    </row>
    <row r="372" ht="15.75" customHeight="1">
      <c r="A372" s="464"/>
      <c r="B372" s="464"/>
      <c r="C372" s="464"/>
      <c r="D372" s="464"/>
      <c r="E372" s="464"/>
      <c r="F372" s="464"/>
      <c r="G372" s="469">
        <v>1.94</v>
      </c>
      <c r="H372" s="464"/>
      <c r="I372" s="464"/>
      <c r="J372" s="464"/>
      <c r="K372" s="464"/>
      <c r="L372" s="464"/>
      <c r="M372" s="464"/>
      <c r="N372" s="464"/>
      <c r="O372" s="464"/>
      <c r="P372" s="464"/>
      <c r="Q372" s="464"/>
      <c r="R372" s="464"/>
      <c r="S372" s="464"/>
      <c r="T372" s="464"/>
      <c r="U372" s="464"/>
      <c r="V372" s="464"/>
      <c r="W372" s="464"/>
      <c r="X372" s="464"/>
      <c r="Y372" s="464"/>
      <c r="Z372" s="464"/>
    </row>
    <row r="373" ht="15.75" customHeight="1">
      <c r="A373" s="464"/>
      <c r="B373" s="464"/>
      <c r="C373" s="464"/>
      <c r="D373" s="464"/>
      <c r="E373" s="464"/>
      <c r="F373" s="464"/>
      <c r="G373" s="469">
        <v>1.92</v>
      </c>
      <c r="H373" s="464"/>
      <c r="I373" s="464"/>
      <c r="J373" s="464"/>
      <c r="K373" s="464"/>
      <c r="L373" s="464"/>
      <c r="M373" s="464"/>
      <c r="N373" s="464"/>
      <c r="O373" s="464"/>
      <c r="P373" s="464"/>
      <c r="Q373" s="464"/>
      <c r="R373" s="464"/>
      <c r="S373" s="464"/>
      <c r="T373" s="464"/>
      <c r="U373" s="464"/>
      <c r="V373" s="464"/>
      <c r="W373" s="464"/>
      <c r="X373" s="464"/>
      <c r="Y373" s="464"/>
      <c r="Z373" s="464"/>
    </row>
    <row r="374" ht="15.75" customHeight="1">
      <c r="A374" s="464"/>
      <c r="B374" s="464"/>
      <c r="C374" s="464"/>
      <c r="D374" s="464"/>
      <c r="E374" s="464"/>
      <c r="F374" s="464"/>
      <c r="G374" s="469">
        <v>1.89</v>
      </c>
      <c r="H374" s="464"/>
      <c r="I374" s="464"/>
      <c r="J374" s="464"/>
      <c r="K374" s="464"/>
      <c r="L374" s="464"/>
      <c r="M374" s="464"/>
      <c r="N374" s="464"/>
      <c r="O374" s="464"/>
      <c r="P374" s="464"/>
      <c r="Q374" s="464"/>
      <c r="R374" s="464"/>
      <c r="S374" s="464"/>
      <c r="T374" s="464"/>
      <c r="U374" s="464"/>
      <c r="V374" s="464"/>
      <c r="W374" s="464"/>
      <c r="X374" s="464"/>
      <c r="Y374" s="464"/>
      <c r="Z374" s="464"/>
    </row>
    <row r="375" ht="15.75" customHeight="1">
      <c r="A375" s="464"/>
      <c r="B375" s="464"/>
      <c r="C375" s="464"/>
      <c r="D375" s="464"/>
      <c r="E375" s="464"/>
      <c r="F375" s="464"/>
      <c r="G375" s="469">
        <v>1.83</v>
      </c>
      <c r="H375" s="464"/>
      <c r="I375" s="464"/>
      <c r="J375" s="464"/>
      <c r="K375" s="464"/>
      <c r="L375" s="464"/>
      <c r="M375" s="464"/>
      <c r="N375" s="464"/>
      <c r="O375" s="464"/>
      <c r="P375" s="464"/>
      <c r="Q375" s="464"/>
      <c r="R375" s="464"/>
      <c r="S375" s="464"/>
      <c r="T375" s="464"/>
      <c r="U375" s="464"/>
      <c r="V375" s="464"/>
      <c r="W375" s="464"/>
      <c r="X375" s="464"/>
      <c r="Y375" s="464"/>
      <c r="Z375" s="464"/>
    </row>
    <row r="376" ht="15.75" customHeight="1">
      <c r="A376" s="464"/>
      <c r="B376" s="464"/>
      <c r="C376" s="464"/>
      <c r="D376" s="464"/>
      <c r="E376" s="464"/>
      <c r="F376" s="464"/>
      <c r="G376" s="469">
        <v>1.8</v>
      </c>
      <c r="H376" s="464"/>
      <c r="I376" s="464"/>
      <c r="J376" s="464"/>
      <c r="K376" s="464"/>
      <c r="L376" s="464"/>
      <c r="M376" s="464"/>
      <c r="N376" s="464"/>
      <c r="O376" s="464"/>
      <c r="P376" s="464"/>
      <c r="Q376" s="464"/>
      <c r="R376" s="464"/>
      <c r="S376" s="464"/>
      <c r="T376" s="464"/>
      <c r="U376" s="464"/>
      <c r="V376" s="464"/>
      <c r="W376" s="464"/>
      <c r="X376" s="464"/>
      <c r="Y376" s="464"/>
      <c r="Z376" s="464"/>
    </row>
    <row r="377" ht="15.75" customHeight="1">
      <c r="A377" s="464"/>
      <c r="B377" s="464"/>
      <c r="C377" s="464"/>
      <c r="D377" s="464"/>
      <c r="E377" s="464"/>
      <c r="F377" s="464"/>
      <c r="G377" s="469">
        <v>1.88</v>
      </c>
      <c r="H377" s="464"/>
      <c r="I377" s="464"/>
      <c r="J377" s="464"/>
      <c r="K377" s="464"/>
      <c r="L377" s="464"/>
      <c r="M377" s="464"/>
      <c r="N377" s="464"/>
      <c r="O377" s="464"/>
      <c r="P377" s="464"/>
      <c r="Q377" s="464"/>
      <c r="R377" s="464"/>
      <c r="S377" s="464"/>
      <c r="T377" s="464"/>
      <c r="U377" s="464"/>
      <c r="V377" s="464"/>
      <c r="W377" s="464"/>
      <c r="X377" s="464"/>
      <c r="Y377" s="464"/>
      <c r="Z377" s="464"/>
    </row>
    <row r="378" ht="15.75" customHeight="1">
      <c r="A378" s="464"/>
      <c r="B378" s="464"/>
      <c r="C378" s="464"/>
      <c r="D378" s="464"/>
      <c r="E378" s="464"/>
      <c r="F378" s="464"/>
      <c r="G378" s="469">
        <v>1.82</v>
      </c>
      <c r="H378" s="464"/>
      <c r="I378" s="464"/>
      <c r="J378" s="464"/>
      <c r="K378" s="464"/>
      <c r="L378" s="464"/>
      <c r="M378" s="464"/>
      <c r="N378" s="464"/>
      <c r="O378" s="464"/>
      <c r="P378" s="464"/>
      <c r="Q378" s="464"/>
      <c r="R378" s="464"/>
      <c r="S378" s="464"/>
      <c r="T378" s="464"/>
      <c r="U378" s="464"/>
      <c r="V378" s="464"/>
      <c r="W378" s="464"/>
      <c r="X378" s="464"/>
      <c r="Y378" s="464"/>
      <c r="Z378" s="464"/>
    </row>
    <row r="379" ht="15.75" customHeight="1">
      <c r="A379" s="464"/>
      <c r="B379" s="464"/>
      <c r="C379" s="464"/>
      <c r="D379" s="464"/>
      <c r="E379" s="464"/>
      <c r="F379" s="464"/>
      <c r="G379" s="469">
        <v>1.79</v>
      </c>
      <c r="H379" s="464"/>
      <c r="I379" s="464"/>
      <c r="J379" s="464"/>
      <c r="K379" s="464"/>
      <c r="L379" s="464"/>
      <c r="M379" s="464"/>
      <c r="N379" s="464"/>
      <c r="O379" s="464"/>
      <c r="P379" s="464"/>
      <c r="Q379" s="464"/>
      <c r="R379" s="464"/>
      <c r="S379" s="464"/>
      <c r="T379" s="464"/>
      <c r="U379" s="464"/>
      <c r="V379" s="464"/>
      <c r="W379" s="464"/>
      <c r="X379" s="464"/>
      <c r="Y379" s="464"/>
      <c r="Z379" s="464"/>
    </row>
    <row r="380" ht="15.75" customHeight="1">
      <c r="A380" s="464"/>
      <c r="B380" s="464"/>
      <c r="C380" s="464"/>
      <c r="D380" s="464"/>
      <c r="E380" s="464"/>
      <c r="F380" s="464"/>
      <c r="G380" s="469">
        <v>1.7</v>
      </c>
      <c r="H380" s="464"/>
      <c r="I380" s="464"/>
      <c r="J380" s="464"/>
      <c r="K380" s="464"/>
      <c r="L380" s="464"/>
      <c r="M380" s="464"/>
      <c r="N380" s="464"/>
      <c r="O380" s="464"/>
      <c r="P380" s="464"/>
      <c r="Q380" s="464"/>
      <c r="R380" s="464"/>
      <c r="S380" s="464"/>
      <c r="T380" s="464"/>
      <c r="U380" s="464"/>
      <c r="V380" s="464"/>
      <c r="W380" s="464"/>
      <c r="X380" s="464"/>
      <c r="Y380" s="464"/>
      <c r="Z380" s="464"/>
    </row>
    <row r="381" ht="15.75" customHeight="1">
      <c r="A381" s="464"/>
      <c r="B381" s="464"/>
      <c r="C381" s="464"/>
      <c r="D381" s="464"/>
      <c r="E381" s="464"/>
      <c r="F381" s="464"/>
      <c r="G381" s="469">
        <v>1.71</v>
      </c>
      <c r="H381" s="464"/>
      <c r="I381" s="464"/>
      <c r="J381" s="464"/>
      <c r="K381" s="464"/>
      <c r="L381" s="464"/>
      <c r="M381" s="464"/>
      <c r="N381" s="464"/>
      <c r="O381" s="464"/>
      <c r="P381" s="464"/>
      <c r="Q381" s="464"/>
      <c r="R381" s="464"/>
      <c r="S381" s="464"/>
      <c r="T381" s="464"/>
      <c r="U381" s="464"/>
      <c r="V381" s="464"/>
      <c r="W381" s="464"/>
      <c r="X381" s="464"/>
      <c r="Y381" s="464"/>
      <c r="Z381" s="464"/>
    </row>
    <row r="382" ht="15.75" customHeight="1">
      <c r="A382" s="464"/>
      <c r="B382" s="464"/>
      <c r="C382" s="464"/>
      <c r="D382" s="464"/>
      <c r="E382" s="464"/>
      <c r="F382" s="464"/>
      <c r="G382" s="469">
        <v>1.75</v>
      </c>
      <c r="H382" s="464"/>
      <c r="I382" s="464"/>
      <c r="J382" s="464"/>
      <c r="K382" s="464"/>
      <c r="L382" s="464"/>
      <c r="M382" s="464"/>
      <c r="N382" s="464"/>
      <c r="O382" s="464"/>
      <c r="P382" s="464"/>
      <c r="Q382" s="464"/>
      <c r="R382" s="464"/>
      <c r="S382" s="464"/>
      <c r="T382" s="464"/>
      <c r="U382" s="464"/>
      <c r="V382" s="464"/>
      <c r="W382" s="464"/>
      <c r="X382" s="464"/>
      <c r="Y382" s="464"/>
      <c r="Z382" s="464"/>
    </row>
    <row r="383" ht="15.75" customHeight="1">
      <c r="A383" s="464"/>
      <c r="B383" s="464"/>
      <c r="C383" s="464"/>
      <c r="D383" s="464"/>
      <c r="E383" s="464"/>
      <c r="F383" s="464"/>
      <c r="G383" s="469">
        <v>1.72</v>
      </c>
      <c r="H383" s="464"/>
      <c r="I383" s="464"/>
      <c r="J383" s="464"/>
      <c r="K383" s="464"/>
      <c r="L383" s="464"/>
      <c r="M383" s="464"/>
      <c r="N383" s="464"/>
      <c r="O383" s="464"/>
      <c r="P383" s="464"/>
      <c r="Q383" s="464"/>
      <c r="R383" s="464"/>
      <c r="S383" s="464"/>
      <c r="T383" s="464"/>
      <c r="U383" s="464"/>
      <c r="V383" s="464"/>
      <c r="W383" s="464"/>
      <c r="X383" s="464"/>
      <c r="Y383" s="464"/>
      <c r="Z383" s="464"/>
    </row>
    <row r="384" ht="15.75" customHeight="1">
      <c r="A384" s="464"/>
      <c r="B384" s="464"/>
      <c r="C384" s="464"/>
      <c r="D384" s="464"/>
      <c r="E384" s="464"/>
      <c r="F384" s="464"/>
      <c r="G384" s="469">
        <v>1.69</v>
      </c>
      <c r="H384" s="464"/>
      <c r="I384" s="464"/>
      <c r="J384" s="464"/>
      <c r="K384" s="464"/>
      <c r="L384" s="464"/>
      <c r="M384" s="464"/>
      <c r="N384" s="464"/>
      <c r="O384" s="464"/>
      <c r="P384" s="464"/>
      <c r="Q384" s="464"/>
      <c r="R384" s="464"/>
      <c r="S384" s="464"/>
      <c r="T384" s="464"/>
      <c r="U384" s="464"/>
      <c r="V384" s="464"/>
      <c r="W384" s="464"/>
      <c r="X384" s="464"/>
      <c r="Y384" s="464"/>
      <c r="Z384" s="464"/>
    </row>
    <row r="385" ht="15.75" customHeight="1">
      <c r="A385" s="464"/>
      <c r="B385" s="464"/>
      <c r="C385" s="464"/>
      <c r="D385" s="464"/>
      <c r="E385" s="464"/>
      <c r="F385" s="464"/>
      <c r="G385" s="469">
        <v>1.68</v>
      </c>
      <c r="H385" s="464"/>
      <c r="I385" s="464"/>
      <c r="J385" s="464"/>
      <c r="K385" s="464"/>
      <c r="L385" s="464"/>
      <c r="M385" s="464"/>
      <c r="N385" s="464"/>
      <c r="O385" s="464"/>
      <c r="P385" s="464"/>
      <c r="Q385" s="464"/>
      <c r="R385" s="464"/>
      <c r="S385" s="464"/>
      <c r="T385" s="464"/>
      <c r="U385" s="464"/>
      <c r="V385" s="464"/>
      <c r="W385" s="464"/>
      <c r="X385" s="464"/>
      <c r="Y385" s="464"/>
      <c r="Z385" s="464"/>
    </row>
    <row r="386" ht="15.75" customHeight="1">
      <c r="A386" s="464"/>
      <c r="B386" s="464"/>
      <c r="C386" s="464"/>
      <c r="D386" s="464"/>
      <c r="E386" s="464"/>
      <c r="F386" s="464"/>
      <c r="G386" s="469">
        <v>1.68</v>
      </c>
      <c r="H386" s="464"/>
      <c r="I386" s="464"/>
      <c r="J386" s="464"/>
      <c r="K386" s="464"/>
      <c r="L386" s="464"/>
      <c r="M386" s="464"/>
      <c r="N386" s="464"/>
      <c r="O386" s="464"/>
      <c r="P386" s="464"/>
      <c r="Q386" s="464"/>
      <c r="R386" s="464"/>
      <c r="S386" s="464"/>
      <c r="T386" s="464"/>
      <c r="U386" s="464"/>
      <c r="V386" s="464"/>
      <c r="W386" s="464"/>
      <c r="X386" s="464"/>
      <c r="Y386" s="464"/>
      <c r="Z386" s="464"/>
    </row>
    <row r="387" ht="15.75" customHeight="1">
      <c r="A387" s="464"/>
      <c r="B387" s="464"/>
      <c r="C387" s="464"/>
      <c r="D387" s="464"/>
      <c r="E387" s="464"/>
      <c r="F387" s="464"/>
      <c r="G387" s="469">
        <v>1.67</v>
      </c>
      <c r="H387" s="464"/>
      <c r="I387" s="464"/>
      <c r="J387" s="464"/>
      <c r="K387" s="464"/>
      <c r="L387" s="464"/>
      <c r="M387" s="464"/>
      <c r="N387" s="464"/>
      <c r="O387" s="464"/>
      <c r="P387" s="464"/>
      <c r="Q387" s="464"/>
      <c r="R387" s="464"/>
      <c r="S387" s="464"/>
      <c r="T387" s="464"/>
      <c r="U387" s="464"/>
      <c r="V387" s="464"/>
      <c r="W387" s="464"/>
      <c r="X387" s="464"/>
      <c r="Y387" s="464"/>
      <c r="Z387" s="464"/>
    </row>
    <row r="388" ht="15.75" customHeight="1">
      <c r="A388" s="464"/>
      <c r="B388" s="464"/>
      <c r="C388" s="464"/>
      <c r="D388" s="464"/>
      <c r="E388" s="464"/>
      <c r="F388" s="464"/>
      <c r="G388" s="469">
        <v>1.66</v>
      </c>
      <c r="H388" s="464"/>
      <c r="I388" s="464"/>
      <c r="J388" s="464"/>
      <c r="K388" s="464"/>
      <c r="L388" s="464"/>
      <c r="M388" s="464"/>
      <c r="N388" s="464"/>
      <c r="O388" s="464"/>
      <c r="P388" s="464"/>
      <c r="Q388" s="464"/>
      <c r="R388" s="464"/>
      <c r="S388" s="464"/>
      <c r="T388" s="464"/>
      <c r="U388" s="464"/>
      <c r="V388" s="464"/>
      <c r="W388" s="464"/>
      <c r="X388" s="464"/>
      <c r="Y388" s="464"/>
      <c r="Z388" s="464"/>
    </row>
    <row r="389" ht="15.75" customHeight="1">
      <c r="A389" s="464"/>
      <c r="B389" s="464"/>
      <c r="C389" s="464"/>
      <c r="D389" s="464"/>
      <c r="E389" s="464"/>
      <c r="F389" s="464"/>
      <c r="G389" s="469">
        <v>1.66</v>
      </c>
      <c r="H389" s="464"/>
      <c r="I389" s="464"/>
      <c r="J389" s="464"/>
      <c r="K389" s="464"/>
      <c r="L389" s="464"/>
      <c r="M389" s="464"/>
      <c r="N389" s="464"/>
      <c r="O389" s="464"/>
      <c r="P389" s="464"/>
      <c r="Q389" s="464"/>
      <c r="R389" s="464"/>
      <c r="S389" s="464"/>
      <c r="T389" s="464"/>
      <c r="U389" s="464"/>
      <c r="V389" s="464"/>
      <c r="W389" s="464"/>
      <c r="X389" s="464"/>
      <c r="Y389" s="464"/>
      <c r="Z389" s="464"/>
    </row>
    <row r="390" ht="15.75" customHeight="1">
      <c r="A390" s="464"/>
      <c r="B390" s="464"/>
      <c r="C390" s="464"/>
      <c r="D390" s="464"/>
      <c r="E390" s="464"/>
      <c r="F390" s="464"/>
      <c r="G390" s="469">
        <v>1.66</v>
      </c>
      <c r="H390" s="464"/>
      <c r="I390" s="464"/>
      <c r="J390" s="464"/>
      <c r="K390" s="464"/>
      <c r="L390" s="464"/>
      <c r="M390" s="464"/>
      <c r="N390" s="464"/>
      <c r="O390" s="464"/>
      <c r="P390" s="464"/>
      <c r="Q390" s="464"/>
      <c r="R390" s="464"/>
      <c r="S390" s="464"/>
      <c r="T390" s="464"/>
      <c r="U390" s="464"/>
      <c r="V390" s="464"/>
      <c r="W390" s="464"/>
      <c r="X390" s="464"/>
      <c r="Y390" s="464"/>
      <c r="Z390" s="464"/>
    </row>
    <row r="391" ht="15.75" customHeight="1">
      <c r="A391" s="464"/>
      <c r="B391" s="464"/>
      <c r="C391" s="464"/>
      <c r="D391" s="464"/>
      <c r="E391" s="464"/>
      <c r="F391" s="464"/>
      <c r="G391" s="469">
        <v>1.67</v>
      </c>
      <c r="H391" s="464"/>
      <c r="I391" s="464"/>
      <c r="J391" s="464"/>
      <c r="K391" s="464"/>
      <c r="L391" s="464"/>
      <c r="M391" s="464"/>
      <c r="N391" s="464"/>
      <c r="O391" s="464"/>
      <c r="P391" s="464"/>
      <c r="Q391" s="464"/>
      <c r="R391" s="464"/>
      <c r="S391" s="464"/>
      <c r="T391" s="464"/>
      <c r="U391" s="464"/>
      <c r="V391" s="464"/>
      <c r="W391" s="464"/>
      <c r="X391" s="464"/>
      <c r="Y391" s="464"/>
      <c r="Z391" s="464"/>
    </row>
    <row r="392" ht="15.75" customHeight="1">
      <c r="A392" s="464"/>
      <c r="B392" s="464"/>
      <c r="C392" s="464"/>
      <c r="D392" s="464"/>
      <c r="E392" s="464"/>
      <c r="F392" s="464"/>
      <c r="G392" s="469">
        <v>1.65</v>
      </c>
      <c r="H392" s="464"/>
      <c r="I392" s="464"/>
      <c r="J392" s="464"/>
      <c r="K392" s="464"/>
      <c r="L392" s="464"/>
      <c r="M392" s="464"/>
      <c r="N392" s="464"/>
      <c r="O392" s="464"/>
      <c r="P392" s="464"/>
      <c r="Q392" s="464"/>
      <c r="R392" s="464"/>
      <c r="S392" s="464"/>
      <c r="T392" s="464"/>
      <c r="U392" s="464"/>
      <c r="V392" s="464"/>
      <c r="W392" s="464"/>
      <c r="X392" s="464"/>
      <c r="Y392" s="464"/>
      <c r="Z392" s="464"/>
    </row>
    <row r="393" ht="15.75" customHeight="1">
      <c r="A393" s="464"/>
      <c r="B393" s="464"/>
      <c r="C393" s="464"/>
      <c r="D393" s="464"/>
      <c r="E393" s="464"/>
      <c r="F393" s="464"/>
      <c r="G393" s="469">
        <v>1.65</v>
      </c>
      <c r="H393" s="464"/>
      <c r="I393" s="464"/>
      <c r="J393" s="464"/>
      <c r="K393" s="464"/>
      <c r="L393" s="464"/>
      <c r="M393" s="464"/>
      <c r="N393" s="464"/>
      <c r="O393" s="464"/>
      <c r="P393" s="464"/>
      <c r="Q393" s="464"/>
      <c r="R393" s="464"/>
      <c r="S393" s="464"/>
      <c r="T393" s="464"/>
      <c r="U393" s="464"/>
      <c r="V393" s="464"/>
      <c r="W393" s="464"/>
      <c r="X393" s="464"/>
      <c r="Y393" s="464"/>
      <c r="Z393" s="464"/>
    </row>
    <row r="394" ht="15.75" customHeight="1">
      <c r="A394" s="464"/>
      <c r="B394" s="464"/>
      <c r="C394" s="464"/>
      <c r="D394" s="464"/>
      <c r="E394" s="464"/>
      <c r="F394" s="464"/>
      <c r="G394" s="469">
        <v>1.67</v>
      </c>
      <c r="H394" s="464"/>
      <c r="I394" s="464"/>
      <c r="J394" s="464"/>
      <c r="K394" s="464"/>
      <c r="L394" s="464"/>
      <c r="M394" s="464"/>
      <c r="N394" s="464"/>
      <c r="O394" s="464"/>
      <c r="P394" s="464"/>
      <c r="Q394" s="464"/>
      <c r="R394" s="464"/>
      <c r="S394" s="464"/>
      <c r="T394" s="464"/>
      <c r="U394" s="464"/>
      <c r="V394" s="464"/>
      <c r="W394" s="464"/>
      <c r="X394" s="464"/>
      <c r="Y394" s="464"/>
      <c r="Z394" s="464"/>
    </row>
    <row r="395" ht="15.75" customHeight="1">
      <c r="A395" s="464"/>
      <c r="B395" s="464"/>
      <c r="C395" s="464"/>
      <c r="D395" s="464"/>
      <c r="E395" s="464"/>
      <c r="F395" s="464"/>
      <c r="G395" s="469">
        <v>1.66</v>
      </c>
      <c r="H395" s="464"/>
      <c r="I395" s="464"/>
      <c r="J395" s="464"/>
      <c r="K395" s="464"/>
      <c r="L395" s="464"/>
      <c r="M395" s="464"/>
      <c r="N395" s="464"/>
      <c r="O395" s="464"/>
      <c r="P395" s="464"/>
      <c r="Q395" s="464"/>
      <c r="R395" s="464"/>
      <c r="S395" s="464"/>
      <c r="T395" s="464"/>
      <c r="U395" s="464"/>
      <c r="V395" s="464"/>
      <c r="W395" s="464"/>
      <c r="X395" s="464"/>
      <c r="Y395" s="464"/>
      <c r="Z395" s="464"/>
    </row>
    <row r="396" ht="15.75" customHeight="1">
      <c r="A396" s="464"/>
      <c r="B396" s="464"/>
      <c r="C396" s="464"/>
      <c r="D396" s="464"/>
      <c r="E396" s="464"/>
      <c r="F396" s="464"/>
      <c r="G396" s="469">
        <v>1.65</v>
      </c>
      <c r="H396" s="464"/>
      <c r="I396" s="464"/>
      <c r="J396" s="464"/>
      <c r="K396" s="464"/>
      <c r="L396" s="464"/>
      <c r="M396" s="464"/>
      <c r="N396" s="464"/>
      <c r="O396" s="464"/>
      <c r="P396" s="464"/>
      <c r="Q396" s="464"/>
      <c r="R396" s="464"/>
      <c r="S396" s="464"/>
      <c r="T396" s="464"/>
      <c r="U396" s="464"/>
      <c r="V396" s="464"/>
      <c r="W396" s="464"/>
      <c r="X396" s="464"/>
      <c r="Y396" s="464"/>
      <c r="Z396" s="464"/>
    </row>
    <row r="397" ht="15.75" customHeight="1">
      <c r="A397" s="464"/>
      <c r="B397" s="464"/>
      <c r="C397" s="464"/>
      <c r="D397" s="464"/>
      <c r="E397" s="464"/>
      <c r="F397" s="464"/>
      <c r="G397" s="469">
        <v>1.63</v>
      </c>
      <c r="H397" s="464"/>
      <c r="I397" s="464"/>
      <c r="J397" s="464"/>
      <c r="K397" s="464"/>
      <c r="L397" s="464"/>
      <c r="M397" s="464"/>
      <c r="N397" s="464"/>
      <c r="O397" s="464"/>
      <c r="P397" s="464"/>
      <c r="Q397" s="464"/>
      <c r="R397" s="464"/>
      <c r="S397" s="464"/>
      <c r="T397" s="464"/>
      <c r="U397" s="464"/>
      <c r="V397" s="464"/>
      <c r="W397" s="464"/>
      <c r="X397" s="464"/>
      <c r="Y397" s="464"/>
      <c r="Z397" s="464"/>
    </row>
    <row r="398" ht="15.75" customHeight="1">
      <c r="A398" s="464"/>
      <c r="B398" s="464"/>
      <c r="C398" s="464"/>
      <c r="D398" s="464"/>
      <c r="E398" s="464"/>
      <c r="F398" s="464"/>
      <c r="G398" s="469">
        <v>1.62</v>
      </c>
      <c r="H398" s="464"/>
      <c r="I398" s="464"/>
      <c r="J398" s="464"/>
      <c r="K398" s="464"/>
      <c r="L398" s="464"/>
      <c r="M398" s="464"/>
      <c r="N398" s="464"/>
      <c r="O398" s="464"/>
      <c r="P398" s="464"/>
      <c r="Q398" s="464"/>
      <c r="R398" s="464"/>
      <c r="S398" s="464"/>
      <c r="T398" s="464"/>
      <c r="U398" s="464"/>
      <c r="V398" s="464"/>
      <c r="W398" s="464"/>
      <c r="X398" s="464"/>
      <c r="Y398" s="464"/>
      <c r="Z398" s="464"/>
    </row>
    <row r="399" ht="15.75" customHeight="1">
      <c r="A399" s="464"/>
      <c r="B399" s="464"/>
      <c r="C399" s="464"/>
      <c r="D399" s="464"/>
      <c r="E399" s="464"/>
      <c r="F399" s="464"/>
      <c r="G399" s="469">
        <v>1.54</v>
      </c>
      <c r="H399" s="464"/>
      <c r="I399" s="464"/>
      <c r="J399" s="464"/>
      <c r="K399" s="464"/>
      <c r="L399" s="464"/>
      <c r="M399" s="464"/>
      <c r="N399" s="464"/>
      <c r="O399" s="464"/>
      <c r="P399" s="464"/>
      <c r="Q399" s="464"/>
      <c r="R399" s="464"/>
      <c r="S399" s="464"/>
      <c r="T399" s="464"/>
      <c r="U399" s="464"/>
      <c r="V399" s="464"/>
      <c r="W399" s="464"/>
      <c r="X399" s="464"/>
      <c r="Y399" s="464"/>
      <c r="Z399" s="464"/>
    </row>
    <row r="400" ht="15.75" customHeight="1">
      <c r="A400" s="464"/>
      <c r="B400" s="464"/>
      <c r="C400" s="464"/>
      <c r="D400" s="464"/>
      <c r="E400" s="464"/>
      <c r="F400" s="464"/>
      <c r="G400" s="469">
        <v>1.52</v>
      </c>
      <c r="H400" s="464"/>
      <c r="I400" s="464"/>
      <c r="J400" s="464"/>
      <c r="K400" s="464"/>
      <c r="L400" s="464"/>
      <c r="M400" s="464"/>
      <c r="N400" s="464"/>
      <c r="O400" s="464"/>
      <c r="P400" s="464"/>
      <c r="Q400" s="464"/>
      <c r="R400" s="464"/>
      <c r="S400" s="464"/>
      <c r="T400" s="464"/>
      <c r="U400" s="464"/>
      <c r="V400" s="464"/>
      <c r="W400" s="464"/>
      <c r="X400" s="464"/>
      <c r="Y400" s="464"/>
      <c r="Z400" s="464"/>
    </row>
    <row r="401" ht="15.75" customHeight="1">
      <c r="A401" s="464"/>
      <c r="B401" s="464"/>
      <c r="C401" s="464"/>
      <c r="D401" s="464"/>
      <c r="E401" s="464"/>
      <c r="F401" s="464"/>
      <c r="G401" s="469">
        <v>1.53</v>
      </c>
      <c r="H401" s="464"/>
      <c r="I401" s="464"/>
      <c r="J401" s="464"/>
      <c r="K401" s="464"/>
      <c r="L401" s="464"/>
      <c r="M401" s="464"/>
      <c r="N401" s="464"/>
      <c r="O401" s="464"/>
      <c r="P401" s="464"/>
      <c r="Q401" s="464"/>
      <c r="R401" s="464"/>
      <c r="S401" s="464"/>
      <c r="T401" s="464"/>
      <c r="U401" s="464"/>
      <c r="V401" s="464"/>
      <c r="W401" s="464"/>
      <c r="X401" s="464"/>
      <c r="Y401" s="464"/>
      <c r="Z401" s="464"/>
    </row>
    <row r="402" ht="15.75" customHeight="1">
      <c r="A402" s="464"/>
      <c r="B402" s="464"/>
      <c r="C402" s="464"/>
      <c r="D402" s="464"/>
      <c r="E402" s="464"/>
      <c r="F402" s="464"/>
      <c r="G402" s="469">
        <v>1.56</v>
      </c>
      <c r="H402" s="464"/>
      <c r="I402" s="464"/>
      <c r="J402" s="464"/>
      <c r="K402" s="464"/>
      <c r="L402" s="464"/>
      <c r="M402" s="464"/>
      <c r="N402" s="464"/>
      <c r="O402" s="464"/>
      <c r="P402" s="464"/>
      <c r="Q402" s="464"/>
      <c r="R402" s="464"/>
      <c r="S402" s="464"/>
      <c r="T402" s="464"/>
      <c r="U402" s="464"/>
      <c r="V402" s="464"/>
      <c r="W402" s="464"/>
      <c r="X402" s="464"/>
      <c r="Y402" s="464"/>
      <c r="Z402" s="464"/>
    </row>
    <row r="403" ht="15.75" customHeight="1">
      <c r="A403" s="464"/>
      <c r="B403" s="464"/>
      <c r="C403" s="464"/>
      <c r="D403" s="464"/>
      <c r="E403" s="464"/>
      <c r="F403" s="464"/>
      <c r="G403" s="469">
        <v>1.56</v>
      </c>
      <c r="H403" s="464"/>
      <c r="I403" s="464"/>
      <c r="J403" s="464"/>
      <c r="K403" s="464"/>
      <c r="L403" s="464"/>
      <c r="M403" s="464"/>
      <c r="N403" s="464"/>
      <c r="O403" s="464"/>
      <c r="P403" s="464"/>
      <c r="Q403" s="464"/>
      <c r="R403" s="464"/>
      <c r="S403" s="464"/>
      <c r="T403" s="464"/>
      <c r="U403" s="464"/>
      <c r="V403" s="464"/>
      <c r="W403" s="464"/>
      <c r="X403" s="464"/>
      <c r="Y403" s="464"/>
      <c r="Z403" s="464"/>
    </row>
    <row r="404" ht="15.75" customHeight="1">
      <c r="A404" s="464"/>
      <c r="B404" s="464"/>
      <c r="C404" s="464"/>
      <c r="D404" s="464"/>
      <c r="E404" s="464"/>
      <c r="F404" s="464"/>
      <c r="G404" s="469">
        <v>1.56</v>
      </c>
      <c r="H404" s="464"/>
      <c r="I404" s="464"/>
      <c r="J404" s="464"/>
      <c r="K404" s="464"/>
      <c r="L404" s="464"/>
      <c r="M404" s="464"/>
      <c r="N404" s="464"/>
      <c r="O404" s="464"/>
      <c r="P404" s="464"/>
      <c r="Q404" s="464"/>
      <c r="R404" s="464"/>
      <c r="S404" s="464"/>
      <c r="T404" s="464"/>
      <c r="U404" s="464"/>
      <c r="V404" s="464"/>
      <c r="W404" s="464"/>
      <c r="X404" s="464"/>
      <c r="Y404" s="464"/>
      <c r="Z404" s="464"/>
    </row>
    <row r="405" ht="15.75" customHeight="1">
      <c r="A405" s="464"/>
      <c r="B405" s="464"/>
      <c r="C405" s="464"/>
      <c r="D405" s="464"/>
      <c r="E405" s="464"/>
      <c r="F405" s="464"/>
      <c r="G405" s="469">
        <v>1.55</v>
      </c>
      <c r="H405" s="464"/>
      <c r="I405" s="464"/>
      <c r="J405" s="464"/>
      <c r="K405" s="464"/>
      <c r="L405" s="464"/>
      <c r="M405" s="464"/>
      <c r="N405" s="464"/>
      <c r="O405" s="464"/>
      <c r="P405" s="464"/>
      <c r="Q405" s="464"/>
      <c r="R405" s="464"/>
      <c r="S405" s="464"/>
      <c r="T405" s="464"/>
      <c r="U405" s="464"/>
      <c r="V405" s="464"/>
      <c r="W405" s="464"/>
      <c r="X405" s="464"/>
      <c r="Y405" s="464"/>
      <c r="Z405" s="464"/>
    </row>
    <row r="406" ht="15.75" customHeight="1">
      <c r="A406" s="464"/>
      <c r="B406" s="464"/>
      <c r="C406" s="464"/>
      <c r="D406" s="464"/>
      <c r="E406" s="464"/>
      <c r="F406" s="464"/>
      <c r="G406" s="469">
        <v>1.59</v>
      </c>
      <c r="H406" s="464"/>
      <c r="I406" s="464"/>
      <c r="J406" s="464"/>
      <c r="K406" s="464"/>
      <c r="L406" s="464"/>
      <c r="M406" s="464"/>
      <c r="N406" s="464"/>
      <c r="O406" s="464"/>
      <c r="P406" s="464"/>
      <c r="Q406" s="464"/>
      <c r="R406" s="464"/>
      <c r="S406" s="464"/>
      <c r="T406" s="464"/>
      <c r="U406" s="464"/>
      <c r="V406" s="464"/>
      <c r="W406" s="464"/>
      <c r="X406" s="464"/>
      <c r="Y406" s="464"/>
      <c r="Z406" s="464"/>
    </row>
    <row r="407" ht="15.75" customHeight="1">
      <c r="A407" s="464"/>
      <c r="B407" s="464"/>
      <c r="C407" s="464"/>
      <c r="D407" s="464"/>
      <c r="E407" s="464"/>
      <c r="F407" s="464"/>
      <c r="G407" s="469">
        <v>1.57</v>
      </c>
      <c r="H407" s="464"/>
      <c r="I407" s="464"/>
      <c r="J407" s="464"/>
      <c r="K407" s="464"/>
      <c r="L407" s="464"/>
      <c r="M407" s="464"/>
      <c r="N407" s="464"/>
      <c r="O407" s="464"/>
      <c r="P407" s="464"/>
      <c r="Q407" s="464"/>
      <c r="R407" s="464"/>
      <c r="S407" s="464"/>
      <c r="T407" s="464"/>
      <c r="U407" s="464"/>
      <c r="V407" s="464"/>
      <c r="W407" s="464"/>
      <c r="X407" s="464"/>
      <c r="Y407" s="464"/>
      <c r="Z407" s="464"/>
    </row>
    <row r="408" ht="15.75" customHeight="1">
      <c r="A408" s="464"/>
      <c r="B408" s="464"/>
      <c r="C408" s="464"/>
      <c r="D408" s="464"/>
      <c r="E408" s="464"/>
      <c r="F408" s="464"/>
      <c r="G408" s="469">
        <v>1.57</v>
      </c>
      <c r="H408" s="464"/>
      <c r="I408" s="464"/>
      <c r="J408" s="464"/>
      <c r="K408" s="464"/>
      <c r="L408" s="464"/>
      <c r="M408" s="464"/>
      <c r="N408" s="464"/>
      <c r="O408" s="464"/>
      <c r="P408" s="464"/>
      <c r="Q408" s="464"/>
      <c r="R408" s="464"/>
      <c r="S408" s="464"/>
      <c r="T408" s="464"/>
      <c r="U408" s="464"/>
      <c r="V408" s="464"/>
      <c r="W408" s="464"/>
      <c r="X408" s="464"/>
      <c r="Y408" s="464"/>
      <c r="Z408" s="464"/>
    </row>
    <row r="409" ht="15.75" customHeight="1">
      <c r="A409" s="464"/>
      <c r="B409" s="464"/>
      <c r="C409" s="464"/>
      <c r="D409" s="464"/>
      <c r="E409" s="464"/>
      <c r="F409" s="464"/>
      <c r="G409" s="469">
        <v>1.57</v>
      </c>
      <c r="H409" s="464"/>
      <c r="I409" s="464"/>
      <c r="J409" s="464"/>
      <c r="K409" s="464"/>
      <c r="L409" s="464"/>
      <c r="M409" s="464"/>
      <c r="N409" s="464"/>
      <c r="O409" s="464"/>
      <c r="P409" s="464"/>
      <c r="Q409" s="464"/>
      <c r="R409" s="464"/>
      <c r="S409" s="464"/>
      <c r="T409" s="464"/>
      <c r="U409" s="464"/>
      <c r="V409" s="464"/>
      <c r="W409" s="464"/>
      <c r="X409" s="464"/>
      <c r="Y409" s="464"/>
      <c r="Z409" s="464"/>
    </row>
    <row r="410" ht="15.75" customHeight="1">
      <c r="A410" s="464"/>
      <c r="B410" s="464"/>
      <c r="C410" s="464"/>
      <c r="D410" s="464"/>
      <c r="E410" s="464"/>
      <c r="F410" s="464"/>
      <c r="G410" s="469">
        <v>1.57</v>
      </c>
      <c r="H410" s="464"/>
      <c r="I410" s="464"/>
      <c r="J410" s="464"/>
      <c r="K410" s="464"/>
      <c r="L410" s="464"/>
      <c r="M410" s="464"/>
      <c r="N410" s="464"/>
      <c r="O410" s="464"/>
      <c r="P410" s="464"/>
      <c r="Q410" s="464"/>
      <c r="R410" s="464"/>
      <c r="S410" s="464"/>
      <c r="T410" s="464"/>
      <c r="U410" s="464"/>
      <c r="V410" s="464"/>
      <c r="W410" s="464"/>
      <c r="X410" s="464"/>
      <c r="Y410" s="464"/>
      <c r="Z410" s="464"/>
    </row>
    <row r="411" ht="15.75" customHeight="1">
      <c r="A411" s="464"/>
      <c r="B411" s="464"/>
      <c r="C411" s="464"/>
      <c r="D411" s="464"/>
      <c r="E411" s="464"/>
      <c r="F411" s="464"/>
      <c r="G411" s="469">
        <v>1.57</v>
      </c>
      <c r="H411" s="464"/>
      <c r="I411" s="464"/>
      <c r="J411" s="464"/>
      <c r="K411" s="464"/>
      <c r="L411" s="464"/>
      <c r="M411" s="464"/>
      <c r="N411" s="464"/>
      <c r="O411" s="464"/>
      <c r="P411" s="464"/>
      <c r="Q411" s="464"/>
      <c r="R411" s="464"/>
      <c r="S411" s="464"/>
      <c r="T411" s="464"/>
      <c r="U411" s="464"/>
      <c r="V411" s="464"/>
      <c r="W411" s="464"/>
      <c r="X411" s="464"/>
      <c r="Y411" s="464"/>
      <c r="Z411" s="464"/>
    </row>
    <row r="412" ht="15.75" customHeight="1">
      <c r="A412" s="464"/>
      <c r="B412" s="464"/>
      <c r="C412" s="464"/>
      <c r="D412" s="464"/>
      <c r="E412" s="464"/>
      <c r="F412" s="464"/>
      <c r="G412" s="469">
        <v>1.57</v>
      </c>
      <c r="H412" s="464"/>
      <c r="I412" s="464"/>
      <c r="J412" s="464"/>
      <c r="K412" s="464"/>
      <c r="L412" s="464"/>
      <c r="M412" s="464"/>
      <c r="N412" s="464"/>
      <c r="O412" s="464"/>
      <c r="P412" s="464"/>
      <c r="Q412" s="464"/>
      <c r="R412" s="464"/>
      <c r="S412" s="464"/>
      <c r="T412" s="464"/>
      <c r="U412" s="464"/>
      <c r="V412" s="464"/>
      <c r="W412" s="464"/>
      <c r="X412" s="464"/>
      <c r="Y412" s="464"/>
      <c r="Z412" s="464"/>
    </row>
    <row r="413" ht="15.75" customHeight="1">
      <c r="A413" s="464"/>
      <c r="B413" s="464"/>
      <c r="C413" s="464"/>
      <c r="D413" s="464"/>
      <c r="E413" s="464"/>
      <c r="F413" s="464"/>
      <c r="G413" s="469">
        <v>1.58</v>
      </c>
      <c r="H413" s="464"/>
      <c r="I413" s="464"/>
      <c r="J413" s="464"/>
      <c r="K413" s="464"/>
      <c r="L413" s="464"/>
      <c r="M413" s="464"/>
      <c r="N413" s="464"/>
      <c r="O413" s="464"/>
      <c r="P413" s="464"/>
      <c r="Q413" s="464"/>
      <c r="R413" s="464"/>
      <c r="S413" s="464"/>
      <c r="T413" s="464"/>
      <c r="U413" s="464"/>
      <c r="V413" s="464"/>
      <c r="W413" s="464"/>
      <c r="X413" s="464"/>
      <c r="Y413" s="464"/>
      <c r="Z413" s="464"/>
    </row>
    <row r="414" ht="15.75" customHeight="1">
      <c r="A414" s="464"/>
      <c r="B414" s="464"/>
      <c r="C414" s="464"/>
      <c r="D414" s="464"/>
      <c r="E414" s="464"/>
      <c r="F414" s="464"/>
      <c r="G414" s="469">
        <v>1.58</v>
      </c>
      <c r="H414" s="464"/>
      <c r="I414" s="464"/>
      <c r="J414" s="464"/>
      <c r="K414" s="464"/>
      <c r="L414" s="464"/>
      <c r="M414" s="464"/>
      <c r="N414" s="464"/>
      <c r="O414" s="464"/>
      <c r="P414" s="464"/>
      <c r="Q414" s="464"/>
      <c r="R414" s="464"/>
      <c r="S414" s="464"/>
      <c r="T414" s="464"/>
      <c r="U414" s="464"/>
      <c r="V414" s="464"/>
      <c r="W414" s="464"/>
      <c r="X414" s="464"/>
      <c r="Y414" s="464"/>
      <c r="Z414" s="464"/>
    </row>
    <row r="415" ht="15.75" customHeight="1">
      <c r="A415" s="464"/>
      <c r="B415" s="464"/>
      <c r="C415" s="464"/>
      <c r="D415" s="464"/>
      <c r="E415" s="464"/>
      <c r="F415" s="464"/>
      <c r="G415" s="469">
        <v>1.61</v>
      </c>
      <c r="H415" s="464"/>
      <c r="I415" s="464"/>
      <c r="J415" s="464"/>
      <c r="K415" s="464"/>
      <c r="L415" s="464"/>
      <c r="M415" s="464"/>
      <c r="N415" s="464"/>
      <c r="O415" s="464"/>
      <c r="P415" s="464"/>
      <c r="Q415" s="464"/>
      <c r="R415" s="464"/>
      <c r="S415" s="464"/>
      <c r="T415" s="464"/>
      <c r="U415" s="464"/>
      <c r="V415" s="464"/>
      <c r="W415" s="464"/>
      <c r="X415" s="464"/>
      <c r="Y415" s="464"/>
      <c r="Z415" s="464"/>
    </row>
    <row r="416" ht="15.75" customHeight="1">
      <c r="A416" s="464"/>
      <c r="B416" s="464"/>
      <c r="C416" s="464"/>
      <c r="D416" s="464"/>
      <c r="E416" s="464"/>
      <c r="F416" s="464"/>
      <c r="G416" s="469">
        <v>1.6</v>
      </c>
      <c r="H416" s="464"/>
      <c r="I416" s="464"/>
      <c r="J416" s="464"/>
      <c r="K416" s="464"/>
      <c r="L416" s="464"/>
      <c r="M416" s="464"/>
      <c r="N416" s="464"/>
      <c r="O416" s="464"/>
      <c r="P416" s="464"/>
      <c r="Q416" s="464"/>
      <c r="R416" s="464"/>
      <c r="S416" s="464"/>
      <c r="T416" s="464"/>
      <c r="U416" s="464"/>
      <c r="V416" s="464"/>
      <c r="W416" s="464"/>
      <c r="X416" s="464"/>
      <c r="Y416" s="464"/>
      <c r="Z416" s="464"/>
    </row>
    <row r="417" ht="15.75" customHeight="1">
      <c r="A417" s="464"/>
      <c r="B417" s="464"/>
      <c r="C417" s="464"/>
      <c r="D417" s="464"/>
      <c r="E417" s="464"/>
      <c r="F417" s="464"/>
      <c r="G417" s="469">
        <v>1.62</v>
      </c>
      <c r="H417" s="464"/>
      <c r="I417" s="464"/>
      <c r="J417" s="464"/>
      <c r="K417" s="464"/>
      <c r="L417" s="464"/>
      <c r="M417" s="464"/>
      <c r="N417" s="464"/>
      <c r="O417" s="464"/>
      <c r="P417" s="464"/>
      <c r="Q417" s="464"/>
      <c r="R417" s="464"/>
      <c r="S417" s="464"/>
      <c r="T417" s="464"/>
      <c r="U417" s="464"/>
      <c r="V417" s="464"/>
      <c r="W417" s="464"/>
      <c r="X417" s="464"/>
      <c r="Y417" s="464"/>
      <c r="Z417" s="464"/>
    </row>
    <row r="418" ht="15.75" customHeight="1">
      <c r="A418" s="464"/>
      <c r="B418" s="464"/>
      <c r="C418" s="464"/>
      <c r="D418" s="464"/>
      <c r="E418" s="464"/>
      <c r="F418" s="464"/>
      <c r="G418" s="469">
        <v>1.59</v>
      </c>
      <c r="H418" s="464"/>
      <c r="I418" s="464"/>
      <c r="J418" s="464"/>
      <c r="K418" s="464"/>
      <c r="L418" s="464"/>
      <c r="M418" s="464"/>
      <c r="N418" s="464"/>
      <c r="O418" s="464"/>
      <c r="P418" s="464"/>
      <c r="Q418" s="464"/>
      <c r="R418" s="464"/>
      <c r="S418" s="464"/>
      <c r="T418" s="464"/>
      <c r="U418" s="464"/>
      <c r="V418" s="464"/>
      <c r="W418" s="464"/>
      <c r="X418" s="464"/>
      <c r="Y418" s="464"/>
      <c r="Z418" s="464"/>
    </row>
    <row r="419" ht="15.75" customHeight="1">
      <c r="A419" s="464"/>
      <c r="B419" s="464"/>
      <c r="C419" s="464"/>
      <c r="D419" s="464"/>
      <c r="E419" s="464"/>
      <c r="F419" s="464"/>
      <c r="G419" s="469">
        <v>1.6</v>
      </c>
      <c r="H419" s="464"/>
      <c r="I419" s="464"/>
      <c r="J419" s="464"/>
      <c r="K419" s="464"/>
      <c r="L419" s="464"/>
      <c r="M419" s="464"/>
      <c r="N419" s="464"/>
      <c r="O419" s="464"/>
      <c r="P419" s="464"/>
      <c r="Q419" s="464"/>
      <c r="R419" s="464"/>
      <c r="S419" s="464"/>
      <c r="T419" s="464"/>
      <c r="U419" s="464"/>
      <c r="V419" s="464"/>
      <c r="W419" s="464"/>
      <c r="X419" s="464"/>
      <c r="Y419" s="464"/>
      <c r="Z419" s="464"/>
    </row>
    <row r="420" ht="15.75" customHeight="1">
      <c r="A420" s="464"/>
      <c r="B420" s="464"/>
      <c r="C420" s="464"/>
      <c r="D420" s="464"/>
      <c r="E420" s="464"/>
      <c r="F420" s="464"/>
      <c r="G420" s="469">
        <v>1.57</v>
      </c>
      <c r="H420" s="464"/>
      <c r="I420" s="464"/>
      <c r="J420" s="464"/>
      <c r="K420" s="464"/>
      <c r="L420" s="464"/>
      <c r="M420" s="464"/>
      <c r="N420" s="464"/>
      <c r="O420" s="464"/>
      <c r="P420" s="464"/>
      <c r="Q420" s="464"/>
      <c r="R420" s="464"/>
      <c r="S420" s="464"/>
      <c r="T420" s="464"/>
      <c r="U420" s="464"/>
      <c r="V420" s="464"/>
      <c r="W420" s="464"/>
      <c r="X420" s="464"/>
      <c r="Y420" s="464"/>
      <c r="Z420" s="464"/>
    </row>
    <row r="421" ht="15.75" customHeight="1">
      <c r="A421" s="464"/>
      <c r="B421" s="464"/>
      <c r="C421" s="464"/>
      <c r="D421" s="464"/>
      <c r="E421" s="464"/>
      <c r="F421" s="464"/>
      <c r="G421" s="469">
        <v>1.55</v>
      </c>
      <c r="H421" s="464"/>
      <c r="I421" s="464"/>
      <c r="J421" s="464"/>
      <c r="K421" s="464"/>
      <c r="L421" s="464"/>
      <c r="M421" s="464"/>
      <c r="N421" s="464"/>
      <c r="O421" s="464"/>
      <c r="P421" s="464"/>
      <c r="Q421" s="464"/>
      <c r="R421" s="464"/>
      <c r="S421" s="464"/>
      <c r="T421" s="464"/>
      <c r="U421" s="464"/>
      <c r="V421" s="464"/>
      <c r="W421" s="464"/>
      <c r="X421" s="464"/>
      <c r="Y421" s="464"/>
      <c r="Z421" s="464"/>
    </row>
    <row r="422" ht="15.75" customHeight="1">
      <c r="A422" s="464"/>
      <c r="B422" s="464"/>
      <c r="C422" s="464"/>
      <c r="D422" s="464"/>
      <c r="E422" s="464"/>
      <c r="F422" s="464"/>
      <c r="G422" s="469">
        <v>1.54</v>
      </c>
      <c r="H422" s="464"/>
      <c r="I422" s="464"/>
      <c r="J422" s="464"/>
      <c r="K422" s="464"/>
      <c r="L422" s="464"/>
      <c r="M422" s="464"/>
      <c r="N422" s="464"/>
      <c r="O422" s="464"/>
      <c r="P422" s="464"/>
      <c r="Q422" s="464"/>
      <c r="R422" s="464"/>
      <c r="S422" s="464"/>
      <c r="T422" s="464"/>
      <c r="U422" s="464"/>
      <c r="V422" s="464"/>
      <c r="W422" s="464"/>
      <c r="X422" s="464"/>
      <c r="Y422" s="464"/>
      <c r="Z422" s="464"/>
    </row>
    <row r="423" ht="15.75" customHeight="1">
      <c r="A423" s="464"/>
      <c r="B423" s="464"/>
      <c r="C423" s="464"/>
      <c r="D423" s="464"/>
      <c r="E423" s="464"/>
      <c r="F423" s="464"/>
      <c r="G423" s="469">
        <v>1.53</v>
      </c>
      <c r="H423" s="464"/>
      <c r="I423" s="464"/>
      <c r="J423" s="464"/>
      <c r="K423" s="464"/>
      <c r="L423" s="464"/>
      <c r="M423" s="464"/>
      <c r="N423" s="464"/>
      <c r="O423" s="464"/>
      <c r="P423" s="464"/>
      <c r="Q423" s="464"/>
      <c r="R423" s="464"/>
      <c r="S423" s="464"/>
      <c r="T423" s="464"/>
      <c r="U423" s="464"/>
      <c r="V423" s="464"/>
      <c r="W423" s="464"/>
      <c r="X423" s="464"/>
      <c r="Y423" s="464"/>
      <c r="Z423" s="464"/>
    </row>
    <row r="424" ht="15.75" customHeight="1">
      <c r="A424" s="464"/>
      <c r="B424" s="464"/>
      <c r="C424" s="464"/>
      <c r="D424" s="464"/>
      <c r="E424" s="464"/>
      <c r="F424" s="464"/>
      <c r="G424" s="469">
        <v>1.54</v>
      </c>
      <c r="H424" s="464"/>
      <c r="I424" s="464"/>
      <c r="J424" s="464"/>
      <c r="K424" s="464"/>
      <c r="L424" s="464"/>
      <c r="M424" s="464"/>
      <c r="N424" s="464"/>
      <c r="O424" s="464"/>
      <c r="P424" s="464"/>
      <c r="Q424" s="464"/>
      <c r="R424" s="464"/>
      <c r="S424" s="464"/>
      <c r="T424" s="464"/>
      <c r="U424" s="464"/>
      <c r="V424" s="464"/>
      <c r="W424" s="464"/>
      <c r="X424" s="464"/>
      <c r="Y424" s="464"/>
      <c r="Z424" s="464"/>
    </row>
    <row r="425" ht="15.75" customHeight="1">
      <c r="A425" s="464"/>
      <c r="B425" s="464"/>
      <c r="C425" s="464"/>
      <c r="D425" s="464"/>
      <c r="E425" s="464"/>
      <c r="F425" s="464"/>
      <c r="G425" s="469">
        <v>1.56</v>
      </c>
      <c r="H425" s="464"/>
      <c r="I425" s="464"/>
      <c r="J425" s="464"/>
      <c r="K425" s="464"/>
      <c r="L425" s="464"/>
      <c r="M425" s="464"/>
      <c r="N425" s="464"/>
      <c r="O425" s="464"/>
      <c r="P425" s="464"/>
      <c r="Q425" s="464"/>
      <c r="R425" s="464"/>
      <c r="S425" s="464"/>
      <c r="T425" s="464"/>
      <c r="U425" s="464"/>
      <c r="V425" s="464"/>
      <c r="W425" s="464"/>
      <c r="X425" s="464"/>
      <c r="Y425" s="464"/>
      <c r="Z425" s="464"/>
    </row>
    <row r="426" ht="15.75" customHeight="1">
      <c r="A426" s="464"/>
      <c r="B426" s="464"/>
      <c r="C426" s="464"/>
      <c r="D426" s="464"/>
      <c r="E426" s="464"/>
      <c r="F426" s="464"/>
      <c r="G426" s="469">
        <v>1.57</v>
      </c>
      <c r="H426" s="464"/>
      <c r="I426" s="464"/>
      <c r="J426" s="464"/>
      <c r="K426" s="464"/>
      <c r="L426" s="464"/>
      <c r="M426" s="464"/>
      <c r="N426" s="464"/>
      <c r="O426" s="464"/>
      <c r="P426" s="464"/>
      <c r="Q426" s="464"/>
      <c r="R426" s="464"/>
      <c r="S426" s="464"/>
      <c r="T426" s="464"/>
      <c r="U426" s="464"/>
      <c r="V426" s="464"/>
      <c r="W426" s="464"/>
      <c r="X426" s="464"/>
      <c r="Y426" s="464"/>
      <c r="Z426" s="464"/>
    </row>
    <row r="427" ht="15.75" customHeight="1">
      <c r="A427" s="464"/>
      <c r="B427" s="464"/>
      <c r="C427" s="464"/>
      <c r="D427" s="464"/>
      <c r="E427" s="464"/>
      <c r="F427" s="464"/>
      <c r="G427" s="469">
        <v>1.56</v>
      </c>
      <c r="H427" s="464"/>
      <c r="I427" s="464"/>
      <c r="J427" s="464"/>
      <c r="K427" s="464"/>
      <c r="L427" s="464"/>
      <c r="M427" s="464"/>
      <c r="N427" s="464"/>
      <c r="O427" s="464"/>
      <c r="P427" s="464"/>
      <c r="Q427" s="464"/>
      <c r="R427" s="464"/>
      <c r="S427" s="464"/>
      <c r="T427" s="464"/>
      <c r="U427" s="464"/>
      <c r="V427" s="464"/>
      <c r="W427" s="464"/>
      <c r="X427" s="464"/>
      <c r="Y427" s="464"/>
      <c r="Z427" s="464"/>
    </row>
    <row r="428" ht="15.75" customHeight="1">
      <c r="A428" s="464"/>
      <c r="B428" s="464"/>
      <c r="C428" s="464"/>
      <c r="D428" s="464"/>
      <c r="E428" s="464"/>
      <c r="F428" s="464"/>
      <c r="G428" s="469">
        <v>1.57</v>
      </c>
      <c r="H428" s="464"/>
      <c r="I428" s="464"/>
      <c r="J428" s="464"/>
      <c r="K428" s="464"/>
      <c r="L428" s="464"/>
      <c r="M428" s="464"/>
      <c r="N428" s="464"/>
      <c r="O428" s="464"/>
      <c r="P428" s="464"/>
      <c r="Q428" s="464"/>
      <c r="R428" s="464"/>
      <c r="S428" s="464"/>
      <c r="T428" s="464"/>
      <c r="U428" s="464"/>
      <c r="V428" s="464"/>
      <c r="W428" s="464"/>
      <c r="X428" s="464"/>
      <c r="Y428" s="464"/>
      <c r="Z428" s="464"/>
    </row>
    <row r="429" ht="15.75" customHeight="1">
      <c r="A429" s="464"/>
      <c r="B429" s="464"/>
      <c r="C429" s="464"/>
      <c r="D429" s="464"/>
      <c r="E429" s="464"/>
      <c r="F429" s="464"/>
      <c r="G429" s="469">
        <v>1.57</v>
      </c>
      <c r="H429" s="464"/>
      <c r="I429" s="464"/>
      <c r="J429" s="464"/>
      <c r="K429" s="464"/>
      <c r="L429" s="464"/>
      <c r="M429" s="464"/>
      <c r="N429" s="464"/>
      <c r="O429" s="464"/>
      <c r="P429" s="464"/>
      <c r="Q429" s="464"/>
      <c r="R429" s="464"/>
      <c r="S429" s="464"/>
      <c r="T429" s="464"/>
      <c r="U429" s="464"/>
      <c r="V429" s="464"/>
      <c r="W429" s="464"/>
      <c r="X429" s="464"/>
      <c r="Y429" s="464"/>
      <c r="Z429" s="464"/>
    </row>
    <row r="430" ht="15.75" customHeight="1">
      <c r="A430" s="464"/>
      <c r="B430" s="464"/>
      <c r="C430" s="464"/>
      <c r="D430" s="464"/>
      <c r="E430" s="464"/>
      <c r="F430" s="464"/>
      <c r="G430" s="469">
        <v>1.56</v>
      </c>
      <c r="H430" s="464"/>
      <c r="I430" s="464"/>
      <c r="J430" s="464"/>
      <c r="K430" s="464"/>
      <c r="L430" s="464"/>
      <c r="M430" s="464"/>
      <c r="N430" s="464"/>
      <c r="O430" s="464"/>
      <c r="P430" s="464"/>
      <c r="Q430" s="464"/>
      <c r="R430" s="464"/>
      <c r="S430" s="464"/>
      <c r="T430" s="464"/>
      <c r="U430" s="464"/>
      <c r="V430" s="464"/>
      <c r="W430" s="464"/>
      <c r="X430" s="464"/>
      <c r="Y430" s="464"/>
      <c r="Z430" s="464"/>
    </row>
    <row r="431" ht="15.75" customHeight="1">
      <c r="A431" s="464"/>
      <c r="B431" s="464"/>
      <c r="C431" s="464"/>
      <c r="D431" s="464"/>
      <c r="E431" s="464"/>
      <c r="F431" s="464"/>
      <c r="G431" s="469">
        <v>1.56</v>
      </c>
      <c r="H431" s="464"/>
      <c r="I431" s="464"/>
      <c r="J431" s="464"/>
      <c r="K431" s="464"/>
      <c r="L431" s="464"/>
      <c r="M431" s="464"/>
      <c r="N431" s="464"/>
      <c r="O431" s="464"/>
      <c r="P431" s="464"/>
      <c r="Q431" s="464"/>
      <c r="R431" s="464"/>
      <c r="S431" s="464"/>
      <c r="T431" s="464"/>
      <c r="U431" s="464"/>
      <c r="V431" s="464"/>
      <c r="W431" s="464"/>
      <c r="X431" s="464"/>
      <c r="Y431" s="464"/>
      <c r="Z431" s="464"/>
    </row>
    <row r="432" ht="15.75" customHeight="1">
      <c r="A432" s="464"/>
      <c r="B432" s="464"/>
      <c r="C432" s="464"/>
      <c r="D432" s="464"/>
      <c r="E432" s="464"/>
      <c r="F432" s="464"/>
      <c r="G432" s="469">
        <v>1.57</v>
      </c>
      <c r="H432" s="464"/>
      <c r="I432" s="464"/>
      <c r="J432" s="464"/>
      <c r="K432" s="464"/>
      <c r="L432" s="464"/>
      <c r="M432" s="464"/>
      <c r="N432" s="464"/>
      <c r="O432" s="464"/>
      <c r="P432" s="464"/>
      <c r="Q432" s="464"/>
      <c r="R432" s="464"/>
      <c r="S432" s="464"/>
      <c r="T432" s="464"/>
      <c r="U432" s="464"/>
      <c r="V432" s="464"/>
      <c r="W432" s="464"/>
      <c r="X432" s="464"/>
      <c r="Y432" s="464"/>
      <c r="Z432" s="464"/>
    </row>
    <row r="433" ht="15.75" customHeight="1">
      <c r="A433" s="464"/>
      <c r="B433" s="464"/>
      <c r="C433" s="464"/>
      <c r="D433" s="464"/>
      <c r="E433" s="464"/>
      <c r="F433" s="464"/>
      <c r="G433" s="469">
        <v>1.58</v>
      </c>
      <c r="H433" s="464"/>
      <c r="I433" s="464"/>
      <c r="J433" s="464"/>
      <c r="K433" s="464"/>
      <c r="L433" s="464"/>
      <c r="M433" s="464"/>
      <c r="N433" s="464"/>
      <c r="O433" s="464"/>
      <c r="P433" s="464"/>
      <c r="Q433" s="464"/>
      <c r="R433" s="464"/>
      <c r="S433" s="464"/>
      <c r="T433" s="464"/>
      <c r="U433" s="464"/>
      <c r="V433" s="464"/>
      <c r="W433" s="464"/>
      <c r="X433" s="464"/>
      <c r="Y433" s="464"/>
      <c r="Z433" s="464"/>
    </row>
    <row r="434" ht="15.75" customHeight="1">
      <c r="A434" s="464"/>
      <c r="B434" s="464"/>
      <c r="C434" s="464"/>
      <c r="D434" s="464"/>
      <c r="E434" s="464"/>
      <c r="F434" s="464"/>
      <c r="G434" s="469">
        <v>1.59</v>
      </c>
      <c r="H434" s="464"/>
      <c r="I434" s="464"/>
      <c r="J434" s="464"/>
      <c r="K434" s="464"/>
      <c r="L434" s="464"/>
      <c r="M434" s="464"/>
      <c r="N434" s="464"/>
      <c r="O434" s="464"/>
      <c r="P434" s="464"/>
      <c r="Q434" s="464"/>
      <c r="R434" s="464"/>
      <c r="S434" s="464"/>
      <c r="T434" s="464"/>
      <c r="U434" s="464"/>
      <c r="V434" s="464"/>
      <c r="W434" s="464"/>
      <c r="X434" s="464"/>
      <c r="Y434" s="464"/>
      <c r="Z434" s="464"/>
    </row>
    <row r="435" ht="15.75" customHeight="1">
      <c r="A435" s="464"/>
      <c r="B435" s="464"/>
      <c r="C435" s="464"/>
      <c r="D435" s="464"/>
      <c r="E435" s="464"/>
      <c r="F435" s="464"/>
      <c r="G435" s="469">
        <v>1.58</v>
      </c>
      <c r="H435" s="464"/>
      <c r="I435" s="464"/>
      <c r="J435" s="464"/>
      <c r="K435" s="464"/>
      <c r="L435" s="464"/>
      <c r="M435" s="464"/>
      <c r="N435" s="464"/>
      <c r="O435" s="464"/>
      <c r="P435" s="464"/>
      <c r="Q435" s="464"/>
      <c r="R435" s="464"/>
      <c r="S435" s="464"/>
      <c r="T435" s="464"/>
      <c r="U435" s="464"/>
      <c r="V435" s="464"/>
      <c r="W435" s="464"/>
      <c r="X435" s="464"/>
      <c r="Y435" s="464"/>
      <c r="Z435" s="464"/>
    </row>
    <row r="436" ht="15.75" customHeight="1">
      <c r="A436" s="464"/>
      <c r="B436" s="464"/>
      <c r="C436" s="464"/>
      <c r="D436" s="464"/>
      <c r="E436" s="464"/>
      <c r="F436" s="464"/>
      <c r="G436" s="469">
        <v>1.58</v>
      </c>
      <c r="H436" s="464"/>
      <c r="I436" s="464"/>
      <c r="J436" s="464"/>
      <c r="K436" s="464"/>
      <c r="L436" s="464"/>
      <c r="M436" s="464"/>
      <c r="N436" s="464"/>
      <c r="O436" s="464"/>
      <c r="P436" s="464"/>
      <c r="Q436" s="464"/>
      <c r="R436" s="464"/>
      <c r="S436" s="464"/>
      <c r="T436" s="464"/>
      <c r="U436" s="464"/>
      <c r="V436" s="464"/>
      <c r="W436" s="464"/>
      <c r="X436" s="464"/>
      <c r="Y436" s="464"/>
      <c r="Z436" s="464"/>
    </row>
    <row r="437" ht="15.75" customHeight="1">
      <c r="A437" s="464"/>
      <c r="B437" s="464"/>
      <c r="C437" s="464"/>
      <c r="D437" s="464"/>
      <c r="E437" s="464"/>
      <c r="F437" s="464"/>
      <c r="G437" s="469">
        <v>1.57</v>
      </c>
      <c r="H437" s="464"/>
      <c r="I437" s="464"/>
      <c r="J437" s="464"/>
      <c r="K437" s="464"/>
      <c r="L437" s="464"/>
      <c r="M437" s="464"/>
      <c r="N437" s="464"/>
      <c r="O437" s="464"/>
      <c r="P437" s="464"/>
      <c r="Q437" s="464"/>
      <c r="R437" s="464"/>
      <c r="S437" s="464"/>
      <c r="T437" s="464"/>
      <c r="U437" s="464"/>
      <c r="V437" s="464"/>
      <c r="W437" s="464"/>
      <c r="X437" s="464"/>
      <c r="Y437" s="464"/>
      <c r="Z437" s="464"/>
    </row>
    <row r="438" ht="15.75" customHeight="1">
      <c r="A438" s="464"/>
      <c r="B438" s="464"/>
      <c r="C438" s="464"/>
      <c r="D438" s="464"/>
      <c r="E438" s="464"/>
      <c r="F438" s="464"/>
      <c r="G438" s="469">
        <v>1.57</v>
      </c>
      <c r="H438" s="464"/>
      <c r="I438" s="464"/>
      <c r="J438" s="464"/>
      <c r="K438" s="464"/>
      <c r="L438" s="464"/>
      <c r="M438" s="464"/>
      <c r="N438" s="464"/>
      <c r="O438" s="464"/>
      <c r="P438" s="464"/>
      <c r="Q438" s="464"/>
      <c r="R438" s="464"/>
      <c r="S438" s="464"/>
      <c r="T438" s="464"/>
      <c r="U438" s="464"/>
      <c r="V438" s="464"/>
      <c r="W438" s="464"/>
      <c r="X438" s="464"/>
      <c r="Y438" s="464"/>
      <c r="Z438" s="464"/>
    </row>
    <row r="439" ht="15.75" customHeight="1">
      <c r="A439" s="464"/>
      <c r="B439" s="464"/>
      <c r="C439" s="464"/>
      <c r="D439" s="464"/>
      <c r="E439" s="464"/>
      <c r="F439" s="464"/>
      <c r="G439" s="469">
        <v>1.55</v>
      </c>
      <c r="H439" s="464"/>
      <c r="I439" s="464"/>
      <c r="J439" s="464"/>
      <c r="K439" s="464"/>
      <c r="L439" s="464"/>
      <c r="M439" s="464"/>
      <c r="N439" s="464"/>
      <c r="O439" s="464"/>
      <c r="P439" s="464"/>
      <c r="Q439" s="464"/>
      <c r="R439" s="464"/>
      <c r="S439" s="464"/>
      <c r="T439" s="464"/>
      <c r="U439" s="464"/>
      <c r="V439" s="464"/>
      <c r="W439" s="464"/>
      <c r="X439" s="464"/>
      <c r="Y439" s="464"/>
      <c r="Z439" s="464"/>
    </row>
    <row r="440" ht="15.75" customHeight="1">
      <c r="A440" s="464"/>
      <c r="B440" s="464"/>
      <c r="C440" s="464"/>
      <c r="D440" s="464"/>
      <c r="E440" s="464"/>
      <c r="F440" s="464"/>
      <c r="G440" s="469">
        <v>1.54</v>
      </c>
      <c r="H440" s="464"/>
      <c r="I440" s="464"/>
      <c r="J440" s="464"/>
      <c r="K440" s="464"/>
      <c r="L440" s="464"/>
      <c r="M440" s="464"/>
      <c r="N440" s="464"/>
      <c r="O440" s="464"/>
      <c r="P440" s="464"/>
      <c r="Q440" s="464"/>
      <c r="R440" s="464"/>
      <c r="S440" s="464"/>
      <c r="T440" s="464"/>
      <c r="U440" s="464"/>
      <c r="V440" s="464"/>
      <c r="W440" s="464"/>
      <c r="X440" s="464"/>
      <c r="Y440" s="464"/>
      <c r="Z440" s="464"/>
    </row>
    <row r="441" ht="15.75" customHeight="1">
      <c r="A441" s="464"/>
      <c r="B441" s="464"/>
      <c r="C441" s="464"/>
      <c r="D441" s="464"/>
      <c r="E441" s="464"/>
      <c r="F441" s="464"/>
      <c r="G441" s="469">
        <v>1.52</v>
      </c>
      <c r="H441" s="464"/>
      <c r="I441" s="464"/>
      <c r="J441" s="464"/>
      <c r="K441" s="464"/>
      <c r="L441" s="464"/>
      <c r="M441" s="464"/>
      <c r="N441" s="464"/>
      <c r="O441" s="464"/>
      <c r="P441" s="464"/>
      <c r="Q441" s="464"/>
      <c r="R441" s="464"/>
      <c r="S441" s="464"/>
      <c r="T441" s="464"/>
      <c r="U441" s="464"/>
      <c r="V441" s="464"/>
      <c r="W441" s="464"/>
      <c r="X441" s="464"/>
      <c r="Y441" s="464"/>
      <c r="Z441" s="464"/>
    </row>
    <row r="442" ht="15.75" customHeight="1">
      <c r="A442" s="464"/>
      <c r="B442" s="464"/>
      <c r="C442" s="464"/>
      <c r="D442" s="464"/>
      <c r="E442" s="464"/>
      <c r="F442" s="464"/>
      <c r="G442" s="469">
        <v>1.56</v>
      </c>
      <c r="H442" s="464"/>
      <c r="I442" s="464"/>
      <c r="J442" s="464"/>
      <c r="K442" s="464"/>
      <c r="L442" s="464"/>
      <c r="M442" s="464"/>
      <c r="N442" s="464"/>
      <c r="O442" s="464"/>
      <c r="P442" s="464"/>
      <c r="Q442" s="464"/>
      <c r="R442" s="464"/>
      <c r="S442" s="464"/>
      <c r="T442" s="464"/>
      <c r="U442" s="464"/>
      <c r="V442" s="464"/>
      <c r="W442" s="464"/>
      <c r="X442" s="464"/>
      <c r="Y442" s="464"/>
      <c r="Z442" s="464"/>
    </row>
    <row r="443" ht="15.75" customHeight="1">
      <c r="A443" s="464"/>
      <c r="B443" s="464"/>
      <c r="C443" s="464"/>
      <c r="D443" s="464"/>
      <c r="E443" s="464"/>
      <c r="F443" s="464"/>
      <c r="G443" s="469">
        <v>1.54</v>
      </c>
      <c r="H443" s="464"/>
      <c r="I443" s="464"/>
      <c r="J443" s="464"/>
      <c r="K443" s="464"/>
      <c r="L443" s="464"/>
      <c r="M443" s="464"/>
      <c r="N443" s="464"/>
      <c r="O443" s="464"/>
      <c r="P443" s="464"/>
      <c r="Q443" s="464"/>
      <c r="R443" s="464"/>
      <c r="S443" s="464"/>
      <c r="T443" s="464"/>
      <c r="U443" s="464"/>
      <c r="V443" s="464"/>
      <c r="W443" s="464"/>
      <c r="X443" s="464"/>
      <c r="Y443" s="464"/>
      <c r="Z443" s="464"/>
    </row>
    <row r="444" ht="15.75" customHeight="1">
      <c r="A444" s="464"/>
      <c r="B444" s="464"/>
      <c r="C444" s="464"/>
      <c r="D444" s="464"/>
      <c r="E444" s="464"/>
      <c r="F444" s="464"/>
      <c r="G444" s="469">
        <v>1.54</v>
      </c>
      <c r="H444" s="464"/>
      <c r="I444" s="464"/>
      <c r="J444" s="464"/>
      <c r="K444" s="464"/>
      <c r="L444" s="464"/>
      <c r="M444" s="464"/>
      <c r="N444" s="464"/>
      <c r="O444" s="464"/>
      <c r="P444" s="464"/>
      <c r="Q444" s="464"/>
      <c r="R444" s="464"/>
      <c r="S444" s="464"/>
      <c r="T444" s="464"/>
      <c r="U444" s="464"/>
      <c r="V444" s="464"/>
      <c r="W444" s="464"/>
      <c r="X444" s="464"/>
      <c r="Y444" s="464"/>
      <c r="Z444" s="464"/>
    </row>
    <row r="445" ht="15.75" customHeight="1">
      <c r="A445" s="464"/>
      <c r="B445" s="464"/>
      <c r="C445" s="464"/>
      <c r="D445" s="464"/>
      <c r="E445" s="464"/>
      <c r="F445" s="464"/>
      <c r="G445" s="469">
        <v>1.54</v>
      </c>
      <c r="H445" s="464"/>
      <c r="I445" s="464"/>
      <c r="J445" s="464"/>
      <c r="K445" s="464"/>
      <c r="L445" s="464"/>
      <c r="M445" s="464"/>
      <c r="N445" s="464"/>
      <c r="O445" s="464"/>
      <c r="P445" s="464"/>
      <c r="Q445" s="464"/>
      <c r="R445" s="464"/>
      <c r="S445" s="464"/>
      <c r="T445" s="464"/>
      <c r="U445" s="464"/>
      <c r="V445" s="464"/>
      <c r="W445" s="464"/>
      <c r="X445" s="464"/>
      <c r="Y445" s="464"/>
      <c r="Z445" s="464"/>
    </row>
    <row r="446" ht="15.75" customHeight="1">
      <c r="A446" s="464"/>
      <c r="B446" s="464"/>
      <c r="C446" s="464"/>
      <c r="D446" s="464"/>
      <c r="E446" s="464"/>
      <c r="F446" s="464"/>
      <c r="G446" s="469">
        <v>1.54</v>
      </c>
      <c r="H446" s="464"/>
      <c r="I446" s="464"/>
      <c r="J446" s="464"/>
      <c r="K446" s="464"/>
      <c r="L446" s="464"/>
      <c r="M446" s="464"/>
      <c r="N446" s="464"/>
      <c r="O446" s="464"/>
      <c r="P446" s="464"/>
      <c r="Q446" s="464"/>
      <c r="R446" s="464"/>
      <c r="S446" s="464"/>
      <c r="T446" s="464"/>
      <c r="U446" s="464"/>
      <c r="V446" s="464"/>
      <c r="W446" s="464"/>
      <c r="X446" s="464"/>
      <c r="Y446" s="464"/>
      <c r="Z446" s="464"/>
    </row>
    <row r="447" ht="15.75" customHeight="1">
      <c r="A447" s="464"/>
      <c r="B447" s="464"/>
      <c r="C447" s="464"/>
      <c r="D447" s="464"/>
      <c r="E447" s="464"/>
      <c r="F447" s="464"/>
      <c r="G447" s="469">
        <v>1.57</v>
      </c>
      <c r="H447" s="464"/>
      <c r="I447" s="464"/>
      <c r="J447" s="464"/>
      <c r="K447" s="464"/>
      <c r="L447" s="464"/>
      <c r="M447" s="464"/>
      <c r="N447" s="464"/>
      <c r="O447" s="464"/>
      <c r="P447" s="464"/>
      <c r="Q447" s="464"/>
      <c r="R447" s="464"/>
      <c r="S447" s="464"/>
      <c r="T447" s="464"/>
      <c r="U447" s="464"/>
      <c r="V447" s="464"/>
      <c r="W447" s="464"/>
      <c r="X447" s="464"/>
      <c r="Y447" s="464"/>
      <c r="Z447" s="464"/>
    </row>
    <row r="448" ht="15.75" customHeight="1">
      <c r="A448" s="464"/>
      <c r="B448" s="464"/>
      <c r="C448" s="464"/>
      <c r="D448" s="464"/>
      <c r="E448" s="464"/>
      <c r="F448" s="464"/>
      <c r="G448" s="469">
        <v>1.57</v>
      </c>
      <c r="H448" s="464"/>
      <c r="I448" s="464"/>
      <c r="J448" s="464"/>
      <c r="K448" s="464"/>
      <c r="L448" s="464"/>
      <c r="M448" s="464"/>
      <c r="N448" s="464"/>
      <c r="O448" s="464"/>
      <c r="P448" s="464"/>
      <c r="Q448" s="464"/>
      <c r="R448" s="464"/>
      <c r="S448" s="464"/>
      <c r="T448" s="464"/>
      <c r="U448" s="464"/>
      <c r="V448" s="464"/>
      <c r="W448" s="464"/>
      <c r="X448" s="464"/>
      <c r="Y448" s="464"/>
      <c r="Z448" s="464"/>
    </row>
    <row r="449" ht="15.75" customHeight="1">
      <c r="A449" s="464"/>
      <c r="B449" s="464"/>
      <c r="C449" s="464"/>
      <c r="D449" s="464"/>
      <c r="E449" s="464"/>
      <c r="F449" s="464"/>
      <c r="G449" s="469">
        <v>1.57</v>
      </c>
      <c r="H449" s="464"/>
      <c r="I449" s="464"/>
      <c r="J449" s="464"/>
      <c r="K449" s="464"/>
      <c r="L449" s="464"/>
      <c r="M449" s="464"/>
      <c r="N449" s="464"/>
      <c r="O449" s="464"/>
      <c r="P449" s="464"/>
      <c r="Q449" s="464"/>
      <c r="R449" s="464"/>
      <c r="S449" s="464"/>
      <c r="T449" s="464"/>
      <c r="U449" s="464"/>
      <c r="V449" s="464"/>
      <c r="W449" s="464"/>
      <c r="X449" s="464"/>
      <c r="Y449" s="464"/>
      <c r="Z449" s="464"/>
    </row>
    <row r="450" ht="15.75" customHeight="1">
      <c r="A450" s="464"/>
      <c r="B450" s="464"/>
      <c r="C450" s="464"/>
      <c r="D450" s="464"/>
      <c r="E450" s="464"/>
      <c r="F450" s="464"/>
      <c r="G450" s="469">
        <v>1.55</v>
      </c>
      <c r="H450" s="464"/>
      <c r="I450" s="464"/>
      <c r="J450" s="464"/>
      <c r="K450" s="464"/>
      <c r="L450" s="464"/>
      <c r="M450" s="464"/>
      <c r="N450" s="464"/>
      <c r="O450" s="464"/>
      <c r="P450" s="464"/>
      <c r="Q450" s="464"/>
      <c r="R450" s="464"/>
      <c r="S450" s="464"/>
      <c r="T450" s="464"/>
      <c r="U450" s="464"/>
      <c r="V450" s="464"/>
      <c r="W450" s="464"/>
      <c r="X450" s="464"/>
      <c r="Y450" s="464"/>
      <c r="Z450" s="464"/>
    </row>
    <row r="451" ht="15.75" customHeight="1">
      <c r="A451" s="464"/>
      <c r="B451" s="464"/>
      <c r="C451" s="464"/>
      <c r="D451" s="464"/>
      <c r="E451" s="464"/>
      <c r="F451" s="464"/>
      <c r="G451" s="469">
        <v>1.56</v>
      </c>
      <c r="H451" s="464"/>
      <c r="I451" s="464"/>
      <c r="J451" s="464"/>
      <c r="K451" s="464"/>
      <c r="L451" s="464"/>
      <c r="M451" s="464"/>
      <c r="N451" s="464"/>
      <c r="O451" s="464"/>
      <c r="P451" s="464"/>
      <c r="Q451" s="464"/>
      <c r="R451" s="464"/>
      <c r="S451" s="464"/>
      <c r="T451" s="464"/>
      <c r="U451" s="464"/>
      <c r="V451" s="464"/>
      <c r="W451" s="464"/>
      <c r="X451" s="464"/>
      <c r="Y451" s="464"/>
      <c r="Z451" s="464"/>
    </row>
    <row r="452" ht="15.75" customHeight="1">
      <c r="A452" s="464"/>
      <c r="B452" s="464"/>
      <c r="C452" s="464"/>
      <c r="D452" s="464"/>
      <c r="E452" s="464"/>
      <c r="F452" s="464"/>
      <c r="G452" s="469">
        <v>1.56</v>
      </c>
      <c r="H452" s="464"/>
      <c r="I452" s="464"/>
      <c r="J452" s="464"/>
      <c r="K452" s="464"/>
      <c r="L452" s="464"/>
      <c r="M452" s="464"/>
      <c r="N452" s="464"/>
      <c r="O452" s="464"/>
      <c r="P452" s="464"/>
      <c r="Q452" s="464"/>
      <c r="R452" s="464"/>
      <c r="S452" s="464"/>
      <c r="T452" s="464"/>
      <c r="U452" s="464"/>
      <c r="V452" s="464"/>
      <c r="W452" s="464"/>
      <c r="X452" s="464"/>
      <c r="Y452" s="464"/>
      <c r="Z452" s="464"/>
    </row>
    <row r="453" ht="15.75" customHeight="1">
      <c r="A453" s="464"/>
      <c r="B453" s="464"/>
      <c r="C453" s="464"/>
      <c r="D453" s="464"/>
      <c r="E453" s="464"/>
      <c r="F453" s="464"/>
      <c r="G453" s="469">
        <v>1.55</v>
      </c>
      <c r="H453" s="464"/>
      <c r="I453" s="464"/>
      <c r="J453" s="464"/>
      <c r="K453" s="464"/>
      <c r="L453" s="464"/>
      <c r="M453" s="464"/>
      <c r="N453" s="464"/>
      <c r="O453" s="464"/>
      <c r="P453" s="464"/>
      <c r="Q453" s="464"/>
      <c r="R453" s="464"/>
      <c r="S453" s="464"/>
      <c r="T453" s="464"/>
      <c r="U453" s="464"/>
      <c r="V453" s="464"/>
      <c r="W453" s="464"/>
      <c r="X453" s="464"/>
      <c r="Y453" s="464"/>
      <c r="Z453" s="464"/>
    </row>
    <row r="454" ht="15.75" customHeight="1">
      <c r="A454" s="464"/>
      <c r="B454" s="464"/>
      <c r="C454" s="464"/>
      <c r="D454" s="464"/>
      <c r="E454" s="464"/>
      <c r="F454" s="464"/>
      <c r="G454" s="469">
        <v>1.55</v>
      </c>
      <c r="H454" s="464"/>
      <c r="I454" s="464"/>
      <c r="J454" s="464"/>
      <c r="K454" s="464"/>
      <c r="L454" s="464"/>
      <c r="M454" s="464"/>
      <c r="N454" s="464"/>
      <c r="O454" s="464"/>
      <c r="P454" s="464"/>
      <c r="Q454" s="464"/>
      <c r="R454" s="464"/>
      <c r="S454" s="464"/>
      <c r="T454" s="464"/>
      <c r="U454" s="464"/>
      <c r="V454" s="464"/>
      <c r="W454" s="464"/>
      <c r="X454" s="464"/>
      <c r="Y454" s="464"/>
      <c r="Z454" s="464"/>
    </row>
    <row r="455" ht="15.75" customHeight="1">
      <c r="A455" s="464"/>
      <c r="B455" s="464"/>
      <c r="C455" s="464"/>
      <c r="D455" s="464"/>
      <c r="E455" s="464"/>
      <c r="F455" s="464"/>
      <c r="G455" s="469">
        <v>1.54</v>
      </c>
      <c r="H455" s="464"/>
      <c r="I455" s="464"/>
      <c r="J455" s="464"/>
      <c r="K455" s="464"/>
      <c r="L455" s="464"/>
      <c r="M455" s="464"/>
      <c r="N455" s="464"/>
      <c r="O455" s="464"/>
      <c r="P455" s="464"/>
      <c r="Q455" s="464"/>
      <c r="R455" s="464"/>
      <c r="S455" s="464"/>
      <c r="T455" s="464"/>
      <c r="U455" s="464"/>
      <c r="V455" s="464"/>
      <c r="W455" s="464"/>
      <c r="X455" s="464"/>
      <c r="Y455" s="464"/>
      <c r="Z455" s="464"/>
    </row>
    <row r="456" ht="15.75" customHeight="1">
      <c r="A456" s="464"/>
      <c r="B456" s="464"/>
      <c r="C456" s="464"/>
      <c r="D456" s="464"/>
      <c r="E456" s="464"/>
      <c r="F456" s="464"/>
      <c r="G456" s="469">
        <v>1.55</v>
      </c>
      <c r="H456" s="464"/>
      <c r="I456" s="464"/>
      <c r="J456" s="464"/>
      <c r="K456" s="464"/>
      <c r="L456" s="464"/>
      <c r="M456" s="464"/>
      <c r="N456" s="464"/>
      <c r="O456" s="464"/>
      <c r="P456" s="464"/>
      <c r="Q456" s="464"/>
      <c r="R456" s="464"/>
      <c r="S456" s="464"/>
      <c r="T456" s="464"/>
      <c r="U456" s="464"/>
      <c r="V456" s="464"/>
      <c r="W456" s="464"/>
      <c r="X456" s="464"/>
      <c r="Y456" s="464"/>
      <c r="Z456" s="464"/>
    </row>
    <row r="457" ht="15.75" customHeight="1">
      <c r="A457" s="464"/>
      <c r="B457" s="464"/>
      <c r="C457" s="464"/>
      <c r="D457" s="464"/>
      <c r="E457" s="464"/>
      <c r="F457" s="464"/>
      <c r="G457" s="469">
        <v>1.57</v>
      </c>
      <c r="H457" s="464"/>
      <c r="I457" s="464"/>
      <c r="J457" s="464"/>
      <c r="K457" s="464"/>
      <c r="L457" s="464"/>
      <c r="M457" s="464"/>
      <c r="N457" s="464"/>
      <c r="O457" s="464"/>
      <c r="P457" s="464"/>
      <c r="Q457" s="464"/>
      <c r="R457" s="464"/>
      <c r="S457" s="464"/>
      <c r="T457" s="464"/>
      <c r="U457" s="464"/>
      <c r="V457" s="464"/>
      <c r="W457" s="464"/>
      <c r="X457" s="464"/>
      <c r="Y457" s="464"/>
      <c r="Z457" s="464"/>
    </row>
    <row r="458" ht="15.75" customHeight="1">
      <c r="A458" s="464"/>
      <c r="B458" s="464"/>
      <c r="C458" s="464"/>
      <c r="D458" s="464"/>
      <c r="E458" s="464"/>
      <c r="F458" s="464"/>
      <c r="G458" s="469">
        <v>1.56</v>
      </c>
      <c r="H458" s="464"/>
      <c r="I458" s="464"/>
      <c r="J458" s="464"/>
      <c r="K458" s="464"/>
      <c r="L458" s="464"/>
      <c r="M458" s="464"/>
      <c r="N458" s="464"/>
      <c r="O458" s="464"/>
      <c r="P458" s="464"/>
      <c r="Q458" s="464"/>
      <c r="R458" s="464"/>
      <c r="S458" s="464"/>
      <c r="T458" s="464"/>
      <c r="U458" s="464"/>
      <c r="V458" s="464"/>
      <c r="W458" s="464"/>
      <c r="X458" s="464"/>
      <c r="Y458" s="464"/>
      <c r="Z458" s="464"/>
    </row>
    <row r="459" ht="15.75" customHeight="1">
      <c r="A459" s="464"/>
      <c r="B459" s="464"/>
      <c r="C459" s="464"/>
      <c r="D459" s="464"/>
      <c r="E459" s="464"/>
      <c r="F459" s="464"/>
      <c r="G459" s="469">
        <v>1.57</v>
      </c>
      <c r="H459" s="464"/>
      <c r="I459" s="464"/>
      <c r="J459" s="464"/>
      <c r="K459" s="464"/>
      <c r="L459" s="464"/>
      <c r="M459" s="464"/>
      <c r="N459" s="464"/>
      <c r="O459" s="464"/>
      <c r="P459" s="464"/>
      <c r="Q459" s="464"/>
      <c r="R459" s="464"/>
      <c r="S459" s="464"/>
      <c r="T459" s="464"/>
      <c r="U459" s="464"/>
      <c r="V459" s="464"/>
      <c r="W459" s="464"/>
      <c r="X459" s="464"/>
      <c r="Y459" s="464"/>
      <c r="Z459" s="464"/>
    </row>
    <row r="460" ht="15.75" customHeight="1">
      <c r="A460" s="464"/>
      <c r="B460" s="464"/>
      <c r="C460" s="464"/>
      <c r="D460" s="464"/>
      <c r="E460" s="464"/>
      <c r="F460" s="464"/>
      <c r="G460" s="469">
        <v>1.55</v>
      </c>
      <c r="H460" s="464"/>
      <c r="I460" s="464"/>
      <c r="J460" s="464"/>
      <c r="K460" s="464"/>
      <c r="L460" s="464"/>
      <c r="M460" s="464"/>
      <c r="N460" s="464"/>
      <c r="O460" s="464"/>
      <c r="P460" s="464"/>
      <c r="Q460" s="464"/>
      <c r="R460" s="464"/>
      <c r="S460" s="464"/>
      <c r="T460" s="464"/>
      <c r="U460" s="464"/>
      <c r="V460" s="464"/>
      <c r="W460" s="464"/>
      <c r="X460" s="464"/>
      <c r="Y460" s="464"/>
      <c r="Z460" s="464"/>
    </row>
    <row r="461" ht="15.75" customHeight="1">
      <c r="A461" s="464"/>
      <c r="B461" s="464"/>
      <c r="C461" s="464"/>
      <c r="D461" s="464"/>
      <c r="E461" s="464"/>
      <c r="F461" s="464"/>
      <c r="G461" s="469">
        <v>1.57</v>
      </c>
      <c r="H461" s="464"/>
      <c r="I461" s="464"/>
      <c r="J461" s="464"/>
      <c r="K461" s="464"/>
      <c r="L461" s="464"/>
      <c r="M461" s="464"/>
      <c r="N461" s="464"/>
      <c r="O461" s="464"/>
      <c r="P461" s="464"/>
      <c r="Q461" s="464"/>
      <c r="R461" s="464"/>
      <c r="S461" s="464"/>
      <c r="T461" s="464"/>
      <c r="U461" s="464"/>
      <c r="V461" s="464"/>
      <c r="W461" s="464"/>
      <c r="X461" s="464"/>
      <c r="Y461" s="464"/>
      <c r="Z461" s="464"/>
    </row>
    <row r="462" ht="15.75" customHeight="1">
      <c r="A462" s="464"/>
      <c r="B462" s="464"/>
      <c r="C462" s="464"/>
      <c r="D462" s="464"/>
      <c r="E462" s="464"/>
      <c r="F462" s="464"/>
      <c r="G462" s="469">
        <v>1.57</v>
      </c>
      <c r="H462" s="464"/>
      <c r="I462" s="464"/>
      <c r="J462" s="464"/>
      <c r="K462" s="464"/>
      <c r="L462" s="464"/>
      <c r="M462" s="464"/>
      <c r="N462" s="464"/>
      <c r="O462" s="464"/>
      <c r="P462" s="464"/>
      <c r="Q462" s="464"/>
      <c r="R462" s="464"/>
      <c r="S462" s="464"/>
      <c r="T462" s="464"/>
      <c r="U462" s="464"/>
      <c r="V462" s="464"/>
      <c r="W462" s="464"/>
      <c r="X462" s="464"/>
      <c r="Y462" s="464"/>
      <c r="Z462" s="464"/>
    </row>
    <row r="463" ht="15.75" customHeight="1">
      <c r="A463" s="464"/>
      <c r="B463" s="464"/>
      <c r="C463" s="464"/>
      <c r="D463" s="464"/>
      <c r="E463" s="464"/>
      <c r="F463" s="464"/>
      <c r="G463" s="469">
        <v>1.57</v>
      </c>
      <c r="H463" s="464"/>
      <c r="I463" s="464"/>
      <c r="J463" s="464"/>
      <c r="K463" s="464"/>
      <c r="L463" s="464"/>
      <c r="M463" s="464"/>
      <c r="N463" s="464"/>
      <c r="O463" s="464"/>
      <c r="P463" s="464"/>
      <c r="Q463" s="464"/>
      <c r="R463" s="464"/>
      <c r="S463" s="464"/>
      <c r="T463" s="464"/>
      <c r="U463" s="464"/>
      <c r="V463" s="464"/>
      <c r="W463" s="464"/>
      <c r="X463" s="464"/>
      <c r="Y463" s="464"/>
      <c r="Z463" s="464"/>
    </row>
    <row r="464" ht="15.75" customHeight="1">
      <c r="A464" s="464"/>
      <c r="B464" s="464"/>
      <c r="C464" s="464"/>
      <c r="D464" s="464"/>
      <c r="E464" s="464"/>
      <c r="F464" s="464"/>
      <c r="G464" s="469">
        <v>1.57</v>
      </c>
      <c r="H464" s="464"/>
      <c r="I464" s="464"/>
      <c r="J464" s="464"/>
      <c r="K464" s="464"/>
      <c r="L464" s="464"/>
      <c r="M464" s="464"/>
      <c r="N464" s="464"/>
      <c r="O464" s="464"/>
      <c r="P464" s="464"/>
      <c r="Q464" s="464"/>
      <c r="R464" s="464"/>
      <c r="S464" s="464"/>
      <c r="T464" s="464"/>
      <c r="U464" s="464"/>
      <c r="V464" s="464"/>
      <c r="W464" s="464"/>
      <c r="X464" s="464"/>
      <c r="Y464" s="464"/>
      <c r="Z464" s="464"/>
    </row>
    <row r="465" ht="15.75" customHeight="1">
      <c r="A465" s="464"/>
      <c r="B465" s="464"/>
      <c r="C465" s="464"/>
      <c r="D465" s="464"/>
      <c r="E465" s="464"/>
      <c r="F465" s="464"/>
      <c r="G465" s="469">
        <v>1.56</v>
      </c>
      <c r="H465" s="464"/>
      <c r="I465" s="464"/>
      <c r="J465" s="464"/>
      <c r="K465" s="464"/>
      <c r="L465" s="464"/>
      <c r="M465" s="464"/>
      <c r="N465" s="464"/>
      <c r="O465" s="464"/>
      <c r="P465" s="464"/>
      <c r="Q465" s="464"/>
      <c r="R465" s="464"/>
      <c r="S465" s="464"/>
      <c r="T465" s="464"/>
      <c r="U465" s="464"/>
      <c r="V465" s="464"/>
      <c r="W465" s="464"/>
      <c r="X465" s="464"/>
      <c r="Y465" s="464"/>
      <c r="Z465" s="464"/>
    </row>
    <row r="466" ht="15.75" customHeight="1">
      <c r="A466" s="464"/>
      <c r="B466" s="464"/>
      <c r="C466" s="464"/>
      <c r="D466" s="464"/>
      <c r="E466" s="464"/>
      <c r="F466" s="464"/>
      <c r="G466" s="469">
        <v>1.58</v>
      </c>
      <c r="H466" s="464"/>
      <c r="I466" s="464"/>
      <c r="J466" s="464"/>
      <c r="K466" s="464"/>
      <c r="L466" s="464"/>
      <c r="M466" s="464"/>
      <c r="N466" s="464"/>
      <c r="O466" s="464"/>
      <c r="P466" s="464"/>
      <c r="Q466" s="464"/>
      <c r="R466" s="464"/>
      <c r="S466" s="464"/>
      <c r="T466" s="464"/>
      <c r="U466" s="464"/>
      <c r="V466" s="464"/>
      <c r="W466" s="464"/>
      <c r="X466" s="464"/>
      <c r="Y466" s="464"/>
      <c r="Z466" s="464"/>
    </row>
    <row r="467" ht="15.75" customHeight="1">
      <c r="A467" s="464"/>
      <c r="B467" s="464"/>
      <c r="C467" s="464"/>
      <c r="D467" s="464"/>
      <c r="E467" s="464"/>
      <c r="F467" s="464"/>
      <c r="G467" s="469">
        <v>1.57</v>
      </c>
      <c r="H467" s="464"/>
      <c r="I467" s="464"/>
      <c r="J467" s="464"/>
      <c r="K467" s="464"/>
      <c r="L467" s="464"/>
      <c r="M467" s="464"/>
      <c r="N467" s="464"/>
      <c r="O467" s="464"/>
      <c r="P467" s="464"/>
      <c r="Q467" s="464"/>
      <c r="R467" s="464"/>
      <c r="S467" s="464"/>
      <c r="T467" s="464"/>
      <c r="U467" s="464"/>
      <c r="V467" s="464"/>
      <c r="W467" s="464"/>
      <c r="X467" s="464"/>
      <c r="Y467" s="464"/>
      <c r="Z467" s="464"/>
    </row>
    <row r="468" ht="15.75" customHeight="1">
      <c r="A468" s="464"/>
      <c r="B468" s="464"/>
      <c r="C468" s="464"/>
      <c r="D468" s="464"/>
      <c r="E468" s="464"/>
      <c r="F468" s="464"/>
      <c r="G468" s="469">
        <v>1.58</v>
      </c>
      <c r="H468" s="464"/>
      <c r="I468" s="464"/>
      <c r="J468" s="464"/>
      <c r="K468" s="464"/>
      <c r="L468" s="464"/>
      <c r="M468" s="464"/>
      <c r="N468" s="464"/>
      <c r="O468" s="464"/>
      <c r="P468" s="464"/>
      <c r="Q468" s="464"/>
      <c r="R468" s="464"/>
      <c r="S468" s="464"/>
      <c r="T468" s="464"/>
      <c r="U468" s="464"/>
      <c r="V468" s="464"/>
      <c r="W468" s="464"/>
      <c r="X468" s="464"/>
      <c r="Y468" s="464"/>
      <c r="Z468" s="464"/>
    </row>
    <row r="469" ht="15.75" customHeight="1">
      <c r="A469" s="464"/>
      <c r="B469" s="464"/>
      <c r="C469" s="464"/>
      <c r="D469" s="464"/>
      <c r="E469" s="464"/>
      <c r="F469" s="464"/>
      <c r="G469" s="469">
        <v>1.59</v>
      </c>
      <c r="H469" s="464"/>
      <c r="I469" s="464"/>
      <c r="J469" s="464"/>
      <c r="K469" s="464"/>
      <c r="L469" s="464"/>
      <c r="M469" s="464"/>
      <c r="N469" s="464"/>
      <c r="O469" s="464"/>
      <c r="P469" s="464"/>
      <c r="Q469" s="464"/>
      <c r="R469" s="464"/>
      <c r="S469" s="464"/>
      <c r="T469" s="464"/>
      <c r="U469" s="464"/>
      <c r="V469" s="464"/>
      <c r="W469" s="464"/>
      <c r="X469" s="464"/>
      <c r="Y469" s="464"/>
      <c r="Z469" s="464"/>
    </row>
    <row r="470" ht="15.75" customHeight="1">
      <c r="A470" s="464"/>
      <c r="B470" s="464"/>
      <c r="C470" s="464"/>
      <c r="D470" s="464"/>
      <c r="E470" s="464"/>
      <c r="F470" s="464"/>
      <c r="G470" s="469">
        <v>1.58</v>
      </c>
      <c r="H470" s="464"/>
      <c r="I470" s="464"/>
      <c r="J470" s="464"/>
      <c r="K470" s="464"/>
      <c r="L470" s="464"/>
      <c r="M470" s="464"/>
      <c r="N470" s="464"/>
      <c r="O470" s="464"/>
      <c r="P470" s="464"/>
      <c r="Q470" s="464"/>
      <c r="R470" s="464"/>
      <c r="S470" s="464"/>
      <c r="T470" s="464"/>
      <c r="U470" s="464"/>
      <c r="V470" s="464"/>
      <c r="W470" s="464"/>
      <c r="X470" s="464"/>
      <c r="Y470" s="464"/>
      <c r="Z470" s="464"/>
    </row>
    <row r="471" ht="15.75" customHeight="1">
      <c r="A471" s="464"/>
      <c r="B471" s="464"/>
      <c r="C471" s="464"/>
      <c r="D471" s="464"/>
      <c r="E471" s="464"/>
      <c r="F471" s="464"/>
      <c r="G471" s="469">
        <v>1.58</v>
      </c>
      <c r="H471" s="464"/>
      <c r="I471" s="464"/>
      <c r="J471" s="464"/>
      <c r="K471" s="464"/>
      <c r="L471" s="464"/>
      <c r="M471" s="464"/>
      <c r="N471" s="464"/>
      <c r="O471" s="464"/>
      <c r="P471" s="464"/>
      <c r="Q471" s="464"/>
      <c r="R471" s="464"/>
      <c r="S471" s="464"/>
      <c r="T471" s="464"/>
      <c r="U471" s="464"/>
      <c r="V471" s="464"/>
      <c r="W471" s="464"/>
      <c r="X471" s="464"/>
      <c r="Y471" s="464"/>
      <c r="Z471" s="464"/>
    </row>
    <row r="472" ht="15.75" customHeight="1">
      <c r="A472" s="464"/>
      <c r="B472" s="464"/>
      <c r="C472" s="464"/>
      <c r="D472" s="464"/>
      <c r="E472" s="464"/>
      <c r="F472" s="464"/>
      <c r="G472" s="469">
        <v>1.58</v>
      </c>
      <c r="H472" s="464"/>
      <c r="I472" s="464"/>
      <c r="J472" s="464"/>
      <c r="K472" s="464"/>
      <c r="L472" s="464"/>
      <c r="M472" s="464"/>
      <c r="N472" s="464"/>
      <c r="O472" s="464"/>
      <c r="P472" s="464"/>
      <c r="Q472" s="464"/>
      <c r="R472" s="464"/>
      <c r="S472" s="464"/>
      <c r="T472" s="464"/>
      <c r="U472" s="464"/>
      <c r="V472" s="464"/>
      <c r="W472" s="464"/>
      <c r="X472" s="464"/>
      <c r="Y472" s="464"/>
      <c r="Z472" s="464"/>
    </row>
    <row r="473" ht="15.75" customHeight="1">
      <c r="A473" s="464"/>
      <c r="B473" s="464"/>
      <c r="C473" s="464"/>
      <c r="D473" s="464"/>
      <c r="E473" s="464"/>
      <c r="F473" s="464"/>
      <c r="G473" s="469">
        <v>1.58</v>
      </c>
      <c r="H473" s="464"/>
      <c r="I473" s="464"/>
      <c r="J473" s="464"/>
      <c r="K473" s="464"/>
      <c r="L473" s="464"/>
      <c r="M473" s="464"/>
      <c r="N473" s="464"/>
      <c r="O473" s="464"/>
      <c r="P473" s="464"/>
      <c r="Q473" s="464"/>
      <c r="R473" s="464"/>
      <c r="S473" s="464"/>
      <c r="T473" s="464"/>
      <c r="U473" s="464"/>
      <c r="V473" s="464"/>
      <c r="W473" s="464"/>
      <c r="X473" s="464"/>
      <c r="Y473" s="464"/>
      <c r="Z473" s="464"/>
    </row>
    <row r="474" ht="15.75" customHeight="1">
      <c r="A474" s="464"/>
      <c r="B474" s="464"/>
      <c r="C474" s="464"/>
      <c r="D474" s="464"/>
      <c r="E474" s="464"/>
      <c r="F474" s="464"/>
      <c r="G474" s="469">
        <v>1.56</v>
      </c>
      <c r="H474" s="464"/>
      <c r="I474" s="464"/>
      <c r="J474" s="464"/>
      <c r="K474" s="464"/>
      <c r="L474" s="464"/>
      <c r="M474" s="464"/>
      <c r="N474" s="464"/>
      <c r="O474" s="464"/>
      <c r="P474" s="464"/>
      <c r="Q474" s="464"/>
      <c r="R474" s="464"/>
      <c r="S474" s="464"/>
      <c r="T474" s="464"/>
      <c r="U474" s="464"/>
      <c r="V474" s="464"/>
      <c r="W474" s="464"/>
      <c r="X474" s="464"/>
      <c r="Y474" s="464"/>
      <c r="Z474" s="464"/>
    </row>
    <row r="475" ht="15.75" customHeight="1">
      <c r="A475" s="464"/>
      <c r="B475" s="464"/>
      <c r="C475" s="464"/>
      <c r="D475" s="464"/>
      <c r="E475" s="464"/>
      <c r="F475" s="464"/>
      <c r="G475" s="469">
        <v>1.53</v>
      </c>
      <c r="H475" s="464"/>
      <c r="I475" s="464"/>
      <c r="J475" s="464"/>
      <c r="K475" s="464"/>
      <c r="L475" s="464"/>
      <c r="M475" s="464"/>
      <c r="N475" s="464"/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</row>
    <row r="476" ht="15.75" customHeight="1">
      <c r="A476" s="464"/>
      <c r="B476" s="464"/>
      <c r="C476" s="464"/>
      <c r="D476" s="464"/>
      <c r="E476" s="464"/>
      <c r="F476" s="464"/>
      <c r="G476" s="469">
        <v>1.53</v>
      </c>
      <c r="H476" s="464"/>
      <c r="I476" s="464"/>
      <c r="J476" s="464"/>
      <c r="K476" s="464"/>
      <c r="L476" s="464"/>
      <c r="M476" s="464"/>
      <c r="N476" s="464"/>
      <c r="O476" s="464"/>
      <c r="P476" s="464"/>
      <c r="Q476" s="464"/>
      <c r="R476" s="464"/>
      <c r="S476" s="464"/>
      <c r="T476" s="464"/>
      <c r="U476" s="464"/>
      <c r="V476" s="464"/>
      <c r="W476" s="464"/>
      <c r="X476" s="464"/>
      <c r="Y476" s="464"/>
      <c r="Z476" s="464"/>
    </row>
    <row r="477" ht="15.75" customHeight="1">
      <c r="A477" s="464"/>
      <c r="B477" s="464"/>
      <c r="C477" s="464"/>
      <c r="D477" s="464"/>
      <c r="E477" s="464"/>
      <c r="F477" s="464"/>
      <c r="G477" s="469">
        <v>1.53</v>
      </c>
      <c r="H477" s="464"/>
      <c r="I477" s="464"/>
      <c r="J477" s="464"/>
      <c r="K477" s="464"/>
      <c r="L477" s="464"/>
      <c r="M477" s="464"/>
      <c r="N477" s="464"/>
      <c r="O477" s="464"/>
      <c r="P477" s="464"/>
      <c r="Q477" s="464"/>
      <c r="R477" s="464"/>
      <c r="S477" s="464"/>
      <c r="T477" s="464"/>
      <c r="U477" s="464"/>
      <c r="V477" s="464"/>
      <c r="W477" s="464"/>
      <c r="X477" s="464"/>
      <c r="Y477" s="464"/>
      <c r="Z477" s="464"/>
    </row>
    <row r="478" ht="15.75" customHeight="1">
      <c r="A478" s="464"/>
      <c r="B478" s="464"/>
      <c r="C478" s="464"/>
      <c r="D478" s="464"/>
      <c r="E478" s="464"/>
      <c r="F478" s="464"/>
      <c r="G478" s="469">
        <v>1.45</v>
      </c>
      <c r="H478" s="464"/>
      <c r="I478" s="464"/>
      <c r="J478" s="464"/>
      <c r="K478" s="464"/>
      <c r="L478" s="464"/>
      <c r="M478" s="464"/>
      <c r="N478" s="464"/>
      <c r="O478" s="464"/>
      <c r="P478" s="464"/>
      <c r="Q478" s="464"/>
      <c r="R478" s="464"/>
      <c r="S478" s="464"/>
      <c r="T478" s="464"/>
      <c r="U478" s="464"/>
      <c r="V478" s="464"/>
      <c r="W478" s="464"/>
      <c r="X478" s="464"/>
      <c r="Y478" s="464"/>
      <c r="Z478" s="464"/>
    </row>
    <row r="479" ht="15.75" customHeight="1">
      <c r="A479" s="464"/>
      <c r="B479" s="464"/>
      <c r="C479" s="464"/>
      <c r="D479" s="464"/>
      <c r="E479" s="464"/>
      <c r="F479" s="464"/>
      <c r="G479" s="469">
        <v>1.27</v>
      </c>
      <c r="H479" s="464"/>
      <c r="I479" s="464"/>
      <c r="J479" s="464"/>
      <c r="K479" s="464"/>
      <c r="L479" s="464"/>
      <c r="M479" s="464"/>
      <c r="N479" s="464"/>
      <c r="O479" s="464"/>
      <c r="P479" s="464"/>
      <c r="Q479" s="464"/>
      <c r="R479" s="464"/>
      <c r="S479" s="464"/>
      <c r="T479" s="464"/>
      <c r="U479" s="464"/>
      <c r="V479" s="464"/>
      <c r="W479" s="464"/>
      <c r="X479" s="464"/>
      <c r="Y479" s="464"/>
      <c r="Z479" s="464"/>
    </row>
    <row r="480" ht="15.75" customHeight="1">
      <c r="A480" s="464"/>
      <c r="B480" s="464"/>
      <c r="C480" s="464"/>
      <c r="D480" s="464"/>
      <c r="E480" s="464"/>
      <c r="F480" s="464"/>
      <c r="G480" s="469">
        <v>1.12</v>
      </c>
      <c r="H480" s="464"/>
      <c r="I480" s="464"/>
      <c r="J480" s="464"/>
      <c r="K480" s="464"/>
      <c r="L480" s="464"/>
      <c r="M480" s="464"/>
      <c r="N480" s="464"/>
      <c r="O480" s="464"/>
      <c r="P480" s="464"/>
      <c r="Q480" s="464"/>
      <c r="R480" s="464"/>
      <c r="S480" s="464"/>
      <c r="T480" s="464"/>
      <c r="U480" s="464"/>
      <c r="V480" s="464"/>
      <c r="W480" s="464"/>
      <c r="X480" s="464"/>
      <c r="Y480" s="464"/>
      <c r="Z480" s="464"/>
    </row>
    <row r="481" ht="15.75" customHeight="1">
      <c r="A481" s="464"/>
      <c r="B481" s="464"/>
      <c r="C481" s="464"/>
      <c r="D481" s="464"/>
      <c r="E481" s="464"/>
      <c r="F481" s="464"/>
      <c r="G481" s="469">
        <v>0.95</v>
      </c>
      <c r="H481" s="464"/>
      <c r="I481" s="464"/>
      <c r="J481" s="464"/>
      <c r="K481" s="464"/>
      <c r="L481" s="464"/>
      <c r="M481" s="464"/>
      <c r="N481" s="464"/>
      <c r="O481" s="464"/>
      <c r="P481" s="464"/>
      <c r="Q481" s="464"/>
      <c r="R481" s="464"/>
      <c r="S481" s="464"/>
      <c r="T481" s="464"/>
      <c r="U481" s="464"/>
      <c r="V481" s="464"/>
      <c r="W481" s="464"/>
      <c r="X481" s="464"/>
      <c r="Y481" s="464"/>
      <c r="Z481" s="464"/>
    </row>
    <row r="482" ht="15.75" customHeight="1">
      <c r="A482" s="464"/>
      <c r="B482" s="464"/>
      <c r="C482" s="464"/>
      <c r="D482" s="464"/>
      <c r="E482" s="464"/>
      <c r="F482" s="464"/>
      <c r="G482" s="469">
        <v>0.72</v>
      </c>
      <c r="H482" s="464"/>
      <c r="I482" s="464"/>
      <c r="J482" s="464"/>
      <c r="K482" s="464"/>
      <c r="L482" s="464"/>
      <c r="M482" s="464"/>
      <c r="N482" s="464"/>
      <c r="O482" s="464"/>
      <c r="P482" s="464"/>
      <c r="Q482" s="464"/>
      <c r="R482" s="464"/>
      <c r="S482" s="464"/>
      <c r="T482" s="464"/>
      <c r="U482" s="464"/>
      <c r="V482" s="464"/>
      <c r="W482" s="464"/>
      <c r="X482" s="464"/>
      <c r="Y482" s="464"/>
      <c r="Z482" s="464"/>
    </row>
    <row r="483" ht="15.75" customHeight="1">
      <c r="A483" s="464"/>
      <c r="B483" s="464"/>
      <c r="C483" s="464"/>
      <c r="D483" s="464"/>
      <c r="E483" s="464"/>
      <c r="F483" s="464"/>
      <c r="G483" s="469">
        <v>0.62</v>
      </c>
      <c r="H483" s="464"/>
      <c r="I483" s="464"/>
      <c r="J483" s="464"/>
      <c r="K483" s="464"/>
      <c r="L483" s="464"/>
      <c r="M483" s="464"/>
      <c r="N483" s="464"/>
      <c r="O483" s="464"/>
      <c r="P483" s="464"/>
      <c r="Q483" s="464"/>
      <c r="R483" s="464"/>
      <c r="S483" s="464"/>
      <c r="T483" s="464"/>
      <c r="U483" s="464"/>
      <c r="V483" s="464"/>
      <c r="W483" s="464"/>
      <c r="X483" s="464"/>
      <c r="Y483" s="464"/>
      <c r="Z483" s="464"/>
    </row>
    <row r="484" ht="15.75" customHeight="1">
      <c r="A484" s="464"/>
      <c r="B484" s="464"/>
      <c r="C484" s="464"/>
      <c r="D484" s="464"/>
      <c r="E484" s="464"/>
      <c r="F484" s="464"/>
      <c r="G484" s="469">
        <v>0.46</v>
      </c>
      <c r="H484" s="464"/>
      <c r="I484" s="464"/>
      <c r="J484" s="464"/>
      <c r="K484" s="464"/>
      <c r="L484" s="464"/>
      <c r="M484" s="464"/>
      <c r="N484" s="464"/>
      <c r="O484" s="464"/>
      <c r="P484" s="464"/>
      <c r="Q484" s="464"/>
      <c r="R484" s="464"/>
      <c r="S484" s="464"/>
      <c r="T484" s="464"/>
      <c r="U484" s="464"/>
      <c r="V484" s="464"/>
      <c r="W484" s="464"/>
      <c r="X484" s="464"/>
      <c r="Y484" s="464"/>
      <c r="Z484" s="464"/>
    </row>
    <row r="485" ht="15.75" customHeight="1">
      <c r="A485" s="464"/>
      <c r="B485" s="464"/>
      <c r="C485" s="464"/>
      <c r="D485" s="464"/>
      <c r="E485" s="464"/>
      <c r="F485" s="464"/>
      <c r="G485" s="469">
        <v>0.32</v>
      </c>
      <c r="H485" s="464"/>
      <c r="I485" s="464"/>
      <c r="J485" s="464"/>
      <c r="K485" s="464"/>
      <c r="L485" s="464"/>
      <c r="M485" s="464"/>
      <c r="N485" s="464"/>
      <c r="O485" s="464"/>
      <c r="P485" s="464"/>
      <c r="Q485" s="464"/>
      <c r="R485" s="464"/>
      <c r="S485" s="464"/>
      <c r="T485" s="464"/>
      <c r="U485" s="464"/>
      <c r="V485" s="464"/>
      <c r="W485" s="464"/>
      <c r="X485" s="464"/>
      <c r="Y485" s="464"/>
      <c r="Z485" s="464"/>
    </row>
    <row r="486" ht="15.75" customHeight="1">
      <c r="A486" s="464"/>
      <c r="B486" s="464"/>
      <c r="C486" s="464"/>
      <c r="D486" s="464"/>
      <c r="E486" s="464"/>
      <c r="F486" s="464"/>
      <c r="G486" s="469">
        <v>0.44</v>
      </c>
      <c r="H486" s="464"/>
      <c r="I486" s="464"/>
      <c r="J486" s="464"/>
      <c r="K486" s="464"/>
      <c r="L486" s="464"/>
      <c r="M486" s="464"/>
      <c r="N486" s="464"/>
      <c r="O486" s="464"/>
      <c r="P486" s="464"/>
      <c r="Q486" s="464"/>
      <c r="R486" s="464"/>
      <c r="S486" s="464"/>
      <c r="T486" s="464"/>
      <c r="U486" s="464"/>
      <c r="V486" s="464"/>
      <c r="W486" s="464"/>
      <c r="X486" s="464"/>
      <c r="Y486" s="464"/>
      <c r="Z486" s="464"/>
    </row>
    <row r="487" ht="15.75" customHeight="1">
      <c r="A487" s="464"/>
      <c r="B487" s="464"/>
      <c r="C487" s="464"/>
      <c r="D487" s="464"/>
      <c r="E487" s="464"/>
      <c r="F487" s="464"/>
      <c r="G487" s="469">
        <v>0.42</v>
      </c>
      <c r="H487" s="464"/>
      <c r="I487" s="464"/>
      <c r="J487" s="464"/>
      <c r="K487" s="464"/>
      <c r="L487" s="464"/>
      <c r="M487" s="464"/>
      <c r="N487" s="464"/>
      <c r="O487" s="464"/>
      <c r="P487" s="464"/>
      <c r="Q487" s="464"/>
      <c r="R487" s="464"/>
      <c r="S487" s="464"/>
      <c r="T487" s="464"/>
      <c r="U487" s="464"/>
      <c r="V487" s="464"/>
      <c r="W487" s="464"/>
      <c r="X487" s="464"/>
      <c r="Y487" s="464"/>
      <c r="Z487" s="464"/>
    </row>
    <row r="488" ht="15.75" customHeight="1">
      <c r="A488" s="464"/>
      <c r="B488" s="464"/>
      <c r="C488" s="464"/>
      <c r="D488" s="464"/>
      <c r="E488" s="464"/>
      <c r="F488" s="464"/>
      <c r="G488" s="469">
        <v>0.33</v>
      </c>
      <c r="H488" s="464"/>
      <c r="I488" s="464"/>
      <c r="J488" s="464"/>
      <c r="K488" s="464"/>
      <c r="L488" s="464"/>
      <c r="M488" s="464"/>
      <c r="N488" s="464"/>
      <c r="O488" s="464"/>
      <c r="P488" s="464"/>
      <c r="Q488" s="464"/>
      <c r="R488" s="464"/>
      <c r="S488" s="464"/>
      <c r="T488" s="464"/>
      <c r="U488" s="464"/>
      <c r="V488" s="464"/>
      <c r="W488" s="464"/>
      <c r="X488" s="464"/>
      <c r="Y488" s="464"/>
      <c r="Z488" s="464"/>
    </row>
    <row r="489" ht="15.75" customHeight="1">
      <c r="A489" s="464"/>
      <c r="B489" s="464"/>
      <c r="C489" s="464"/>
      <c r="D489" s="464"/>
      <c r="E489" s="464"/>
      <c r="F489" s="464"/>
      <c r="G489" s="469">
        <v>0.27</v>
      </c>
      <c r="H489" s="464"/>
      <c r="I489" s="464"/>
      <c r="J489" s="464"/>
      <c r="K489" s="464"/>
      <c r="L489" s="464"/>
      <c r="M489" s="464"/>
      <c r="N489" s="464"/>
      <c r="O489" s="464"/>
      <c r="P489" s="464"/>
      <c r="Q489" s="464"/>
      <c r="R489" s="464"/>
      <c r="S489" s="464"/>
      <c r="T489" s="464"/>
      <c r="U489" s="464"/>
      <c r="V489" s="464"/>
      <c r="W489" s="464"/>
      <c r="X489" s="464"/>
      <c r="Y489" s="464"/>
      <c r="Z489" s="464"/>
    </row>
    <row r="490" ht="15.75" customHeight="1">
      <c r="A490" s="464"/>
      <c r="B490" s="464"/>
      <c r="C490" s="464"/>
      <c r="D490" s="464"/>
      <c r="E490" s="464"/>
      <c r="F490" s="464"/>
      <c r="G490" s="469">
        <v>0.24</v>
      </c>
      <c r="H490" s="464"/>
      <c r="I490" s="464"/>
      <c r="J490" s="464"/>
      <c r="K490" s="464"/>
      <c r="L490" s="464"/>
      <c r="M490" s="464"/>
      <c r="N490" s="464"/>
      <c r="O490" s="464"/>
      <c r="P490" s="464"/>
      <c r="Q490" s="464"/>
      <c r="R490" s="464"/>
      <c r="S490" s="464"/>
      <c r="T490" s="464"/>
      <c r="U490" s="464"/>
      <c r="V490" s="464"/>
      <c r="W490" s="464"/>
      <c r="X490" s="464"/>
      <c r="Y490" s="464"/>
      <c r="Z490" s="464"/>
    </row>
    <row r="491" ht="15.75" customHeight="1">
      <c r="A491" s="464"/>
      <c r="B491" s="464"/>
      <c r="C491" s="464"/>
      <c r="D491" s="464"/>
      <c r="E491" s="464"/>
      <c r="F491" s="464"/>
      <c r="G491" s="469">
        <v>0.19</v>
      </c>
      <c r="H491" s="464"/>
      <c r="I491" s="464"/>
      <c r="J491" s="464"/>
      <c r="K491" s="464"/>
      <c r="L491" s="464"/>
      <c r="M491" s="464"/>
      <c r="N491" s="464"/>
      <c r="O491" s="464"/>
      <c r="P491" s="464"/>
      <c r="Q491" s="464"/>
      <c r="R491" s="464"/>
      <c r="S491" s="464"/>
      <c r="T491" s="464"/>
      <c r="U491" s="464"/>
      <c r="V491" s="464"/>
      <c r="W491" s="464"/>
      <c r="X491" s="464"/>
      <c r="Y491" s="464"/>
      <c r="Z491" s="464"/>
    </row>
    <row r="492" ht="15.75" customHeight="1">
      <c r="A492" s="464"/>
      <c r="B492" s="464"/>
      <c r="C492" s="464"/>
      <c r="D492" s="464"/>
      <c r="E492" s="464"/>
      <c r="F492" s="464"/>
      <c r="G492" s="469">
        <v>0.02</v>
      </c>
      <c r="H492" s="464"/>
      <c r="I492" s="464"/>
      <c r="J492" s="464"/>
      <c r="K492" s="464"/>
      <c r="L492" s="464"/>
      <c r="M492" s="464"/>
      <c r="N492" s="464"/>
      <c r="O492" s="464"/>
      <c r="P492" s="464"/>
      <c r="Q492" s="464"/>
      <c r="R492" s="464"/>
      <c r="S492" s="464"/>
      <c r="T492" s="464"/>
      <c r="U492" s="464"/>
      <c r="V492" s="464"/>
      <c r="W492" s="464"/>
      <c r="X492" s="464"/>
      <c r="Y492" s="464"/>
      <c r="Z492" s="464"/>
    </row>
    <row r="493" ht="15.75" customHeight="1">
      <c r="A493" s="464"/>
      <c r="B493" s="464"/>
      <c r="C493" s="464"/>
      <c r="D493" s="464"/>
      <c r="E493" s="464"/>
      <c r="F493" s="464"/>
      <c r="G493" s="469">
        <v>0.04</v>
      </c>
      <c r="H493" s="464"/>
      <c r="I493" s="464"/>
      <c r="J493" s="464"/>
      <c r="K493" s="464"/>
      <c r="L493" s="464"/>
      <c r="M493" s="464"/>
      <c r="N493" s="464"/>
      <c r="O493" s="464"/>
      <c r="P493" s="464"/>
      <c r="Q493" s="464"/>
      <c r="R493" s="464"/>
      <c r="S493" s="464"/>
      <c r="T493" s="464"/>
      <c r="U493" s="464"/>
      <c r="V493" s="464"/>
      <c r="W493" s="464"/>
      <c r="X493" s="464"/>
      <c r="Y493" s="464"/>
      <c r="Z493" s="464"/>
    </row>
    <row r="494" ht="15.75" customHeight="1">
      <c r="A494" s="464"/>
      <c r="B494" s="464"/>
      <c r="C494" s="464"/>
      <c r="D494" s="464"/>
      <c r="E494" s="464"/>
      <c r="F494" s="464"/>
      <c r="G494" s="469">
        <v>0.05</v>
      </c>
      <c r="H494" s="464"/>
      <c r="I494" s="464"/>
      <c r="J494" s="464"/>
      <c r="K494" s="464"/>
      <c r="L494" s="464"/>
      <c r="M494" s="464"/>
      <c r="N494" s="464"/>
      <c r="O494" s="464"/>
      <c r="P494" s="464"/>
      <c r="Q494" s="464"/>
      <c r="R494" s="464"/>
      <c r="S494" s="464"/>
      <c r="T494" s="464"/>
      <c r="U494" s="464"/>
      <c r="V494" s="464"/>
      <c r="W494" s="464"/>
      <c r="X494" s="464"/>
      <c r="Y494" s="464"/>
      <c r="Z494" s="464"/>
    </row>
    <row r="495" ht="15.75" customHeight="1">
      <c r="A495" s="464"/>
      <c r="B495" s="464"/>
      <c r="C495" s="464"/>
      <c r="D495" s="464"/>
      <c r="E495" s="464"/>
      <c r="F495" s="464"/>
      <c r="G495" s="469">
        <v>0.02</v>
      </c>
      <c r="H495" s="464"/>
      <c r="I495" s="464"/>
      <c r="J495" s="464"/>
      <c r="K495" s="464"/>
      <c r="L495" s="464"/>
      <c r="M495" s="464"/>
      <c r="N495" s="464"/>
      <c r="O495" s="464"/>
      <c r="P495" s="464"/>
      <c r="Q495" s="464"/>
      <c r="R495" s="464"/>
      <c r="S495" s="464"/>
      <c r="T495" s="464"/>
      <c r="U495" s="464"/>
      <c r="V495" s="464"/>
      <c r="W495" s="464"/>
      <c r="X495" s="464"/>
      <c r="Y495" s="464"/>
      <c r="Z495" s="464"/>
    </row>
    <row r="496" ht="15.75" customHeight="1">
      <c r="A496" s="464"/>
      <c r="B496" s="464"/>
      <c r="C496" s="464"/>
      <c r="D496" s="464"/>
      <c r="E496" s="464"/>
      <c r="F496" s="464"/>
      <c r="G496" s="469">
        <v>0.01</v>
      </c>
      <c r="H496" s="464"/>
      <c r="I496" s="464"/>
      <c r="J496" s="464"/>
      <c r="K496" s="464"/>
      <c r="L496" s="464"/>
      <c r="M496" s="464"/>
      <c r="N496" s="464"/>
      <c r="O496" s="464"/>
      <c r="P496" s="464"/>
      <c r="Q496" s="464"/>
      <c r="R496" s="464"/>
      <c r="S496" s="464"/>
      <c r="T496" s="464"/>
      <c r="U496" s="464"/>
      <c r="V496" s="464"/>
      <c r="W496" s="464"/>
      <c r="X496" s="464"/>
      <c r="Y496" s="464"/>
      <c r="Z496" s="464"/>
    </row>
    <row r="497" ht="15.75" customHeight="1">
      <c r="A497" s="464"/>
      <c r="B497" s="464"/>
      <c r="C497" s="464"/>
      <c r="D497" s="464"/>
      <c r="E497" s="464"/>
      <c r="F497" s="464"/>
      <c r="G497" s="469">
        <v>-0.04</v>
      </c>
      <c r="H497" s="464"/>
      <c r="I497" s="464"/>
      <c r="J497" s="464"/>
      <c r="K497" s="464"/>
      <c r="L497" s="464"/>
      <c r="M497" s="464"/>
      <c r="N497" s="464"/>
      <c r="O497" s="464"/>
      <c r="P497" s="464"/>
      <c r="Q497" s="464"/>
      <c r="R497" s="464"/>
      <c r="S497" s="464"/>
      <c r="T497" s="464"/>
      <c r="U497" s="464"/>
      <c r="V497" s="464"/>
      <c r="W497" s="464"/>
      <c r="X497" s="464"/>
      <c r="Y497" s="464"/>
      <c r="Z497" s="464"/>
    </row>
    <row r="498" ht="15.75" customHeight="1">
      <c r="A498" s="464"/>
      <c r="B498" s="464"/>
      <c r="C498" s="464"/>
      <c r="D498" s="464"/>
      <c r="E498" s="464"/>
      <c r="F498" s="464"/>
      <c r="G498" s="469">
        <v>-0.05</v>
      </c>
      <c r="H498" s="464"/>
      <c r="I498" s="464"/>
      <c r="J498" s="464"/>
      <c r="K498" s="464"/>
      <c r="L498" s="464"/>
      <c r="M498" s="464"/>
      <c r="N498" s="464"/>
      <c r="O498" s="464"/>
      <c r="P498" s="464"/>
      <c r="Q498" s="464"/>
      <c r="R498" s="464"/>
      <c r="S498" s="464"/>
      <c r="T498" s="464"/>
      <c r="U498" s="464"/>
      <c r="V498" s="464"/>
      <c r="W498" s="464"/>
      <c r="X498" s="464"/>
      <c r="Y498" s="464"/>
      <c r="Z498" s="464"/>
    </row>
    <row r="499" ht="15.75" customHeight="1">
      <c r="A499" s="464"/>
      <c r="B499" s="464"/>
      <c r="C499" s="464"/>
      <c r="D499" s="464"/>
      <c r="E499" s="464"/>
      <c r="F499" s="464"/>
      <c r="G499" s="469">
        <v>0.03</v>
      </c>
      <c r="H499" s="464"/>
      <c r="I499" s="464"/>
      <c r="J499" s="464"/>
      <c r="K499" s="464"/>
      <c r="L499" s="464"/>
      <c r="M499" s="464"/>
      <c r="N499" s="464"/>
      <c r="O499" s="464"/>
      <c r="P499" s="464"/>
      <c r="Q499" s="464"/>
      <c r="R499" s="464"/>
      <c r="S499" s="464"/>
      <c r="T499" s="464"/>
      <c r="U499" s="464"/>
      <c r="V499" s="464"/>
      <c r="W499" s="464"/>
      <c r="X499" s="464"/>
      <c r="Y499" s="464"/>
      <c r="Z499" s="464"/>
    </row>
    <row r="500" ht="15.75" customHeight="1">
      <c r="A500" s="464"/>
      <c r="B500" s="464"/>
      <c r="C500" s="464"/>
      <c r="D500" s="464"/>
      <c r="E500" s="464"/>
      <c r="F500" s="464"/>
      <c r="G500" s="469">
        <v>0.12</v>
      </c>
      <c r="H500" s="464"/>
      <c r="I500" s="464"/>
      <c r="J500" s="464"/>
      <c r="K500" s="464"/>
      <c r="L500" s="464"/>
      <c r="M500" s="464"/>
      <c r="N500" s="464"/>
      <c r="O500" s="464"/>
      <c r="P500" s="464"/>
      <c r="Q500" s="464"/>
      <c r="R500" s="464"/>
      <c r="S500" s="464"/>
      <c r="T500" s="464"/>
      <c r="U500" s="464"/>
      <c r="V500" s="464"/>
      <c r="W500" s="464"/>
      <c r="X500" s="464"/>
      <c r="Y500" s="464"/>
      <c r="Z500" s="464"/>
    </row>
    <row r="501" ht="15.75" customHeight="1">
      <c r="A501" s="464"/>
      <c r="B501" s="464"/>
      <c r="C501" s="464"/>
      <c r="D501" s="464"/>
      <c r="E501" s="464"/>
      <c r="F501" s="464"/>
      <c r="G501" s="469">
        <v>0.11</v>
      </c>
      <c r="H501" s="464"/>
      <c r="I501" s="464"/>
      <c r="J501" s="464"/>
      <c r="K501" s="464"/>
      <c r="L501" s="464"/>
      <c r="M501" s="464"/>
      <c r="N501" s="464"/>
      <c r="O501" s="464"/>
      <c r="P501" s="464"/>
      <c r="Q501" s="464"/>
      <c r="R501" s="464"/>
      <c r="S501" s="464"/>
      <c r="T501" s="464"/>
      <c r="U501" s="464"/>
      <c r="V501" s="464"/>
      <c r="W501" s="464"/>
      <c r="X501" s="464"/>
      <c r="Y501" s="464"/>
      <c r="Z501" s="464"/>
    </row>
    <row r="502" ht="15.75" customHeight="1">
      <c r="A502" s="464"/>
      <c r="B502" s="464"/>
      <c r="C502" s="464"/>
      <c r="D502" s="464"/>
      <c r="E502" s="464"/>
      <c r="F502" s="464"/>
      <c r="G502" s="469">
        <v>0.09</v>
      </c>
      <c r="H502" s="464"/>
      <c r="I502" s="464"/>
      <c r="J502" s="464"/>
      <c r="K502" s="464"/>
      <c r="L502" s="464"/>
      <c r="M502" s="464"/>
      <c r="N502" s="464"/>
      <c r="O502" s="464"/>
      <c r="P502" s="464"/>
      <c r="Q502" s="464"/>
      <c r="R502" s="464"/>
      <c r="S502" s="464"/>
      <c r="T502" s="464"/>
      <c r="U502" s="464"/>
      <c r="V502" s="464"/>
      <c r="W502" s="464"/>
      <c r="X502" s="464"/>
      <c r="Y502" s="464"/>
      <c r="Z502" s="464"/>
    </row>
    <row r="503" ht="15.75" customHeight="1">
      <c r="A503" s="464"/>
      <c r="B503" s="464"/>
      <c r="C503" s="464"/>
      <c r="D503" s="464"/>
      <c r="E503" s="464"/>
      <c r="F503" s="464"/>
      <c r="G503" s="469">
        <v>0.09</v>
      </c>
      <c r="H503" s="464"/>
      <c r="I503" s="464"/>
      <c r="J503" s="464"/>
      <c r="K503" s="464"/>
      <c r="L503" s="464"/>
      <c r="M503" s="464"/>
      <c r="N503" s="464"/>
      <c r="O503" s="464"/>
      <c r="P503" s="464"/>
      <c r="Q503" s="464"/>
      <c r="R503" s="464"/>
      <c r="S503" s="464"/>
      <c r="T503" s="464"/>
      <c r="U503" s="464"/>
      <c r="V503" s="464"/>
      <c r="W503" s="464"/>
      <c r="X503" s="464"/>
      <c r="Y503" s="464"/>
      <c r="Z503" s="464"/>
    </row>
    <row r="504" ht="15.75" customHeight="1">
      <c r="A504" s="464"/>
      <c r="B504" s="464"/>
      <c r="C504" s="464"/>
      <c r="D504" s="464"/>
      <c r="E504" s="464"/>
      <c r="F504" s="464"/>
      <c r="G504" s="469">
        <v>0.1</v>
      </c>
      <c r="H504" s="464"/>
      <c r="I504" s="464"/>
      <c r="J504" s="464"/>
      <c r="K504" s="464"/>
      <c r="L504" s="464"/>
      <c r="M504" s="464"/>
      <c r="N504" s="464"/>
      <c r="O504" s="464"/>
      <c r="P504" s="464"/>
      <c r="Q504" s="464"/>
      <c r="R504" s="464"/>
      <c r="S504" s="464"/>
      <c r="T504" s="464"/>
      <c r="U504" s="464"/>
      <c r="V504" s="464"/>
      <c r="W504" s="464"/>
      <c r="X504" s="464"/>
      <c r="Y504" s="464"/>
      <c r="Z504" s="464"/>
    </row>
    <row r="505" ht="15.75" customHeight="1">
      <c r="A505" s="464"/>
      <c r="B505" s="464"/>
      <c r="C505" s="464"/>
      <c r="D505" s="464"/>
      <c r="E505" s="464"/>
      <c r="F505" s="464"/>
      <c r="G505" s="469">
        <v>0.15</v>
      </c>
      <c r="H505" s="464"/>
      <c r="I505" s="464"/>
      <c r="J505" s="464"/>
      <c r="K505" s="464"/>
      <c r="L505" s="464"/>
      <c r="M505" s="464"/>
      <c r="N505" s="464"/>
      <c r="O505" s="464"/>
      <c r="P505" s="464"/>
      <c r="Q505" s="464"/>
      <c r="R505" s="464"/>
      <c r="S505" s="464"/>
      <c r="T505" s="464"/>
      <c r="U505" s="464"/>
      <c r="V505" s="464"/>
      <c r="W505" s="464"/>
      <c r="X505" s="464"/>
      <c r="Y505" s="464"/>
      <c r="Z505" s="464"/>
    </row>
    <row r="506" ht="15.75" customHeight="1">
      <c r="A506" s="464"/>
      <c r="B506" s="464"/>
      <c r="C506" s="464"/>
      <c r="D506" s="464"/>
      <c r="E506" s="464"/>
      <c r="F506" s="464"/>
      <c r="G506" s="469">
        <v>0.14</v>
      </c>
      <c r="H506" s="464"/>
      <c r="I506" s="464"/>
      <c r="J506" s="464"/>
      <c r="K506" s="464"/>
      <c r="L506" s="464"/>
      <c r="M506" s="464"/>
      <c r="N506" s="464"/>
      <c r="O506" s="464"/>
      <c r="P506" s="464"/>
      <c r="Q506" s="464"/>
      <c r="R506" s="464"/>
      <c r="S506" s="464"/>
      <c r="T506" s="464"/>
      <c r="U506" s="464"/>
      <c r="V506" s="464"/>
      <c r="W506" s="464"/>
      <c r="X506" s="464"/>
      <c r="Y506" s="464"/>
      <c r="Z506" s="464"/>
    </row>
    <row r="507" ht="15.75" customHeight="1">
      <c r="A507" s="464"/>
      <c r="B507" s="464"/>
      <c r="C507" s="464"/>
      <c r="D507" s="464"/>
      <c r="E507" s="464"/>
      <c r="F507" s="464"/>
      <c r="G507" s="469">
        <v>0.22</v>
      </c>
      <c r="H507" s="464"/>
      <c r="I507" s="464"/>
      <c r="J507" s="464"/>
      <c r="K507" s="464"/>
      <c r="L507" s="464"/>
      <c r="M507" s="464"/>
      <c r="N507" s="464"/>
      <c r="O507" s="464"/>
      <c r="P507" s="464"/>
      <c r="Q507" s="464"/>
      <c r="R507" s="464"/>
      <c r="S507" s="464"/>
      <c r="T507" s="464"/>
      <c r="U507" s="464"/>
      <c r="V507" s="464"/>
      <c r="W507" s="464"/>
      <c r="X507" s="464"/>
      <c r="Y507" s="464"/>
      <c r="Z507" s="464"/>
    </row>
    <row r="508" ht="15.75" customHeight="1">
      <c r="A508" s="464"/>
      <c r="B508" s="464"/>
      <c r="C508" s="464"/>
      <c r="D508" s="464"/>
      <c r="E508" s="464"/>
      <c r="F508" s="464"/>
      <c r="G508" s="469">
        <v>0.25</v>
      </c>
      <c r="H508" s="464"/>
      <c r="I508" s="464"/>
      <c r="J508" s="464"/>
      <c r="K508" s="464"/>
      <c r="L508" s="464"/>
      <c r="M508" s="464"/>
      <c r="N508" s="464"/>
      <c r="O508" s="464"/>
      <c r="P508" s="464"/>
      <c r="Q508" s="464"/>
      <c r="R508" s="464"/>
      <c r="S508" s="464"/>
      <c r="T508" s="464"/>
      <c r="U508" s="464"/>
      <c r="V508" s="464"/>
      <c r="W508" s="464"/>
      <c r="X508" s="464"/>
      <c r="Y508" s="464"/>
      <c r="Z508" s="464"/>
    </row>
    <row r="509" ht="15.75" customHeight="1">
      <c r="A509" s="464"/>
      <c r="B509" s="464"/>
      <c r="C509" s="464"/>
      <c r="D509" s="464"/>
      <c r="E509" s="464"/>
      <c r="F509" s="464"/>
      <c r="G509" s="469">
        <v>0.26</v>
      </c>
      <c r="H509" s="464"/>
      <c r="I509" s="464"/>
      <c r="J509" s="464"/>
      <c r="K509" s="464"/>
      <c r="L509" s="464"/>
      <c r="M509" s="464"/>
      <c r="N509" s="464"/>
      <c r="O509" s="464"/>
      <c r="P509" s="464"/>
      <c r="Q509" s="464"/>
      <c r="R509" s="464"/>
      <c r="S509" s="464"/>
      <c r="T509" s="464"/>
      <c r="U509" s="464"/>
      <c r="V509" s="464"/>
      <c r="W509" s="464"/>
      <c r="X509" s="464"/>
      <c r="Y509" s="464"/>
      <c r="Z509" s="464"/>
    </row>
    <row r="510" ht="15.75" customHeight="1">
      <c r="A510" s="464"/>
      <c r="B510" s="464"/>
      <c r="C510" s="464"/>
      <c r="D510" s="464"/>
      <c r="E510" s="464"/>
      <c r="F510" s="464"/>
      <c r="G510" s="469">
        <v>0.2</v>
      </c>
      <c r="H510" s="464"/>
      <c r="I510" s="464"/>
      <c r="J510" s="464"/>
      <c r="K510" s="464"/>
      <c r="L510" s="464"/>
      <c r="M510" s="464"/>
      <c r="N510" s="464"/>
      <c r="O510" s="464"/>
      <c r="P510" s="464"/>
      <c r="Q510" s="464"/>
      <c r="R510" s="464"/>
      <c r="S510" s="464"/>
      <c r="T510" s="464"/>
      <c r="U510" s="464"/>
      <c r="V510" s="464"/>
      <c r="W510" s="464"/>
      <c r="X510" s="464"/>
      <c r="Y510" s="464"/>
      <c r="Z510" s="464"/>
    </row>
    <row r="511" ht="15.75" customHeight="1">
      <c r="A511" s="464"/>
      <c r="B511" s="464"/>
      <c r="C511" s="464"/>
      <c r="D511" s="464"/>
      <c r="E511" s="464"/>
      <c r="F511" s="464"/>
      <c r="G511" s="469">
        <v>0.14</v>
      </c>
      <c r="H511" s="464"/>
      <c r="I511" s="464"/>
      <c r="J511" s="464"/>
      <c r="K511" s="464"/>
      <c r="L511" s="464"/>
      <c r="M511" s="464"/>
      <c r="N511" s="464"/>
      <c r="O511" s="464"/>
      <c r="P511" s="464"/>
      <c r="Q511" s="464"/>
      <c r="R511" s="464"/>
      <c r="S511" s="464"/>
      <c r="T511" s="464"/>
      <c r="U511" s="464"/>
      <c r="V511" s="464"/>
      <c r="W511" s="464"/>
      <c r="X511" s="464"/>
      <c r="Y511" s="464"/>
      <c r="Z511" s="464"/>
    </row>
    <row r="512" ht="15.75" customHeight="1">
      <c r="A512" s="464"/>
      <c r="B512" s="464"/>
      <c r="C512" s="464"/>
      <c r="D512" s="464"/>
      <c r="E512" s="464"/>
      <c r="F512" s="464"/>
      <c r="G512" s="469">
        <v>0.14</v>
      </c>
      <c r="H512" s="464"/>
      <c r="I512" s="464"/>
      <c r="J512" s="464"/>
      <c r="K512" s="464"/>
      <c r="L512" s="464"/>
      <c r="M512" s="464"/>
      <c r="N512" s="464"/>
      <c r="O512" s="464"/>
      <c r="P512" s="464"/>
      <c r="Q512" s="464"/>
      <c r="R512" s="464"/>
      <c r="S512" s="464"/>
      <c r="T512" s="464"/>
      <c r="U512" s="464"/>
      <c r="V512" s="464"/>
      <c r="W512" s="464"/>
      <c r="X512" s="464"/>
      <c r="Y512" s="464"/>
      <c r="Z512" s="464"/>
    </row>
    <row r="513" ht="15.75" customHeight="1">
      <c r="A513" s="464"/>
      <c r="B513" s="464"/>
      <c r="C513" s="464"/>
      <c r="D513" s="464"/>
      <c r="E513" s="464"/>
      <c r="F513" s="464"/>
      <c r="G513" s="469">
        <v>0.12</v>
      </c>
      <c r="H513" s="464"/>
      <c r="I513" s="464"/>
      <c r="J513" s="464"/>
      <c r="K513" s="464"/>
      <c r="L513" s="464"/>
      <c r="M513" s="464"/>
      <c r="N513" s="464"/>
      <c r="O513" s="464"/>
      <c r="P513" s="464"/>
      <c r="Q513" s="464"/>
      <c r="R513" s="464"/>
      <c r="S513" s="464"/>
      <c r="T513" s="464"/>
      <c r="U513" s="464"/>
      <c r="V513" s="464"/>
      <c r="W513" s="464"/>
      <c r="X513" s="464"/>
      <c r="Y513" s="464"/>
      <c r="Z513" s="464"/>
    </row>
    <row r="514" ht="15.75" customHeight="1">
      <c r="A514" s="464"/>
      <c r="B514" s="464"/>
      <c r="C514" s="464"/>
      <c r="D514" s="464"/>
      <c r="E514" s="464"/>
      <c r="F514" s="464"/>
      <c r="G514" s="469">
        <v>0.12</v>
      </c>
      <c r="H514" s="464"/>
      <c r="I514" s="464"/>
      <c r="J514" s="464"/>
      <c r="K514" s="464"/>
      <c r="L514" s="464"/>
      <c r="M514" s="464"/>
      <c r="N514" s="464"/>
      <c r="O514" s="464"/>
      <c r="P514" s="464"/>
      <c r="Q514" s="464"/>
      <c r="R514" s="464"/>
      <c r="S514" s="464"/>
      <c r="T514" s="464"/>
      <c r="U514" s="464"/>
      <c r="V514" s="464"/>
      <c r="W514" s="464"/>
      <c r="X514" s="464"/>
      <c r="Y514" s="464"/>
      <c r="Z514" s="464"/>
    </row>
    <row r="515" ht="15.75" customHeight="1">
      <c r="A515" s="464"/>
      <c r="B515" s="464"/>
      <c r="C515" s="464"/>
      <c r="D515" s="464"/>
      <c r="E515" s="464"/>
      <c r="F515" s="464"/>
      <c r="G515" s="469">
        <v>0.11</v>
      </c>
      <c r="H515" s="464"/>
      <c r="I515" s="464"/>
      <c r="J515" s="464"/>
      <c r="K515" s="464"/>
      <c r="L515" s="464"/>
      <c r="M515" s="464"/>
      <c r="N515" s="464"/>
      <c r="O515" s="464"/>
      <c r="P515" s="464"/>
      <c r="Q515" s="464"/>
      <c r="R515" s="464"/>
      <c r="S515" s="464"/>
      <c r="T515" s="464"/>
      <c r="U515" s="464"/>
      <c r="V515" s="464"/>
      <c r="W515" s="464"/>
      <c r="X515" s="464"/>
      <c r="Y515" s="464"/>
      <c r="Z515" s="464"/>
    </row>
    <row r="516" ht="15.75" customHeight="1">
      <c r="A516" s="464"/>
      <c r="B516" s="464"/>
      <c r="C516" s="464"/>
      <c r="D516" s="464"/>
      <c r="E516" s="464"/>
      <c r="F516" s="464"/>
      <c r="G516" s="469">
        <v>0.12</v>
      </c>
      <c r="H516" s="464"/>
      <c r="I516" s="464"/>
      <c r="J516" s="464"/>
      <c r="K516" s="464"/>
      <c r="L516" s="464"/>
      <c r="M516" s="464"/>
      <c r="N516" s="464"/>
      <c r="O516" s="464"/>
      <c r="P516" s="464"/>
      <c r="Q516" s="464"/>
      <c r="R516" s="464"/>
      <c r="S516" s="464"/>
      <c r="T516" s="464"/>
      <c r="U516" s="464"/>
      <c r="V516" s="464"/>
      <c r="W516" s="464"/>
      <c r="X516" s="464"/>
      <c r="Y516" s="464"/>
      <c r="Z516" s="464"/>
    </row>
    <row r="517" ht="15.75" customHeight="1">
      <c r="A517" s="464"/>
      <c r="B517" s="464"/>
      <c r="C517" s="464"/>
      <c r="D517" s="464"/>
      <c r="E517" s="464"/>
      <c r="F517" s="464"/>
      <c r="G517" s="469">
        <v>0.11</v>
      </c>
      <c r="H517" s="464"/>
      <c r="I517" s="464"/>
      <c r="J517" s="464"/>
      <c r="K517" s="464"/>
      <c r="L517" s="464"/>
      <c r="M517" s="464"/>
      <c r="N517" s="464"/>
      <c r="O517" s="464"/>
      <c r="P517" s="464"/>
      <c r="Q517" s="464"/>
      <c r="R517" s="464"/>
      <c r="S517" s="464"/>
      <c r="T517" s="464"/>
      <c r="U517" s="464"/>
      <c r="V517" s="464"/>
      <c r="W517" s="464"/>
      <c r="X517" s="464"/>
      <c r="Y517" s="464"/>
      <c r="Z517" s="464"/>
    </row>
    <row r="518" ht="15.75" customHeight="1">
      <c r="A518" s="464"/>
      <c r="B518" s="464"/>
      <c r="C518" s="464"/>
      <c r="D518" s="464"/>
      <c r="E518" s="464"/>
      <c r="F518" s="464"/>
      <c r="G518" s="469">
        <v>0.12</v>
      </c>
      <c r="H518" s="464"/>
      <c r="I518" s="464"/>
      <c r="J518" s="464"/>
      <c r="K518" s="464"/>
      <c r="L518" s="464"/>
      <c r="M518" s="464"/>
      <c r="N518" s="464"/>
      <c r="O518" s="464"/>
      <c r="P518" s="464"/>
      <c r="Q518" s="464"/>
      <c r="R518" s="464"/>
      <c r="S518" s="464"/>
      <c r="T518" s="464"/>
      <c r="U518" s="464"/>
      <c r="V518" s="464"/>
      <c r="W518" s="464"/>
      <c r="X518" s="464"/>
      <c r="Y518" s="464"/>
      <c r="Z518" s="464"/>
    </row>
    <row r="519" ht="15.75" customHeight="1">
      <c r="A519" s="464"/>
      <c r="B519" s="464"/>
      <c r="C519" s="464"/>
      <c r="D519" s="464"/>
      <c r="E519" s="464"/>
      <c r="F519" s="464"/>
      <c r="G519" s="469">
        <v>0.12</v>
      </c>
      <c r="H519" s="464"/>
      <c r="I519" s="464"/>
      <c r="J519" s="464"/>
      <c r="K519" s="464"/>
      <c r="L519" s="464"/>
      <c r="M519" s="464"/>
      <c r="N519" s="464"/>
      <c r="O519" s="464"/>
      <c r="P519" s="464"/>
      <c r="Q519" s="464"/>
      <c r="R519" s="464"/>
      <c r="S519" s="464"/>
      <c r="T519" s="464"/>
      <c r="U519" s="464"/>
      <c r="V519" s="464"/>
      <c r="W519" s="464"/>
      <c r="X519" s="464"/>
      <c r="Y519" s="464"/>
      <c r="Z519" s="464"/>
    </row>
    <row r="520" ht="15.75" customHeight="1">
      <c r="A520" s="464"/>
      <c r="B520" s="464"/>
      <c r="C520" s="464"/>
      <c r="D520" s="464"/>
      <c r="E520" s="464"/>
      <c r="F520" s="464"/>
      <c r="G520" s="469">
        <v>0.11</v>
      </c>
      <c r="H520" s="464"/>
      <c r="I520" s="464"/>
      <c r="J520" s="464"/>
      <c r="K520" s="464"/>
      <c r="L520" s="464"/>
      <c r="M520" s="464"/>
      <c r="N520" s="464"/>
      <c r="O520" s="464"/>
      <c r="P520" s="464"/>
      <c r="Q520" s="464"/>
      <c r="R520" s="464"/>
      <c r="S520" s="464"/>
      <c r="T520" s="464"/>
      <c r="U520" s="464"/>
      <c r="V520" s="464"/>
      <c r="W520" s="464"/>
      <c r="X520" s="464"/>
      <c r="Y520" s="464"/>
      <c r="Z520" s="464"/>
    </row>
    <row r="521" ht="15.75" customHeight="1">
      <c r="A521" s="464"/>
      <c r="B521" s="464"/>
      <c r="C521" s="464"/>
      <c r="D521" s="464"/>
      <c r="E521" s="464"/>
      <c r="F521" s="464"/>
      <c r="G521" s="469">
        <v>0.1</v>
      </c>
      <c r="H521" s="464"/>
      <c r="I521" s="464"/>
      <c r="J521" s="464"/>
      <c r="K521" s="464"/>
      <c r="L521" s="464"/>
      <c r="M521" s="464"/>
      <c r="N521" s="464"/>
      <c r="O521" s="464"/>
      <c r="P521" s="464"/>
      <c r="Q521" s="464"/>
      <c r="R521" s="464"/>
      <c r="S521" s="464"/>
      <c r="T521" s="464"/>
      <c r="U521" s="464"/>
      <c r="V521" s="464"/>
      <c r="W521" s="464"/>
      <c r="X521" s="464"/>
      <c r="Y521" s="464"/>
      <c r="Z521" s="464"/>
    </row>
    <row r="522" ht="15.75" customHeight="1">
      <c r="A522" s="464"/>
      <c r="B522" s="464"/>
      <c r="C522" s="464"/>
      <c r="D522" s="464"/>
      <c r="E522" s="464"/>
      <c r="F522" s="464"/>
      <c r="G522" s="469">
        <v>0.09</v>
      </c>
      <c r="H522" s="464"/>
      <c r="I522" s="464"/>
      <c r="J522" s="464"/>
      <c r="K522" s="464"/>
      <c r="L522" s="464"/>
      <c r="M522" s="464"/>
      <c r="N522" s="464"/>
      <c r="O522" s="464"/>
      <c r="P522" s="464"/>
      <c r="Q522" s="464"/>
      <c r="R522" s="464"/>
      <c r="S522" s="464"/>
      <c r="T522" s="464"/>
      <c r="U522" s="464"/>
      <c r="V522" s="464"/>
      <c r="W522" s="464"/>
      <c r="X522" s="464"/>
      <c r="Y522" s="464"/>
      <c r="Z522" s="464"/>
    </row>
    <row r="523" ht="15.75" customHeight="1">
      <c r="A523" s="464"/>
      <c r="B523" s="464"/>
      <c r="C523" s="464"/>
      <c r="D523" s="464"/>
      <c r="E523" s="464"/>
      <c r="F523" s="464"/>
      <c r="G523" s="469">
        <v>0.12</v>
      </c>
      <c r="H523" s="464"/>
      <c r="I523" s="464"/>
      <c r="J523" s="464"/>
      <c r="K523" s="464"/>
      <c r="L523" s="464"/>
      <c r="M523" s="464"/>
      <c r="N523" s="464"/>
      <c r="O523" s="464"/>
      <c r="P523" s="464"/>
      <c r="Q523" s="464"/>
      <c r="R523" s="464"/>
      <c r="S523" s="464"/>
      <c r="T523" s="464"/>
      <c r="U523" s="464"/>
      <c r="V523" s="464"/>
      <c r="W523" s="464"/>
      <c r="X523" s="464"/>
      <c r="Y523" s="464"/>
      <c r="Z523" s="464"/>
    </row>
    <row r="524" ht="15.75" customHeight="1">
      <c r="A524" s="464"/>
      <c r="B524" s="464"/>
      <c r="C524" s="464"/>
      <c r="D524" s="464"/>
      <c r="E524" s="464"/>
      <c r="F524" s="464"/>
      <c r="G524" s="469">
        <v>0.13</v>
      </c>
      <c r="H524" s="464"/>
      <c r="I524" s="464"/>
      <c r="J524" s="464"/>
      <c r="K524" s="464"/>
      <c r="L524" s="464"/>
      <c r="M524" s="464"/>
      <c r="N524" s="464"/>
      <c r="O524" s="464"/>
      <c r="P524" s="464"/>
      <c r="Q524" s="464"/>
      <c r="R524" s="464"/>
      <c r="S524" s="464"/>
      <c r="T524" s="464"/>
      <c r="U524" s="464"/>
      <c r="V524" s="464"/>
      <c r="W524" s="464"/>
      <c r="X524" s="464"/>
      <c r="Y524" s="464"/>
      <c r="Z524" s="464"/>
    </row>
    <row r="525" ht="15.75" customHeight="1">
      <c r="A525" s="464"/>
      <c r="B525" s="464"/>
      <c r="C525" s="464"/>
      <c r="D525" s="464"/>
      <c r="E525" s="464"/>
      <c r="F525" s="464"/>
      <c r="G525" s="469">
        <v>0.13</v>
      </c>
      <c r="H525" s="464"/>
      <c r="I525" s="464"/>
      <c r="J525" s="464"/>
      <c r="K525" s="464"/>
      <c r="L525" s="464"/>
      <c r="M525" s="464"/>
      <c r="N525" s="464"/>
      <c r="O525" s="464"/>
      <c r="P525" s="464"/>
      <c r="Q525" s="464"/>
      <c r="R525" s="464"/>
      <c r="S525" s="464"/>
      <c r="T525" s="464"/>
      <c r="U525" s="464"/>
      <c r="V525" s="464"/>
      <c r="W525" s="464"/>
      <c r="X525" s="464"/>
      <c r="Y525" s="464"/>
      <c r="Z525" s="464"/>
    </row>
    <row r="526" ht="15.75" customHeight="1">
      <c r="A526" s="464"/>
      <c r="B526" s="464"/>
      <c r="C526" s="464"/>
      <c r="D526" s="464"/>
      <c r="E526" s="464"/>
      <c r="F526" s="464"/>
      <c r="G526" s="469">
        <v>0.12</v>
      </c>
      <c r="H526" s="464"/>
      <c r="I526" s="464"/>
      <c r="J526" s="464"/>
      <c r="K526" s="464"/>
      <c r="L526" s="464"/>
      <c r="M526" s="464"/>
      <c r="N526" s="464"/>
      <c r="O526" s="464"/>
      <c r="P526" s="464"/>
      <c r="Q526" s="464"/>
      <c r="R526" s="464"/>
      <c r="S526" s="464"/>
      <c r="T526" s="464"/>
      <c r="U526" s="464"/>
      <c r="V526" s="464"/>
      <c r="W526" s="464"/>
      <c r="X526" s="464"/>
      <c r="Y526" s="464"/>
      <c r="Z526" s="464"/>
    </row>
    <row r="527" ht="15.75" customHeight="1">
      <c r="A527" s="464"/>
      <c r="B527" s="464"/>
      <c r="C527" s="464"/>
      <c r="D527" s="464"/>
      <c r="E527" s="464"/>
      <c r="F527" s="464"/>
      <c r="G527" s="469">
        <v>0.11</v>
      </c>
      <c r="H527" s="464"/>
      <c r="I527" s="464"/>
      <c r="J527" s="464"/>
      <c r="K527" s="464"/>
      <c r="L527" s="464"/>
      <c r="M527" s="464"/>
      <c r="N527" s="464"/>
      <c r="O527" s="464"/>
      <c r="P527" s="464"/>
      <c r="Q527" s="464"/>
      <c r="R527" s="464"/>
      <c r="S527" s="464"/>
      <c r="T527" s="464"/>
      <c r="U527" s="464"/>
      <c r="V527" s="464"/>
      <c r="W527" s="464"/>
      <c r="X527" s="464"/>
      <c r="Y527" s="464"/>
      <c r="Z527" s="464"/>
    </row>
    <row r="528" ht="15.75" customHeight="1">
      <c r="A528" s="464"/>
      <c r="B528" s="464"/>
      <c r="C528" s="464"/>
      <c r="D528" s="464"/>
      <c r="E528" s="464"/>
      <c r="F528" s="464"/>
      <c r="G528" s="469">
        <v>0.12</v>
      </c>
      <c r="H528" s="464"/>
      <c r="I528" s="464"/>
      <c r="J528" s="464"/>
      <c r="K528" s="464"/>
      <c r="L528" s="464"/>
      <c r="M528" s="464"/>
      <c r="N528" s="464"/>
      <c r="O528" s="464"/>
      <c r="P528" s="464"/>
      <c r="Q528" s="464"/>
      <c r="R528" s="464"/>
      <c r="S528" s="464"/>
      <c r="T528" s="464"/>
      <c r="U528" s="464"/>
      <c r="V528" s="464"/>
      <c r="W528" s="464"/>
      <c r="X528" s="464"/>
      <c r="Y528" s="464"/>
      <c r="Z528" s="464"/>
    </row>
    <row r="529" ht="15.75" customHeight="1">
      <c r="A529" s="464"/>
      <c r="B529" s="464"/>
      <c r="C529" s="464"/>
      <c r="D529" s="464"/>
      <c r="E529" s="464"/>
      <c r="F529" s="464"/>
      <c r="G529" s="469">
        <v>0.12</v>
      </c>
      <c r="H529" s="464"/>
      <c r="I529" s="464"/>
      <c r="J529" s="464"/>
      <c r="K529" s="464"/>
      <c r="L529" s="464"/>
      <c r="M529" s="464"/>
      <c r="N529" s="464"/>
      <c r="O529" s="464"/>
      <c r="P529" s="464"/>
      <c r="Q529" s="464"/>
      <c r="R529" s="464"/>
      <c r="S529" s="464"/>
      <c r="T529" s="464"/>
      <c r="U529" s="464"/>
      <c r="V529" s="464"/>
      <c r="W529" s="464"/>
      <c r="X529" s="464"/>
      <c r="Y529" s="464"/>
      <c r="Z529" s="464"/>
    </row>
    <row r="530" ht="15.75" customHeight="1">
      <c r="A530" s="464"/>
      <c r="B530" s="464"/>
      <c r="C530" s="464"/>
      <c r="D530" s="464"/>
      <c r="E530" s="464"/>
      <c r="F530" s="464"/>
      <c r="G530" s="469">
        <v>0.13</v>
      </c>
      <c r="H530" s="464"/>
      <c r="I530" s="464"/>
      <c r="J530" s="464"/>
      <c r="K530" s="464"/>
      <c r="L530" s="464"/>
      <c r="M530" s="464"/>
      <c r="N530" s="464"/>
      <c r="O530" s="464"/>
      <c r="P530" s="464"/>
      <c r="Q530" s="464"/>
      <c r="R530" s="464"/>
      <c r="S530" s="464"/>
      <c r="T530" s="464"/>
      <c r="U530" s="464"/>
      <c r="V530" s="464"/>
      <c r="W530" s="464"/>
      <c r="X530" s="464"/>
      <c r="Y530" s="464"/>
      <c r="Z530" s="464"/>
    </row>
    <row r="531" ht="15.75" customHeight="1">
      <c r="A531" s="464"/>
      <c r="B531" s="464"/>
      <c r="C531" s="464"/>
      <c r="D531" s="464"/>
      <c r="E531" s="464"/>
      <c r="F531" s="464"/>
      <c r="G531" s="469">
        <v>0.13</v>
      </c>
      <c r="H531" s="464"/>
      <c r="I531" s="464"/>
      <c r="J531" s="464"/>
      <c r="K531" s="464"/>
      <c r="L531" s="464"/>
      <c r="M531" s="464"/>
      <c r="N531" s="464"/>
      <c r="O531" s="464"/>
      <c r="P531" s="464"/>
      <c r="Q531" s="464"/>
      <c r="R531" s="464"/>
      <c r="S531" s="464"/>
      <c r="T531" s="464"/>
      <c r="U531" s="464"/>
      <c r="V531" s="464"/>
      <c r="W531" s="464"/>
      <c r="X531" s="464"/>
      <c r="Y531" s="464"/>
      <c r="Z531" s="464"/>
    </row>
    <row r="532" ht="15.75" customHeight="1">
      <c r="A532" s="464"/>
      <c r="B532" s="464"/>
      <c r="C532" s="464"/>
      <c r="D532" s="464"/>
      <c r="E532" s="464"/>
      <c r="F532" s="464"/>
      <c r="G532" s="469">
        <v>0.12</v>
      </c>
      <c r="H532" s="464"/>
      <c r="I532" s="464"/>
      <c r="J532" s="464"/>
      <c r="K532" s="464"/>
      <c r="L532" s="464"/>
      <c r="M532" s="464"/>
      <c r="N532" s="464"/>
      <c r="O532" s="464"/>
      <c r="P532" s="464"/>
      <c r="Q532" s="464"/>
      <c r="R532" s="464"/>
      <c r="S532" s="464"/>
      <c r="T532" s="464"/>
      <c r="U532" s="464"/>
      <c r="V532" s="464"/>
      <c r="W532" s="464"/>
      <c r="X532" s="464"/>
      <c r="Y532" s="464"/>
      <c r="Z532" s="464"/>
    </row>
    <row r="533" ht="15.75" customHeight="1">
      <c r="A533" s="464"/>
      <c r="B533" s="464"/>
      <c r="C533" s="464"/>
      <c r="D533" s="464"/>
      <c r="E533" s="464"/>
      <c r="F533" s="464"/>
      <c r="G533" s="469">
        <v>0.12</v>
      </c>
      <c r="H533" s="464"/>
      <c r="I533" s="464"/>
      <c r="J533" s="464"/>
      <c r="K533" s="464"/>
      <c r="L533" s="464"/>
      <c r="M533" s="464"/>
      <c r="N533" s="464"/>
      <c r="O533" s="464"/>
      <c r="P533" s="464"/>
      <c r="Q533" s="464"/>
      <c r="R533" s="464"/>
      <c r="S533" s="464"/>
      <c r="T533" s="464"/>
      <c r="U533" s="464"/>
      <c r="V533" s="464"/>
      <c r="W533" s="464"/>
      <c r="X533" s="464"/>
      <c r="Y533" s="464"/>
      <c r="Z533" s="464"/>
    </row>
    <row r="534" ht="15.75" customHeight="1">
      <c r="A534" s="464"/>
      <c r="B534" s="464"/>
      <c r="C534" s="464"/>
      <c r="D534" s="464"/>
      <c r="E534" s="464"/>
      <c r="F534" s="464"/>
      <c r="G534" s="469">
        <v>0.13</v>
      </c>
      <c r="H534" s="464"/>
      <c r="I534" s="464"/>
      <c r="J534" s="464"/>
      <c r="K534" s="464"/>
      <c r="L534" s="464"/>
      <c r="M534" s="464"/>
      <c r="N534" s="464"/>
      <c r="O534" s="464"/>
      <c r="P534" s="464"/>
      <c r="Q534" s="464"/>
      <c r="R534" s="464"/>
      <c r="S534" s="464"/>
      <c r="T534" s="464"/>
      <c r="U534" s="464"/>
      <c r="V534" s="464"/>
      <c r="W534" s="464"/>
      <c r="X534" s="464"/>
      <c r="Y534" s="464"/>
      <c r="Z534" s="464"/>
    </row>
    <row r="535" ht="15.75" customHeight="1">
      <c r="A535" s="464"/>
      <c r="B535" s="464"/>
      <c r="C535" s="464"/>
      <c r="D535" s="464"/>
      <c r="E535" s="464"/>
      <c r="F535" s="464"/>
      <c r="G535" s="469">
        <v>0.13</v>
      </c>
      <c r="H535" s="464"/>
      <c r="I535" s="464"/>
      <c r="J535" s="464"/>
      <c r="K535" s="464"/>
      <c r="L535" s="464"/>
      <c r="M535" s="464"/>
      <c r="N535" s="464"/>
      <c r="O535" s="464"/>
      <c r="P535" s="464"/>
      <c r="Q535" s="464"/>
      <c r="R535" s="464"/>
      <c r="S535" s="464"/>
      <c r="T535" s="464"/>
      <c r="U535" s="464"/>
      <c r="V535" s="464"/>
      <c r="W535" s="464"/>
      <c r="X535" s="464"/>
      <c r="Y535" s="464"/>
      <c r="Z535" s="464"/>
    </row>
    <row r="536" ht="15.75" customHeight="1">
      <c r="A536" s="464"/>
      <c r="B536" s="464"/>
      <c r="C536" s="464"/>
      <c r="D536" s="464"/>
      <c r="E536" s="464"/>
      <c r="F536" s="464"/>
      <c r="G536" s="469">
        <v>0.12</v>
      </c>
      <c r="H536" s="464"/>
      <c r="I536" s="464"/>
      <c r="J536" s="464"/>
      <c r="K536" s="464"/>
      <c r="L536" s="464"/>
      <c r="M536" s="464"/>
      <c r="N536" s="464"/>
      <c r="O536" s="464"/>
      <c r="P536" s="464"/>
      <c r="Q536" s="464"/>
      <c r="R536" s="464"/>
      <c r="S536" s="464"/>
      <c r="T536" s="464"/>
      <c r="U536" s="464"/>
      <c r="V536" s="464"/>
      <c r="W536" s="464"/>
      <c r="X536" s="464"/>
      <c r="Y536" s="464"/>
      <c r="Z536" s="464"/>
    </row>
    <row r="537" ht="15.75" customHeight="1">
      <c r="A537" s="464"/>
      <c r="B537" s="464"/>
      <c r="C537" s="464"/>
      <c r="D537" s="464"/>
      <c r="E537" s="464"/>
      <c r="F537" s="464"/>
      <c r="G537" s="469">
        <v>0.12</v>
      </c>
      <c r="H537" s="464"/>
      <c r="I537" s="464"/>
      <c r="J537" s="464"/>
      <c r="K537" s="464"/>
      <c r="L537" s="464"/>
      <c r="M537" s="464"/>
      <c r="N537" s="464"/>
      <c r="O537" s="464"/>
      <c r="P537" s="464"/>
      <c r="Q537" s="464"/>
      <c r="R537" s="464"/>
      <c r="S537" s="464"/>
      <c r="T537" s="464"/>
      <c r="U537" s="464"/>
      <c r="V537" s="464"/>
      <c r="W537" s="464"/>
      <c r="X537" s="464"/>
      <c r="Y537" s="464"/>
      <c r="Z537" s="464"/>
    </row>
    <row r="538" ht="15.75" customHeight="1">
      <c r="A538" s="464"/>
      <c r="B538" s="464"/>
      <c r="C538" s="464"/>
      <c r="D538" s="464"/>
      <c r="E538" s="464"/>
      <c r="F538" s="464"/>
      <c r="G538" s="469">
        <v>0.12</v>
      </c>
      <c r="H538" s="464"/>
      <c r="I538" s="464"/>
      <c r="J538" s="464"/>
      <c r="K538" s="464"/>
      <c r="L538" s="464"/>
      <c r="M538" s="464"/>
      <c r="N538" s="464"/>
      <c r="O538" s="464"/>
      <c r="P538" s="464"/>
      <c r="Q538" s="464"/>
      <c r="R538" s="464"/>
      <c r="S538" s="464"/>
      <c r="T538" s="464"/>
      <c r="U538" s="464"/>
      <c r="V538" s="464"/>
      <c r="W538" s="464"/>
      <c r="X538" s="464"/>
      <c r="Y538" s="464"/>
      <c r="Z538" s="464"/>
    </row>
    <row r="539" ht="15.75" customHeight="1">
      <c r="A539" s="464"/>
      <c r="B539" s="464"/>
      <c r="C539" s="464"/>
      <c r="D539" s="464"/>
      <c r="E539" s="464"/>
      <c r="F539" s="464"/>
      <c r="G539" s="469">
        <v>0.14</v>
      </c>
      <c r="H539" s="464"/>
      <c r="I539" s="464"/>
      <c r="J539" s="464"/>
      <c r="K539" s="464"/>
      <c r="L539" s="464"/>
      <c r="M539" s="464"/>
      <c r="N539" s="464"/>
      <c r="O539" s="464"/>
      <c r="P539" s="464"/>
      <c r="Q539" s="464"/>
      <c r="R539" s="464"/>
      <c r="S539" s="464"/>
      <c r="T539" s="464"/>
      <c r="U539" s="464"/>
      <c r="V539" s="464"/>
      <c r="W539" s="464"/>
      <c r="X539" s="464"/>
      <c r="Y539" s="464"/>
      <c r="Z539" s="464"/>
    </row>
    <row r="540" ht="15.75" customHeight="1">
      <c r="A540" s="464"/>
      <c r="B540" s="464"/>
      <c r="C540" s="464"/>
      <c r="D540" s="464"/>
      <c r="E540" s="464"/>
      <c r="F540" s="464"/>
      <c r="G540" s="469">
        <v>0.15</v>
      </c>
      <c r="H540" s="464"/>
      <c r="I540" s="464"/>
      <c r="J540" s="464"/>
      <c r="K540" s="464"/>
      <c r="L540" s="464"/>
      <c r="M540" s="464"/>
      <c r="N540" s="464"/>
      <c r="O540" s="464"/>
      <c r="P540" s="464"/>
      <c r="Q540" s="464"/>
      <c r="R540" s="464"/>
      <c r="S540" s="464"/>
      <c r="T540" s="464"/>
      <c r="U540" s="464"/>
      <c r="V540" s="464"/>
      <c r="W540" s="464"/>
      <c r="X540" s="464"/>
      <c r="Y540" s="464"/>
      <c r="Z540" s="464"/>
    </row>
    <row r="541" ht="15.75" customHeight="1">
      <c r="A541" s="464"/>
      <c r="B541" s="464"/>
      <c r="C541" s="464"/>
      <c r="D541" s="464"/>
      <c r="E541" s="464"/>
      <c r="F541" s="464"/>
      <c r="G541" s="469">
        <v>0.15</v>
      </c>
      <c r="H541" s="464"/>
      <c r="I541" s="464"/>
      <c r="J541" s="464"/>
      <c r="K541" s="464"/>
      <c r="L541" s="464"/>
      <c r="M541" s="464"/>
      <c r="N541" s="464"/>
      <c r="O541" s="464"/>
      <c r="P541" s="464"/>
      <c r="Q541" s="464"/>
      <c r="R541" s="464"/>
      <c r="S541" s="464"/>
      <c r="T541" s="464"/>
      <c r="U541" s="464"/>
      <c r="V541" s="464"/>
      <c r="W541" s="464"/>
      <c r="X541" s="464"/>
      <c r="Y541" s="464"/>
      <c r="Z541" s="464"/>
    </row>
    <row r="542" ht="15.75" customHeight="1">
      <c r="A542" s="464"/>
      <c r="B542" s="464"/>
      <c r="C542" s="464"/>
      <c r="D542" s="464"/>
      <c r="E542" s="464"/>
      <c r="F542" s="464"/>
      <c r="G542" s="469">
        <v>0.14</v>
      </c>
      <c r="H542" s="464"/>
      <c r="I542" s="464"/>
      <c r="J542" s="464"/>
      <c r="K542" s="464"/>
      <c r="L542" s="464"/>
      <c r="M542" s="464"/>
      <c r="N542" s="464"/>
      <c r="O542" s="464"/>
      <c r="P542" s="464"/>
      <c r="Q542" s="464"/>
      <c r="R542" s="464"/>
      <c r="S542" s="464"/>
      <c r="T542" s="464"/>
      <c r="U542" s="464"/>
      <c r="V542" s="464"/>
      <c r="W542" s="464"/>
      <c r="X542" s="464"/>
      <c r="Y542" s="464"/>
      <c r="Z542" s="464"/>
    </row>
    <row r="543" ht="15.75" customHeight="1">
      <c r="A543" s="464"/>
      <c r="B543" s="464"/>
      <c r="C543" s="464"/>
      <c r="D543" s="464"/>
      <c r="E543" s="464"/>
      <c r="F543" s="464"/>
      <c r="G543" s="469">
        <v>0.14</v>
      </c>
      <c r="H543" s="464"/>
      <c r="I543" s="464"/>
      <c r="J543" s="464"/>
      <c r="K543" s="464"/>
      <c r="L543" s="464"/>
      <c r="M543" s="464"/>
      <c r="N543" s="464"/>
      <c r="O543" s="464"/>
      <c r="P543" s="464"/>
      <c r="Q543" s="464"/>
      <c r="R543" s="464"/>
      <c r="S543" s="464"/>
      <c r="T543" s="464"/>
      <c r="U543" s="464"/>
      <c r="V543" s="464"/>
      <c r="W543" s="464"/>
      <c r="X543" s="464"/>
      <c r="Y543" s="464"/>
      <c r="Z543" s="464"/>
    </row>
    <row r="544" ht="15.75" customHeight="1">
      <c r="A544" s="464"/>
      <c r="B544" s="464"/>
      <c r="C544" s="464"/>
      <c r="D544" s="464"/>
      <c r="E544" s="464"/>
      <c r="F544" s="464"/>
      <c r="G544" s="469">
        <v>0.15</v>
      </c>
      <c r="H544" s="464"/>
      <c r="I544" s="464"/>
      <c r="J544" s="464"/>
      <c r="K544" s="464"/>
      <c r="L544" s="464"/>
      <c r="M544" s="464"/>
      <c r="N544" s="464"/>
      <c r="O544" s="464"/>
      <c r="P544" s="464"/>
      <c r="Q544" s="464"/>
      <c r="R544" s="464"/>
      <c r="S544" s="464"/>
      <c r="T544" s="464"/>
      <c r="U544" s="464"/>
      <c r="V544" s="464"/>
      <c r="W544" s="464"/>
      <c r="X544" s="464"/>
      <c r="Y544" s="464"/>
      <c r="Z544" s="464"/>
    </row>
    <row r="545" ht="15.75" customHeight="1">
      <c r="A545" s="464"/>
      <c r="B545" s="464"/>
      <c r="C545" s="464"/>
      <c r="D545" s="464"/>
      <c r="E545" s="464"/>
      <c r="F545" s="464"/>
      <c r="G545" s="469">
        <v>0.16</v>
      </c>
      <c r="H545" s="464"/>
      <c r="I545" s="464"/>
      <c r="J545" s="464"/>
      <c r="K545" s="464"/>
      <c r="L545" s="464"/>
      <c r="M545" s="464"/>
      <c r="N545" s="464"/>
      <c r="O545" s="464"/>
      <c r="P545" s="464"/>
      <c r="Q545" s="464"/>
      <c r="R545" s="464"/>
      <c r="S545" s="464"/>
      <c r="T545" s="464"/>
      <c r="U545" s="464"/>
      <c r="V545" s="464"/>
      <c r="W545" s="464"/>
      <c r="X545" s="464"/>
      <c r="Y545" s="464"/>
      <c r="Z545" s="464"/>
    </row>
    <row r="546" ht="15.75" customHeight="1">
      <c r="A546" s="464"/>
      <c r="B546" s="464"/>
      <c r="C546" s="464"/>
      <c r="D546" s="464"/>
      <c r="E546" s="464"/>
      <c r="F546" s="464"/>
      <c r="G546" s="469">
        <v>0.15</v>
      </c>
      <c r="H546" s="464"/>
      <c r="I546" s="464"/>
      <c r="J546" s="464"/>
      <c r="K546" s="464"/>
      <c r="L546" s="464"/>
      <c r="M546" s="464"/>
      <c r="N546" s="464"/>
      <c r="O546" s="464"/>
      <c r="P546" s="464"/>
      <c r="Q546" s="464"/>
      <c r="R546" s="464"/>
      <c r="S546" s="464"/>
      <c r="T546" s="464"/>
      <c r="U546" s="464"/>
      <c r="V546" s="464"/>
      <c r="W546" s="464"/>
      <c r="X546" s="464"/>
      <c r="Y546" s="464"/>
      <c r="Z546" s="464"/>
    </row>
    <row r="547" ht="15.75" customHeight="1">
      <c r="A547" s="464"/>
      <c r="B547" s="464"/>
      <c r="C547" s="464"/>
      <c r="D547" s="464"/>
      <c r="E547" s="464"/>
      <c r="F547" s="464"/>
      <c r="G547" s="469">
        <v>0.15</v>
      </c>
      <c r="H547" s="464"/>
      <c r="I547" s="464"/>
      <c r="J547" s="464"/>
      <c r="K547" s="464"/>
      <c r="L547" s="464"/>
      <c r="M547" s="464"/>
      <c r="N547" s="464"/>
      <c r="O547" s="464"/>
      <c r="P547" s="464"/>
      <c r="Q547" s="464"/>
      <c r="R547" s="464"/>
      <c r="S547" s="464"/>
      <c r="T547" s="464"/>
      <c r="U547" s="464"/>
      <c r="V547" s="464"/>
      <c r="W547" s="464"/>
      <c r="X547" s="464"/>
      <c r="Y547" s="464"/>
      <c r="Z547" s="464"/>
    </row>
    <row r="548" ht="15.75" customHeight="1">
      <c r="A548" s="464"/>
      <c r="B548" s="464"/>
      <c r="C548" s="464"/>
      <c r="D548" s="464"/>
      <c r="E548" s="464"/>
      <c r="F548" s="464"/>
      <c r="G548" s="469">
        <v>0.17</v>
      </c>
      <c r="H548" s="464"/>
      <c r="I548" s="464"/>
      <c r="J548" s="464"/>
      <c r="K548" s="464"/>
      <c r="L548" s="464"/>
      <c r="M548" s="464"/>
      <c r="N548" s="464"/>
      <c r="O548" s="464"/>
      <c r="P548" s="464"/>
      <c r="Q548" s="464"/>
      <c r="R548" s="464"/>
      <c r="S548" s="464"/>
      <c r="T548" s="464"/>
      <c r="U548" s="464"/>
      <c r="V548" s="464"/>
      <c r="W548" s="464"/>
      <c r="X548" s="464"/>
      <c r="Y548" s="464"/>
      <c r="Z548" s="464"/>
    </row>
    <row r="549" ht="15.75" customHeight="1">
      <c r="A549" s="464"/>
      <c r="B549" s="464"/>
      <c r="C549" s="464"/>
      <c r="D549" s="464"/>
      <c r="E549" s="464"/>
      <c r="F549" s="464"/>
      <c r="G549" s="469">
        <v>0.19</v>
      </c>
      <c r="H549" s="464"/>
      <c r="I549" s="464"/>
      <c r="J549" s="464"/>
      <c r="K549" s="464"/>
      <c r="L549" s="464"/>
      <c r="M549" s="464"/>
      <c r="N549" s="464"/>
      <c r="O549" s="464"/>
      <c r="P549" s="464"/>
      <c r="Q549" s="464"/>
      <c r="R549" s="464"/>
      <c r="S549" s="464"/>
      <c r="T549" s="464"/>
      <c r="U549" s="464"/>
      <c r="V549" s="464"/>
      <c r="W549" s="464"/>
      <c r="X549" s="464"/>
      <c r="Y549" s="464"/>
      <c r="Z549" s="464"/>
    </row>
    <row r="550" ht="15.75" customHeight="1">
      <c r="A550" s="464"/>
      <c r="B550" s="464"/>
      <c r="C550" s="464"/>
      <c r="D550" s="464"/>
      <c r="E550" s="464"/>
      <c r="F550" s="464"/>
      <c r="G550" s="469">
        <v>0.17</v>
      </c>
      <c r="H550" s="464"/>
      <c r="I550" s="464"/>
      <c r="J550" s="464"/>
      <c r="K550" s="464"/>
      <c r="L550" s="464"/>
      <c r="M550" s="464"/>
      <c r="N550" s="464"/>
      <c r="O550" s="464"/>
      <c r="P550" s="464"/>
      <c r="Q550" s="464"/>
      <c r="R550" s="464"/>
      <c r="S550" s="464"/>
      <c r="T550" s="464"/>
      <c r="U550" s="464"/>
      <c r="V550" s="464"/>
      <c r="W550" s="464"/>
      <c r="X550" s="464"/>
      <c r="Y550" s="464"/>
      <c r="Z550" s="464"/>
    </row>
    <row r="551" ht="15.75" customHeight="1">
      <c r="A551" s="464"/>
      <c r="B551" s="464"/>
      <c r="C551" s="464"/>
      <c r="D551" s="464"/>
      <c r="E551" s="464"/>
      <c r="F551" s="464"/>
      <c r="G551" s="469">
        <v>0.17</v>
      </c>
      <c r="H551" s="464"/>
      <c r="I551" s="464"/>
      <c r="J551" s="464"/>
      <c r="K551" s="464"/>
      <c r="L551" s="464"/>
      <c r="M551" s="464"/>
      <c r="N551" s="464"/>
      <c r="O551" s="464"/>
      <c r="P551" s="464"/>
      <c r="Q551" s="464"/>
      <c r="R551" s="464"/>
      <c r="S551" s="464"/>
      <c r="T551" s="464"/>
      <c r="U551" s="464"/>
      <c r="V551" s="464"/>
      <c r="W551" s="464"/>
      <c r="X551" s="464"/>
      <c r="Y551" s="464"/>
      <c r="Z551" s="464"/>
    </row>
    <row r="552" ht="15.75" customHeight="1">
      <c r="A552" s="464"/>
      <c r="B552" s="464"/>
      <c r="C552" s="464"/>
      <c r="D552" s="464"/>
      <c r="E552" s="464"/>
      <c r="F552" s="464"/>
      <c r="G552" s="469">
        <v>0.16</v>
      </c>
      <c r="H552" s="464"/>
      <c r="I552" s="464"/>
      <c r="J552" s="464"/>
      <c r="K552" s="464"/>
      <c r="L552" s="464"/>
      <c r="M552" s="464"/>
      <c r="N552" s="464"/>
      <c r="O552" s="464"/>
      <c r="P552" s="464"/>
      <c r="Q552" s="464"/>
      <c r="R552" s="464"/>
      <c r="S552" s="464"/>
      <c r="T552" s="464"/>
      <c r="U552" s="464"/>
      <c r="V552" s="464"/>
      <c r="W552" s="464"/>
      <c r="X552" s="464"/>
      <c r="Y552" s="464"/>
      <c r="Z552" s="464"/>
    </row>
    <row r="553" ht="15.75" customHeight="1">
      <c r="A553" s="464"/>
      <c r="B553" s="464"/>
      <c r="C553" s="464"/>
      <c r="D553" s="464"/>
      <c r="E553" s="464"/>
      <c r="F553" s="464"/>
      <c r="G553" s="469">
        <v>0.18</v>
      </c>
      <c r="H553" s="464"/>
      <c r="I553" s="464"/>
      <c r="J553" s="464"/>
      <c r="K553" s="464"/>
      <c r="L553" s="464"/>
      <c r="M553" s="464"/>
      <c r="N553" s="464"/>
      <c r="O553" s="464"/>
      <c r="P553" s="464"/>
      <c r="Q553" s="464"/>
      <c r="R553" s="464"/>
      <c r="S553" s="464"/>
      <c r="T553" s="464"/>
      <c r="U553" s="464"/>
      <c r="V553" s="464"/>
      <c r="W553" s="464"/>
      <c r="X553" s="464"/>
      <c r="Y553" s="464"/>
      <c r="Z553" s="464"/>
    </row>
    <row r="554" ht="15.75" customHeight="1">
      <c r="A554" s="464"/>
      <c r="B554" s="464"/>
      <c r="C554" s="464"/>
      <c r="D554" s="464"/>
      <c r="E554" s="464"/>
      <c r="F554" s="464"/>
      <c r="G554" s="469">
        <v>0.17</v>
      </c>
      <c r="H554" s="464"/>
      <c r="I554" s="464"/>
      <c r="J554" s="464"/>
      <c r="K554" s="464"/>
      <c r="L554" s="464"/>
      <c r="M554" s="464"/>
      <c r="N554" s="464"/>
      <c r="O554" s="464"/>
      <c r="P554" s="464"/>
      <c r="Q554" s="464"/>
      <c r="R554" s="464"/>
      <c r="S554" s="464"/>
      <c r="T554" s="464"/>
      <c r="U554" s="464"/>
      <c r="V554" s="464"/>
      <c r="W554" s="464"/>
      <c r="X554" s="464"/>
      <c r="Y554" s="464"/>
      <c r="Z554" s="464"/>
    </row>
    <row r="555" ht="15.75" customHeight="1">
      <c r="A555" s="464"/>
      <c r="B555" s="464"/>
      <c r="C555" s="464"/>
      <c r="D555" s="464"/>
      <c r="E555" s="464"/>
      <c r="F555" s="464"/>
      <c r="G555" s="469">
        <v>0.17</v>
      </c>
      <c r="H555" s="464"/>
      <c r="I555" s="464"/>
      <c r="J555" s="464"/>
      <c r="K555" s="464"/>
      <c r="L555" s="464"/>
      <c r="M555" s="464"/>
      <c r="N555" s="464"/>
      <c r="O555" s="464"/>
      <c r="P555" s="464"/>
      <c r="Q555" s="464"/>
      <c r="R555" s="464"/>
      <c r="S555" s="464"/>
      <c r="T555" s="464"/>
      <c r="U555" s="464"/>
      <c r="V555" s="464"/>
      <c r="W555" s="464"/>
      <c r="X555" s="464"/>
      <c r="Y555" s="464"/>
      <c r="Z555" s="464"/>
    </row>
    <row r="556" ht="15.75" customHeight="1">
      <c r="A556" s="464"/>
      <c r="B556" s="464"/>
      <c r="C556" s="464"/>
      <c r="D556" s="464"/>
      <c r="E556" s="464"/>
      <c r="F556" s="464"/>
      <c r="G556" s="469">
        <v>0.16</v>
      </c>
      <c r="H556" s="464"/>
      <c r="I556" s="464"/>
      <c r="J556" s="464"/>
      <c r="K556" s="464"/>
      <c r="L556" s="464"/>
      <c r="M556" s="464"/>
      <c r="N556" s="464"/>
      <c r="O556" s="464"/>
      <c r="P556" s="464"/>
      <c r="Q556" s="464"/>
      <c r="R556" s="464"/>
      <c r="S556" s="464"/>
      <c r="T556" s="464"/>
      <c r="U556" s="464"/>
      <c r="V556" s="464"/>
      <c r="W556" s="464"/>
      <c r="X556" s="464"/>
      <c r="Y556" s="464"/>
      <c r="Z556" s="464"/>
    </row>
    <row r="557" ht="15.75" customHeight="1">
      <c r="A557" s="464"/>
      <c r="B557" s="464"/>
      <c r="C557" s="464"/>
      <c r="D557" s="464"/>
      <c r="E557" s="464"/>
      <c r="F557" s="464"/>
      <c r="G557" s="469">
        <v>0.15</v>
      </c>
      <c r="H557" s="464"/>
      <c r="I557" s="464"/>
      <c r="J557" s="464"/>
      <c r="K557" s="464"/>
      <c r="L557" s="464"/>
      <c r="M557" s="464"/>
      <c r="N557" s="464"/>
      <c r="O557" s="464"/>
      <c r="P557" s="464"/>
      <c r="Q557" s="464"/>
      <c r="R557" s="464"/>
      <c r="S557" s="464"/>
      <c r="T557" s="464"/>
      <c r="U557" s="464"/>
      <c r="V557" s="464"/>
      <c r="W557" s="464"/>
      <c r="X557" s="464"/>
      <c r="Y557" s="464"/>
      <c r="Z557" s="464"/>
    </row>
    <row r="558" ht="15.75" customHeight="1">
      <c r="A558" s="464"/>
      <c r="B558" s="464"/>
      <c r="C558" s="464"/>
      <c r="D558" s="464"/>
      <c r="E558" s="464"/>
      <c r="F558" s="464"/>
      <c r="G558" s="469">
        <v>0.16</v>
      </c>
      <c r="H558" s="464"/>
      <c r="I558" s="464"/>
      <c r="J558" s="464"/>
      <c r="K558" s="464"/>
      <c r="L558" s="464"/>
      <c r="M558" s="464"/>
      <c r="N558" s="464"/>
      <c r="O558" s="464"/>
      <c r="P558" s="464"/>
      <c r="Q558" s="464"/>
      <c r="R558" s="464"/>
      <c r="S558" s="464"/>
      <c r="T558" s="464"/>
      <c r="U558" s="464"/>
      <c r="V558" s="464"/>
      <c r="W558" s="464"/>
      <c r="X558" s="464"/>
      <c r="Y558" s="464"/>
      <c r="Z558" s="464"/>
    </row>
    <row r="559" ht="15.75" customHeight="1">
      <c r="A559" s="464"/>
      <c r="B559" s="464"/>
      <c r="C559" s="464"/>
      <c r="D559" s="464"/>
      <c r="E559" s="464"/>
      <c r="F559" s="464"/>
      <c r="G559" s="469">
        <v>0.16</v>
      </c>
      <c r="H559" s="464"/>
      <c r="I559" s="464"/>
      <c r="J559" s="464"/>
      <c r="K559" s="464"/>
      <c r="L559" s="464"/>
      <c r="M559" s="464"/>
      <c r="N559" s="464"/>
      <c r="O559" s="464"/>
      <c r="P559" s="464"/>
      <c r="Q559" s="464"/>
      <c r="R559" s="464"/>
      <c r="S559" s="464"/>
      <c r="T559" s="464"/>
      <c r="U559" s="464"/>
      <c r="V559" s="464"/>
      <c r="W559" s="464"/>
      <c r="X559" s="464"/>
      <c r="Y559" s="464"/>
      <c r="Z559" s="464"/>
    </row>
    <row r="560" ht="15.75" customHeight="1">
      <c r="A560" s="464"/>
      <c r="B560" s="464"/>
      <c r="C560" s="464"/>
      <c r="D560" s="464"/>
      <c r="E560" s="464"/>
      <c r="F560" s="464"/>
      <c r="G560" s="469">
        <v>0.15</v>
      </c>
      <c r="H560" s="464"/>
      <c r="I560" s="464"/>
      <c r="J560" s="464"/>
      <c r="K560" s="464"/>
      <c r="L560" s="464"/>
      <c r="M560" s="464"/>
      <c r="N560" s="464"/>
      <c r="O560" s="464"/>
      <c r="P560" s="464"/>
      <c r="Q560" s="464"/>
      <c r="R560" s="464"/>
      <c r="S560" s="464"/>
      <c r="T560" s="464"/>
      <c r="U560" s="464"/>
      <c r="V560" s="464"/>
      <c r="W560" s="464"/>
      <c r="X560" s="464"/>
      <c r="Y560" s="464"/>
      <c r="Z560" s="464"/>
    </row>
    <row r="561" ht="15.75" customHeight="1">
      <c r="A561" s="464"/>
      <c r="B561" s="464"/>
      <c r="C561" s="464"/>
      <c r="D561" s="464"/>
      <c r="E561" s="464"/>
      <c r="F561" s="464"/>
      <c r="G561" s="469">
        <v>0.16</v>
      </c>
      <c r="H561" s="464"/>
      <c r="I561" s="464"/>
      <c r="J561" s="464"/>
      <c r="K561" s="464"/>
      <c r="L561" s="464"/>
      <c r="M561" s="464"/>
      <c r="N561" s="464"/>
      <c r="O561" s="464"/>
      <c r="P561" s="464"/>
      <c r="Q561" s="464"/>
      <c r="R561" s="464"/>
      <c r="S561" s="464"/>
      <c r="T561" s="464"/>
      <c r="U561" s="464"/>
      <c r="V561" s="464"/>
      <c r="W561" s="464"/>
      <c r="X561" s="464"/>
      <c r="Y561" s="464"/>
      <c r="Z561" s="464"/>
    </row>
    <row r="562" ht="15.75" customHeight="1">
      <c r="A562" s="464"/>
      <c r="B562" s="464"/>
      <c r="C562" s="464"/>
      <c r="D562" s="464"/>
      <c r="E562" s="464"/>
      <c r="F562" s="464"/>
      <c r="G562" s="469">
        <v>0.14</v>
      </c>
      <c r="H562" s="464"/>
      <c r="I562" s="464"/>
      <c r="J562" s="464"/>
      <c r="K562" s="464"/>
      <c r="L562" s="464"/>
      <c r="M562" s="464"/>
      <c r="N562" s="464"/>
      <c r="O562" s="464"/>
      <c r="P562" s="464"/>
      <c r="Q562" s="464"/>
      <c r="R562" s="464"/>
      <c r="S562" s="464"/>
      <c r="T562" s="464"/>
      <c r="U562" s="464"/>
      <c r="V562" s="464"/>
      <c r="W562" s="464"/>
      <c r="X562" s="464"/>
      <c r="Y562" s="464"/>
      <c r="Z562" s="464"/>
    </row>
    <row r="563" ht="15.75" customHeight="1">
      <c r="A563" s="464"/>
      <c r="B563" s="464"/>
      <c r="C563" s="464"/>
      <c r="D563" s="464"/>
      <c r="E563" s="464"/>
      <c r="F563" s="464"/>
      <c r="G563" s="469">
        <v>0.14</v>
      </c>
      <c r="H563" s="464"/>
      <c r="I563" s="464"/>
      <c r="J563" s="464"/>
      <c r="K563" s="464"/>
      <c r="L563" s="464"/>
      <c r="M563" s="464"/>
      <c r="N563" s="464"/>
      <c r="O563" s="464"/>
      <c r="P563" s="464"/>
      <c r="Q563" s="464"/>
      <c r="R563" s="464"/>
      <c r="S563" s="464"/>
      <c r="T563" s="464"/>
      <c r="U563" s="464"/>
      <c r="V563" s="464"/>
      <c r="W563" s="464"/>
      <c r="X563" s="464"/>
      <c r="Y563" s="464"/>
      <c r="Z563" s="464"/>
    </row>
    <row r="564" ht="15.75" customHeight="1">
      <c r="A564" s="464"/>
      <c r="B564" s="464"/>
      <c r="C564" s="464"/>
      <c r="D564" s="464"/>
      <c r="E564" s="464"/>
      <c r="F564" s="464"/>
      <c r="G564" s="469">
        <v>0.16</v>
      </c>
      <c r="H564" s="464"/>
      <c r="I564" s="464"/>
      <c r="J564" s="464"/>
      <c r="K564" s="464"/>
      <c r="L564" s="464"/>
      <c r="M564" s="464"/>
      <c r="N564" s="464"/>
      <c r="O564" s="464"/>
      <c r="P564" s="464"/>
      <c r="Q564" s="464"/>
      <c r="R564" s="464"/>
      <c r="S564" s="464"/>
      <c r="T564" s="464"/>
      <c r="U564" s="464"/>
      <c r="V564" s="464"/>
      <c r="W564" s="464"/>
      <c r="X564" s="464"/>
      <c r="Y564" s="464"/>
      <c r="Z564" s="464"/>
    </row>
    <row r="565" ht="15.75" customHeight="1">
      <c r="A565" s="464"/>
      <c r="B565" s="464"/>
      <c r="C565" s="464"/>
      <c r="D565" s="464"/>
      <c r="E565" s="464"/>
      <c r="F565" s="464"/>
      <c r="G565" s="469">
        <v>0.14</v>
      </c>
      <c r="H565" s="464"/>
      <c r="I565" s="464"/>
      <c r="J565" s="464"/>
      <c r="K565" s="464"/>
      <c r="L565" s="464"/>
      <c r="M565" s="464"/>
      <c r="N565" s="464"/>
      <c r="O565" s="464"/>
      <c r="P565" s="464"/>
      <c r="Q565" s="464"/>
      <c r="R565" s="464"/>
      <c r="S565" s="464"/>
      <c r="T565" s="464"/>
      <c r="U565" s="464"/>
      <c r="V565" s="464"/>
      <c r="W565" s="464"/>
      <c r="X565" s="464"/>
      <c r="Y565" s="464"/>
      <c r="Z565" s="464"/>
    </row>
    <row r="566" ht="15.75" customHeight="1">
      <c r="A566" s="464"/>
      <c r="B566" s="464"/>
      <c r="C566" s="464"/>
      <c r="D566" s="464"/>
      <c r="E566" s="464"/>
      <c r="F566" s="464"/>
      <c r="G566" s="469">
        <v>0.14</v>
      </c>
      <c r="H566" s="464"/>
      <c r="I566" s="464"/>
      <c r="J566" s="464"/>
      <c r="K566" s="464"/>
      <c r="L566" s="464"/>
      <c r="M566" s="464"/>
      <c r="N566" s="464"/>
      <c r="O566" s="464"/>
      <c r="P566" s="464"/>
      <c r="Q566" s="464"/>
      <c r="R566" s="464"/>
      <c r="S566" s="464"/>
      <c r="T566" s="464"/>
      <c r="U566" s="464"/>
      <c r="V566" s="464"/>
      <c r="W566" s="464"/>
      <c r="X566" s="464"/>
      <c r="Y566" s="464"/>
      <c r="Z566" s="464"/>
    </row>
    <row r="567" ht="15.75" customHeight="1">
      <c r="A567" s="464"/>
      <c r="B567" s="464"/>
      <c r="C567" s="464"/>
      <c r="D567" s="464"/>
      <c r="E567" s="464"/>
      <c r="F567" s="464"/>
      <c r="G567" s="469">
        <v>0.15</v>
      </c>
      <c r="H567" s="464"/>
      <c r="I567" s="464"/>
      <c r="J567" s="464"/>
      <c r="K567" s="464"/>
      <c r="L567" s="464"/>
      <c r="M567" s="464"/>
      <c r="N567" s="464"/>
      <c r="O567" s="464"/>
      <c r="P567" s="464"/>
      <c r="Q567" s="464"/>
      <c r="R567" s="464"/>
      <c r="S567" s="464"/>
      <c r="T567" s="464"/>
      <c r="U567" s="464"/>
      <c r="V567" s="464"/>
      <c r="W567" s="464"/>
      <c r="X567" s="464"/>
      <c r="Y567" s="464"/>
      <c r="Z567" s="464"/>
    </row>
    <row r="568" ht="15.75" customHeight="1">
      <c r="A568" s="464"/>
      <c r="B568" s="464"/>
      <c r="C568" s="464"/>
      <c r="D568" s="464"/>
      <c r="E568" s="464"/>
      <c r="F568" s="464"/>
      <c r="G568" s="469">
        <v>0.15</v>
      </c>
      <c r="H568" s="464"/>
      <c r="I568" s="464"/>
      <c r="J568" s="464"/>
      <c r="K568" s="464"/>
      <c r="L568" s="464"/>
      <c r="M568" s="464"/>
      <c r="N568" s="464"/>
      <c r="O568" s="464"/>
      <c r="P568" s="464"/>
      <c r="Q568" s="464"/>
      <c r="R568" s="464"/>
      <c r="S568" s="464"/>
      <c r="T568" s="464"/>
      <c r="U568" s="464"/>
      <c r="V568" s="464"/>
      <c r="W568" s="464"/>
      <c r="X568" s="464"/>
      <c r="Y568" s="464"/>
      <c r="Z568" s="464"/>
    </row>
    <row r="569" ht="15.75" customHeight="1">
      <c r="A569" s="464"/>
      <c r="B569" s="464"/>
      <c r="C569" s="464"/>
      <c r="D569" s="464"/>
      <c r="E569" s="464"/>
      <c r="F569" s="464"/>
      <c r="G569" s="469">
        <v>0.15</v>
      </c>
      <c r="H569" s="464"/>
      <c r="I569" s="464"/>
      <c r="J569" s="464"/>
      <c r="K569" s="464"/>
      <c r="L569" s="464"/>
      <c r="M569" s="464"/>
      <c r="N569" s="464"/>
      <c r="O569" s="464"/>
      <c r="P569" s="464"/>
      <c r="Q569" s="464"/>
      <c r="R569" s="464"/>
      <c r="S569" s="464"/>
      <c r="T569" s="464"/>
      <c r="U569" s="464"/>
      <c r="V569" s="464"/>
      <c r="W569" s="464"/>
      <c r="X569" s="464"/>
      <c r="Y569" s="464"/>
      <c r="Z569" s="464"/>
    </row>
    <row r="570" ht="15.75" customHeight="1">
      <c r="A570" s="464"/>
      <c r="B570" s="464"/>
      <c r="C570" s="464"/>
      <c r="D570" s="464"/>
      <c r="E570" s="464"/>
      <c r="F570" s="464"/>
      <c r="G570" s="469">
        <v>0.13</v>
      </c>
      <c r="H570" s="464"/>
      <c r="I570" s="464"/>
      <c r="J570" s="464"/>
      <c r="K570" s="464"/>
      <c r="L570" s="464"/>
      <c r="M570" s="464"/>
      <c r="N570" s="464"/>
      <c r="O570" s="464"/>
      <c r="P570" s="464"/>
      <c r="Q570" s="464"/>
      <c r="R570" s="464"/>
      <c r="S570" s="464"/>
      <c r="T570" s="464"/>
      <c r="U570" s="464"/>
      <c r="V570" s="464"/>
      <c r="W570" s="464"/>
      <c r="X570" s="464"/>
      <c r="Y570" s="464"/>
      <c r="Z570" s="464"/>
    </row>
    <row r="571" ht="15.75" customHeight="1">
      <c r="A571" s="464"/>
      <c r="B571" s="464"/>
      <c r="C571" s="464"/>
      <c r="D571" s="464"/>
      <c r="E571" s="464"/>
      <c r="F571" s="464"/>
      <c r="G571" s="469">
        <v>0.13</v>
      </c>
      <c r="H571" s="464"/>
      <c r="I571" s="464"/>
      <c r="J571" s="464"/>
      <c r="K571" s="464"/>
      <c r="L571" s="464"/>
      <c r="M571" s="464"/>
      <c r="N571" s="464"/>
      <c r="O571" s="464"/>
      <c r="P571" s="464"/>
      <c r="Q571" s="464"/>
      <c r="R571" s="464"/>
      <c r="S571" s="464"/>
      <c r="T571" s="464"/>
      <c r="U571" s="464"/>
      <c r="V571" s="464"/>
      <c r="W571" s="464"/>
      <c r="X571" s="464"/>
      <c r="Y571" s="464"/>
      <c r="Z571" s="464"/>
    </row>
    <row r="572" ht="15.75" customHeight="1">
      <c r="A572" s="464"/>
      <c r="B572" s="464"/>
      <c r="C572" s="464"/>
      <c r="D572" s="464"/>
      <c r="E572" s="464"/>
      <c r="F572" s="464"/>
      <c r="G572" s="469">
        <v>0.14</v>
      </c>
      <c r="H572" s="464"/>
      <c r="I572" s="464"/>
      <c r="J572" s="464"/>
      <c r="K572" s="464"/>
      <c r="L572" s="464"/>
      <c r="M572" s="464"/>
      <c r="N572" s="464"/>
      <c r="O572" s="464"/>
      <c r="P572" s="464"/>
      <c r="Q572" s="464"/>
      <c r="R572" s="464"/>
      <c r="S572" s="464"/>
      <c r="T572" s="464"/>
      <c r="U572" s="464"/>
      <c r="V572" s="464"/>
      <c r="W572" s="464"/>
      <c r="X572" s="464"/>
      <c r="Y572" s="464"/>
      <c r="Z572" s="464"/>
    </row>
    <row r="573" ht="15.75" customHeight="1">
      <c r="A573" s="464"/>
      <c r="B573" s="464"/>
      <c r="C573" s="464"/>
      <c r="D573" s="464"/>
      <c r="E573" s="464"/>
      <c r="F573" s="464"/>
      <c r="G573" s="469">
        <v>0.15</v>
      </c>
      <c r="H573" s="464"/>
      <c r="I573" s="464"/>
      <c r="J573" s="464"/>
      <c r="K573" s="464"/>
      <c r="L573" s="464"/>
      <c r="M573" s="464"/>
      <c r="N573" s="464"/>
      <c r="O573" s="464"/>
      <c r="P573" s="464"/>
      <c r="Q573" s="464"/>
      <c r="R573" s="464"/>
      <c r="S573" s="464"/>
      <c r="T573" s="464"/>
      <c r="U573" s="464"/>
      <c r="V573" s="464"/>
      <c r="W573" s="464"/>
      <c r="X573" s="464"/>
      <c r="Y573" s="464"/>
      <c r="Z573" s="464"/>
    </row>
    <row r="574" ht="15.75" customHeight="1">
      <c r="A574" s="464"/>
      <c r="B574" s="464"/>
      <c r="C574" s="464"/>
      <c r="D574" s="464"/>
      <c r="E574" s="464"/>
      <c r="F574" s="464"/>
      <c r="G574" s="469">
        <v>0.16</v>
      </c>
      <c r="H574" s="464"/>
      <c r="I574" s="464"/>
      <c r="J574" s="464"/>
      <c r="K574" s="464"/>
      <c r="L574" s="464"/>
      <c r="M574" s="464"/>
      <c r="N574" s="464"/>
      <c r="O574" s="464"/>
      <c r="P574" s="464"/>
      <c r="Q574" s="464"/>
      <c r="R574" s="464"/>
      <c r="S574" s="464"/>
      <c r="T574" s="464"/>
      <c r="U574" s="464"/>
      <c r="V574" s="464"/>
      <c r="W574" s="464"/>
      <c r="X574" s="464"/>
      <c r="Y574" s="464"/>
      <c r="Z574" s="464"/>
    </row>
    <row r="575" ht="15.75" customHeight="1">
      <c r="A575" s="464"/>
      <c r="B575" s="464"/>
      <c r="C575" s="464"/>
      <c r="D575" s="464"/>
      <c r="E575" s="464"/>
      <c r="F575" s="464"/>
      <c r="G575" s="469">
        <v>0.11</v>
      </c>
      <c r="H575" s="464"/>
      <c r="I575" s="464"/>
      <c r="J575" s="464"/>
      <c r="K575" s="464"/>
      <c r="L575" s="464"/>
      <c r="M575" s="464"/>
      <c r="N575" s="464"/>
      <c r="O575" s="464"/>
      <c r="P575" s="464"/>
      <c r="Q575" s="464"/>
      <c r="R575" s="464"/>
      <c r="S575" s="464"/>
      <c r="T575" s="464"/>
      <c r="U575" s="464"/>
      <c r="V575" s="464"/>
      <c r="W575" s="464"/>
      <c r="X575" s="464"/>
      <c r="Y575" s="464"/>
      <c r="Z575" s="464"/>
    </row>
    <row r="576" ht="15.75" customHeight="1">
      <c r="A576" s="464"/>
      <c r="B576" s="464"/>
      <c r="C576" s="464"/>
      <c r="D576" s="464"/>
      <c r="E576" s="464"/>
      <c r="F576" s="464"/>
      <c r="G576" s="469">
        <v>0.11</v>
      </c>
      <c r="H576" s="464"/>
      <c r="I576" s="464"/>
      <c r="J576" s="464"/>
      <c r="K576" s="464"/>
      <c r="L576" s="464"/>
      <c r="M576" s="464"/>
      <c r="N576" s="464"/>
      <c r="O576" s="464"/>
      <c r="P576" s="464"/>
      <c r="Q576" s="464"/>
      <c r="R576" s="464"/>
      <c r="S576" s="464"/>
      <c r="T576" s="464"/>
      <c r="U576" s="464"/>
      <c r="V576" s="464"/>
      <c r="W576" s="464"/>
      <c r="X576" s="464"/>
      <c r="Y576" s="464"/>
      <c r="Z576" s="464"/>
    </row>
    <row r="577" ht="15.75" customHeight="1">
      <c r="A577" s="464"/>
      <c r="B577" s="464"/>
      <c r="C577" s="464"/>
      <c r="D577" s="464"/>
      <c r="E577" s="464"/>
      <c r="F577" s="464"/>
      <c r="G577" s="469">
        <v>0.13</v>
      </c>
      <c r="H577" s="464"/>
      <c r="I577" s="464"/>
      <c r="J577" s="464"/>
      <c r="K577" s="464"/>
      <c r="L577" s="464"/>
      <c r="M577" s="464"/>
      <c r="N577" s="464"/>
      <c r="O577" s="464"/>
      <c r="P577" s="464"/>
      <c r="Q577" s="464"/>
      <c r="R577" s="464"/>
      <c r="S577" s="464"/>
      <c r="T577" s="464"/>
      <c r="U577" s="464"/>
      <c r="V577" s="464"/>
      <c r="W577" s="464"/>
      <c r="X577" s="464"/>
      <c r="Y577" s="464"/>
      <c r="Z577" s="464"/>
    </row>
    <row r="578" ht="15.75" customHeight="1">
      <c r="A578" s="464"/>
      <c r="B578" s="464"/>
      <c r="C578" s="464"/>
      <c r="D578" s="464"/>
      <c r="E578" s="464"/>
      <c r="F578" s="464"/>
      <c r="G578" s="469">
        <v>0.13</v>
      </c>
      <c r="H578" s="464"/>
      <c r="I578" s="464"/>
      <c r="J578" s="464"/>
      <c r="K578" s="464"/>
      <c r="L578" s="464"/>
      <c r="M578" s="464"/>
      <c r="N578" s="464"/>
      <c r="O578" s="464"/>
      <c r="P578" s="464"/>
      <c r="Q578" s="464"/>
      <c r="R578" s="464"/>
      <c r="S578" s="464"/>
      <c r="T578" s="464"/>
      <c r="U578" s="464"/>
      <c r="V578" s="464"/>
      <c r="W578" s="464"/>
      <c r="X578" s="464"/>
      <c r="Y578" s="464"/>
      <c r="Z578" s="464"/>
    </row>
    <row r="579" ht="15.75" customHeight="1">
      <c r="A579" s="464"/>
      <c r="B579" s="464"/>
      <c r="C579" s="464"/>
      <c r="D579" s="464"/>
      <c r="E579" s="464"/>
      <c r="F579" s="464"/>
      <c r="G579" s="469">
        <v>0.13</v>
      </c>
      <c r="H579" s="464"/>
      <c r="I579" s="464"/>
      <c r="J579" s="464"/>
      <c r="K579" s="464"/>
      <c r="L579" s="464"/>
      <c r="M579" s="464"/>
      <c r="N579" s="464"/>
      <c r="O579" s="464"/>
      <c r="P579" s="464"/>
      <c r="Q579" s="464"/>
      <c r="R579" s="464"/>
      <c r="S579" s="464"/>
      <c r="T579" s="464"/>
      <c r="U579" s="464"/>
      <c r="V579" s="464"/>
      <c r="W579" s="464"/>
      <c r="X579" s="464"/>
      <c r="Y579" s="464"/>
      <c r="Z579" s="464"/>
    </row>
    <row r="580" ht="15.75" customHeight="1">
      <c r="A580" s="464"/>
      <c r="B580" s="464"/>
      <c r="C580" s="464"/>
      <c r="D580" s="464"/>
      <c r="E580" s="464"/>
      <c r="F580" s="464"/>
      <c r="G580" s="469">
        <v>0.12</v>
      </c>
      <c r="H580" s="464"/>
      <c r="I580" s="464"/>
      <c r="J580" s="464"/>
      <c r="K580" s="464"/>
      <c r="L580" s="464"/>
      <c r="M580" s="464"/>
      <c r="N580" s="464"/>
      <c r="O580" s="464"/>
      <c r="P580" s="464"/>
      <c r="Q580" s="464"/>
      <c r="R580" s="464"/>
      <c r="S580" s="464"/>
      <c r="T580" s="464"/>
      <c r="U580" s="464"/>
      <c r="V580" s="464"/>
      <c r="W580" s="464"/>
      <c r="X580" s="464"/>
      <c r="Y580" s="464"/>
      <c r="Z580" s="464"/>
    </row>
    <row r="581" ht="15.75" customHeight="1">
      <c r="A581" s="464"/>
      <c r="B581" s="464"/>
      <c r="C581" s="464"/>
      <c r="D581" s="464"/>
      <c r="E581" s="464"/>
      <c r="F581" s="464"/>
      <c r="G581" s="469">
        <v>0.11</v>
      </c>
      <c r="H581" s="464"/>
      <c r="I581" s="464"/>
      <c r="J581" s="464"/>
      <c r="K581" s="464"/>
      <c r="L581" s="464"/>
      <c r="M581" s="464"/>
      <c r="N581" s="464"/>
      <c r="O581" s="464"/>
      <c r="P581" s="464"/>
      <c r="Q581" s="464"/>
      <c r="R581" s="464"/>
      <c r="S581" s="464"/>
      <c r="T581" s="464"/>
      <c r="U581" s="464"/>
      <c r="V581" s="464"/>
      <c r="W581" s="464"/>
      <c r="X581" s="464"/>
      <c r="Y581" s="464"/>
      <c r="Z581" s="464"/>
    </row>
    <row r="582" ht="15.75" customHeight="1">
      <c r="A582" s="464"/>
      <c r="B582" s="464"/>
      <c r="C582" s="464"/>
      <c r="D582" s="464"/>
      <c r="E582" s="464"/>
      <c r="F582" s="464"/>
      <c r="G582" s="469">
        <v>0.11</v>
      </c>
      <c r="H582" s="464"/>
      <c r="I582" s="464"/>
      <c r="J582" s="464"/>
      <c r="K582" s="464"/>
      <c r="L582" s="464"/>
      <c r="M582" s="464"/>
      <c r="N582" s="464"/>
      <c r="O582" s="464"/>
      <c r="P582" s="464"/>
      <c r="Q582" s="464"/>
      <c r="R582" s="464"/>
      <c r="S582" s="464"/>
      <c r="T582" s="464"/>
      <c r="U582" s="464"/>
      <c r="V582" s="464"/>
      <c r="W582" s="464"/>
      <c r="X582" s="464"/>
      <c r="Y582" s="464"/>
      <c r="Z582" s="464"/>
    </row>
    <row r="583" ht="15.75" customHeight="1">
      <c r="A583" s="464"/>
      <c r="B583" s="464"/>
      <c r="C583" s="464"/>
      <c r="D583" s="464"/>
      <c r="E583" s="464"/>
      <c r="F583" s="464"/>
      <c r="G583" s="469">
        <v>0.11</v>
      </c>
      <c r="H583" s="464"/>
      <c r="I583" s="464"/>
      <c r="J583" s="464"/>
      <c r="K583" s="464"/>
      <c r="L583" s="464"/>
      <c r="M583" s="464"/>
      <c r="N583" s="464"/>
      <c r="O583" s="464"/>
      <c r="P583" s="464"/>
      <c r="Q583" s="464"/>
      <c r="R583" s="464"/>
      <c r="S583" s="464"/>
      <c r="T583" s="464"/>
      <c r="U583" s="464"/>
      <c r="V583" s="464"/>
      <c r="W583" s="464"/>
      <c r="X583" s="464"/>
      <c r="Y583" s="464"/>
      <c r="Z583" s="464"/>
    </row>
    <row r="584" ht="15.75" customHeight="1">
      <c r="A584" s="464"/>
      <c r="B584" s="464"/>
      <c r="C584" s="464"/>
      <c r="D584" s="464"/>
      <c r="E584" s="464"/>
      <c r="F584" s="464"/>
      <c r="G584" s="469">
        <v>0.11</v>
      </c>
      <c r="H584" s="464"/>
      <c r="I584" s="464"/>
      <c r="J584" s="464"/>
      <c r="K584" s="464"/>
      <c r="L584" s="464"/>
      <c r="M584" s="464"/>
      <c r="N584" s="464"/>
      <c r="O584" s="464"/>
      <c r="P584" s="464"/>
      <c r="Q584" s="464"/>
      <c r="R584" s="464"/>
      <c r="S584" s="464"/>
      <c r="T584" s="464"/>
      <c r="U584" s="464"/>
      <c r="V584" s="464"/>
      <c r="W584" s="464"/>
      <c r="X584" s="464"/>
      <c r="Y584" s="464"/>
      <c r="Z584" s="464"/>
    </row>
    <row r="585" ht="15.75" customHeight="1">
      <c r="A585" s="464"/>
      <c r="B585" s="464"/>
      <c r="C585" s="464"/>
      <c r="D585" s="464"/>
      <c r="E585" s="464"/>
      <c r="F585" s="464"/>
      <c r="G585" s="469">
        <v>0.09</v>
      </c>
      <c r="H585" s="464"/>
      <c r="I585" s="464"/>
      <c r="J585" s="464"/>
      <c r="K585" s="464"/>
      <c r="L585" s="464"/>
      <c r="M585" s="464"/>
      <c r="N585" s="464"/>
      <c r="O585" s="464"/>
      <c r="P585" s="464"/>
      <c r="Q585" s="464"/>
      <c r="R585" s="464"/>
      <c r="S585" s="464"/>
      <c r="T585" s="464"/>
      <c r="U585" s="464"/>
      <c r="V585" s="464"/>
      <c r="W585" s="464"/>
      <c r="X585" s="464"/>
      <c r="Y585" s="464"/>
      <c r="Z585" s="464"/>
    </row>
    <row r="586" ht="15.75" customHeight="1">
      <c r="A586" s="464"/>
      <c r="B586" s="464"/>
      <c r="C586" s="464"/>
      <c r="D586" s="464"/>
      <c r="E586" s="464"/>
      <c r="F586" s="464"/>
      <c r="G586" s="469">
        <v>0.09</v>
      </c>
      <c r="H586" s="464"/>
      <c r="I586" s="464"/>
      <c r="J586" s="464"/>
      <c r="K586" s="464"/>
      <c r="L586" s="464"/>
      <c r="M586" s="464"/>
      <c r="N586" s="464"/>
      <c r="O586" s="464"/>
      <c r="P586" s="464"/>
      <c r="Q586" s="464"/>
      <c r="R586" s="464"/>
      <c r="S586" s="464"/>
      <c r="T586" s="464"/>
      <c r="U586" s="464"/>
      <c r="V586" s="464"/>
      <c r="W586" s="464"/>
      <c r="X586" s="464"/>
      <c r="Y586" s="464"/>
      <c r="Z586" s="464"/>
    </row>
    <row r="587" ht="15.75" customHeight="1">
      <c r="A587" s="464"/>
      <c r="B587" s="464"/>
      <c r="C587" s="464"/>
      <c r="D587" s="464"/>
      <c r="E587" s="464"/>
      <c r="F587" s="464"/>
      <c r="G587" s="469">
        <v>0.1</v>
      </c>
      <c r="H587" s="464"/>
      <c r="I587" s="464"/>
      <c r="J587" s="464"/>
      <c r="K587" s="464"/>
      <c r="L587" s="464"/>
      <c r="M587" s="464"/>
      <c r="N587" s="464"/>
      <c r="O587" s="464"/>
      <c r="P587" s="464"/>
      <c r="Q587" s="464"/>
      <c r="R587" s="464"/>
      <c r="S587" s="464"/>
      <c r="T587" s="464"/>
      <c r="U587" s="464"/>
      <c r="V587" s="464"/>
      <c r="W587" s="464"/>
      <c r="X587" s="464"/>
      <c r="Y587" s="464"/>
      <c r="Z587" s="464"/>
    </row>
    <row r="588" ht="15.75" customHeight="1">
      <c r="A588" s="464"/>
      <c r="B588" s="464"/>
      <c r="C588" s="464"/>
      <c r="D588" s="464"/>
      <c r="E588" s="464"/>
      <c r="F588" s="464"/>
      <c r="G588" s="469">
        <v>0.09</v>
      </c>
      <c r="H588" s="464"/>
      <c r="I588" s="464"/>
      <c r="J588" s="464"/>
      <c r="K588" s="464"/>
      <c r="L588" s="464"/>
      <c r="M588" s="464"/>
      <c r="N588" s="464"/>
      <c r="O588" s="464"/>
      <c r="P588" s="464"/>
      <c r="Q588" s="464"/>
      <c r="R588" s="464"/>
      <c r="S588" s="464"/>
      <c r="T588" s="464"/>
      <c r="U588" s="464"/>
      <c r="V588" s="464"/>
      <c r="W588" s="464"/>
      <c r="X588" s="464"/>
      <c r="Y588" s="464"/>
      <c r="Z588" s="464"/>
    </row>
    <row r="589" ht="15.75" customHeight="1">
      <c r="A589" s="464"/>
      <c r="B589" s="464"/>
      <c r="C589" s="464"/>
      <c r="D589" s="464"/>
      <c r="E589" s="464"/>
      <c r="F589" s="464"/>
      <c r="G589" s="469">
        <v>0.1</v>
      </c>
      <c r="H589" s="464"/>
      <c r="I589" s="464"/>
      <c r="J589" s="464"/>
      <c r="K589" s="464"/>
      <c r="L589" s="464"/>
      <c r="M589" s="464"/>
      <c r="N589" s="464"/>
      <c r="O589" s="464"/>
      <c r="P589" s="464"/>
      <c r="Q589" s="464"/>
      <c r="R589" s="464"/>
      <c r="S589" s="464"/>
      <c r="T589" s="464"/>
      <c r="U589" s="464"/>
      <c r="V589" s="464"/>
      <c r="W589" s="464"/>
      <c r="X589" s="464"/>
      <c r="Y589" s="464"/>
      <c r="Z589" s="464"/>
    </row>
    <row r="590" ht="15.75" customHeight="1">
      <c r="A590" s="464"/>
      <c r="B590" s="464"/>
      <c r="C590" s="464"/>
      <c r="D590" s="464"/>
      <c r="E590" s="464"/>
      <c r="F590" s="464"/>
      <c r="G590" s="469">
        <v>0.1</v>
      </c>
      <c r="H590" s="464"/>
      <c r="I590" s="464"/>
      <c r="J590" s="464"/>
      <c r="K590" s="464"/>
      <c r="L590" s="464"/>
      <c r="M590" s="464"/>
      <c r="N590" s="464"/>
      <c r="O590" s="464"/>
      <c r="P590" s="464"/>
      <c r="Q590" s="464"/>
      <c r="R590" s="464"/>
      <c r="S590" s="464"/>
      <c r="T590" s="464"/>
      <c r="U590" s="464"/>
      <c r="V590" s="464"/>
      <c r="W590" s="464"/>
      <c r="X590" s="464"/>
      <c r="Y590" s="464"/>
      <c r="Z590" s="464"/>
    </row>
    <row r="591" ht="15.75" customHeight="1">
      <c r="A591" s="464"/>
      <c r="B591" s="464"/>
      <c r="C591" s="464"/>
      <c r="D591" s="464"/>
      <c r="E591" s="464"/>
      <c r="F591" s="464"/>
      <c r="G591" s="469">
        <v>0.1</v>
      </c>
      <c r="H591" s="464"/>
      <c r="I591" s="464"/>
      <c r="J591" s="464"/>
      <c r="K591" s="464"/>
      <c r="L591" s="464"/>
      <c r="M591" s="464"/>
      <c r="N591" s="464"/>
      <c r="O591" s="464"/>
      <c r="P591" s="464"/>
      <c r="Q591" s="464"/>
      <c r="R591" s="464"/>
      <c r="S591" s="464"/>
      <c r="T591" s="464"/>
      <c r="U591" s="464"/>
      <c r="V591" s="464"/>
      <c r="W591" s="464"/>
      <c r="X591" s="464"/>
      <c r="Y591" s="464"/>
      <c r="Z591" s="464"/>
    </row>
    <row r="592" ht="15.75" customHeight="1">
      <c r="A592" s="464"/>
      <c r="B592" s="464"/>
      <c r="C592" s="464"/>
      <c r="D592" s="464"/>
      <c r="E592" s="464"/>
      <c r="F592" s="464"/>
      <c r="G592" s="469">
        <v>0.11</v>
      </c>
      <c r="H592" s="464"/>
      <c r="I592" s="464"/>
      <c r="J592" s="464"/>
      <c r="K592" s="464"/>
      <c r="L592" s="464"/>
      <c r="M592" s="464"/>
      <c r="N592" s="464"/>
      <c r="O592" s="464"/>
      <c r="P592" s="464"/>
      <c r="Q592" s="464"/>
      <c r="R592" s="464"/>
      <c r="S592" s="464"/>
      <c r="T592" s="464"/>
      <c r="U592" s="464"/>
      <c r="V592" s="464"/>
      <c r="W592" s="464"/>
      <c r="X592" s="464"/>
      <c r="Y592" s="464"/>
      <c r="Z592" s="464"/>
    </row>
    <row r="593" ht="15.75" customHeight="1">
      <c r="A593" s="464"/>
      <c r="B593" s="464"/>
      <c r="C593" s="464"/>
      <c r="D593" s="464"/>
      <c r="E593" s="464"/>
      <c r="F593" s="464"/>
      <c r="G593" s="469">
        <v>0.11</v>
      </c>
      <c r="H593" s="464"/>
      <c r="I593" s="464"/>
      <c r="J593" s="464"/>
      <c r="K593" s="464"/>
      <c r="L593" s="464"/>
      <c r="M593" s="464"/>
      <c r="N593" s="464"/>
      <c r="O593" s="464"/>
      <c r="P593" s="464"/>
      <c r="Q593" s="464"/>
      <c r="R593" s="464"/>
      <c r="S593" s="464"/>
      <c r="T593" s="464"/>
      <c r="U593" s="464"/>
      <c r="V593" s="464"/>
      <c r="W593" s="464"/>
      <c r="X593" s="464"/>
      <c r="Y593" s="464"/>
      <c r="Z593" s="464"/>
    </row>
    <row r="594" ht="15.75" customHeight="1">
      <c r="A594" s="464"/>
      <c r="B594" s="464"/>
      <c r="C594" s="464"/>
      <c r="D594" s="464"/>
      <c r="E594" s="464"/>
      <c r="F594" s="464"/>
      <c r="G594" s="469">
        <v>0.11</v>
      </c>
      <c r="H594" s="464"/>
      <c r="I594" s="464"/>
      <c r="J594" s="464"/>
      <c r="K594" s="464"/>
      <c r="L594" s="464"/>
      <c r="M594" s="464"/>
      <c r="N594" s="464"/>
      <c r="O594" s="464"/>
      <c r="P594" s="464"/>
      <c r="Q594" s="464"/>
      <c r="R594" s="464"/>
      <c r="S594" s="464"/>
      <c r="T594" s="464"/>
      <c r="U594" s="464"/>
      <c r="V594" s="464"/>
      <c r="W594" s="464"/>
      <c r="X594" s="464"/>
      <c r="Y594" s="464"/>
      <c r="Z594" s="464"/>
    </row>
    <row r="595" ht="15.75" customHeight="1">
      <c r="A595" s="464"/>
      <c r="B595" s="464"/>
      <c r="C595" s="464"/>
      <c r="D595" s="464"/>
      <c r="E595" s="464"/>
      <c r="F595" s="464"/>
      <c r="G595" s="469">
        <v>0.1</v>
      </c>
      <c r="H595" s="464"/>
      <c r="I595" s="464"/>
      <c r="J595" s="464"/>
      <c r="K595" s="464"/>
      <c r="L595" s="464"/>
      <c r="M595" s="464"/>
      <c r="N595" s="464"/>
      <c r="O595" s="464"/>
      <c r="P595" s="464"/>
      <c r="Q595" s="464"/>
      <c r="R595" s="464"/>
      <c r="S595" s="464"/>
      <c r="T595" s="464"/>
      <c r="U595" s="464"/>
      <c r="V595" s="464"/>
      <c r="W595" s="464"/>
      <c r="X595" s="464"/>
      <c r="Y595" s="464"/>
      <c r="Z595" s="464"/>
    </row>
    <row r="596" ht="15.75" customHeight="1">
      <c r="A596" s="464"/>
      <c r="B596" s="464"/>
      <c r="C596" s="464"/>
      <c r="D596" s="464"/>
      <c r="E596" s="464"/>
      <c r="F596" s="464"/>
      <c r="G596" s="469">
        <v>0.1</v>
      </c>
      <c r="H596" s="464"/>
      <c r="I596" s="464"/>
      <c r="J596" s="464"/>
      <c r="K596" s="464"/>
      <c r="L596" s="464"/>
      <c r="M596" s="464"/>
      <c r="N596" s="464"/>
      <c r="O596" s="464"/>
      <c r="P596" s="464"/>
      <c r="Q596" s="464"/>
      <c r="R596" s="464"/>
      <c r="S596" s="464"/>
      <c r="T596" s="464"/>
      <c r="U596" s="464"/>
      <c r="V596" s="464"/>
      <c r="W596" s="464"/>
      <c r="X596" s="464"/>
      <c r="Y596" s="464"/>
      <c r="Z596" s="464"/>
    </row>
    <row r="597" ht="15.75" customHeight="1">
      <c r="A597" s="464"/>
      <c r="B597" s="464"/>
      <c r="C597" s="464"/>
      <c r="D597" s="464"/>
      <c r="E597" s="464"/>
      <c r="F597" s="464"/>
      <c r="G597" s="469">
        <v>0.1</v>
      </c>
      <c r="H597" s="464"/>
      <c r="I597" s="464"/>
      <c r="J597" s="464"/>
      <c r="K597" s="464"/>
      <c r="L597" s="464"/>
      <c r="M597" s="464"/>
      <c r="N597" s="464"/>
      <c r="O597" s="464"/>
      <c r="P597" s="464"/>
      <c r="Q597" s="464"/>
      <c r="R597" s="464"/>
      <c r="S597" s="464"/>
      <c r="T597" s="464"/>
      <c r="U597" s="464"/>
      <c r="V597" s="464"/>
      <c r="W597" s="464"/>
      <c r="X597" s="464"/>
      <c r="Y597" s="464"/>
      <c r="Z597" s="464"/>
    </row>
    <row r="598" ht="15.75" customHeight="1">
      <c r="A598" s="464"/>
      <c r="B598" s="464"/>
      <c r="C598" s="464"/>
      <c r="D598" s="464"/>
      <c r="E598" s="464"/>
      <c r="F598" s="464"/>
      <c r="G598" s="469">
        <v>0.09</v>
      </c>
      <c r="H598" s="464"/>
      <c r="I598" s="464"/>
      <c r="J598" s="464"/>
      <c r="K598" s="464"/>
      <c r="L598" s="464"/>
      <c r="M598" s="464"/>
      <c r="N598" s="464"/>
      <c r="O598" s="464"/>
      <c r="P598" s="464"/>
      <c r="Q598" s="464"/>
      <c r="R598" s="464"/>
      <c r="S598" s="464"/>
      <c r="T598" s="464"/>
      <c r="U598" s="464"/>
      <c r="V598" s="464"/>
      <c r="W598" s="464"/>
      <c r="X598" s="464"/>
      <c r="Y598" s="464"/>
      <c r="Z598" s="464"/>
    </row>
    <row r="599" ht="15.75" customHeight="1">
      <c r="A599" s="464"/>
      <c r="B599" s="464"/>
      <c r="C599" s="464"/>
      <c r="D599" s="464"/>
      <c r="E599" s="464"/>
      <c r="F599" s="464"/>
      <c r="G599" s="469">
        <v>0.11</v>
      </c>
      <c r="H599" s="464"/>
      <c r="I599" s="464"/>
      <c r="J599" s="464"/>
      <c r="K599" s="464"/>
      <c r="L599" s="464"/>
      <c r="M599" s="464"/>
      <c r="N599" s="464"/>
      <c r="O599" s="464"/>
      <c r="P599" s="464"/>
      <c r="Q599" s="464"/>
      <c r="R599" s="464"/>
      <c r="S599" s="464"/>
      <c r="T599" s="464"/>
      <c r="U599" s="464"/>
      <c r="V599" s="464"/>
      <c r="W599" s="464"/>
      <c r="X599" s="464"/>
      <c r="Y599" s="464"/>
      <c r="Z599" s="464"/>
    </row>
    <row r="600" ht="15.75" customHeight="1">
      <c r="A600" s="464"/>
      <c r="B600" s="464"/>
      <c r="C600" s="464"/>
      <c r="D600" s="464"/>
      <c r="E600" s="464"/>
      <c r="F600" s="464"/>
      <c r="G600" s="469">
        <v>0.11</v>
      </c>
      <c r="H600" s="464"/>
      <c r="I600" s="464"/>
      <c r="J600" s="464"/>
      <c r="K600" s="464"/>
      <c r="L600" s="464"/>
      <c r="M600" s="464"/>
      <c r="N600" s="464"/>
      <c r="O600" s="464"/>
      <c r="P600" s="464"/>
      <c r="Q600" s="464"/>
      <c r="R600" s="464"/>
      <c r="S600" s="464"/>
      <c r="T600" s="464"/>
      <c r="U600" s="464"/>
      <c r="V600" s="464"/>
      <c r="W600" s="464"/>
      <c r="X600" s="464"/>
      <c r="Y600" s="464"/>
      <c r="Z600" s="464"/>
    </row>
    <row r="601" ht="15.75" customHeight="1">
      <c r="A601" s="464"/>
      <c r="B601" s="464"/>
      <c r="C601" s="464"/>
      <c r="D601" s="464"/>
      <c r="E601" s="464"/>
      <c r="F601" s="464"/>
      <c r="G601" s="469">
        <v>0.1</v>
      </c>
      <c r="H601" s="464"/>
      <c r="I601" s="464"/>
      <c r="J601" s="464"/>
      <c r="K601" s="464"/>
      <c r="L601" s="464"/>
      <c r="M601" s="464"/>
      <c r="N601" s="464"/>
      <c r="O601" s="464"/>
      <c r="P601" s="464"/>
      <c r="Q601" s="464"/>
      <c r="R601" s="464"/>
      <c r="S601" s="464"/>
      <c r="T601" s="464"/>
      <c r="U601" s="464"/>
      <c r="V601" s="464"/>
      <c r="W601" s="464"/>
      <c r="X601" s="464"/>
      <c r="Y601" s="464"/>
      <c r="Z601" s="464"/>
    </row>
    <row r="602" ht="15.75" customHeight="1">
      <c r="A602" s="464"/>
      <c r="B602" s="464"/>
      <c r="C602" s="464"/>
      <c r="D602" s="464"/>
      <c r="E602" s="464"/>
      <c r="F602" s="464"/>
      <c r="G602" s="469">
        <v>0.12</v>
      </c>
      <c r="H602" s="464"/>
      <c r="I602" s="464"/>
      <c r="J602" s="464"/>
      <c r="K602" s="464"/>
      <c r="L602" s="464"/>
      <c r="M602" s="464"/>
      <c r="N602" s="464"/>
      <c r="O602" s="464"/>
      <c r="P602" s="464"/>
      <c r="Q602" s="464"/>
      <c r="R602" s="464"/>
      <c r="S602" s="464"/>
      <c r="T602" s="464"/>
      <c r="U602" s="464"/>
      <c r="V602" s="464"/>
      <c r="W602" s="464"/>
      <c r="X602" s="464"/>
      <c r="Y602" s="464"/>
      <c r="Z602" s="464"/>
    </row>
    <row r="603" ht="15.75" customHeight="1">
      <c r="A603" s="464"/>
      <c r="B603" s="464"/>
      <c r="C603" s="464"/>
      <c r="D603" s="464"/>
      <c r="E603" s="464"/>
      <c r="F603" s="464"/>
      <c r="G603" s="469">
        <v>0.11</v>
      </c>
      <c r="H603" s="464"/>
      <c r="I603" s="464"/>
      <c r="J603" s="464"/>
      <c r="K603" s="464"/>
      <c r="L603" s="464"/>
      <c r="M603" s="464"/>
      <c r="N603" s="464"/>
      <c r="O603" s="464"/>
      <c r="P603" s="464"/>
      <c r="Q603" s="464"/>
      <c r="R603" s="464"/>
      <c r="S603" s="464"/>
      <c r="T603" s="464"/>
      <c r="U603" s="464"/>
      <c r="V603" s="464"/>
      <c r="W603" s="464"/>
      <c r="X603" s="464"/>
      <c r="Y603" s="464"/>
      <c r="Z603" s="464"/>
    </row>
    <row r="604" ht="15.75" customHeight="1">
      <c r="A604" s="464"/>
      <c r="B604" s="464"/>
      <c r="C604" s="464"/>
      <c r="D604" s="464"/>
      <c r="E604" s="464"/>
      <c r="F604" s="464"/>
      <c r="G604" s="469">
        <v>0.11</v>
      </c>
      <c r="H604" s="464"/>
      <c r="I604" s="464"/>
      <c r="J604" s="464"/>
      <c r="K604" s="464"/>
      <c r="L604" s="464"/>
      <c r="M604" s="464"/>
      <c r="N604" s="464"/>
      <c r="O604" s="464"/>
      <c r="P604" s="464"/>
      <c r="Q604" s="464"/>
      <c r="R604" s="464"/>
      <c r="S604" s="464"/>
      <c r="T604" s="464"/>
      <c r="U604" s="464"/>
      <c r="V604" s="464"/>
      <c r="W604" s="464"/>
      <c r="X604" s="464"/>
      <c r="Y604" s="464"/>
      <c r="Z604" s="464"/>
    </row>
    <row r="605" ht="15.75" customHeight="1">
      <c r="A605" s="464"/>
      <c r="B605" s="464"/>
      <c r="C605" s="464"/>
      <c r="D605" s="464"/>
      <c r="E605" s="464"/>
      <c r="F605" s="464"/>
      <c r="G605" s="469">
        <v>0.11</v>
      </c>
      <c r="H605" s="464"/>
      <c r="I605" s="464"/>
      <c r="J605" s="464"/>
      <c r="K605" s="464"/>
      <c r="L605" s="464"/>
      <c r="M605" s="464"/>
      <c r="N605" s="464"/>
      <c r="O605" s="464"/>
      <c r="P605" s="464"/>
      <c r="Q605" s="464"/>
      <c r="R605" s="464"/>
      <c r="S605" s="464"/>
      <c r="T605" s="464"/>
      <c r="U605" s="464"/>
      <c r="V605" s="464"/>
      <c r="W605" s="464"/>
      <c r="X605" s="464"/>
      <c r="Y605" s="464"/>
      <c r="Z605" s="464"/>
    </row>
    <row r="606" ht="15.75" customHeight="1">
      <c r="A606" s="464"/>
      <c r="B606" s="464"/>
      <c r="C606" s="464"/>
      <c r="D606" s="464"/>
      <c r="E606" s="464"/>
      <c r="F606" s="464"/>
      <c r="G606" s="469">
        <v>0.1</v>
      </c>
      <c r="H606" s="464"/>
      <c r="I606" s="464"/>
      <c r="J606" s="464"/>
      <c r="K606" s="464"/>
      <c r="L606" s="464"/>
      <c r="M606" s="464"/>
      <c r="N606" s="464"/>
      <c r="O606" s="464"/>
      <c r="P606" s="464"/>
      <c r="Q606" s="464"/>
      <c r="R606" s="464"/>
      <c r="S606" s="464"/>
      <c r="T606" s="464"/>
      <c r="U606" s="464"/>
      <c r="V606" s="464"/>
      <c r="W606" s="464"/>
      <c r="X606" s="464"/>
      <c r="Y606" s="464"/>
      <c r="Z606" s="464"/>
    </row>
    <row r="607" ht="15.75" customHeight="1">
      <c r="A607" s="464"/>
      <c r="B607" s="464"/>
      <c r="C607" s="464"/>
      <c r="D607" s="464"/>
      <c r="E607" s="464"/>
      <c r="F607" s="464"/>
      <c r="G607" s="469">
        <v>0.11</v>
      </c>
      <c r="H607" s="464"/>
      <c r="I607" s="464"/>
      <c r="J607" s="464"/>
      <c r="K607" s="464"/>
      <c r="L607" s="464"/>
      <c r="M607" s="464"/>
      <c r="N607" s="464"/>
      <c r="O607" s="464"/>
      <c r="P607" s="464"/>
      <c r="Q607" s="464"/>
      <c r="R607" s="464"/>
      <c r="S607" s="464"/>
      <c r="T607" s="464"/>
      <c r="U607" s="464"/>
      <c r="V607" s="464"/>
      <c r="W607" s="464"/>
      <c r="X607" s="464"/>
      <c r="Y607" s="464"/>
      <c r="Z607" s="464"/>
    </row>
    <row r="608" ht="15.75" customHeight="1">
      <c r="A608" s="464"/>
      <c r="B608" s="464"/>
      <c r="C608" s="464"/>
      <c r="D608" s="464"/>
      <c r="E608" s="464"/>
      <c r="F608" s="464"/>
      <c r="G608" s="469">
        <v>0.12</v>
      </c>
      <c r="H608" s="464"/>
      <c r="I608" s="464"/>
      <c r="J608" s="464"/>
      <c r="K608" s="464"/>
      <c r="L608" s="464"/>
      <c r="M608" s="464"/>
      <c r="N608" s="464"/>
      <c r="O608" s="464"/>
      <c r="P608" s="464"/>
      <c r="Q608" s="464"/>
      <c r="R608" s="464"/>
      <c r="S608" s="464"/>
      <c r="T608" s="464"/>
      <c r="U608" s="464"/>
      <c r="V608" s="464"/>
      <c r="W608" s="464"/>
      <c r="X608" s="464"/>
      <c r="Y608" s="464"/>
      <c r="Z608" s="464"/>
    </row>
    <row r="609" ht="15.75" customHeight="1">
      <c r="A609" s="464"/>
      <c r="B609" s="464"/>
      <c r="C609" s="464"/>
      <c r="D609" s="464"/>
      <c r="E609" s="464"/>
      <c r="F609" s="464"/>
      <c r="G609" s="469">
        <v>0.12</v>
      </c>
      <c r="H609" s="464"/>
      <c r="I609" s="464"/>
      <c r="J609" s="464"/>
      <c r="K609" s="464"/>
      <c r="L609" s="464"/>
      <c r="M609" s="464"/>
      <c r="N609" s="464"/>
      <c r="O609" s="464"/>
      <c r="P609" s="464"/>
      <c r="Q609" s="464"/>
      <c r="R609" s="464"/>
      <c r="S609" s="464"/>
      <c r="T609" s="464"/>
      <c r="U609" s="464"/>
      <c r="V609" s="464"/>
      <c r="W609" s="464"/>
      <c r="X609" s="464"/>
      <c r="Y609" s="464"/>
      <c r="Z609" s="464"/>
    </row>
    <row r="610" ht="15.75" customHeight="1">
      <c r="A610" s="464"/>
      <c r="B610" s="464"/>
      <c r="C610" s="464"/>
      <c r="D610" s="464"/>
      <c r="E610" s="464"/>
      <c r="F610" s="464"/>
      <c r="G610" s="469">
        <v>0.11</v>
      </c>
      <c r="H610" s="464"/>
      <c r="I610" s="464"/>
      <c r="J610" s="464"/>
      <c r="K610" s="464"/>
      <c r="L610" s="464"/>
      <c r="M610" s="464"/>
      <c r="N610" s="464"/>
      <c r="O610" s="464"/>
      <c r="P610" s="464"/>
      <c r="Q610" s="464"/>
      <c r="R610" s="464"/>
      <c r="S610" s="464"/>
      <c r="T610" s="464"/>
      <c r="U610" s="464"/>
      <c r="V610" s="464"/>
      <c r="W610" s="464"/>
      <c r="X610" s="464"/>
      <c r="Y610" s="464"/>
      <c r="Z610" s="464"/>
    </row>
    <row r="611" ht="15.75" customHeight="1">
      <c r="A611" s="464"/>
      <c r="B611" s="464"/>
      <c r="C611" s="464"/>
      <c r="D611" s="464"/>
      <c r="E611" s="464"/>
      <c r="F611" s="464"/>
      <c r="G611" s="469">
        <v>0.11</v>
      </c>
      <c r="H611" s="464"/>
      <c r="I611" s="464"/>
      <c r="J611" s="464"/>
      <c r="K611" s="464"/>
      <c r="L611" s="464"/>
      <c r="M611" s="464"/>
      <c r="N611" s="464"/>
      <c r="O611" s="464"/>
      <c r="P611" s="464"/>
      <c r="Q611" s="464"/>
      <c r="R611" s="464"/>
      <c r="S611" s="464"/>
      <c r="T611" s="464"/>
      <c r="U611" s="464"/>
      <c r="V611" s="464"/>
      <c r="W611" s="464"/>
      <c r="X611" s="464"/>
      <c r="Y611" s="464"/>
      <c r="Z611" s="464"/>
    </row>
    <row r="612" ht="15.75" customHeight="1">
      <c r="A612" s="464"/>
      <c r="B612" s="464"/>
      <c r="C612" s="464"/>
      <c r="D612" s="464"/>
      <c r="E612" s="464"/>
      <c r="F612" s="464"/>
      <c r="G612" s="469">
        <v>0.13</v>
      </c>
      <c r="H612" s="464"/>
      <c r="I612" s="464"/>
      <c r="J612" s="464"/>
      <c r="K612" s="464"/>
      <c r="L612" s="464"/>
      <c r="M612" s="464"/>
      <c r="N612" s="464"/>
      <c r="O612" s="464"/>
      <c r="P612" s="464"/>
      <c r="Q612" s="464"/>
      <c r="R612" s="464"/>
      <c r="S612" s="464"/>
      <c r="T612" s="464"/>
      <c r="U612" s="464"/>
      <c r="V612" s="464"/>
      <c r="W612" s="464"/>
      <c r="X612" s="464"/>
      <c r="Y612" s="464"/>
      <c r="Z612" s="464"/>
    </row>
    <row r="613" ht="15.75" customHeight="1">
      <c r="A613" s="464"/>
      <c r="B613" s="464"/>
      <c r="C613" s="464"/>
      <c r="D613" s="464"/>
      <c r="E613" s="464"/>
      <c r="F613" s="464"/>
      <c r="G613" s="469">
        <v>0.12</v>
      </c>
      <c r="H613" s="464"/>
      <c r="I613" s="464"/>
      <c r="J613" s="464"/>
      <c r="K613" s="464"/>
      <c r="L613" s="464"/>
      <c r="M613" s="464"/>
      <c r="N613" s="464"/>
      <c r="O613" s="464"/>
      <c r="P613" s="464"/>
      <c r="Q613" s="464"/>
      <c r="R613" s="464"/>
      <c r="S613" s="464"/>
      <c r="T613" s="464"/>
      <c r="U613" s="464"/>
      <c r="V613" s="464"/>
      <c r="W613" s="464"/>
      <c r="X613" s="464"/>
      <c r="Y613" s="464"/>
      <c r="Z613" s="464"/>
    </row>
    <row r="614" ht="15.75" customHeight="1">
      <c r="A614" s="464"/>
      <c r="B614" s="464"/>
      <c r="C614" s="464"/>
      <c r="D614" s="464"/>
      <c r="E614" s="464"/>
      <c r="F614" s="464"/>
      <c r="G614" s="469">
        <v>0.12</v>
      </c>
      <c r="H614" s="464"/>
      <c r="I614" s="464"/>
      <c r="J614" s="464"/>
      <c r="K614" s="464"/>
      <c r="L614" s="464"/>
      <c r="M614" s="464"/>
      <c r="N614" s="464"/>
      <c r="O614" s="464"/>
      <c r="P614" s="464"/>
      <c r="Q614" s="464"/>
      <c r="R614" s="464"/>
      <c r="S614" s="464"/>
      <c r="T614" s="464"/>
      <c r="U614" s="464"/>
      <c r="V614" s="464"/>
      <c r="W614" s="464"/>
      <c r="X614" s="464"/>
      <c r="Y614" s="464"/>
      <c r="Z614" s="464"/>
    </row>
    <row r="615" ht="15.75" customHeight="1">
      <c r="A615" s="464"/>
      <c r="B615" s="464"/>
      <c r="C615" s="464"/>
      <c r="D615" s="464"/>
      <c r="E615" s="464"/>
      <c r="F615" s="464"/>
      <c r="G615" s="469">
        <v>0.11</v>
      </c>
      <c r="H615" s="464"/>
      <c r="I615" s="464"/>
      <c r="J615" s="464"/>
      <c r="K615" s="464"/>
      <c r="L615" s="464"/>
      <c r="M615" s="464"/>
      <c r="N615" s="464"/>
      <c r="O615" s="464"/>
      <c r="P615" s="464"/>
      <c r="Q615" s="464"/>
      <c r="R615" s="464"/>
      <c r="S615" s="464"/>
      <c r="T615" s="464"/>
      <c r="U615" s="464"/>
      <c r="V615" s="464"/>
      <c r="W615" s="464"/>
      <c r="X615" s="464"/>
      <c r="Y615" s="464"/>
      <c r="Z615" s="464"/>
    </row>
    <row r="616" ht="15.75" customHeight="1">
      <c r="A616" s="464"/>
      <c r="B616" s="464"/>
      <c r="C616" s="464"/>
      <c r="D616" s="464"/>
      <c r="E616" s="464"/>
      <c r="F616" s="464"/>
      <c r="G616" s="469">
        <v>0.11</v>
      </c>
      <c r="H616" s="464"/>
      <c r="I616" s="464"/>
      <c r="J616" s="464"/>
      <c r="K616" s="464"/>
      <c r="L616" s="464"/>
      <c r="M616" s="464"/>
      <c r="N616" s="464"/>
      <c r="O616" s="464"/>
      <c r="P616" s="464"/>
      <c r="Q616" s="464"/>
      <c r="R616" s="464"/>
      <c r="S616" s="464"/>
      <c r="T616" s="464"/>
      <c r="U616" s="464"/>
      <c r="V616" s="464"/>
      <c r="W616" s="464"/>
      <c r="X616" s="464"/>
      <c r="Y616" s="464"/>
      <c r="Z616" s="464"/>
    </row>
    <row r="617" ht="15.75" customHeight="1">
      <c r="A617" s="464"/>
      <c r="B617" s="464"/>
      <c r="C617" s="464"/>
      <c r="D617" s="464"/>
      <c r="E617" s="464"/>
      <c r="F617" s="464"/>
      <c r="G617" s="469">
        <v>0.11</v>
      </c>
      <c r="H617" s="464"/>
      <c r="I617" s="464"/>
      <c r="J617" s="464"/>
      <c r="K617" s="464"/>
      <c r="L617" s="464"/>
      <c r="M617" s="464"/>
      <c r="N617" s="464"/>
      <c r="O617" s="464"/>
      <c r="P617" s="464"/>
      <c r="Q617" s="464"/>
      <c r="R617" s="464"/>
      <c r="S617" s="464"/>
      <c r="T617" s="464"/>
      <c r="U617" s="464"/>
      <c r="V617" s="464"/>
      <c r="W617" s="464"/>
      <c r="X617" s="464"/>
      <c r="Y617" s="464"/>
      <c r="Z617" s="464"/>
    </row>
    <row r="618" ht="15.75" customHeight="1">
      <c r="A618" s="464"/>
      <c r="B618" s="464"/>
      <c r="C618" s="464"/>
      <c r="D618" s="464"/>
      <c r="E618" s="464"/>
      <c r="F618" s="464"/>
      <c r="G618" s="469">
        <v>0.12</v>
      </c>
      <c r="H618" s="464"/>
      <c r="I618" s="464"/>
      <c r="J618" s="464"/>
      <c r="K618" s="464"/>
      <c r="L618" s="464"/>
      <c r="M618" s="464"/>
      <c r="N618" s="464"/>
      <c r="O618" s="464"/>
      <c r="P618" s="464"/>
      <c r="Q618" s="464"/>
      <c r="R618" s="464"/>
      <c r="S618" s="464"/>
      <c r="T618" s="464"/>
      <c r="U618" s="464"/>
      <c r="V618" s="464"/>
      <c r="W618" s="464"/>
      <c r="X618" s="464"/>
      <c r="Y618" s="464"/>
      <c r="Z618" s="464"/>
    </row>
    <row r="619" ht="15.75" customHeight="1">
      <c r="A619" s="464"/>
      <c r="B619" s="464"/>
      <c r="C619" s="464"/>
      <c r="D619" s="464"/>
      <c r="E619" s="464"/>
      <c r="F619" s="464"/>
      <c r="G619" s="469">
        <v>0.09</v>
      </c>
      <c r="H619" s="464"/>
      <c r="I619" s="464"/>
      <c r="J619" s="464"/>
      <c r="K619" s="464"/>
      <c r="L619" s="464"/>
      <c r="M619" s="464"/>
      <c r="N619" s="464"/>
      <c r="O619" s="464"/>
      <c r="P619" s="464"/>
      <c r="Q619" s="464"/>
      <c r="R619" s="464"/>
      <c r="S619" s="464"/>
      <c r="T619" s="464"/>
      <c r="U619" s="464"/>
      <c r="V619" s="464"/>
      <c r="W619" s="464"/>
      <c r="X619" s="464"/>
      <c r="Y619" s="464"/>
      <c r="Z619" s="464"/>
    </row>
    <row r="620" ht="15.75" customHeight="1">
      <c r="A620" s="464"/>
      <c r="B620" s="464"/>
      <c r="C620" s="464"/>
      <c r="D620" s="464"/>
      <c r="E620" s="464"/>
      <c r="F620" s="464"/>
      <c r="G620" s="469">
        <v>0.1</v>
      </c>
      <c r="H620" s="464"/>
      <c r="I620" s="464"/>
      <c r="J620" s="464"/>
      <c r="K620" s="464"/>
      <c r="L620" s="464"/>
      <c r="M620" s="464"/>
      <c r="N620" s="464"/>
      <c r="O620" s="464"/>
      <c r="P620" s="464"/>
      <c r="Q620" s="464"/>
      <c r="R620" s="464"/>
      <c r="S620" s="464"/>
      <c r="T620" s="464"/>
      <c r="U620" s="464"/>
      <c r="V620" s="464"/>
      <c r="W620" s="464"/>
      <c r="X620" s="464"/>
      <c r="Y620" s="464"/>
      <c r="Z620" s="464"/>
    </row>
    <row r="621" ht="15.75" customHeight="1">
      <c r="A621" s="464"/>
      <c r="B621" s="464"/>
      <c r="C621" s="464"/>
      <c r="D621" s="464"/>
      <c r="E621" s="464"/>
      <c r="F621" s="464"/>
      <c r="G621" s="469">
        <v>0.1</v>
      </c>
      <c r="H621" s="464"/>
      <c r="I621" s="464"/>
      <c r="J621" s="464"/>
      <c r="K621" s="464"/>
      <c r="L621" s="464"/>
      <c r="M621" s="464"/>
      <c r="N621" s="464"/>
      <c r="O621" s="464"/>
      <c r="P621" s="464"/>
      <c r="Q621" s="464"/>
      <c r="R621" s="464"/>
      <c r="S621" s="464"/>
      <c r="T621" s="464"/>
      <c r="U621" s="464"/>
      <c r="V621" s="464"/>
      <c r="W621" s="464"/>
      <c r="X621" s="464"/>
      <c r="Y621" s="464"/>
      <c r="Z621" s="464"/>
    </row>
    <row r="622" ht="15.75" customHeight="1">
      <c r="A622" s="464"/>
      <c r="B622" s="464"/>
      <c r="C622" s="464"/>
      <c r="D622" s="464"/>
      <c r="E622" s="464"/>
      <c r="F622" s="464"/>
      <c r="G622" s="469">
        <v>0.1</v>
      </c>
      <c r="H622" s="464"/>
      <c r="I622" s="464"/>
      <c r="J622" s="464"/>
      <c r="K622" s="464"/>
      <c r="L622" s="464"/>
      <c r="M622" s="464"/>
      <c r="N622" s="464"/>
      <c r="O622" s="464"/>
      <c r="P622" s="464"/>
      <c r="Q622" s="464"/>
      <c r="R622" s="464"/>
      <c r="S622" s="464"/>
      <c r="T622" s="464"/>
      <c r="U622" s="464"/>
      <c r="V622" s="464"/>
      <c r="W622" s="464"/>
      <c r="X622" s="464"/>
      <c r="Y622" s="464"/>
      <c r="Z622" s="464"/>
    </row>
    <row r="623" ht="15.75" customHeight="1">
      <c r="A623" s="464"/>
      <c r="B623" s="464"/>
      <c r="C623" s="464"/>
      <c r="D623" s="464"/>
      <c r="E623" s="464"/>
      <c r="F623" s="464"/>
      <c r="G623" s="469">
        <v>0.11</v>
      </c>
      <c r="H623" s="464"/>
      <c r="I623" s="464"/>
      <c r="J623" s="464"/>
      <c r="K623" s="464"/>
      <c r="L623" s="464"/>
      <c r="M623" s="464"/>
      <c r="N623" s="464"/>
      <c r="O623" s="464"/>
      <c r="P623" s="464"/>
      <c r="Q623" s="464"/>
      <c r="R623" s="464"/>
      <c r="S623" s="464"/>
      <c r="T623" s="464"/>
      <c r="U623" s="464"/>
      <c r="V623" s="464"/>
      <c r="W623" s="464"/>
      <c r="X623" s="464"/>
      <c r="Y623" s="464"/>
      <c r="Z623" s="464"/>
    </row>
    <row r="624" ht="15.75" customHeight="1">
      <c r="A624" s="464"/>
      <c r="B624" s="464"/>
      <c r="C624" s="464"/>
      <c r="D624" s="464"/>
      <c r="E624" s="464"/>
      <c r="F624" s="464"/>
      <c r="G624" s="469">
        <v>0.1</v>
      </c>
      <c r="H624" s="464"/>
      <c r="I624" s="464"/>
      <c r="J624" s="464"/>
      <c r="K624" s="464"/>
      <c r="L624" s="464"/>
      <c r="M624" s="464"/>
      <c r="N624" s="464"/>
      <c r="O624" s="464"/>
      <c r="P624" s="464"/>
      <c r="Q624" s="464"/>
      <c r="R624" s="464"/>
      <c r="S624" s="464"/>
      <c r="T624" s="464"/>
      <c r="U624" s="464"/>
      <c r="V624" s="464"/>
      <c r="W624" s="464"/>
      <c r="X624" s="464"/>
      <c r="Y624" s="464"/>
      <c r="Z624" s="464"/>
    </row>
    <row r="625" ht="15.75" customHeight="1">
      <c r="A625" s="464"/>
      <c r="B625" s="464"/>
      <c r="C625" s="464"/>
      <c r="D625" s="464"/>
      <c r="E625" s="464"/>
      <c r="F625" s="464"/>
      <c r="G625" s="469">
        <v>0.1</v>
      </c>
      <c r="H625" s="464"/>
      <c r="I625" s="464"/>
      <c r="J625" s="464"/>
      <c r="K625" s="464"/>
      <c r="L625" s="464"/>
      <c r="M625" s="464"/>
      <c r="N625" s="464"/>
      <c r="O625" s="464"/>
      <c r="P625" s="464"/>
      <c r="Q625" s="464"/>
      <c r="R625" s="464"/>
      <c r="S625" s="464"/>
      <c r="T625" s="464"/>
      <c r="U625" s="464"/>
      <c r="V625" s="464"/>
      <c r="W625" s="464"/>
      <c r="X625" s="464"/>
      <c r="Y625" s="464"/>
      <c r="Z625" s="464"/>
    </row>
    <row r="626" ht="15.75" customHeight="1">
      <c r="A626" s="464"/>
      <c r="B626" s="464"/>
      <c r="C626" s="464"/>
      <c r="D626" s="464"/>
      <c r="E626" s="464"/>
      <c r="F626" s="464"/>
      <c r="G626" s="469">
        <v>0.11</v>
      </c>
      <c r="H626" s="464"/>
      <c r="I626" s="464"/>
      <c r="J626" s="464"/>
      <c r="K626" s="464"/>
      <c r="L626" s="464"/>
      <c r="M626" s="464"/>
      <c r="N626" s="464"/>
      <c r="O626" s="464"/>
      <c r="P626" s="464"/>
      <c r="Q626" s="464"/>
      <c r="R626" s="464"/>
      <c r="S626" s="464"/>
      <c r="T626" s="464"/>
      <c r="U626" s="464"/>
      <c r="V626" s="464"/>
      <c r="W626" s="464"/>
      <c r="X626" s="464"/>
      <c r="Y626" s="464"/>
      <c r="Z626" s="464"/>
    </row>
    <row r="627" ht="15.75" customHeight="1">
      <c r="A627" s="464"/>
      <c r="B627" s="464"/>
      <c r="C627" s="464"/>
      <c r="D627" s="464"/>
      <c r="E627" s="464"/>
      <c r="F627" s="464"/>
      <c r="G627" s="469">
        <v>0.09</v>
      </c>
      <c r="H627" s="464"/>
      <c r="I627" s="464"/>
      <c r="J627" s="464"/>
      <c r="K627" s="464"/>
      <c r="L627" s="464"/>
      <c r="M627" s="464"/>
      <c r="N627" s="464"/>
      <c r="O627" s="464"/>
      <c r="P627" s="464"/>
      <c r="Q627" s="464"/>
      <c r="R627" s="464"/>
      <c r="S627" s="464"/>
      <c r="T627" s="464"/>
      <c r="U627" s="464"/>
      <c r="V627" s="464"/>
      <c r="W627" s="464"/>
      <c r="X627" s="464"/>
      <c r="Y627" s="464"/>
      <c r="Z627" s="464"/>
    </row>
    <row r="628" ht="15.75" customHeight="1">
      <c r="A628" s="464"/>
      <c r="B628" s="464"/>
      <c r="C628" s="464"/>
      <c r="D628" s="464"/>
      <c r="E628" s="464"/>
      <c r="F628" s="464"/>
      <c r="G628" s="469">
        <v>0.1</v>
      </c>
      <c r="H628" s="464"/>
      <c r="I628" s="464"/>
      <c r="J628" s="464"/>
      <c r="K628" s="464"/>
      <c r="L628" s="464"/>
      <c r="M628" s="464"/>
      <c r="N628" s="464"/>
      <c r="O628" s="464"/>
      <c r="P628" s="464"/>
      <c r="Q628" s="464"/>
      <c r="R628" s="464"/>
      <c r="S628" s="464"/>
      <c r="T628" s="464"/>
      <c r="U628" s="464"/>
      <c r="V628" s="464"/>
      <c r="W628" s="464"/>
      <c r="X628" s="464"/>
      <c r="Y628" s="464"/>
      <c r="Z628" s="464"/>
    </row>
    <row r="629" ht="15.75" customHeight="1">
      <c r="A629" s="464"/>
      <c r="B629" s="464"/>
      <c r="C629" s="464"/>
      <c r="D629" s="464"/>
      <c r="E629" s="464"/>
      <c r="F629" s="464"/>
      <c r="G629" s="469">
        <v>0.09</v>
      </c>
      <c r="H629" s="464"/>
      <c r="I629" s="464"/>
      <c r="J629" s="464"/>
      <c r="K629" s="464"/>
      <c r="L629" s="464"/>
      <c r="M629" s="464"/>
      <c r="N629" s="464"/>
      <c r="O629" s="464"/>
      <c r="P629" s="464"/>
      <c r="Q629" s="464"/>
      <c r="R629" s="464"/>
      <c r="S629" s="464"/>
      <c r="T629" s="464"/>
      <c r="U629" s="464"/>
      <c r="V629" s="464"/>
      <c r="W629" s="464"/>
      <c r="X629" s="464"/>
      <c r="Y629" s="464"/>
      <c r="Z629" s="464"/>
    </row>
    <row r="630" ht="15.75" customHeight="1">
      <c r="A630" s="464"/>
      <c r="B630" s="464"/>
      <c r="C630" s="464"/>
      <c r="D630" s="464"/>
      <c r="E630" s="464"/>
      <c r="F630" s="464"/>
      <c r="G630" s="469">
        <v>0.09</v>
      </c>
      <c r="H630" s="464"/>
      <c r="I630" s="464"/>
      <c r="J630" s="464"/>
      <c r="K630" s="464"/>
      <c r="L630" s="464"/>
      <c r="M630" s="464"/>
      <c r="N630" s="464"/>
      <c r="O630" s="464"/>
      <c r="P630" s="464"/>
      <c r="Q630" s="464"/>
      <c r="R630" s="464"/>
      <c r="S630" s="464"/>
      <c r="T630" s="464"/>
      <c r="U630" s="464"/>
      <c r="V630" s="464"/>
      <c r="W630" s="464"/>
      <c r="X630" s="464"/>
      <c r="Y630" s="464"/>
      <c r="Z630" s="464"/>
    </row>
    <row r="631" ht="15.75" customHeight="1">
      <c r="A631" s="464"/>
      <c r="B631" s="464"/>
      <c r="C631" s="464"/>
      <c r="D631" s="464"/>
      <c r="E631" s="464"/>
      <c r="F631" s="464"/>
      <c r="G631" s="469">
        <v>0.1</v>
      </c>
      <c r="H631" s="464"/>
      <c r="I631" s="464"/>
      <c r="J631" s="464"/>
      <c r="K631" s="464"/>
      <c r="L631" s="464"/>
      <c r="M631" s="464"/>
      <c r="N631" s="464"/>
      <c r="O631" s="464"/>
      <c r="P631" s="464"/>
      <c r="Q631" s="464"/>
      <c r="R631" s="464"/>
      <c r="S631" s="464"/>
      <c r="T631" s="464"/>
      <c r="U631" s="464"/>
      <c r="V631" s="464"/>
      <c r="W631" s="464"/>
      <c r="X631" s="464"/>
      <c r="Y631" s="464"/>
      <c r="Z631" s="464"/>
    </row>
    <row r="632" ht="15.75" customHeight="1">
      <c r="A632" s="464"/>
      <c r="B632" s="464"/>
      <c r="C632" s="464"/>
      <c r="D632" s="464"/>
      <c r="E632" s="464"/>
      <c r="F632" s="464"/>
      <c r="G632" s="469">
        <v>0.1</v>
      </c>
      <c r="H632" s="464"/>
      <c r="I632" s="464"/>
      <c r="J632" s="464"/>
      <c r="K632" s="464"/>
      <c r="L632" s="464"/>
      <c r="M632" s="464"/>
      <c r="N632" s="464"/>
      <c r="O632" s="464"/>
      <c r="P632" s="464"/>
      <c r="Q632" s="464"/>
      <c r="R632" s="464"/>
      <c r="S632" s="464"/>
      <c r="T632" s="464"/>
      <c r="U632" s="464"/>
      <c r="V632" s="464"/>
      <c r="W632" s="464"/>
      <c r="X632" s="464"/>
      <c r="Y632" s="464"/>
      <c r="Z632" s="464"/>
    </row>
    <row r="633" ht="15.75" customHeight="1">
      <c r="A633" s="464"/>
      <c r="B633" s="464"/>
      <c r="C633" s="464"/>
      <c r="D633" s="464"/>
      <c r="E633" s="464"/>
      <c r="F633" s="464"/>
      <c r="G633" s="469">
        <v>0.1</v>
      </c>
      <c r="H633" s="464"/>
      <c r="I633" s="464"/>
      <c r="J633" s="464"/>
      <c r="K633" s="464"/>
      <c r="L633" s="464"/>
      <c r="M633" s="464"/>
      <c r="N633" s="464"/>
      <c r="O633" s="464"/>
      <c r="P633" s="464"/>
      <c r="Q633" s="464"/>
      <c r="R633" s="464"/>
      <c r="S633" s="464"/>
      <c r="T633" s="464"/>
      <c r="U633" s="464"/>
      <c r="V633" s="464"/>
      <c r="W633" s="464"/>
      <c r="X633" s="464"/>
      <c r="Y633" s="464"/>
      <c r="Z633" s="464"/>
    </row>
    <row r="634" ht="15.75" customHeight="1">
      <c r="A634" s="464"/>
      <c r="B634" s="464"/>
      <c r="C634" s="464"/>
      <c r="D634" s="464"/>
      <c r="E634" s="464"/>
      <c r="F634" s="464"/>
      <c r="G634" s="469">
        <v>0.09</v>
      </c>
      <c r="H634" s="464"/>
      <c r="I634" s="464"/>
      <c r="J634" s="464"/>
      <c r="K634" s="464"/>
      <c r="L634" s="464"/>
      <c r="M634" s="464"/>
      <c r="N634" s="464"/>
      <c r="O634" s="464"/>
      <c r="P634" s="464"/>
      <c r="Q634" s="464"/>
      <c r="R634" s="464"/>
      <c r="S634" s="464"/>
      <c r="T634" s="464"/>
      <c r="U634" s="464"/>
      <c r="V634" s="464"/>
      <c r="W634" s="464"/>
      <c r="X634" s="464"/>
      <c r="Y634" s="464"/>
      <c r="Z634" s="464"/>
    </row>
    <row r="635" ht="15.75" customHeight="1">
      <c r="A635" s="464"/>
      <c r="B635" s="464"/>
      <c r="C635" s="464"/>
      <c r="D635" s="464"/>
      <c r="E635" s="464"/>
      <c r="F635" s="464"/>
      <c r="G635" s="469">
        <v>0.1</v>
      </c>
      <c r="H635" s="464"/>
      <c r="I635" s="464"/>
      <c r="J635" s="464"/>
      <c r="K635" s="464"/>
      <c r="L635" s="464"/>
      <c r="M635" s="464"/>
      <c r="N635" s="464"/>
      <c r="O635" s="464"/>
      <c r="P635" s="464"/>
      <c r="Q635" s="464"/>
      <c r="R635" s="464"/>
      <c r="S635" s="464"/>
      <c r="T635" s="464"/>
      <c r="U635" s="464"/>
      <c r="V635" s="464"/>
      <c r="W635" s="464"/>
      <c r="X635" s="464"/>
      <c r="Y635" s="464"/>
      <c r="Z635" s="464"/>
    </row>
    <row r="636" ht="15.75" customHeight="1">
      <c r="A636" s="464"/>
      <c r="B636" s="464"/>
      <c r="C636" s="464"/>
      <c r="D636" s="464"/>
      <c r="E636" s="464"/>
      <c r="F636" s="464"/>
      <c r="G636" s="469">
        <v>0.11</v>
      </c>
      <c r="H636" s="464"/>
      <c r="I636" s="464"/>
      <c r="J636" s="464"/>
      <c r="K636" s="464"/>
      <c r="L636" s="464"/>
      <c r="M636" s="464"/>
      <c r="N636" s="464"/>
      <c r="O636" s="464"/>
      <c r="P636" s="464"/>
      <c r="Q636" s="464"/>
      <c r="R636" s="464"/>
      <c r="S636" s="464"/>
      <c r="T636" s="464"/>
      <c r="U636" s="464"/>
      <c r="V636" s="464"/>
      <c r="W636" s="464"/>
      <c r="X636" s="464"/>
      <c r="Y636" s="464"/>
      <c r="Z636" s="464"/>
    </row>
    <row r="637" ht="15.75" customHeight="1">
      <c r="A637" s="464"/>
      <c r="B637" s="464"/>
      <c r="C637" s="464"/>
      <c r="D637" s="464"/>
      <c r="E637" s="464"/>
      <c r="F637" s="464"/>
      <c r="G637" s="469">
        <v>0.12</v>
      </c>
      <c r="H637" s="464"/>
      <c r="I637" s="464"/>
      <c r="J637" s="464"/>
      <c r="K637" s="464"/>
      <c r="L637" s="464"/>
      <c r="M637" s="464"/>
      <c r="N637" s="464"/>
      <c r="O637" s="464"/>
      <c r="P637" s="464"/>
      <c r="Q637" s="464"/>
      <c r="R637" s="464"/>
      <c r="S637" s="464"/>
      <c r="T637" s="464"/>
      <c r="U637" s="464"/>
      <c r="V637" s="464"/>
      <c r="W637" s="464"/>
      <c r="X637" s="464"/>
      <c r="Y637" s="464"/>
      <c r="Z637" s="464"/>
    </row>
    <row r="638" ht="15.75" customHeight="1">
      <c r="A638" s="464"/>
      <c r="B638" s="464"/>
      <c r="C638" s="464"/>
      <c r="D638" s="464"/>
      <c r="E638" s="464"/>
      <c r="F638" s="464"/>
      <c r="G638" s="469">
        <v>0.11</v>
      </c>
      <c r="H638" s="464"/>
      <c r="I638" s="464"/>
      <c r="J638" s="464"/>
      <c r="K638" s="464"/>
      <c r="L638" s="464"/>
      <c r="M638" s="464"/>
      <c r="N638" s="464"/>
      <c r="O638" s="464"/>
      <c r="P638" s="464"/>
      <c r="Q638" s="464"/>
      <c r="R638" s="464"/>
      <c r="S638" s="464"/>
      <c r="T638" s="464"/>
      <c r="U638" s="464"/>
      <c r="V638" s="464"/>
      <c r="W638" s="464"/>
      <c r="X638" s="464"/>
      <c r="Y638" s="464"/>
      <c r="Z638" s="464"/>
    </row>
    <row r="639" ht="15.75" customHeight="1">
      <c r="A639" s="464"/>
      <c r="B639" s="464"/>
      <c r="C639" s="464"/>
      <c r="D639" s="464"/>
      <c r="E639" s="464"/>
      <c r="F639" s="464"/>
      <c r="G639" s="469">
        <v>0.11</v>
      </c>
      <c r="H639" s="464"/>
      <c r="I639" s="464"/>
      <c r="J639" s="464"/>
      <c r="K639" s="464"/>
      <c r="L639" s="464"/>
      <c r="M639" s="464"/>
      <c r="N639" s="464"/>
      <c r="O639" s="464"/>
      <c r="P639" s="464"/>
      <c r="Q639" s="464"/>
      <c r="R639" s="464"/>
      <c r="S639" s="464"/>
      <c r="T639" s="464"/>
      <c r="U639" s="464"/>
      <c r="V639" s="464"/>
      <c r="W639" s="464"/>
      <c r="X639" s="464"/>
      <c r="Y639" s="464"/>
      <c r="Z639" s="464"/>
    </row>
    <row r="640" ht="15.75" customHeight="1">
      <c r="A640" s="464"/>
      <c r="B640" s="464"/>
      <c r="C640" s="464"/>
      <c r="D640" s="464"/>
      <c r="E640" s="464"/>
      <c r="F640" s="464"/>
      <c r="G640" s="469">
        <v>0.11</v>
      </c>
      <c r="H640" s="464"/>
      <c r="I640" s="464"/>
      <c r="J640" s="464"/>
      <c r="K640" s="464"/>
      <c r="L640" s="464"/>
      <c r="M640" s="464"/>
      <c r="N640" s="464"/>
      <c r="O640" s="464"/>
      <c r="P640" s="464"/>
      <c r="Q640" s="464"/>
      <c r="R640" s="464"/>
      <c r="S640" s="464"/>
      <c r="T640" s="464"/>
      <c r="U640" s="464"/>
      <c r="V640" s="464"/>
      <c r="W640" s="464"/>
      <c r="X640" s="464"/>
      <c r="Y640" s="464"/>
      <c r="Z640" s="464"/>
    </row>
    <row r="641" ht="15.75" customHeight="1">
      <c r="A641" s="464"/>
      <c r="B641" s="464"/>
      <c r="C641" s="464"/>
      <c r="D641" s="464"/>
      <c r="E641" s="464"/>
      <c r="F641" s="464"/>
      <c r="G641" s="469">
        <v>0.1</v>
      </c>
      <c r="H641" s="464"/>
      <c r="I641" s="464"/>
      <c r="J641" s="464"/>
      <c r="K641" s="464"/>
      <c r="L641" s="464"/>
      <c r="M641" s="464"/>
      <c r="N641" s="464"/>
      <c r="O641" s="464"/>
      <c r="P641" s="464"/>
      <c r="Q641" s="464"/>
      <c r="R641" s="464"/>
      <c r="S641" s="464"/>
      <c r="T641" s="464"/>
      <c r="U641" s="464"/>
      <c r="V641" s="464"/>
      <c r="W641" s="464"/>
      <c r="X641" s="464"/>
      <c r="Y641" s="464"/>
      <c r="Z641" s="464"/>
    </row>
    <row r="642" ht="15.75" customHeight="1">
      <c r="A642" s="464"/>
      <c r="B642" s="464"/>
      <c r="C642" s="464"/>
      <c r="D642" s="464"/>
      <c r="E642" s="464"/>
      <c r="F642" s="464"/>
      <c r="G642" s="469">
        <v>0.1</v>
      </c>
      <c r="H642" s="464"/>
      <c r="I642" s="464"/>
      <c r="J642" s="464"/>
      <c r="K642" s="464"/>
      <c r="L642" s="464"/>
      <c r="M642" s="464"/>
      <c r="N642" s="464"/>
      <c r="O642" s="464"/>
      <c r="P642" s="464"/>
      <c r="Q642" s="464"/>
      <c r="R642" s="464"/>
      <c r="S642" s="464"/>
      <c r="T642" s="464"/>
      <c r="U642" s="464"/>
      <c r="V642" s="464"/>
      <c r="W642" s="464"/>
      <c r="X642" s="464"/>
      <c r="Y642" s="464"/>
      <c r="Z642" s="464"/>
    </row>
    <row r="643" ht="15.75" customHeight="1">
      <c r="A643" s="464"/>
      <c r="B643" s="464"/>
      <c r="C643" s="464"/>
      <c r="D643" s="464"/>
      <c r="E643" s="464"/>
      <c r="F643" s="464"/>
      <c r="G643" s="469">
        <v>0.09</v>
      </c>
      <c r="H643" s="464"/>
      <c r="I643" s="464"/>
      <c r="J643" s="464"/>
      <c r="K643" s="464"/>
      <c r="L643" s="464"/>
      <c r="M643" s="464"/>
      <c r="N643" s="464"/>
      <c r="O643" s="464"/>
      <c r="P643" s="464"/>
      <c r="Q643" s="464"/>
      <c r="R643" s="464"/>
      <c r="S643" s="464"/>
      <c r="T643" s="464"/>
      <c r="U643" s="464"/>
      <c r="V643" s="464"/>
      <c r="W643" s="464"/>
      <c r="X643" s="464"/>
      <c r="Y643" s="464"/>
      <c r="Z643" s="464"/>
    </row>
    <row r="644" ht="15.75" customHeight="1">
      <c r="A644" s="464"/>
      <c r="B644" s="464"/>
      <c r="C644" s="464"/>
      <c r="D644" s="464"/>
      <c r="E644" s="464"/>
      <c r="F644" s="464"/>
      <c r="G644" s="469">
        <v>0.1</v>
      </c>
      <c r="H644" s="464"/>
      <c r="I644" s="464"/>
      <c r="J644" s="464"/>
      <c r="K644" s="464"/>
      <c r="L644" s="464"/>
      <c r="M644" s="464"/>
      <c r="N644" s="464"/>
      <c r="O644" s="464"/>
      <c r="P644" s="464"/>
      <c r="Q644" s="464"/>
      <c r="R644" s="464"/>
      <c r="S644" s="464"/>
      <c r="T644" s="464"/>
      <c r="U644" s="464"/>
      <c r="V644" s="464"/>
      <c r="W644" s="464"/>
      <c r="X644" s="464"/>
      <c r="Y644" s="464"/>
      <c r="Z644" s="464"/>
    </row>
    <row r="645" ht="15.75" customHeight="1">
      <c r="A645" s="464"/>
      <c r="B645" s="464"/>
      <c r="C645" s="464"/>
      <c r="D645" s="464"/>
      <c r="E645" s="464"/>
      <c r="F645" s="464"/>
      <c r="G645" s="469">
        <v>0.11</v>
      </c>
      <c r="H645" s="464"/>
      <c r="I645" s="464"/>
      <c r="J645" s="464"/>
      <c r="K645" s="464"/>
      <c r="L645" s="464"/>
      <c r="M645" s="464"/>
      <c r="N645" s="464"/>
      <c r="O645" s="464"/>
      <c r="P645" s="464"/>
      <c r="Q645" s="464"/>
      <c r="R645" s="464"/>
      <c r="S645" s="464"/>
      <c r="T645" s="464"/>
      <c r="U645" s="464"/>
      <c r="V645" s="464"/>
      <c r="W645" s="464"/>
      <c r="X645" s="464"/>
      <c r="Y645" s="464"/>
      <c r="Z645" s="464"/>
    </row>
    <row r="646" ht="15.75" customHeight="1">
      <c r="A646" s="464"/>
      <c r="B646" s="464"/>
      <c r="C646" s="464"/>
      <c r="D646" s="464"/>
      <c r="E646" s="464"/>
      <c r="F646" s="464"/>
      <c r="G646" s="469">
        <v>0.1</v>
      </c>
      <c r="H646" s="464"/>
      <c r="I646" s="464"/>
      <c r="J646" s="464"/>
      <c r="K646" s="464"/>
      <c r="L646" s="464"/>
      <c r="M646" s="464"/>
      <c r="N646" s="464"/>
      <c r="O646" s="464"/>
      <c r="P646" s="464"/>
      <c r="Q646" s="464"/>
      <c r="R646" s="464"/>
      <c r="S646" s="464"/>
      <c r="T646" s="464"/>
      <c r="U646" s="464"/>
      <c r="V646" s="464"/>
      <c r="W646" s="464"/>
      <c r="X646" s="464"/>
      <c r="Y646" s="464"/>
      <c r="Z646" s="464"/>
    </row>
    <row r="647" ht="15.75" customHeight="1">
      <c r="A647" s="464"/>
      <c r="B647" s="464"/>
      <c r="C647" s="464"/>
      <c r="D647" s="464"/>
      <c r="E647" s="464"/>
      <c r="F647" s="464"/>
      <c r="G647" s="469">
        <v>0.1</v>
      </c>
      <c r="H647" s="464"/>
      <c r="I647" s="464"/>
      <c r="J647" s="464"/>
      <c r="K647" s="464"/>
      <c r="L647" s="464"/>
      <c r="M647" s="464"/>
      <c r="N647" s="464"/>
      <c r="O647" s="464"/>
      <c r="P647" s="464"/>
      <c r="Q647" s="464"/>
      <c r="R647" s="464"/>
      <c r="S647" s="464"/>
      <c r="T647" s="464"/>
      <c r="U647" s="464"/>
      <c r="V647" s="464"/>
      <c r="W647" s="464"/>
      <c r="X647" s="464"/>
      <c r="Y647" s="464"/>
      <c r="Z647" s="464"/>
    </row>
    <row r="648" ht="15.75" customHeight="1">
      <c r="A648" s="464"/>
      <c r="B648" s="464"/>
      <c r="C648" s="464"/>
      <c r="D648" s="464"/>
      <c r="E648" s="464"/>
      <c r="F648" s="464"/>
      <c r="G648" s="469">
        <v>0.09</v>
      </c>
      <c r="H648" s="464"/>
      <c r="I648" s="464"/>
      <c r="J648" s="464"/>
      <c r="K648" s="464"/>
      <c r="L648" s="464"/>
      <c r="M648" s="464"/>
      <c r="N648" s="464"/>
      <c r="O648" s="464"/>
      <c r="P648" s="464"/>
      <c r="Q648" s="464"/>
      <c r="R648" s="464"/>
      <c r="S648" s="464"/>
      <c r="T648" s="464"/>
      <c r="U648" s="464"/>
      <c r="V648" s="464"/>
      <c r="W648" s="464"/>
      <c r="X648" s="464"/>
      <c r="Y648" s="464"/>
      <c r="Z648" s="464"/>
    </row>
    <row r="649" ht="15.75" customHeight="1">
      <c r="A649" s="464"/>
      <c r="B649" s="464"/>
      <c r="C649" s="464"/>
      <c r="D649" s="464"/>
      <c r="E649" s="464"/>
      <c r="F649" s="464"/>
      <c r="G649" s="469">
        <v>0.09</v>
      </c>
      <c r="H649" s="464"/>
      <c r="I649" s="464"/>
      <c r="J649" s="464"/>
      <c r="K649" s="464"/>
      <c r="L649" s="464"/>
      <c r="M649" s="464"/>
      <c r="N649" s="464"/>
      <c r="O649" s="464"/>
      <c r="P649" s="464"/>
      <c r="Q649" s="464"/>
      <c r="R649" s="464"/>
      <c r="S649" s="464"/>
      <c r="T649" s="464"/>
      <c r="U649" s="464"/>
      <c r="V649" s="464"/>
      <c r="W649" s="464"/>
      <c r="X649" s="464"/>
      <c r="Y649" s="464"/>
      <c r="Z649" s="464"/>
    </row>
    <row r="650" ht="15.75" customHeight="1">
      <c r="A650" s="464"/>
      <c r="B650" s="464"/>
      <c r="C650" s="464"/>
      <c r="D650" s="464"/>
      <c r="E650" s="464"/>
      <c r="F650" s="464"/>
      <c r="G650" s="469">
        <v>0.09</v>
      </c>
      <c r="H650" s="464"/>
      <c r="I650" s="464"/>
      <c r="J650" s="464"/>
      <c r="K650" s="464"/>
      <c r="L650" s="464"/>
      <c r="M650" s="464"/>
      <c r="N650" s="464"/>
      <c r="O650" s="464"/>
      <c r="P650" s="464"/>
      <c r="Q650" s="464"/>
      <c r="R650" s="464"/>
      <c r="S650" s="464"/>
      <c r="T650" s="464"/>
      <c r="U650" s="464"/>
      <c r="V650" s="464"/>
      <c r="W650" s="464"/>
      <c r="X650" s="464"/>
      <c r="Y650" s="464"/>
      <c r="Z650" s="464"/>
    </row>
    <row r="651" ht="15.75" customHeight="1">
      <c r="A651" s="464"/>
      <c r="B651" s="464"/>
      <c r="C651" s="464"/>
      <c r="D651" s="464"/>
      <c r="E651" s="464"/>
      <c r="F651" s="464"/>
      <c r="G651" s="469">
        <v>0.1</v>
      </c>
      <c r="H651" s="464"/>
      <c r="I651" s="464"/>
      <c r="J651" s="464"/>
      <c r="K651" s="464"/>
      <c r="L651" s="464"/>
      <c r="M651" s="464"/>
      <c r="N651" s="464"/>
      <c r="O651" s="464"/>
      <c r="P651" s="464"/>
      <c r="Q651" s="464"/>
      <c r="R651" s="464"/>
      <c r="S651" s="464"/>
      <c r="T651" s="464"/>
      <c r="U651" s="464"/>
      <c r="V651" s="464"/>
      <c r="W651" s="464"/>
      <c r="X651" s="464"/>
      <c r="Y651" s="464"/>
      <c r="Z651" s="464"/>
    </row>
    <row r="652" ht="15.75" customHeight="1">
      <c r="A652" s="464"/>
      <c r="B652" s="464"/>
      <c r="C652" s="464"/>
      <c r="D652" s="464"/>
      <c r="E652" s="464"/>
      <c r="F652" s="464"/>
      <c r="G652" s="469">
        <v>0.1</v>
      </c>
      <c r="H652" s="464"/>
      <c r="I652" s="464"/>
      <c r="J652" s="464"/>
      <c r="K652" s="464"/>
      <c r="L652" s="464"/>
      <c r="M652" s="464"/>
      <c r="N652" s="464"/>
      <c r="O652" s="464"/>
      <c r="P652" s="464"/>
      <c r="Q652" s="464"/>
      <c r="R652" s="464"/>
      <c r="S652" s="464"/>
      <c r="T652" s="464"/>
      <c r="U652" s="464"/>
      <c r="V652" s="464"/>
      <c r="W652" s="464"/>
      <c r="X652" s="464"/>
      <c r="Y652" s="464"/>
      <c r="Z652" s="464"/>
    </row>
    <row r="653" ht="15.75" customHeight="1">
      <c r="A653" s="464"/>
      <c r="B653" s="464"/>
      <c r="C653" s="464"/>
      <c r="D653" s="464"/>
      <c r="E653" s="464"/>
      <c r="F653" s="464"/>
      <c r="G653" s="469">
        <v>0.1</v>
      </c>
      <c r="H653" s="464"/>
      <c r="I653" s="464"/>
      <c r="J653" s="464"/>
      <c r="K653" s="464"/>
      <c r="L653" s="464"/>
      <c r="M653" s="464"/>
      <c r="N653" s="464"/>
      <c r="O653" s="464"/>
      <c r="P653" s="464"/>
      <c r="Q653" s="464"/>
      <c r="R653" s="464"/>
      <c r="S653" s="464"/>
      <c r="T653" s="464"/>
      <c r="U653" s="464"/>
      <c r="V653" s="464"/>
      <c r="W653" s="464"/>
      <c r="X653" s="464"/>
      <c r="Y653" s="464"/>
      <c r="Z653" s="464"/>
    </row>
    <row r="654" ht="15.75" customHeight="1">
      <c r="A654" s="464"/>
      <c r="B654" s="464"/>
      <c r="C654" s="464"/>
      <c r="D654" s="464"/>
      <c r="E654" s="464"/>
      <c r="F654" s="464"/>
      <c r="G654" s="469">
        <v>0.1</v>
      </c>
      <c r="H654" s="464"/>
      <c r="I654" s="464"/>
      <c r="J654" s="464"/>
      <c r="K654" s="464"/>
      <c r="L654" s="464"/>
      <c r="M654" s="464"/>
      <c r="N654" s="464"/>
      <c r="O654" s="464"/>
      <c r="P654" s="464"/>
      <c r="Q654" s="464"/>
      <c r="R654" s="464"/>
      <c r="S654" s="464"/>
      <c r="T654" s="464"/>
      <c r="U654" s="464"/>
      <c r="V654" s="464"/>
      <c r="W654" s="464"/>
      <c r="X654" s="464"/>
      <c r="Y654" s="464"/>
      <c r="Z654" s="464"/>
    </row>
    <row r="655" ht="15.75" customHeight="1">
      <c r="A655" s="464"/>
      <c r="B655" s="464"/>
      <c r="C655" s="464"/>
      <c r="D655" s="464"/>
      <c r="E655" s="464"/>
      <c r="F655" s="464"/>
      <c r="G655" s="469">
        <v>0.11</v>
      </c>
      <c r="H655" s="464"/>
      <c r="I655" s="464"/>
      <c r="J655" s="464"/>
      <c r="K655" s="464"/>
      <c r="L655" s="464"/>
      <c r="M655" s="464"/>
      <c r="N655" s="464"/>
      <c r="O655" s="464"/>
      <c r="P655" s="464"/>
      <c r="Q655" s="464"/>
      <c r="R655" s="464"/>
      <c r="S655" s="464"/>
      <c r="T655" s="464"/>
      <c r="U655" s="464"/>
      <c r="V655" s="464"/>
      <c r="W655" s="464"/>
      <c r="X655" s="464"/>
      <c r="Y655" s="464"/>
      <c r="Z655" s="464"/>
    </row>
    <row r="656" ht="15.75" customHeight="1">
      <c r="A656" s="464"/>
      <c r="B656" s="464"/>
      <c r="C656" s="464"/>
      <c r="D656" s="464"/>
      <c r="E656" s="464"/>
      <c r="F656" s="464"/>
      <c r="G656" s="469">
        <v>0.1</v>
      </c>
      <c r="H656" s="464"/>
      <c r="I656" s="464"/>
      <c r="J656" s="464"/>
      <c r="K656" s="464"/>
      <c r="L656" s="464"/>
      <c r="M656" s="464"/>
      <c r="N656" s="464"/>
      <c r="O656" s="464"/>
      <c r="P656" s="464"/>
      <c r="Q656" s="464"/>
      <c r="R656" s="464"/>
      <c r="S656" s="464"/>
      <c r="T656" s="464"/>
      <c r="U656" s="464"/>
      <c r="V656" s="464"/>
      <c r="W656" s="464"/>
      <c r="X656" s="464"/>
      <c r="Y656" s="464"/>
      <c r="Z656" s="464"/>
    </row>
    <row r="657" ht="15.75" customHeight="1">
      <c r="A657" s="464"/>
      <c r="B657" s="464"/>
      <c r="C657" s="464"/>
      <c r="D657" s="464"/>
      <c r="E657" s="464"/>
      <c r="F657" s="464"/>
      <c r="G657" s="469">
        <v>0.1</v>
      </c>
      <c r="H657" s="464"/>
      <c r="I657" s="464"/>
      <c r="J657" s="464"/>
      <c r="K657" s="464"/>
      <c r="L657" s="464"/>
      <c r="M657" s="464"/>
      <c r="N657" s="464"/>
      <c r="O657" s="464"/>
      <c r="P657" s="464"/>
      <c r="Q657" s="464"/>
      <c r="R657" s="464"/>
      <c r="S657" s="464"/>
      <c r="T657" s="464"/>
      <c r="U657" s="464"/>
      <c r="V657" s="464"/>
      <c r="W657" s="464"/>
      <c r="X657" s="464"/>
      <c r="Y657" s="464"/>
      <c r="Z657" s="464"/>
    </row>
    <row r="658" ht="15.75" customHeight="1">
      <c r="A658" s="464"/>
      <c r="B658" s="464"/>
      <c r="C658" s="464"/>
      <c r="D658" s="464"/>
      <c r="E658" s="464"/>
      <c r="F658" s="464"/>
      <c r="G658" s="469">
        <v>0.09</v>
      </c>
      <c r="H658" s="464"/>
      <c r="I658" s="464"/>
      <c r="J658" s="464"/>
      <c r="K658" s="464"/>
      <c r="L658" s="464"/>
      <c r="M658" s="464"/>
      <c r="N658" s="464"/>
      <c r="O658" s="464"/>
      <c r="P658" s="464"/>
      <c r="Q658" s="464"/>
      <c r="R658" s="464"/>
      <c r="S658" s="464"/>
      <c r="T658" s="464"/>
      <c r="U658" s="464"/>
      <c r="V658" s="464"/>
      <c r="W658" s="464"/>
      <c r="X658" s="464"/>
      <c r="Y658" s="464"/>
      <c r="Z658" s="464"/>
    </row>
    <row r="659" ht="15.75" customHeight="1">
      <c r="A659" s="464"/>
      <c r="B659" s="464"/>
      <c r="C659" s="464"/>
      <c r="D659" s="464"/>
      <c r="E659" s="464"/>
      <c r="F659" s="464"/>
      <c r="G659" s="469">
        <v>0.09</v>
      </c>
      <c r="H659" s="464"/>
      <c r="I659" s="464"/>
      <c r="J659" s="464"/>
      <c r="K659" s="464"/>
      <c r="L659" s="464"/>
      <c r="M659" s="464"/>
      <c r="N659" s="464"/>
      <c r="O659" s="464"/>
      <c r="P659" s="464"/>
      <c r="Q659" s="464"/>
      <c r="R659" s="464"/>
      <c r="S659" s="464"/>
      <c r="T659" s="464"/>
      <c r="U659" s="464"/>
      <c r="V659" s="464"/>
      <c r="W659" s="464"/>
      <c r="X659" s="464"/>
      <c r="Y659" s="464"/>
      <c r="Z659" s="464"/>
    </row>
    <row r="660" ht="15.75" customHeight="1">
      <c r="A660" s="464"/>
      <c r="B660" s="464"/>
      <c r="C660" s="464"/>
      <c r="D660" s="464"/>
      <c r="E660" s="464"/>
      <c r="F660" s="464"/>
      <c r="G660" s="469">
        <v>0.09</v>
      </c>
      <c r="H660" s="464"/>
      <c r="I660" s="464"/>
      <c r="J660" s="464"/>
      <c r="K660" s="464"/>
      <c r="L660" s="464"/>
      <c r="M660" s="464"/>
      <c r="N660" s="464"/>
      <c r="O660" s="464"/>
      <c r="P660" s="464"/>
      <c r="Q660" s="464"/>
      <c r="R660" s="464"/>
      <c r="S660" s="464"/>
      <c r="T660" s="464"/>
      <c r="U660" s="464"/>
      <c r="V660" s="464"/>
      <c r="W660" s="464"/>
      <c r="X660" s="464"/>
      <c r="Y660" s="464"/>
      <c r="Z660" s="464"/>
    </row>
    <row r="661" ht="15.75" customHeight="1">
      <c r="A661" s="464"/>
      <c r="B661" s="464"/>
      <c r="C661" s="464"/>
      <c r="D661" s="464"/>
      <c r="E661" s="464"/>
      <c r="F661" s="464"/>
      <c r="G661" s="469">
        <v>0.09</v>
      </c>
      <c r="H661" s="464"/>
      <c r="I661" s="464"/>
      <c r="J661" s="464"/>
      <c r="K661" s="464"/>
      <c r="L661" s="464"/>
      <c r="M661" s="464"/>
      <c r="N661" s="464"/>
      <c r="O661" s="464"/>
      <c r="P661" s="464"/>
      <c r="Q661" s="464"/>
      <c r="R661" s="464"/>
      <c r="S661" s="464"/>
      <c r="T661" s="464"/>
      <c r="U661" s="464"/>
      <c r="V661" s="464"/>
      <c r="W661" s="464"/>
      <c r="X661" s="464"/>
      <c r="Y661" s="464"/>
      <c r="Z661" s="464"/>
    </row>
    <row r="662" ht="15.75" customHeight="1">
      <c r="A662" s="464"/>
      <c r="B662" s="464"/>
      <c r="C662" s="464"/>
      <c r="D662" s="464"/>
      <c r="E662" s="464"/>
      <c r="F662" s="464"/>
      <c r="G662" s="469">
        <v>0.07</v>
      </c>
      <c r="H662" s="464"/>
      <c r="I662" s="464"/>
      <c r="J662" s="464"/>
      <c r="K662" s="464"/>
      <c r="L662" s="464"/>
      <c r="M662" s="464"/>
      <c r="N662" s="464"/>
      <c r="O662" s="464"/>
      <c r="P662" s="464"/>
      <c r="Q662" s="464"/>
      <c r="R662" s="464"/>
      <c r="S662" s="464"/>
      <c r="T662" s="464"/>
      <c r="U662" s="464"/>
      <c r="V662" s="464"/>
      <c r="W662" s="464"/>
      <c r="X662" s="464"/>
      <c r="Y662" s="464"/>
      <c r="Z662" s="464"/>
    </row>
    <row r="663" ht="15.75" customHeight="1">
      <c r="A663" s="464"/>
      <c r="B663" s="464"/>
      <c r="C663" s="464"/>
      <c r="D663" s="464"/>
      <c r="E663" s="464"/>
      <c r="F663" s="464"/>
      <c r="G663" s="469">
        <v>0.07</v>
      </c>
      <c r="H663" s="464"/>
      <c r="I663" s="464"/>
      <c r="J663" s="464"/>
      <c r="K663" s="464"/>
      <c r="L663" s="464"/>
      <c r="M663" s="464"/>
      <c r="N663" s="464"/>
      <c r="O663" s="464"/>
      <c r="P663" s="464"/>
      <c r="Q663" s="464"/>
      <c r="R663" s="464"/>
      <c r="S663" s="464"/>
      <c r="T663" s="464"/>
      <c r="U663" s="464"/>
      <c r="V663" s="464"/>
      <c r="W663" s="464"/>
      <c r="X663" s="464"/>
      <c r="Y663" s="464"/>
      <c r="Z663" s="464"/>
    </row>
    <row r="664" ht="15.75" customHeight="1">
      <c r="A664" s="464"/>
      <c r="B664" s="464"/>
      <c r="C664" s="464"/>
      <c r="D664" s="464"/>
      <c r="E664" s="464"/>
      <c r="F664" s="464"/>
      <c r="G664" s="469">
        <v>0.08</v>
      </c>
      <c r="H664" s="464"/>
      <c r="I664" s="464"/>
      <c r="J664" s="464"/>
      <c r="K664" s="464"/>
      <c r="L664" s="464"/>
      <c r="M664" s="464"/>
      <c r="N664" s="464"/>
      <c r="O664" s="464"/>
      <c r="P664" s="464"/>
      <c r="Q664" s="464"/>
      <c r="R664" s="464"/>
      <c r="S664" s="464"/>
      <c r="T664" s="464"/>
      <c r="U664" s="464"/>
      <c r="V664" s="464"/>
      <c r="W664" s="464"/>
      <c r="X664" s="464"/>
      <c r="Y664" s="464"/>
      <c r="Z664" s="464"/>
    </row>
    <row r="665" ht="15.75" customHeight="1">
      <c r="A665" s="464"/>
      <c r="B665" s="464"/>
      <c r="C665" s="464"/>
      <c r="D665" s="464"/>
      <c r="E665" s="464"/>
      <c r="F665" s="464"/>
      <c r="G665" s="469">
        <v>0.09</v>
      </c>
      <c r="H665" s="464"/>
      <c r="I665" s="464"/>
      <c r="J665" s="464"/>
      <c r="K665" s="464"/>
      <c r="L665" s="464"/>
      <c r="M665" s="464"/>
      <c r="N665" s="464"/>
      <c r="O665" s="464"/>
      <c r="P665" s="464"/>
      <c r="Q665" s="464"/>
      <c r="R665" s="464"/>
      <c r="S665" s="464"/>
      <c r="T665" s="464"/>
      <c r="U665" s="464"/>
      <c r="V665" s="464"/>
      <c r="W665" s="464"/>
      <c r="X665" s="464"/>
      <c r="Y665" s="464"/>
      <c r="Z665" s="464"/>
    </row>
    <row r="666" ht="15.75" customHeight="1">
      <c r="A666" s="464"/>
      <c r="B666" s="464"/>
      <c r="C666" s="464"/>
      <c r="D666" s="464"/>
      <c r="E666" s="464"/>
      <c r="F666" s="464"/>
      <c r="G666" s="469">
        <v>0.09</v>
      </c>
      <c r="H666" s="464"/>
      <c r="I666" s="464"/>
      <c r="J666" s="464"/>
      <c r="K666" s="464"/>
      <c r="L666" s="464"/>
      <c r="M666" s="464"/>
      <c r="N666" s="464"/>
      <c r="O666" s="464"/>
      <c r="P666" s="464"/>
      <c r="Q666" s="464"/>
      <c r="R666" s="464"/>
      <c r="S666" s="464"/>
      <c r="T666" s="464"/>
      <c r="U666" s="464"/>
      <c r="V666" s="464"/>
      <c r="W666" s="464"/>
      <c r="X666" s="464"/>
      <c r="Y666" s="464"/>
      <c r="Z666" s="464"/>
    </row>
    <row r="667" ht="15.75" customHeight="1">
      <c r="A667" s="464"/>
      <c r="B667" s="464"/>
      <c r="C667" s="464"/>
      <c r="D667" s="464"/>
      <c r="E667" s="464"/>
      <c r="F667" s="464"/>
      <c r="G667" s="469">
        <v>0.09</v>
      </c>
      <c r="H667" s="464"/>
      <c r="I667" s="464"/>
      <c r="J667" s="464"/>
      <c r="K667" s="464"/>
      <c r="L667" s="464"/>
      <c r="M667" s="464"/>
      <c r="N667" s="464"/>
      <c r="O667" s="464"/>
      <c r="P667" s="464"/>
      <c r="Q667" s="464"/>
      <c r="R667" s="464"/>
      <c r="S667" s="464"/>
      <c r="T667" s="464"/>
      <c r="U667" s="464"/>
      <c r="V667" s="464"/>
      <c r="W667" s="464"/>
      <c r="X667" s="464"/>
      <c r="Y667" s="464"/>
      <c r="Z667" s="464"/>
    </row>
    <row r="668" ht="15.75" customHeight="1">
      <c r="A668" s="464"/>
      <c r="B668" s="464"/>
      <c r="C668" s="464"/>
      <c r="D668" s="464"/>
      <c r="E668" s="464"/>
      <c r="F668" s="464"/>
      <c r="G668" s="469">
        <v>0.08</v>
      </c>
      <c r="H668" s="464"/>
      <c r="I668" s="464"/>
      <c r="J668" s="464"/>
      <c r="K668" s="464"/>
      <c r="L668" s="464"/>
      <c r="M668" s="464"/>
      <c r="N668" s="464"/>
      <c r="O668" s="464"/>
      <c r="P668" s="464"/>
      <c r="Q668" s="464"/>
      <c r="R668" s="464"/>
      <c r="S668" s="464"/>
      <c r="T668" s="464"/>
      <c r="U668" s="464"/>
      <c r="V668" s="464"/>
      <c r="W668" s="464"/>
      <c r="X668" s="464"/>
      <c r="Y668" s="464"/>
      <c r="Z668" s="464"/>
    </row>
    <row r="669" ht="15.75" customHeight="1">
      <c r="A669" s="464"/>
      <c r="B669" s="464"/>
      <c r="C669" s="464"/>
      <c r="D669" s="464"/>
      <c r="E669" s="464"/>
      <c r="F669" s="464"/>
      <c r="G669" s="469">
        <v>0.09</v>
      </c>
      <c r="H669" s="464"/>
      <c r="I669" s="464"/>
      <c r="J669" s="464"/>
      <c r="K669" s="464"/>
      <c r="L669" s="464"/>
      <c r="M669" s="464"/>
      <c r="N669" s="464"/>
      <c r="O669" s="464"/>
      <c r="P669" s="464"/>
      <c r="Q669" s="464"/>
      <c r="R669" s="464"/>
      <c r="S669" s="464"/>
      <c r="T669" s="464"/>
      <c r="U669" s="464"/>
      <c r="V669" s="464"/>
      <c r="W669" s="464"/>
      <c r="X669" s="464"/>
      <c r="Y669" s="464"/>
      <c r="Z669" s="464"/>
    </row>
    <row r="670" ht="15.75" customHeight="1">
      <c r="A670" s="464"/>
      <c r="B670" s="464"/>
      <c r="C670" s="464"/>
      <c r="D670" s="464"/>
      <c r="E670" s="464"/>
      <c r="F670" s="464"/>
      <c r="G670" s="469">
        <v>0.09</v>
      </c>
      <c r="H670" s="464"/>
      <c r="I670" s="464"/>
      <c r="J670" s="464"/>
      <c r="K670" s="464"/>
      <c r="L670" s="464"/>
      <c r="M670" s="464"/>
      <c r="N670" s="464"/>
      <c r="O670" s="464"/>
      <c r="P670" s="464"/>
      <c r="Q670" s="464"/>
      <c r="R670" s="464"/>
      <c r="S670" s="464"/>
      <c r="T670" s="464"/>
      <c r="U670" s="464"/>
      <c r="V670" s="464"/>
      <c r="W670" s="464"/>
      <c r="X670" s="464"/>
      <c r="Y670" s="464"/>
      <c r="Z670" s="464"/>
    </row>
    <row r="671" ht="15.75" customHeight="1">
      <c r="A671" s="464"/>
      <c r="B671" s="464"/>
      <c r="C671" s="464"/>
      <c r="D671" s="464"/>
      <c r="E671" s="464"/>
      <c r="F671" s="464"/>
      <c r="G671" s="469">
        <v>0.08</v>
      </c>
      <c r="H671" s="464"/>
      <c r="I671" s="464"/>
      <c r="J671" s="464"/>
      <c r="K671" s="464"/>
      <c r="L671" s="464"/>
      <c r="M671" s="464"/>
      <c r="N671" s="464"/>
      <c r="O671" s="464"/>
      <c r="P671" s="464"/>
      <c r="Q671" s="464"/>
      <c r="R671" s="464"/>
      <c r="S671" s="464"/>
      <c r="T671" s="464"/>
      <c r="U671" s="464"/>
      <c r="V671" s="464"/>
      <c r="W671" s="464"/>
      <c r="X671" s="464"/>
      <c r="Y671" s="464"/>
      <c r="Z671" s="464"/>
    </row>
    <row r="672" ht="15.75" customHeight="1">
      <c r="A672" s="464"/>
      <c r="B672" s="464"/>
      <c r="C672" s="464"/>
      <c r="D672" s="464"/>
      <c r="E672" s="464"/>
      <c r="F672" s="464"/>
      <c r="G672" s="469">
        <v>0.09</v>
      </c>
      <c r="H672" s="464"/>
      <c r="I672" s="464"/>
      <c r="J672" s="464"/>
      <c r="K672" s="464"/>
      <c r="L672" s="464"/>
      <c r="M672" s="464"/>
      <c r="N672" s="464"/>
      <c r="O672" s="464"/>
      <c r="P672" s="464"/>
      <c r="Q672" s="464"/>
      <c r="R672" s="464"/>
      <c r="S672" s="464"/>
      <c r="T672" s="464"/>
      <c r="U672" s="464"/>
      <c r="V672" s="464"/>
      <c r="W672" s="464"/>
      <c r="X672" s="464"/>
      <c r="Y672" s="464"/>
      <c r="Z672" s="464"/>
    </row>
    <row r="673" ht="15.75" customHeight="1">
      <c r="A673" s="464"/>
      <c r="B673" s="464"/>
      <c r="C673" s="464"/>
      <c r="D673" s="464"/>
      <c r="E673" s="464"/>
      <c r="F673" s="464"/>
      <c r="G673" s="469">
        <v>0.08</v>
      </c>
      <c r="H673" s="464"/>
      <c r="I673" s="464"/>
      <c r="J673" s="464"/>
      <c r="K673" s="464"/>
      <c r="L673" s="464"/>
      <c r="M673" s="464"/>
      <c r="N673" s="464"/>
      <c r="O673" s="464"/>
      <c r="P673" s="464"/>
      <c r="Q673" s="464"/>
      <c r="R673" s="464"/>
      <c r="S673" s="464"/>
      <c r="T673" s="464"/>
      <c r="U673" s="464"/>
      <c r="V673" s="464"/>
      <c r="W673" s="464"/>
      <c r="X673" s="464"/>
      <c r="Y673" s="464"/>
      <c r="Z673" s="464"/>
    </row>
    <row r="674" ht="15.75" customHeight="1">
      <c r="A674" s="464"/>
      <c r="B674" s="464"/>
      <c r="C674" s="464"/>
      <c r="D674" s="464"/>
      <c r="E674" s="464"/>
      <c r="F674" s="464"/>
      <c r="G674" s="469">
        <v>0.09</v>
      </c>
      <c r="H674" s="464"/>
      <c r="I674" s="464"/>
      <c r="J674" s="464"/>
      <c r="K674" s="464"/>
      <c r="L674" s="464"/>
      <c r="M674" s="464"/>
      <c r="N674" s="464"/>
      <c r="O674" s="464"/>
      <c r="P674" s="464"/>
      <c r="Q674" s="464"/>
      <c r="R674" s="464"/>
      <c r="S674" s="464"/>
      <c r="T674" s="464"/>
      <c r="U674" s="464"/>
      <c r="V674" s="464"/>
      <c r="W674" s="464"/>
      <c r="X674" s="464"/>
      <c r="Y674" s="464"/>
      <c r="Z674" s="464"/>
    </row>
    <row r="675" ht="15.75" customHeight="1">
      <c r="A675" s="464"/>
      <c r="B675" s="464"/>
      <c r="C675" s="464"/>
      <c r="D675" s="464"/>
      <c r="E675" s="464"/>
      <c r="F675" s="464"/>
      <c r="G675" s="469">
        <v>0.08</v>
      </c>
      <c r="H675" s="464"/>
      <c r="I675" s="464"/>
      <c r="J675" s="464"/>
      <c r="K675" s="464"/>
      <c r="L675" s="464"/>
      <c r="M675" s="464"/>
      <c r="N675" s="464"/>
      <c r="O675" s="464"/>
      <c r="P675" s="464"/>
      <c r="Q675" s="464"/>
      <c r="R675" s="464"/>
      <c r="S675" s="464"/>
      <c r="T675" s="464"/>
      <c r="U675" s="464"/>
      <c r="V675" s="464"/>
      <c r="W675" s="464"/>
      <c r="X675" s="464"/>
      <c r="Y675" s="464"/>
      <c r="Z675" s="464"/>
    </row>
    <row r="676" ht="15.75" customHeight="1">
      <c r="A676" s="464"/>
      <c r="B676" s="464"/>
      <c r="C676" s="464"/>
      <c r="D676" s="464"/>
      <c r="E676" s="464"/>
      <c r="F676" s="464"/>
      <c r="G676" s="469">
        <v>0.08</v>
      </c>
      <c r="H676" s="464"/>
      <c r="I676" s="464"/>
      <c r="J676" s="464"/>
      <c r="K676" s="464"/>
      <c r="L676" s="464"/>
      <c r="M676" s="464"/>
      <c r="N676" s="464"/>
      <c r="O676" s="464"/>
      <c r="P676" s="464"/>
      <c r="Q676" s="464"/>
      <c r="R676" s="464"/>
      <c r="S676" s="464"/>
      <c r="T676" s="464"/>
      <c r="U676" s="464"/>
      <c r="V676" s="464"/>
      <c r="W676" s="464"/>
      <c r="X676" s="464"/>
      <c r="Y676" s="464"/>
      <c r="Z676" s="464"/>
    </row>
    <row r="677" ht="15.75" customHeight="1">
      <c r="A677" s="464"/>
      <c r="B677" s="464"/>
      <c r="C677" s="464"/>
      <c r="D677" s="464"/>
      <c r="E677" s="464"/>
      <c r="F677" s="464"/>
      <c r="G677" s="469">
        <v>0.08</v>
      </c>
      <c r="H677" s="464"/>
      <c r="I677" s="464"/>
      <c r="J677" s="464"/>
      <c r="K677" s="464"/>
      <c r="L677" s="464"/>
      <c r="M677" s="464"/>
      <c r="N677" s="464"/>
      <c r="O677" s="464"/>
      <c r="P677" s="464"/>
      <c r="Q677" s="464"/>
      <c r="R677" s="464"/>
      <c r="S677" s="464"/>
      <c r="T677" s="464"/>
      <c r="U677" s="464"/>
      <c r="V677" s="464"/>
      <c r="W677" s="464"/>
      <c r="X677" s="464"/>
      <c r="Y677" s="464"/>
      <c r="Z677" s="464"/>
    </row>
    <row r="678" ht="15.75" customHeight="1">
      <c r="A678" s="464"/>
      <c r="B678" s="464"/>
      <c r="C678" s="464"/>
      <c r="D678" s="464"/>
      <c r="E678" s="464"/>
      <c r="F678" s="464"/>
      <c r="G678" s="469">
        <v>0.09</v>
      </c>
      <c r="H678" s="464"/>
      <c r="I678" s="464"/>
      <c r="J678" s="464"/>
      <c r="K678" s="464"/>
      <c r="L678" s="464"/>
      <c r="M678" s="464"/>
      <c r="N678" s="464"/>
      <c r="O678" s="464"/>
      <c r="P678" s="464"/>
      <c r="Q678" s="464"/>
      <c r="R678" s="464"/>
      <c r="S678" s="464"/>
      <c r="T678" s="464"/>
      <c r="U678" s="464"/>
      <c r="V678" s="464"/>
      <c r="W678" s="464"/>
      <c r="X678" s="464"/>
      <c r="Y678" s="464"/>
      <c r="Z678" s="464"/>
    </row>
    <row r="679" ht="15.75" customHeight="1">
      <c r="A679" s="464"/>
      <c r="B679" s="464"/>
      <c r="C679" s="464"/>
      <c r="D679" s="464"/>
      <c r="E679" s="464"/>
      <c r="F679" s="464"/>
      <c r="G679" s="469">
        <v>0.08</v>
      </c>
      <c r="H679" s="464"/>
      <c r="I679" s="464"/>
      <c r="J679" s="464"/>
      <c r="K679" s="464"/>
      <c r="L679" s="464"/>
      <c r="M679" s="464"/>
      <c r="N679" s="464"/>
      <c r="O679" s="464"/>
      <c r="P679" s="464"/>
      <c r="Q679" s="464"/>
      <c r="R679" s="464"/>
      <c r="S679" s="464"/>
      <c r="T679" s="464"/>
      <c r="U679" s="464"/>
      <c r="V679" s="464"/>
      <c r="W679" s="464"/>
      <c r="X679" s="464"/>
      <c r="Y679" s="464"/>
      <c r="Z679" s="464"/>
    </row>
    <row r="680" ht="15.75" customHeight="1">
      <c r="A680" s="464"/>
      <c r="B680" s="464"/>
      <c r="C680" s="464"/>
      <c r="D680" s="464"/>
      <c r="E680" s="464"/>
      <c r="F680" s="464"/>
      <c r="G680" s="469">
        <v>0.09</v>
      </c>
      <c r="H680" s="464"/>
      <c r="I680" s="464"/>
      <c r="J680" s="464"/>
      <c r="K680" s="464"/>
      <c r="L680" s="464"/>
      <c r="M680" s="464"/>
      <c r="N680" s="464"/>
      <c r="O680" s="464"/>
      <c r="P680" s="464"/>
      <c r="Q680" s="464"/>
      <c r="R680" s="464"/>
      <c r="S680" s="464"/>
      <c r="T680" s="464"/>
      <c r="U680" s="464"/>
      <c r="V680" s="464"/>
      <c r="W680" s="464"/>
      <c r="X680" s="464"/>
      <c r="Y680" s="464"/>
      <c r="Z680" s="464"/>
    </row>
    <row r="681" ht="15.75" customHeight="1">
      <c r="A681" s="464"/>
      <c r="B681" s="464"/>
      <c r="C681" s="464"/>
      <c r="D681" s="464"/>
      <c r="E681" s="464"/>
      <c r="F681" s="464"/>
      <c r="G681" s="469">
        <v>0.08</v>
      </c>
      <c r="H681" s="464"/>
      <c r="I681" s="464"/>
      <c r="J681" s="464"/>
      <c r="K681" s="464"/>
      <c r="L681" s="464"/>
      <c r="M681" s="464"/>
      <c r="N681" s="464"/>
      <c r="O681" s="464"/>
      <c r="P681" s="464"/>
      <c r="Q681" s="464"/>
      <c r="R681" s="464"/>
      <c r="S681" s="464"/>
      <c r="T681" s="464"/>
      <c r="U681" s="464"/>
      <c r="V681" s="464"/>
      <c r="W681" s="464"/>
      <c r="X681" s="464"/>
      <c r="Y681" s="464"/>
      <c r="Z681" s="464"/>
    </row>
    <row r="682" ht="15.75" customHeight="1">
      <c r="A682" s="464"/>
      <c r="B682" s="464"/>
      <c r="C682" s="464"/>
      <c r="D682" s="464"/>
      <c r="E682" s="464"/>
      <c r="F682" s="464"/>
      <c r="G682" s="469">
        <v>0.08</v>
      </c>
      <c r="H682" s="464"/>
      <c r="I682" s="464"/>
      <c r="J682" s="464"/>
      <c r="K682" s="464"/>
      <c r="L682" s="464"/>
      <c r="M682" s="464"/>
      <c r="N682" s="464"/>
      <c r="O682" s="464"/>
      <c r="P682" s="464"/>
      <c r="Q682" s="464"/>
      <c r="R682" s="464"/>
      <c r="S682" s="464"/>
      <c r="T682" s="464"/>
      <c r="U682" s="464"/>
      <c r="V682" s="464"/>
      <c r="W682" s="464"/>
      <c r="X682" s="464"/>
      <c r="Y682" s="464"/>
      <c r="Z682" s="464"/>
    </row>
    <row r="683" ht="15.75" customHeight="1">
      <c r="A683" s="464"/>
      <c r="B683" s="464"/>
      <c r="C683" s="464"/>
      <c r="D683" s="464"/>
      <c r="E683" s="464"/>
      <c r="F683" s="464"/>
      <c r="G683" s="469">
        <v>0.09</v>
      </c>
      <c r="H683" s="464"/>
      <c r="I683" s="464"/>
      <c r="J683" s="464"/>
      <c r="K683" s="464"/>
      <c r="L683" s="464"/>
      <c r="M683" s="464"/>
      <c r="N683" s="464"/>
      <c r="O683" s="464"/>
      <c r="P683" s="464"/>
      <c r="Q683" s="464"/>
      <c r="R683" s="464"/>
      <c r="S683" s="464"/>
      <c r="T683" s="464"/>
      <c r="U683" s="464"/>
      <c r="V683" s="464"/>
      <c r="W683" s="464"/>
      <c r="X683" s="464"/>
      <c r="Y683" s="464"/>
      <c r="Z683" s="464"/>
    </row>
    <row r="684" ht="15.75" customHeight="1">
      <c r="A684" s="464"/>
      <c r="B684" s="464"/>
      <c r="C684" s="464"/>
      <c r="D684" s="464"/>
      <c r="E684" s="464"/>
      <c r="F684" s="464"/>
      <c r="G684" s="469">
        <v>0.09</v>
      </c>
      <c r="H684" s="464"/>
      <c r="I684" s="464"/>
      <c r="J684" s="464"/>
      <c r="K684" s="464"/>
      <c r="L684" s="464"/>
      <c r="M684" s="464"/>
      <c r="N684" s="464"/>
      <c r="O684" s="464"/>
      <c r="P684" s="464"/>
      <c r="Q684" s="464"/>
      <c r="R684" s="464"/>
      <c r="S684" s="464"/>
      <c r="T684" s="464"/>
      <c r="U684" s="464"/>
      <c r="V684" s="464"/>
      <c r="W684" s="464"/>
      <c r="X684" s="464"/>
      <c r="Y684" s="464"/>
      <c r="Z684" s="464"/>
    </row>
    <row r="685" ht="15.75" customHeight="1">
      <c r="A685" s="464"/>
      <c r="B685" s="464"/>
      <c r="C685" s="464"/>
      <c r="D685" s="464"/>
      <c r="E685" s="464"/>
      <c r="F685" s="464"/>
      <c r="G685" s="469">
        <v>0.09</v>
      </c>
      <c r="H685" s="464"/>
      <c r="I685" s="464"/>
      <c r="J685" s="464"/>
      <c r="K685" s="464"/>
      <c r="L685" s="464"/>
      <c r="M685" s="464"/>
      <c r="N685" s="464"/>
      <c r="O685" s="464"/>
      <c r="P685" s="464"/>
      <c r="Q685" s="464"/>
      <c r="R685" s="464"/>
      <c r="S685" s="464"/>
      <c r="T685" s="464"/>
      <c r="U685" s="464"/>
      <c r="V685" s="464"/>
      <c r="W685" s="464"/>
      <c r="X685" s="464"/>
      <c r="Y685" s="464"/>
      <c r="Z685" s="464"/>
    </row>
    <row r="686" ht="15.75" customHeight="1">
      <c r="A686" s="464"/>
      <c r="B686" s="464"/>
      <c r="C686" s="464"/>
      <c r="D686" s="464"/>
      <c r="E686" s="464"/>
      <c r="F686" s="464"/>
      <c r="G686" s="469">
        <v>0.09</v>
      </c>
      <c r="H686" s="464"/>
      <c r="I686" s="464"/>
      <c r="J686" s="464"/>
      <c r="K686" s="464"/>
      <c r="L686" s="464"/>
      <c r="M686" s="464"/>
      <c r="N686" s="464"/>
      <c r="O686" s="464"/>
      <c r="P686" s="464"/>
      <c r="Q686" s="464"/>
      <c r="R686" s="464"/>
      <c r="S686" s="464"/>
      <c r="T686" s="464"/>
      <c r="U686" s="464"/>
      <c r="V686" s="464"/>
      <c r="W686" s="464"/>
      <c r="X686" s="464"/>
      <c r="Y686" s="464"/>
      <c r="Z686" s="464"/>
    </row>
    <row r="687" ht="15.75" customHeight="1">
      <c r="A687" s="464"/>
      <c r="B687" s="464"/>
      <c r="C687" s="464"/>
      <c r="D687" s="464"/>
      <c r="E687" s="464"/>
      <c r="F687" s="464"/>
      <c r="G687" s="469">
        <v>0.11</v>
      </c>
      <c r="H687" s="464"/>
      <c r="I687" s="464"/>
      <c r="J687" s="464"/>
      <c r="K687" s="464"/>
      <c r="L687" s="464"/>
      <c r="M687" s="464"/>
      <c r="N687" s="464"/>
      <c r="O687" s="464"/>
      <c r="P687" s="464"/>
      <c r="Q687" s="464"/>
      <c r="R687" s="464"/>
      <c r="S687" s="464"/>
      <c r="T687" s="464"/>
      <c r="U687" s="464"/>
      <c r="V687" s="464"/>
      <c r="W687" s="464"/>
      <c r="X687" s="464"/>
      <c r="Y687" s="464"/>
      <c r="Z687" s="464"/>
    </row>
    <row r="688" ht="15.75" customHeight="1">
      <c r="A688" s="464"/>
      <c r="B688" s="464"/>
      <c r="C688" s="464"/>
      <c r="D688" s="464"/>
      <c r="E688" s="464"/>
      <c r="F688" s="464"/>
      <c r="G688" s="469">
        <v>0.1</v>
      </c>
      <c r="H688" s="464"/>
      <c r="I688" s="464"/>
      <c r="J688" s="464"/>
      <c r="K688" s="464"/>
      <c r="L688" s="464"/>
      <c r="M688" s="464"/>
      <c r="N688" s="464"/>
      <c r="O688" s="464"/>
      <c r="P688" s="464"/>
      <c r="Q688" s="464"/>
      <c r="R688" s="464"/>
      <c r="S688" s="464"/>
      <c r="T688" s="464"/>
      <c r="U688" s="464"/>
      <c r="V688" s="464"/>
      <c r="W688" s="464"/>
      <c r="X688" s="464"/>
      <c r="Y688" s="464"/>
      <c r="Z688" s="464"/>
    </row>
    <row r="689" ht="15.75" customHeight="1">
      <c r="A689" s="464"/>
      <c r="B689" s="464"/>
      <c r="C689" s="464"/>
      <c r="D689" s="464"/>
      <c r="E689" s="464"/>
      <c r="F689" s="464"/>
      <c r="G689" s="469">
        <v>0.08</v>
      </c>
      <c r="H689" s="464"/>
      <c r="I689" s="464"/>
      <c r="J689" s="464"/>
      <c r="K689" s="464"/>
      <c r="L689" s="464"/>
      <c r="M689" s="464"/>
      <c r="N689" s="464"/>
      <c r="O689" s="464"/>
      <c r="P689" s="464"/>
      <c r="Q689" s="464"/>
      <c r="R689" s="464"/>
      <c r="S689" s="464"/>
      <c r="T689" s="464"/>
      <c r="U689" s="464"/>
      <c r="V689" s="464"/>
      <c r="W689" s="464"/>
      <c r="X689" s="464"/>
      <c r="Y689" s="464"/>
      <c r="Z689" s="464"/>
    </row>
    <row r="690" ht="15.75" customHeight="1">
      <c r="A690" s="464"/>
      <c r="B690" s="464"/>
      <c r="C690" s="464"/>
      <c r="D690" s="464"/>
      <c r="E690" s="464"/>
      <c r="F690" s="464"/>
      <c r="G690" s="469">
        <v>0.09</v>
      </c>
      <c r="H690" s="464"/>
      <c r="I690" s="464"/>
      <c r="J690" s="464"/>
      <c r="K690" s="464"/>
      <c r="L690" s="464"/>
      <c r="M690" s="464"/>
      <c r="N690" s="464"/>
      <c r="O690" s="464"/>
      <c r="P690" s="464"/>
      <c r="Q690" s="464"/>
      <c r="R690" s="464"/>
      <c r="S690" s="464"/>
      <c r="T690" s="464"/>
      <c r="U690" s="464"/>
      <c r="V690" s="464"/>
      <c r="W690" s="464"/>
      <c r="X690" s="464"/>
      <c r="Y690" s="464"/>
      <c r="Z690" s="464"/>
    </row>
    <row r="691" ht="15.75" customHeight="1">
      <c r="A691" s="464"/>
      <c r="B691" s="464"/>
      <c r="C691" s="464"/>
      <c r="D691" s="464"/>
      <c r="E691" s="464"/>
      <c r="F691" s="464"/>
      <c r="G691" s="469">
        <v>0.09</v>
      </c>
      <c r="H691" s="464"/>
      <c r="I691" s="464"/>
      <c r="J691" s="464"/>
      <c r="K691" s="464"/>
      <c r="L691" s="464"/>
      <c r="M691" s="464"/>
      <c r="N691" s="464"/>
      <c r="O691" s="464"/>
      <c r="P691" s="464"/>
      <c r="Q691" s="464"/>
      <c r="R691" s="464"/>
      <c r="S691" s="464"/>
      <c r="T691" s="464"/>
      <c r="U691" s="464"/>
      <c r="V691" s="464"/>
      <c r="W691" s="464"/>
      <c r="X691" s="464"/>
      <c r="Y691" s="464"/>
      <c r="Z691" s="464"/>
    </row>
    <row r="692" ht="15.75" customHeight="1">
      <c r="A692" s="464"/>
      <c r="B692" s="464"/>
      <c r="C692" s="464"/>
      <c r="D692" s="464"/>
      <c r="E692" s="464"/>
      <c r="F692" s="464"/>
      <c r="G692" s="469">
        <v>0.09</v>
      </c>
      <c r="H692" s="464"/>
      <c r="I692" s="464"/>
      <c r="J692" s="464"/>
      <c r="K692" s="464"/>
      <c r="L692" s="464"/>
      <c r="M692" s="464"/>
      <c r="N692" s="464"/>
      <c r="O692" s="464"/>
      <c r="P692" s="464"/>
      <c r="Q692" s="464"/>
      <c r="R692" s="464"/>
      <c r="S692" s="464"/>
      <c r="T692" s="464"/>
      <c r="U692" s="464"/>
      <c r="V692" s="464"/>
      <c r="W692" s="464"/>
      <c r="X692" s="464"/>
      <c r="Y692" s="464"/>
      <c r="Z692" s="464"/>
    </row>
    <row r="693" ht="15.75" customHeight="1">
      <c r="A693" s="464"/>
      <c r="B693" s="464"/>
      <c r="C693" s="464"/>
      <c r="D693" s="464"/>
      <c r="E693" s="464"/>
      <c r="F693" s="464"/>
      <c r="G693" s="469">
        <v>0.09</v>
      </c>
      <c r="H693" s="464"/>
      <c r="I693" s="464"/>
      <c r="J693" s="464"/>
      <c r="K693" s="464"/>
      <c r="L693" s="464"/>
      <c r="M693" s="464"/>
      <c r="N693" s="464"/>
      <c r="O693" s="464"/>
      <c r="P693" s="464"/>
      <c r="Q693" s="464"/>
      <c r="R693" s="464"/>
      <c r="S693" s="464"/>
      <c r="T693" s="464"/>
      <c r="U693" s="464"/>
      <c r="V693" s="464"/>
      <c r="W693" s="464"/>
      <c r="X693" s="464"/>
      <c r="Y693" s="464"/>
      <c r="Z693" s="464"/>
    </row>
    <row r="694" ht="15.75" customHeight="1">
      <c r="A694" s="464"/>
      <c r="B694" s="464"/>
      <c r="C694" s="464"/>
      <c r="D694" s="464"/>
      <c r="E694" s="464"/>
      <c r="F694" s="464"/>
      <c r="G694" s="469">
        <v>0.09</v>
      </c>
      <c r="H694" s="464"/>
      <c r="I694" s="464"/>
      <c r="J694" s="464"/>
      <c r="K694" s="464"/>
      <c r="L694" s="464"/>
      <c r="M694" s="464"/>
      <c r="N694" s="464"/>
      <c r="O694" s="464"/>
      <c r="P694" s="464"/>
      <c r="Q694" s="464"/>
      <c r="R694" s="464"/>
      <c r="S694" s="464"/>
      <c r="T694" s="464"/>
      <c r="U694" s="464"/>
      <c r="V694" s="464"/>
      <c r="W694" s="464"/>
      <c r="X694" s="464"/>
      <c r="Y694" s="464"/>
      <c r="Z694" s="464"/>
    </row>
    <row r="695" ht="15.75" customHeight="1">
      <c r="A695" s="464"/>
      <c r="B695" s="464"/>
      <c r="C695" s="464"/>
      <c r="D695" s="464"/>
      <c r="E695" s="464"/>
      <c r="F695" s="464"/>
      <c r="G695" s="469">
        <v>0.08</v>
      </c>
      <c r="H695" s="464"/>
      <c r="I695" s="464"/>
      <c r="J695" s="464"/>
      <c r="K695" s="464"/>
      <c r="L695" s="464"/>
      <c r="M695" s="464"/>
      <c r="N695" s="464"/>
      <c r="O695" s="464"/>
      <c r="P695" s="464"/>
      <c r="Q695" s="464"/>
      <c r="R695" s="464"/>
      <c r="S695" s="464"/>
      <c r="T695" s="464"/>
      <c r="U695" s="464"/>
      <c r="V695" s="464"/>
      <c r="W695" s="464"/>
      <c r="X695" s="464"/>
      <c r="Y695" s="464"/>
      <c r="Z695" s="464"/>
    </row>
    <row r="696" ht="15.75" customHeight="1">
      <c r="A696" s="464"/>
      <c r="B696" s="464"/>
      <c r="C696" s="464"/>
      <c r="D696" s="464"/>
      <c r="E696" s="464"/>
      <c r="F696" s="464"/>
      <c r="G696" s="469">
        <v>0.08</v>
      </c>
      <c r="H696" s="464"/>
      <c r="I696" s="464"/>
      <c r="J696" s="464"/>
      <c r="K696" s="464"/>
      <c r="L696" s="464"/>
      <c r="M696" s="464"/>
      <c r="N696" s="464"/>
      <c r="O696" s="464"/>
      <c r="P696" s="464"/>
      <c r="Q696" s="464"/>
      <c r="R696" s="464"/>
      <c r="S696" s="464"/>
      <c r="T696" s="464"/>
      <c r="U696" s="464"/>
      <c r="V696" s="464"/>
      <c r="W696" s="464"/>
      <c r="X696" s="464"/>
      <c r="Y696" s="464"/>
      <c r="Z696" s="464"/>
    </row>
    <row r="697" ht="15.75" customHeight="1">
      <c r="A697" s="464"/>
      <c r="B697" s="464"/>
      <c r="C697" s="464"/>
      <c r="D697" s="464"/>
      <c r="E697" s="464"/>
      <c r="F697" s="464"/>
      <c r="G697" s="469">
        <v>0.09</v>
      </c>
      <c r="H697" s="464"/>
      <c r="I697" s="464"/>
      <c r="J697" s="464"/>
      <c r="K697" s="464"/>
      <c r="L697" s="464"/>
      <c r="M697" s="464"/>
      <c r="N697" s="464"/>
      <c r="O697" s="464"/>
      <c r="P697" s="464"/>
      <c r="Q697" s="464"/>
      <c r="R697" s="464"/>
      <c r="S697" s="464"/>
      <c r="T697" s="464"/>
      <c r="U697" s="464"/>
      <c r="V697" s="464"/>
      <c r="W697" s="464"/>
      <c r="X697" s="464"/>
      <c r="Y697" s="464"/>
      <c r="Z697" s="464"/>
    </row>
    <row r="698" ht="15.75" customHeight="1">
      <c r="A698" s="464"/>
      <c r="B698" s="464"/>
      <c r="C698" s="464"/>
      <c r="D698" s="464"/>
      <c r="E698" s="464"/>
      <c r="F698" s="464"/>
      <c r="G698" s="469">
        <v>0.09</v>
      </c>
      <c r="H698" s="464"/>
      <c r="I698" s="464"/>
      <c r="J698" s="464"/>
      <c r="K698" s="464"/>
      <c r="L698" s="464"/>
      <c r="M698" s="464"/>
      <c r="N698" s="464"/>
      <c r="O698" s="464"/>
      <c r="P698" s="464"/>
      <c r="Q698" s="464"/>
      <c r="R698" s="464"/>
      <c r="S698" s="464"/>
      <c r="T698" s="464"/>
      <c r="U698" s="464"/>
      <c r="V698" s="464"/>
      <c r="W698" s="464"/>
      <c r="X698" s="464"/>
      <c r="Y698" s="464"/>
      <c r="Z698" s="464"/>
    </row>
    <row r="699" ht="15.75" customHeight="1">
      <c r="A699" s="464"/>
      <c r="B699" s="464"/>
      <c r="C699" s="464"/>
      <c r="D699" s="464"/>
      <c r="E699" s="464"/>
      <c r="F699" s="464"/>
      <c r="G699" s="469">
        <v>0.09</v>
      </c>
      <c r="H699" s="464"/>
      <c r="I699" s="464"/>
      <c r="J699" s="464"/>
      <c r="K699" s="464"/>
      <c r="L699" s="464"/>
      <c r="M699" s="464"/>
      <c r="N699" s="464"/>
      <c r="O699" s="464"/>
      <c r="P699" s="464"/>
      <c r="Q699" s="464"/>
      <c r="R699" s="464"/>
      <c r="S699" s="464"/>
      <c r="T699" s="464"/>
      <c r="U699" s="464"/>
      <c r="V699" s="464"/>
      <c r="W699" s="464"/>
      <c r="X699" s="464"/>
      <c r="Y699" s="464"/>
      <c r="Z699" s="464"/>
    </row>
    <row r="700" ht="15.75" customHeight="1">
      <c r="A700" s="464"/>
      <c r="B700" s="464"/>
      <c r="C700" s="464"/>
      <c r="D700" s="464"/>
      <c r="E700" s="464"/>
      <c r="F700" s="464"/>
      <c r="G700" s="469">
        <v>0.09</v>
      </c>
      <c r="H700" s="464"/>
      <c r="I700" s="464"/>
      <c r="J700" s="464"/>
      <c r="K700" s="464"/>
      <c r="L700" s="464"/>
      <c r="M700" s="464"/>
      <c r="N700" s="464"/>
      <c r="O700" s="464"/>
      <c r="P700" s="464"/>
      <c r="Q700" s="464"/>
      <c r="R700" s="464"/>
      <c r="S700" s="464"/>
      <c r="T700" s="464"/>
      <c r="U700" s="464"/>
      <c r="V700" s="464"/>
      <c r="W700" s="464"/>
      <c r="X700" s="464"/>
      <c r="Y700" s="464"/>
      <c r="Z700" s="464"/>
    </row>
    <row r="701" ht="15.75" customHeight="1">
      <c r="A701" s="464"/>
      <c r="B701" s="464"/>
      <c r="C701" s="464"/>
      <c r="D701" s="464"/>
      <c r="E701" s="464"/>
      <c r="F701" s="464"/>
      <c r="G701" s="469">
        <v>0.09</v>
      </c>
      <c r="H701" s="464"/>
      <c r="I701" s="464"/>
      <c r="J701" s="464"/>
      <c r="K701" s="464"/>
      <c r="L701" s="464"/>
      <c r="M701" s="464"/>
      <c r="N701" s="464"/>
      <c r="O701" s="464"/>
      <c r="P701" s="464"/>
      <c r="Q701" s="464"/>
      <c r="R701" s="464"/>
      <c r="S701" s="464"/>
      <c r="T701" s="464"/>
      <c r="U701" s="464"/>
      <c r="V701" s="464"/>
      <c r="W701" s="464"/>
      <c r="X701" s="464"/>
      <c r="Y701" s="464"/>
      <c r="Z701" s="464"/>
    </row>
    <row r="702" ht="15.75" customHeight="1">
      <c r="A702" s="464"/>
      <c r="B702" s="464"/>
      <c r="C702" s="464"/>
      <c r="D702" s="464"/>
      <c r="E702" s="464"/>
      <c r="F702" s="464"/>
      <c r="G702" s="469">
        <v>0.08</v>
      </c>
      <c r="H702" s="464"/>
      <c r="I702" s="464"/>
      <c r="J702" s="464"/>
      <c r="K702" s="464"/>
      <c r="L702" s="464"/>
      <c r="M702" s="464"/>
      <c r="N702" s="464"/>
      <c r="O702" s="464"/>
      <c r="P702" s="464"/>
      <c r="Q702" s="464"/>
      <c r="R702" s="464"/>
      <c r="S702" s="464"/>
      <c r="T702" s="464"/>
      <c r="U702" s="464"/>
      <c r="V702" s="464"/>
      <c r="W702" s="464"/>
      <c r="X702" s="464"/>
      <c r="Y702" s="464"/>
      <c r="Z702" s="464"/>
    </row>
    <row r="703" ht="15.75" customHeight="1">
      <c r="A703" s="464"/>
      <c r="B703" s="464"/>
      <c r="C703" s="464"/>
      <c r="D703" s="464"/>
      <c r="E703" s="464"/>
      <c r="F703" s="464"/>
      <c r="G703" s="469">
        <v>0.09</v>
      </c>
      <c r="H703" s="464"/>
      <c r="I703" s="464"/>
      <c r="J703" s="464"/>
      <c r="K703" s="464"/>
      <c r="L703" s="464"/>
      <c r="M703" s="464"/>
      <c r="N703" s="464"/>
      <c r="O703" s="464"/>
      <c r="P703" s="464"/>
      <c r="Q703" s="464"/>
      <c r="R703" s="464"/>
      <c r="S703" s="464"/>
      <c r="T703" s="464"/>
      <c r="U703" s="464"/>
      <c r="V703" s="464"/>
      <c r="W703" s="464"/>
      <c r="X703" s="464"/>
      <c r="Y703" s="464"/>
      <c r="Z703" s="464"/>
    </row>
    <row r="704" ht="15.75" customHeight="1">
      <c r="A704" s="464"/>
      <c r="B704" s="464"/>
      <c r="C704" s="464"/>
      <c r="D704" s="464"/>
      <c r="E704" s="464"/>
      <c r="F704" s="464"/>
      <c r="G704" s="469">
        <v>0.08</v>
      </c>
      <c r="H704" s="464"/>
      <c r="I704" s="464"/>
      <c r="J704" s="464"/>
      <c r="K704" s="464"/>
      <c r="L704" s="464"/>
      <c r="M704" s="464"/>
      <c r="N704" s="464"/>
      <c r="O704" s="464"/>
      <c r="P704" s="464"/>
      <c r="Q704" s="464"/>
      <c r="R704" s="464"/>
      <c r="S704" s="464"/>
      <c r="T704" s="464"/>
      <c r="U704" s="464"/>
      <c r="V704" s="464"/>
      <c r="W704" s="464"/>
      <c r="X704" s="464"/>
      <c r="Y704" s="464"/>
      <c r="Z704" s="464"/>
    </row>
    <row r="705" ht="15.75" customHeight="1">
      <c r="A705" s="464"/>
      <c r="B705" s="464"/>
      <c r="C705" s="464"/>
      <c r="D705" s="464"/>
      <c r="E705" s="464"/>
      <c r="F705" s="464"/>
      <c r="G705" s="469">
        <v>0.09</v>
      </c>
      <c r="H705" s="464"/>
      <c r="I705" s="464"/>
      <c r="J705" s="464"/>
      <c r="K705" s="464"/>
      <c r="L705" s="464"/>
      <c r="M705" s="464"/>
      <c r="N705" s="464"/>
      <c r="O705" s="464"/>
      <c r="P705" s="464"/>
      <c r="Q705" s="464"/>
      <c r="R705" s="464"/>
      <c r="S705" s="464"/>
      <c r="T705" s="464"/>
      <c r="U705" s="464"/>
      <c r="V705" s="464"/>
      <c r="W705" s="464"/>
      <c r="X705" s="464"/>
      <c r="Y705" s="464"/>
      <c r="Z705" s="464"/>
    </row>
    <row r="706" ht="15.75" customHeight="1">
      <c r="A706" s="464"/>
      <c r="B706" s="464"/>
      <c r="C706" s="464"/>
      <c r="D706" s="464"/>
      <c r="E706" s="464"/>
      <c r="F706" s="464"/>
      <c r="G706" s="469">
        <v>0.07</v>
      </c>
      <c r="H706" s="464"/>
      <c r="I706" s="464"/>
      <c r="J706" s="464"/>
      <c r="K706" s="464"/>
      <c r="L706" s="464"/>
      <c r="M706" s="464"/>
      <c r="N706" s="464"/>
      <c r="O706" s="464"/>
      <c r="P706" s="464"/>
      <c r="Q706" s="464"/>
      <c r="R706" s="464"/>
      <c r="S706" s="464"/>
      <c r="T706" s="464"/>
      <c r="U706" s="464"/>
      <c r="V706" s="464"/>
      <c r="W706" s="464"/>
      <c r="X706" s="464"/>
      <c r="Y706" s="464"/>
      <c r="Z706" s="464"/>
    </row>
    <row r="707" ht="15.75" customHeight="1">
      <c r="A707" s="464"/>
      <c r="B707" s="464"/>
      <c r="C707" s="464"/>
      <c r="D707" s="464"/>
      <c r="E707" s="464"/>
      <c r="F707" s="464"/>
      <c r="G707" s="469">
        <v>0.08</v>
      </c>
      <c r="H707" s="464"/>
      <c r="I707" s="464"/>
      <c r="J707" s="464"/>
      <c r="K707" s="464"/>
      <c r="L707" s="464"/>
      <c r="M707" s="464"/>
      <c r="N707" s="464"/>
      <c r="O707" s="464"/>
      <c r="P707" s="464"/>
      <c r="Q707" s="464"/>
      <c r="R707" s="464"/>
      <c r="S707" s="464"/>
      <c r="T707" s="464"/>
      <c r="U707" s="464"/>
      <c r="V707" s="464"/>
      <c r="W707" s="464"/>
      <c r="X707" s="464"/>
      <c r="Y707" s="464"/>
      <c r="Z707" s="464"/>
    </row>
    <row r="708" ht="15.75" customHeight="1">
      <c r="A708" s="464"/>
      <c r="B708" s="464"/>
      <c r="C708" s="464"/>
      <c r="D708" s="464"/>
      <c r="E708" s="464"/>
      <c r="F708" s="464"/>
      <c r="G708" s="469">
        <v>0.07</v>
      </c>
      <c r="H708" s="464"/>
      <c r="I708" s="464"/>
      <c r="J708" s="464"/>
      <c r="K708" s="464"/>
      <c r="L708" s="464"/>
      <c r="M708" s="464"/>
      <c r="N708" s="464"/>
      <c r="O708" s="464"/>
      <c r="P708" s="464"/>
      <c r="Q708" s="464"/>
      <c r="R708" s="464"/>
      <c r="S708" s="464"/>
      <c r="T708" s="464"/>
      <c r="U708" s="464"/>
      <c r="V708" s="464"/>
      <c r="W708" s="464"/>
      <c r="X708" s="464"/>
      <c r="Y708" s="464"/>
      <c r="Z708" s="464"/>
    </row>
    <row r="709" ht="15.75" customHeight="1">
      <c r="A709" s="464"/>
      <c r="B709" s="464"/>
      <c r="C709" s="464"/>
      <c r="D709" s="464"/>
      <c r="E709" s="464"/>
      <c r="F709" s="464"/>
      <c r="G709" s="469">
        <v>0.06</v>
      </c>
      <c r="H709" s="464"/>
      <c r="I709" s="464"/>
      <c r="J709" s="464"/>
      <c r="K709" s="464"/>
      <c r="L709" s="464"/>
      <c r="M709" s="464"/>
      <c r="N709" s="464"/>
      <c r="O709" s="464"/>
      <c r="P709" s="464"/>
      <c r="Q709" s="464"/>
      <c r="R709" s="464"/>
      <c r="S709" s="464"/>
      <c r="T709" s="464"/>
      <c r="U709" s="464"/>
      <c r="V709" s="464"/>
      <c r="W709" s="464"/>
      <c r="X709" s="464"/>
      <c r="Y709" s="464"/>
      <c r="Z709" s="464"/>
    </row>
    <row r="710" ht="15.75" customHeight="1">
      <c r="A710" s="464"/>
      <c r="B710" s="464"/>
      <c r="C710" s="464"/>
      <c r="D710" s="464"/>
      <c r="E710" s="464"/>
      <c r="F710" s="464"/>
      <c r="G710" s="469">
        <v>0.07</v>
      </c>
      <c r="H710" s="464"/>
      <c r="I710" s="464"/>
      <c r="J710" s="464"/>
      <c r="K710" s="464"/>
      <c r="L710" s="464"/>
      <c r="M710" s="464"/>
      <c r="N710" s="464"/>
      <c r="O710" s="464"/>
      <c r="P710" s="464"/>
      <c r="Q710" s="464"/>
      <c r="R710" s="464"/>
      <c r="S710" s="464"/>
      <c r="T710" s="464"/>
      <c r="U710" s="464"/>
      <c r="V710" s="464"/>
      <c r="W710" s="464"/>
      <c r="X710" s="464"/>
      <c r="Y710" s="464"/>
      <c r="Z710" s="464"/>
    </row>
    <row r="711" ht="15.75" customHeight="1">
      <c r="A711" s="464"/>
      <c r="B711" s="464"/>
      <c r="C711" s="464"/>
      <c r="D711" s="464"/>
      <c r="E711" s="464"/>
      <c r="F711" s="464"/>
      <c r="G711" s="469">
        <v>0.07</v>
      </c>
      <c r="H711" s="464"/>
      <c r="I711" s="464"/>
      <c r="J711" s="464"/>
      <c r="K711" s="464"/>
      <c r="L711" s="464"/>
      <c r="M711" s="464"/>
      <c r="N711" s="464"/>
      <c r="O711" s="464"/>
      <c r="P711" s="464"/>
      <c r="Q711" s="464"/>
      <c r="R711" s="464"/>
      <c r="S711" s="464"/>
      <c r="T711" s="464"/>
      <c r="U711" s="464"/>
      <c r="V711" s="464"/>
      <c r="W711" s="464"/>
      <c r="X711" s="464"/>
      <c r="Y711" s="464"/>
      <c r="Z711" s="464"/>
    </row>
    <row r="712" ht="15.75" customHeight="1">
      <c r="A712" s="464"/>
      <c r="B712" s="464"/>
      <c r="C712" s="464"/>
      <c r="D712" s="464"/>
      <c r="E712" s="464"/>
      <c r="F712" s="464"/>
      <c r="G712" s="469">
        <v>0.04</v>
      </c>
      <c r="H712" s="464"/>
      <c r="I712" s="464"/>
      <c r="J712" s="464"/>
      <c r="K712" s="464"/>
      <c r="L712" s="464"/>
      <c r="M712" s="464"/>
      <c r="N712" s="464"/>
      <c r="O712" s="464"/>
      <c r="P712" s="464"/>
      <c r="Q712" s="464"/>
      <c r="R712" s="464"/>
      <c r="S712" s="464"/>
      <c r="T712" s="464"/>
      <c r="U712" s="464"/>
      <c r="V712" s="464"/>
      <c r="W712" s="464"/>
      <c r="X712" s="464"/>
      <c r="Y712" s="464"/>
      <c r="Z712" s="464"/>
    </row>
    <row r="713" ht="15.75" customHeight="1">
      <c r="A713" s="464"/>
      <c r="B713" s="464"/>
      <c r="C713" s="464"/>
      <c r="D713" s="464"/>
      <c r="E713" s="464"/>
      <c r="F713" s="464"/>
      <c r="G713" s="469">
        <v>0.04</v>
      </c>
      <c r="H713" s="464"/>
      <c r="I713" s="464"/>
      <c r="J713" s="464"/>
      <c r="K713" s="464"/>
      <c r="L713" s="464"/>
      <c r="M713" s="464"/>
      <c r="N713" s="464"/>
      <c r="O713" s="464"/>
      <c r="P713" s="464"/>
      <c r="Q713" s="464"/>
      <c r="R713" s="464"/>
      <c r="S713" s="464"/>
      <c r="T713" s="464"/>
      <c r="U713" s="464"/>
      <c r="V713" s="464"/>
      <c r="W713" s="464"/>
      <c r="X713" s="464"/>
      <c r="Y713" s="464"/>
      <c r="Z713" s="464"/>
    </row>
    <row r="714" ht="15.75" customHeight="1">
      <c r="A714" s="464"/>
      <c r="B714" s="464"/>
      <c r="C714" s="464"/>
      <c r="D714" s="464"/>
      <c r="E714" s="464"/>
      <c r="F714" s="464"/>
      <c r="G714" s="469">
        <v>0.03</v>
      </c>
      <c r="H714" s="464"/>
      <c r="I714" s="464"/>
      <c r="J714" s="464"/>
      <c r="K714" s="464"/>
      <c r="L714" s="464"/>
      <c r="M714" s="464"/>
      <c r="N714" s="464"/>
      <c r="O714" s="464"/>
      <c r="P714" s="464"/>
      <c r="Q714" s="464"/>
      <c r="R714" s="464"/>
      <c r="S714" s="464"/>
      <c r="T714" s="464"/>
      <c r="U714" s="464"/>
      <c r="V714" s="464"/>
      <c r="W714" s="464"/>
      <c r="X714" s="464"/>
      <c r="Y714" s="464"/>
      <c r="Z714" s="464"/>
    </row>
    <row r="715" ht="15.75" customHeight="1">
      <c r="A715" s="464"/>
      <c r="B715" s="464"/>
      <c r="C715" s="464"/>
      <c r="D715" s="464"/>
      <c r="E715" s="464"/>
      <c r="F715" s="464"/>
      <c r="G715" s="469">
        <v>0.05</v>
      </c>
      <c r="H715" s="464"/>
      <c r="I715" s="464"/>
      <c r="J715" s="464"/>
      <c r="K715" s="464"/>
      <c r="L715" s="464"/>
      <c r="M715" s="464"/>
      <c r="N715" s="464"/>
      <c r="O715" s="464"/>
      <c r="P715" s="464"/>
      <c r="Q715" s="464"/>
      <c r="R715" s="464"/>
      <c r="S715" s="464"/>
      <c r="T715" s="464"/>
      <c r="U715" s="464"/>
      <c r="V715" s="464"/>
      <c r="W715" s="464"/>
      <c r="X715" s="464"/>
      <c r="Y715" s="464"/>
      <c r="Z715" s="464"/>
    </row>
    <row r="716" ht="15.75" customHeight="1">
      <c r="A716" s="464"/>
      <c r="B716" s="464"/>
      <c r="C716" s="464"/>
      <c r="D716" s="464"/>
      <c r="E716" s="464"/>
      <c r="F716" s="464"/>
      <c r="G716" s="469">
        <v>0.04</v>
      </c>
      <c r="H716" s="464"/>
      <c r="I716" s="464"/>
      <c r="J716" s="464"/>
      <c r="K716" s="464"/>
      <c r="L716" s="464"/>
      <c r="M716" s="464"/>
      <c r="N716" s="464"/>
      <c r="O716" s="464"/>
      <c r="P716" s="464"/>
      <c r="Q716" s="464"/>
      <c r="R716" s="464"/>
      <c r="S716" s="464"/>
      <c r="T716" s="464"/>
      <c r="U716" s="464"/>
      <c r="V716" s="464"/>
      <c r="W716" s="464"/>
      <c r="X716" s="464"/>
      <c r="Y716" s="464"/>
      <c r="Z716" s="464"/>
    </row>
    <row r="717" ht="15.75" customHeight="1">
      <c r="A717" s="464"/>
      <c r="B717" s="464"/>
      <c r="C717" s="464"/>
      <c r="D717" s="464"/>
      <c r="E717" s="464"/>
      <c r="F717" s="464"/>
      <c r="G717" s="469">
        <v>0.05</v>
      </c>
      <c r="H717" s="464"/>
      <c r="I717" s="464"/>
      <c r="J717" s="464"/>
      <c r="K717" s="464"/>
      <c r="L717" s="464"/>
      <c r="M717" s="464"/>
      <c r="N717" s="464"/>
      <c r="O717" s="464"/>
      <c r="P717" s="464"/>
      <c r="Q717" s="464"/>
      <c r="R717" s="464"/>
      <c r="S717" s="464"/>
      <c r="T717" s="464"/>
      <c r="U717" s="464"/>
      <c r="V717" s="464"/>
      <c r="W717" s="464"/>
      <c r="X717" s="464"/>
      <c r="Y717" s="464"/>
      <c r="Z717" s="464"/>
    </row>
    <row r="718" ht="15.75" customHeight="1">
      <c r="A718" s="464"/>
      <c r="B718" s="464"/>
      <c r="C718" s="464"/>
      <c r="D718" s="464"/>
      <c r="E718" s="464"/>
      <c r="F718" s="464"/>
      <c r="G718" s="469">
        <v>0.05</v>
      </c>
      <c r="H718" s="464"/>
      <c r="I718" s="464"/>
      <c r="J718" s="464"/>
      <c r="K718" s="464"/>
      <c r="L718" s="464"/>
      <c r="M718" s="464"/>
      <c r="N718" s="464"/>
      <c r="O718" s="464"/>
      <c r="P718" s="464"/>
      <c r="Q718" s="464"/>
      <c r="R718" s="464"/>
      <c r="S718" s="464"/>
      <c r="T718" s="464"/>
      <c r="U718" s="464"/>
      <c r="V718" s="464"/>
      <c r="W718" s="464"/>
      <c r="X718" s="464"/>
      <c r="Y718" s="464"/>
      <c r="Z718" s="464"/>
    </row>
    <row r="719" ht="15.75" customHeight="1">
      <c r="A719" s="464"/>
      <c r="B719" s="464"/>
      <c r="C719" s="464"/>
      <c r="D719" s="464"/>
      <c r="E719" s="464"/>
      <c r="F719" s="464"/>
      <c r="G719" s="469">
        <v>0.04</v>
      </c>
      <c r="H719" s="464"/>
      <c r="I719" s="464"/>
      <c r="J719" s="464"/>
      <c r="K719" s="464"/>
      <c r="L719" s="464"/>
      <c r="M719" s="464"/>
      <c r="N719" s="464"/>
      <c r="O719" s="464"/>
      <c r="P719" s="464"/>
      <c r="Q719" s="464"/>
      <c r="R719" s="464"/>
      <c r="S719" s="464"/>
      <c r="T719" s="464"/>
      <c r="U719" s="464"/>
      <c r="V719" s="464"/>
      <c r="W719" s="464"/>
      <c r="X719" s="464"/>
      <c r="Y719" s="464"/>
      <c r="Z719" s="464"/>
    </row>
    <row r="720" ht="15.75" customHeight="1">
      <c r="A720" s="464"/>
      <c r="B720" s="464"/>
      <c r="C720" s="464"/>
      <c r="D720" s="464"/>
      <c r="E720" s="464"/>
      <c r="F720" s="464"/>
      <c r="G720" s="469">
        <v>0.04</v>
      </c>
      <c r="H720" s="464"/>
      <c r="I720" s="464"/>
      <c r="J720" s="464"/>
      <c r="K720" s="464"/>
      <c r="L720" s="464"/>
      <c r="M720" s="464"/>
      <c r="N720" s="464"/>
      <c r="O720" s="464"/>
      <c r="P720" s="464"/>
      <c r="Q720" s="464"/>
      <c r="R720" s="464"/>
      <c r="S720" s="464"/>
      <c r="T720" s="464"/>
      <c r="U720" s="464"/>
      <c r="V720" s="464"/>
      <c r="W720" s="464"/>
      <c r="X720" s="464"/>
      <c r="Y720" s="464"/>
      <c r="Z720" s="464"/>
    </row>
    <row r="721" ht="15.75" customHeight="1">
      <c r="A721" s="464"/>
      <c r="B721" s="464"/>
      <c r="C721" s="464"/>
      <c r="D721" s="464"/>
      <c r="E721" s="464"/>
      <c r="F721" s="464"/>
      <c r="G721" s="469">
        <v>0.04</v>
      </c>
      <c r="H721" s="464"/>
      <c r="I721" s="464"/>
      <c r="J721" s="464"/>
      <c r="K721" s="464"/>
      <c r="L721" s="464"/>
      <c r="M721" s="464"/>
      <c r="N721" s="464"/>
      <c r="O721" s="464"/>
      <c r="P721" s="464"/>
      <c r="Q721" s="464"/>
      <c r="R721" s="464"/>
      <c r="S721" s="464"/>
      <c r="T721" s="464"/>
      <c r="U721" s="464"/>
      <c r="V721" s="464"/>
      <c r="W721" s="464"/>
      <c r="X721" s="464"/>
      <c r="Y721" s="464"/>
      <c r="Z721" s="464"/>
    </row>
    <row r="722" ht="15.75" customHeight="1">
      <c r="A722" s="464"/>
      <c r="B722" s="464"/>
      <c r="C722" s="464"/>
      <c r="D722" s="464"/>
      <c r="E722" s="464"/>
      <c r="F722" s="464"/>
      <c r="G722" s="469">
        <v>0.03</v>
      </c>
      <c r="H722" s="464"/>
      <c r="I722" s="464"/>
      <c r="J722" s="464"/>
      <c r="K722" s="464"/>
      <c r="L722" s="464"/>
      <c r="M722" s="464"/>
      <c r="N722" s="464"/>
      <c r="O722" s="464"/>
      <c r="P722" s="464"/>
      <c r="Q722" s="464"/>
      <c r="R722" s="464"/>
      <c r="S722" s="464"/>
      <c r="T722" s="464"/>
      <c r="U722" s="464"/>
      <c r="V722" s="464"/>
      <c r="W722" s="464"/>
      <c r="X722" s="464"/>
      <c r="Y722" s="464"/>
      <c r="Z722" s="464"/>
    </row>
    <row r="723" ht="15.75" customHeight="1">
      <c r="A723" s="464"/>
      <c r="B723" s="464"/>
      <c r="C723" s="464"/>
      <c r="D723" s="464"/>
      <c r="E723" s="464"/>
      <c r="F723" s="464"/>
      <c r="G723" s="469">
        <v>0.04</v>
      </c>
      <c r="H723" s="464"/>
      <c r="I723" s="464"/>
      <c r="J723" s="464"/>
      <c r="K723" s="464"/>
      <c r="L723" s="464"/>
      <c r="M723" s="464"/>
      <c r="N723" s="464"/>
      <c r="O723" s="464"/>
      <c r="P723" s="464"/>
      <c r="Q723" s="464"/>
      <c r="R723" s="464"/>
      <c r="S723" s="464"/>
      <c r="T723" s="464"/>
      <c r="U723" s="464"/>
      <c r="V723" s="464"/>
      <c r="W723" s="464"/>
      <c r="X723" s="464"/>
      <c r="Y723" s="464"/>
      <c r="Z723" s="464"/>
    </row>
    <row r="724" ht="15.75" customHeight="1">
      <c r="A724" s="464"/>
      <c r="B724" s="464"/>
      <c r="C724" s="464"/>
      <c r="D724" s="464"/>
      <c r="E724" s="464"/>
      <c r="F724" s="464"/>
      <c r="G724" s="469">
        <v>0.03</v>
      </c>
      <c r="H724" s="464"/>
      <c r="I724" s="464"/>
      <c r="J724" s="464"/>
      <c r="K724" s="464"/>
      <c r="L724" s="464"/>
      <c r="M724" s="464"/>
      <c r="N724" s="464"/>
      <c r="O724" s="464"/>
      <c r="P724" s="464"/>
      <c r="Q724" s="464"/>
      <c r="R724" s="464"/>
      <c r="S724" s="464"/>
      <c r="T724" s="464"/>
      <c r="U724" s="464"/>
      <c r="V724" s="464"/>
      <c r="W724" s="464"/>
      <c r="X724" s="464"/>
      <c r="Y724" s="464"/>
      <c r="Z724" s="464"/>
    </row>
    <row r="725" ht="15.75" customHeight="1">
      <c r="A725" s="464"/>
      <c r="B725" s="464"/>
      <c r="C725" s="464"/>
      <c r="D725" s="464"/>
      <c r="E725" s="464"/>
      <c r="F725" s="464"/>
      <c r="G725" s="469">
        <v>0.04</v>
      </c>
      <c r="H725" s="464"/>
      <c r="I725" s="464"/>
      <c r="J725" s="464"/>
      <c r="K725" s="464"/>
      <c r="L725" s="464"/>
      <c r="M725" s="464"/>
      <c r="N725" s="464"/>
      <c r="O725" s="464"/>
      <c r="P725" s="464"/>
      <c r="Q725" s="464"/>
      <c r="R725" s="464"/>
      <c r="S725" s="464"/>
      <c r="T725" s="464"/>
      <c r="U725" s="464"/>
      <c r="V725" s="464"/>
      <c r="W725" s="464"/>
      <c r="X725" s="464"/>
      <c r="Y725" s="464"/>
      <c r="Z725" s="464"/>
    </row>
    <row r="726" ht="15.75" customHeight="1">
      <c r="A726" s="464"/>
      <c r="B726" s="464"/>
      <c r="C726" s="464"/>
      <c r="D726" s="464"/>
      <c r="E726" s="464"/>
      <c r="F726" s="464"/>
      <c r="G726" s="469">
        <v>0.03</v>
      </c>
      <c r="H726" s="464"/>
      <c r="I726" s="464"/>
      <c r="J726" s="464"/>
      <c r="K726" s="464"/>
      <c r="L726" s="464"/>
      <c r="M726" s="464"/>
      <c r="N726" s="464"/>
      <c r="O726" s="464"/>
      <c r="P726" s="464"/>
      <c r="Q726" s="464"/>
      <c r="R726" s="464"/>
      <c r="S726" s="464"/>
      <c r="T726" s="464"/>
      <c r="U726" s="464"/>
      <c r="V726" s="464"/>
      <c r="W726" s="464"/>
      <c r="X726" s="464"/>
      <c r="Y726" s="464"/>
      <c r="Z726" s="464"/>
    </row>
    <row r="727" ht="15.75" customHeight="1">
      <c r="A727" s="464"/>
      <c r="B727" s="464"/>
      <c r="C727" s="464"/>
      <c r="D727" s="464"/>
      <c r="E727" s="464"/>
      <c r="F727" s="464"/>
      <c r="G727" s="469">
        <v>0.04</v>
      </c>
      <c r="H727" s="464"/>
      <c r="I727" s="464"/>
      <c r="J727" s="464"/>
      <c r="K727" s="464"/>
      <c r="L727" s="464"/>
      <c r="M727" s="464"/>
      <c r="N727" s="464"/>
      <c r="O727" s="464"/>
      <c r="P727" s="464"/>
      <c r="Q727" s="464"/>
      <c r="R727" s="464"/>
      <c r="S727" s="464"/>
      <c r="T727" s="464"/>
      <c r="U727" s="464"/>
      <c r="V727" s="464"/>
      <c r="W727" s="464"/>
      <c r="X727" s="464"/>
      <c r="Y727" s="464"/>
      <c r="Z727" s="464"/>
    </row>
    <row r="728" ht="15.75" customHeight="1">
      <c r="A728" s="464"/>
      <c r="B728" s="464"/>
      <c r="C728" s="464"/>
      <c r="D728" s="464"/>
      <c r="E728" s="464"/>
      <c r="F728" s="464"/>
      <c r="G728" s="469">
        <v>0.04</v>
      </c>
      <c r="H728" s="464"/>
      <c r="I728" s="464"/>
      <c r="J728" s="464"/>
      <c r="K728" s="464"/>
      <c r="L728" s="464"/>
      <c r="M728" s="464"/>
      <c r="N728" s="464"/>
      <c r="O728" s="464"/>
      <c r="P728" s="464"/>
      <c r="Q728" s="464"/>
      <c r="R728" s="464"/>
      <c r="S728" s="464"/>
      <c r="T728" s="464"/>
      <c r="U728" s="464"/>
      <c r="V728" s="464"/>
      <c r="W728" s="464"/>
      <c r="X728" s="464"/>
      <c r="Y728" s="464"/>
      <c r="Z728" s="464"/>
    </row>
    <row r="729" ht="15.75" customHeight="1">
      <c r="A729" s="464"/>
      <c r="B729" s="464"/>
      <c r="C729" s="464"/>
      <c r="D729" s="464"/>
      <c r="E729" s="464"/>
      <c r="F729" s="464"/>
      <c r="G729" s="469">
        <v>0.05</v>
      </c>
      <c r="H729" s="464"/>
      <c r="I729" s="464"/>
      <c r="J729" s="464"/>
      <c r="K729" s="464"/>
      <c r="L729" s="464"/>
      <c r="M729" s="464"/>
      <c r="N729" s="464"/>
      <c r="O729" s="464"/>
      <c r="P729" s="464"/>
      <c r="Q729" s="464"/>
      <c r="R729" s="464"/>
      <c r="S729" s="464"/>
      <c r="T729" s="464"/>
      <c r="U729" s="464"/>
      <c r="V729" s="464"/>
      <c r="W729" s="464"/>
      <c r="X729" s="464"/>
      <c r="Y729" s="464"/>
      <c r="Z729" s="464"/>
    </row>
    <row r="730" ht="15.75" customHeight="1">
      <c r="A730" s="464"/>
      <c r="B730" s="464"/>
      <c r="C730" s="464"/>
      <c r="D730" s="464"/>
      <c r="E730" s="464"/>
      <c r="F730" s="464"/>
      <c r="G730" s="469">
        <v>0.04</v>
      </c>
      <c r="H730" s="464"/>
      <c r="I730" s="464"/>
      <c r="J730" s="464"/>
      <c r="K730" s="464"/>
      <c r="L730" s="464"/>
      <c r="M730" s="464"/>
      <c r="N730" s="464"/>
      <c r="O730" s="464"/>
      <c r="P730" s="464"/>
      <c r="Q730" s="464"/>
      <c r="R730" s="464"/>
      <c r="S730" s="464"/>
      <c r="T730" s="464"/>
      <c r="U730" s="464"/>
      <c r="V730" s="464"/>
      <c r="W730" s="464"/>
      <c r="X730" s="464"/>
      <c r="Y730" s="464"/>
      <c r="Z730" s="464"/>
    </row>
    <row r="731" ht="15.75" customHeight="1">
      <c r="A731" s="464"/>
      <c r="B731" s="464"/>
      <c r="C731" s="464"/>
      <c r="D731" s="464"/>
      <c r="E731" s="464"/>
      <c r="F731" s="464"/>
      <c r="G731" s="469">
        <v>0.05</v>
      </c>
      <c r="H731" s="464"/>
      <c r="I731" s="464"/>
      <c r="J731" s="464"/>
      <c r="K731" s="464"/>
      <c r="L731" s="464"/>
      <c r="M731" s="464"/>
      <c r="N731" s="464"/>
      <c r="O731" s="464"/>
      <c r="P731" s="464"/>
      <c r="Q731" s="464"/>
      <c r="R731" s="464"/>
      <c r="S731" s="464"/>
      <c r="T731" s="464"/>
      <c r="U731" s="464"/>
      <c r="V731" s="464"/>
      <c r="W731" s="464"/>
      <c r="X731" s="464"/>
      <c r="Y731" s="464"/>
      <c r="Z731" s="464"/>
    </row>
    <row r="732" ht="15.75" customHeight="1">
      <c r="A732" s="464"/>
      <c r="B732" s="464"/>
      <c r="C732" s="464"/>
      <c r="D732" s="464"/>
      <c r="E732" s="464"/>
      <c r="F732" s="464"/>
      <c r="G732" s="469">
        <v>0.04</v>
      </c>
      <c r="H732" s="464"/>
      <c r="I732" s="464"/>
      <c r="J732" s="464"/>
      <c r="K732" s="464"/>
      <c r="L732" s="464"/>
      <c r="M732" s="464"/>
      <c r="N732" s="464"/>
      <c r="O732" s="464"/>
      <c r="P732" s="464"/>
      <c r="Q732" s="464"/>
      <c r="R732" s="464"/>
      <c r="S732" s="464"/>
      <c r="T732" s="464"/>
      <c r="U732" s="464"/>
      <c r="V732" s="464"/>
      <c r="W732" s="464"/>
      <c r="X732" s="464"/>
      <c r="Y732" s="464"/>
      <c r="Z732" s="464"/>
    </row>
    <row r="733" ht="15.75" customHeight="1">
      <c r="A733" s="464"/>
      <c r="B733" s="464"/>
      <c r="C733" s="464"/>
      <c r="D733" s="464"/>
      <c r="E733" s="464"/>
      <c r="F733" s="464"/>
      <c r="G733" s="469">
        <v>0.04</v>
      </c>
      <c r="H733" s="464"/>
      <c r="I733" s="464"/>
      <c r="J733" s="464"/>
      <c r="K733" s="464"/>
      <c r="L733" s="464"/>
      <c r="M733" s="464"/>
      <c r="N733" s="464"/>
      <c r="O733" s="464"/>
      <c r="P733" s="464"/>
      <c r="Q733" s="464"/>
      <c r="R733" s="464"/>
      <c r="S733" s="464"/>
      <c r="T733" s="464"/>
      <c r="U733" s="464"/>
      <c r="V733" s="464"/>
      <c r="W733" s="464"/>
      <c r="X733" s="464"/>
      <c r="Y733" s="464"/>
      <c r="Z733" s="464"/>
    </row>
    <row r="734" ht="15.75" customHeight="1">
      <c r="A734" s="464"/>
      <c r="B734" s="464"/>
      <c r="C734" s="464"/>
      <c r="D734" s="464"/>
      <c r="E734" s="464"/>
      <c r="F734" s="464"/>
      <c r="G734" s="469">
        <v>0.05</v>
      </c>
      <c r="H734" s="464"/>
      <c r="I734" s="464"/>
      <c r="J734" s="464"/>
      <c r="K734" s="464"/>
      <c r="L734" s="464"/>
      <c r="M734" s="464"/>
      <c r="N734" s="464"/>
      <c r="O734" s="464"/>
      <c r="P734" s="464"/>
      <c r="Q734" s="464"/>
      <c r="R734" s="464"/>
      <c r="S734" s="464"/>
      <c r="T734" s="464"/>
      <c r="U734" s="464"/>
      <c r="V734" s="464"/>
      <c r="W734" s="464"/>
      <c r="X734" s="464"/>
      <c r="Y734" s="464"/>
      <c r="Z734" s="464"/>
    </row>
    <row r="735" ht="15.75" customHeight="1">
      <c r="A735" s="464"/>
      <c r="B735" s="464"/>
      <c r="C735" s="464"/>
      <c r="D735" s="464"/>
      <c r="E735" s="464"/>
      <c r="F735" s="464"/>
      <c r="G735" s="469">
        <v>0.05</v>
      </c>
      <c r="H735" s="464"/>
      <c r="I735" s="464"/>
      <c r="J735" s="464"/>
      <c r="K735" s="464"/>
      <c r="L735" s="464"/>
      <c r="M735" s="464"/>
      <c r="N735" s="464"/>
      <c r="O735" s="464"/>
      <c r="P735" s="464"/>
      <c r="Q735" s="464"/>
      <c r="R735" s="464"/>
      <c r="S735" s="464"/>
      <c r="T735" s="464"/>
      <c r="U735" s="464"/>
      <c r="V735" s="464"/>
      <c r="W735" s="464"/>
      <c r="X735" s="464"/>
      <c r="Y735" s="464"/>
      <c r="Z735" s="464"/>
    </row>
    <row r="736" ht="15.75" customHeight="1">
      <c r="A736" s="464"/>
      <c r="B736" s="464"/>
      <c r="C736" s="464"/>
      <c r="D736" s="464"/>
      <c r="E736" s="464"/>
      <c r="F736" s="464"/>
      <c r="G736" s="469">
        <v>0.04</v>
      </c>
      <c r="H736" s="464"/>
      <c r="I736" s="464"/>
      <c r="J736" s="464"/>
      <c r="K736" s="464"/>
      <c r="L736" s="464"/>
      <c r="M736" s="464"/>
      <c r="N736" s="464"/>
      <c r="O736" s="464"/>
      <c r="P736" s="464"/>
      <c r="Q736" s="464"/>
      <c r="R736" s="464"/>
      <c r="S736" s="464"/>
      <c r="T736" s="464"/>
      <c r="U736" s="464"/>
      <c r="V736" s="464"/>
      <c r="W736" s="464"/>
      <c r="X736" s="464"/>
      <c r="Y736" s="464"/>
      <c r="Z736" s="464"/>
    </row>
    <row r="737" ht="15.75" customHeight="1">
      <c r="A737" s="464"/>
      <c r="B737" s="464"/>
      <c r="C737" s="464"/>
      <c r="D737" s="464"/>
      <c r="E737" s="464"/>
      <c r="F737" s="464"/>
      <c r="G737" s="469">
        <v>0.04</v>
      </c>
      <c r="H737" s="464"/>
      <c r="I737" s="464"/>
      <c r="J737" s="464"/>
      <c r="K737" s="464"/>
      <c r="L737" s="464"/>
      <c r="M737" s="464"/>
      <c r="N737" s="464"/>
      <c r="O737" s="464"/>
      <c r="P737" s="464"/>
      <c r="Q737" s="464"/>
      <c r="R737" s="464"/>
      <c r="S737" s="464"/>
      <c r="T737" s="464"/>
      <c r="U737" s="464"/>
      <c r="V737" s="464"/>
      <c r="W737" s="464"/>
      <c r="X737" s="464"/>
      <c r="Y737" s="464"/>
      <c r="Z737" s="464"/>
    </row>
    <row r="738" ht="15.75" customHeight="1">
      <c r="A738" s="464"/>
      <c r="B738" s="464"/>
      <c r="C738" s="464"/>
      <c r="D738" s="464"/>
      <c r="E738" s="464"/>
      <c r="F738" s="464"/>
      <c r="G738" s="469">
        <v>0.04</v>
      </c>
      <c r="H738" s="464"/>
      <c r="I738" s="464"/>
      <c r="J738" s="464"/>
      <c r="K738" s="464"/>
      <c r="L738" s="464"/>
      <c r="M738" s="464"/>
      <c r="N738" s="464"/>
      <c r="O738" s="464"/>
      <c r="P738" s="464"/>
      <c r="Q738" s="464"/>
      <c r="R738" s="464"/>
      <c r="S738" s="464"/>
      <c r="T738" s="464"/>
      <c r="U738" s="464"/>
      <c r="V738" s="464"/>
      <c r="W738" s="464"/>
      <c r="X738" s="464"/>
      <c r="Y738" s="464"/>
      <c r="Z738" s="464"/>
    </row>
    <row r="739" ht="15.75" customHeight="1">
      <c r="A739" s="464"/>
      <c r="B739" s="464"/>
      <c r="C739" s="464"/>
      <c r="D739" s="464"/>
      <c r="E739" s="464"/>
      <c r="F739" s="464"/>
      <c r="G739" s="469">
        <v>0.04</v>
      </c>
      <c r="H739" s="464"/>
      <c r="I739" s="464"/>
      <c r="J739" s="464"/>
      <c r="K739" s="464"/>
      <c r="L739" s="464"/>
      <c r="M739" s="464"/>
      <c r="N739" s="464"/>
      <c r="O739" s="464"/>
      <c r="P739" s="464"/>
      <c r="Q739" s="464"/>
      <c r="R739" s="464"/>
      <c r="S739" s="464"/>
      <c r="T739" s="464"/>
      <c r="U739" s="464"/>
      <c r="V739" s="464"/>
      <c r="W739" s="464"/>
      <c r="X739" s="464"/>
      <c r="Y739" s="464"/>
      <c r="Z739" s="464"/>
    </row>
    <row r="740" ht="15.75" customHeight="1">
      <c r="A740" s="464"/>
      <c r="B740" s="464"/>
      <c r="C740" s="464"/>
      <c r="D740" s="464"/>
      <c r="E740" s="464"/>
      <c r="F740" s="464"/>
      <c r="G740" s="469">
        <v>0.02</v>
      </c>
      <c r="H740" s="464"/>
      <c r="I740" s="464"/>
      <c r="J740" s="464"/>
      <c r="K740" s="464"/>
      <c r="L740" s="464"/>
      <c r="M740" s="464"/>
      <c r="N740" s="464"/>
      <c r="O740" s="464"/>
      <c r="P740" s="464"/>
      <c r="Q740" s="464"/>
      <c r="R740" s="464"/>
      <c r="S740" s="464"/>
      <c r="T740" s="464"/>
      <c r="U740" s="464"/>
      <c r="V740" s="464"/>
      <c r="W740" s="464"/>
      <c r="X740" s="464"/>
      <c r="Y740" s="464"/>
      <c r="Z740" s="464"/>
    </row>
    <row r="741" ht="15.75" customHeight="1">
      <c r="A741" s="464"/>
      <c r="B741" s="464"/>
      <c r="C741" s="464"/>
      <c r="D741" s="464"/>
      <c r="E741" s="464"/>
      <c r="F741" s="464"/>
      <c r="G741" s="469">
        <v>0.02</v>
      </c>
      <c r="H741" s="464"/>
      <c r="I741" s="464"/>
      <c r="J741" s="464"/>
      <c r="K741" s="464"/>
      <c r="L741" s="464"/>
      <c r="M741" s="464"/>
      <c r="N741" s="464"/>
      <c r="O741" s="464"/>
      <c r="P741" s="464"/>
      <c r="Q741" s="464"/>
      <c r="R741" s="464"/>
      <c r="S741" s="464"/>
      <c r="T741" s="464"/>
      <c r="U741" s="464"/>
      <c r="V741" s="464"/>
      <c r="W741" s="464"/>
      <c r="X741" s="464"/>
      <c r="Y741" s="464"/>
      <c r="Z741" s="464"/>
    </row>
    <row r="742" ht="15.75" customHeight="1">
      <c r="A742" s="464"/>
      <c r="B742" s="464"/>
      <c r="C742" s="464"/>
      <c r="D742" s="464"/>
      <c r="E742" s="464"/>
      <c r="F742" s="464"/>
      <c r="G742" s="469">
        <v>0.01</v>
      </c>
      <c r="H742" s="464"/>
      <c r="I742" s="464"/>
      <c r="J742" s="464"/>
      <c r="K742" s="464"/>
      <c r="L742" s="464"/>
      <c r="M742" s="464"/>
      <c r="N742" s="464"/>
      <c r="O742" s="464"/>
      <c r="P742" s="464"/>
      <c r="Q742" s="464"/>
      <c r="R742" s="464"/>
      <c r="S742" s="464"/>
      <c r="T742" s="464"/>
      <c r="U742" s="464"/>
      <c r="V742" s="464"/>
      <c r="W742" s="464"/>
      <c r="X742" s="464"/>
      <c r="Y742" s="464"/>
      <c r="Z742" s="464"/>
    </row>
    <row r="743" ht="15.75" customHeight="1">
      <c r="A743" s="464"/>
      <c r="B743" s="464"/>
      <c r="C743" s="464"/>
      <c r="D743" s="464"/>
      <c r="E743" s="464"/>
      <c r="F743" s="464"/>
      <c r="G743" s="469">
        <v>0.01</v>
      </c>
      <c r="H743" s="464"/>
      <c r="I743" s="464"/>
      <c r="J743" s="464"/>
      <c r="K743" s="464"/>
      <c r="L743" s="464"/>
      <c r="M743" s="464"/>
      <c r="N743" s="464"/>
      <c r="O743" s="464"/>
      <c r="P743" s="464"/>
      <c r="Q743" s="464"/>
      <c r="R743" s="464"/>
      <c r="S743" s="464"/>
      <c r="T743" s="464"/>
      <c r="U743" s="464"/>
      <c r="V743" s="464"/>
      <c r="W743" s="464"/>
      <c r="X743" s="464"/>
      <c r="Y743" s="464"/>
      <c r="Z743" s="464"/>
    </row>
    <row r="744" ht="15.75" customHeight="1">
      <c r="A744" s="464"/>
      <c r="B744" s="464"/>
      <c r="C744" s="464"/>
      <c r="D744" s="464"/>
      <c r="E744" s="464"/>
      <c r="F744" s="464"/>
      <c r="G744" s="469">
        <v>0.03</v>
      </c>
      <c r="H744" s="464"/>
      <c r="I744" s="464"/>
      <c r="J744" s="464"/>
      <c r="K744" s="464"/>
      <c r="L744" s="464"/>
      <c r="M744" s="464"/>
      <c r="N744" s="464"/>
      <c r="O744" s="464"/>
      <c r="P744" s="464"/>
      <c r="Q744" s="464"/>
      <c r="R744" s="464"/>
      <c r="S744" s="464"/>
      <c r="T744" s="464"/>
      <c r="U744" s="464"/>
      <c r="V744" s="464"/>
      <c r="W744" s="464"/>
      <c r="X744" s="464"/>
      <c r="Y744" s="464"/>
      <c r="Z744" s="464"/>
    </row>
    <row r="745" ht="15.75" customHeight="1">
      <c r="A745" s="464"/>
      <c r="B745" s="464"/>
      <c r="C745" s="464"/>
      <c r="D745" s="464"/>
      <c r="E745" s="464"/>
      <c r="F745" s="464"/>
      <c r="G745" s="469">
        <v>0.01</v>
      </c>
      <c r="H745" s="464"/>
      <c r="I745" s="464"/>
      <c r="J745" s="464"/>
      <c r="K745" s="464"/>
      <c r="L745" s="464"/>
      <c r="M745" s="464"/>
      <c r="N745" s="464"/>
      <c r="O745" s="464"/>
      <c r="P745" s="464"/>
      <c r="Q745" s="464"/>
      <c r="R745" s="464"/>
      <c r="S745" s="464"/>
      <c r="T745" s="464"/>
      <c r="U745" s="464"/>
      <c r="V745" s="464"/>
      <c r="W745" s="464"/>
      <c r="X745" s="464"/>
      <c r="Y745" s="464"/>
      <c r="Z745" s="464"/>
    </row>
    <row r="746" ht="15.75" customHeight="1">
      <c r="A746" s="464"/>
      <c r="B746" s="464"/>
      <c r="C746" s="464"/>
      <c r="D746" s="464"/>
      <c r="E746" s="464"/>
      <c r="F746" s="464"/>
      <c r="G746" s="469">
        <v>0.02</v>
      </c>
      <c r="H746" s="464"/>
      <c r="I746" s="464"/>
      <c r="J746" s="464"/>
      <c r="K746" s="464"/>
      <c r="L746" s="464"/>
      <c r="M746" s="464"/>
      <c r="N746" s="464"/>
      <c r="O746" s="464"/>
      <c r="P746" s="464"/>
      <c r="Q746" s="464"/>
      <c r="R746" s="464"/>
      <c r="S746" s="464"/>
      <c r="T746" s="464"/>
      <c r="U746" s="464"/>
      <c r="V746" s="464"/>
      <c r="W746" s="464"/>
      <c r="X746" s="464"/>
      <c r="Y746" s="464"/>
      <c r="Z746" s="464"/>
    </row>
    <row r="747" ht="15.75" customHeight="1">
      <c r="A747" s="464"/>
      <c r="B747" s="464"/>
      <c r="C747" s="464"/>
      <c r="D747" s="464"/>
      <c r="E747" s="464"/>
      <c r="F747" s="464"/>
      <c r="G747" s="469">
        <v>0.02</v>
      </c>
      <c r="H747" s="464"/>
      <c r="I747" s="464"/>
      <c r="J747" s="464"/>
      <c r="K747" s="464"/>
      <c r="L747" s="464"/>
      <c r="M747" s="464"/>
      <c r="N747" s="464"/>
      <c r="O747" s="464"/>
      <c r="P747" s="464"/>
      <c r="Q747" s="464"/>
      <c r="R747" s="464"/>
      <c r="S747" s="464"/>
      <c r="T747" s="464"/>
      <c r="U747" s="464"/>
      <c r="V747" s="464"/>
      <c r="W747" s="464"/>
      <c r="X747" s="464"/>
      <c r="Y747" s="464"/>
      <c r="Z747" s="464"/>
    </row>
    <row r="748" ht="15.75" customHeight="1">
      <c r="A748" s="464"/>
      <c r="B748" s="464"/>
      <c r="C748" s="464"/>
      <c r="D748" s="464"/>
      <c r="E748" s="464"/>
      <c r="F748" s="464"/>
      <c r="G748" s="469">
        <v>0.02</v>
      </c>
      <c r="H748" s="464"/>
      <c r="I748" s="464"/>
      <c r="J748" s="464"/>
      <c r="K748" s="464"/>
      <c r="L748" s="464"/>
      <c r="M748" s="464"/>
      <c r="N748" s="464"/>
      <c r="O748" s="464"/>
      <c r="P748" s="464"/>
      <c r="Q748" s="464"/>
      <c r="R748" s="464"/>
      <c r="S748" s="464"/>
      <c r="T748" s="464"/>
      <c r="U748" s="464"/>
      <c r="V748" s="464"/>
      <c r="W748" s="464"/>
      <c r="X748" s="464"/>
      <c r="Y748" s="464"/>
      <c r="Z748" s="464"/>
    </row>
    <row r="749" ht="15.75" customHeight="1">
      <c r="A749" s="464"/>
      <c r="B749" s="464"/>
      <c r="C749" s="464"/>
      <c r="D749" s="464"/>
      <c r="E749" s="464"/>
      <c r="F749" s="464"/>
      <c r="G749" s="469">
        <v>0.03</v>
      </c>
      <c r="H749" s="464"/>
      <c r="I749" s="464"/>
      <c r="J749" s="464"/>
      <c r="K749" s="464"/>
      <c r="L749" s="464"/>
      <c r="M749" s="464"/>
      <c r="N749" s="464"/>
      <c r="O749" s="464"/>
      <c r="P749" s="464"/>
      <c r="Q749" s="464"/>
      <c r="R749" s="464"/>
      <c r="S749" s="464"/>
      <c r="T749" s="464"/>
      <c r="U749" s="464"/>
      <c r="V749" s="464"/>
      <c r="W749" s="464"/>
      <c r="X749" s="464"/>
      <c r="Y749" s="464"/>
      <c r="Z749" s="464"/>
    </row>
    <row r="750" ht="15.75" customHeight="1">
      <c r="A750" s="464"/>
      <c r="B750" s="464"/>
      <c r="C750" s="464"/>
      <c r="D750" s="464"/>
      <c r="E750" s="464"/>
      <c r="F750" s="464"/>
      <c r="G750" s="469">
        <v>0.02</v>
      </c>
      <c r="H750" s="464"/>
      <c r="I750" s="464"/>
      <c r="J750" s="464"/>
      <c r="K750" s="464"/>
      <c r="L750" s="464"/>
      <c r="M750" s="464"/>
      <c r="N750" s="464"/>
      <c r="O750" s="464"/>
      <c r="P750" s="464"/>
      <c r="Q750" s="464"/>
      <c r="R750" s="464"/>
      <c r="S750" s="464"/>
      <c r="T750" s="464"/>
      <c r="U750" s="464"/>
      <c r="V750" s="464"/>
      <c r="W750" s="464"/>
      <c r="X750" s="464"/>
      <c r="Y750" s="464"/>
      <c r="Z750" s="464"/>
    </row>
    <row r="751" ht="15.75" customHeight="1">
      <c r="A751" s="464"/>
      <c r="B751" s="464"/>
      <c r="C751" s="464"/>
      <c r="D751" s="464"/>
      <c r="E751" s="464"/>
      <c r="F751" s="464"/>
      <c r="G751" s="469">
        <v>0.03</v>
      </c>
      <c r="H751" s="464"/>
      <c r="I751" s="464"/>
      <c r="J751" s="464"/>
      <c r="K751" s="464"/>
      <c r="L751" s="464"/>
      <c r="M751" s="464"/>
      <c r="N751" s="464"/>
      <c r="O751" s="464"/>
      <c r="P751" s="464"/>
      <c r="Q751" s="464"/>
      <c r="R751" s="464"/>
      <c r="S751" s="464"/>
      <c r="T751" s="464"/>
      <c r="U751" s="464"/>
      <c r="V751" s="464"/>
      <c r="W751" s="464"/>
      <c r="X751" s="464"/>
      <c r="Y751" s="464"/>
      <c r="Z751" s="464"/>
    </row>
    <row r="752" ht="15.75" customHeight="1">
      <c r="A752" s="464"/>
      <c r="B752" s="464"/>
      <c r="C752" s="464"/>
      <c r="D752" s="464"/>
      <c r="E752" s="464"/>
      <c r="F752" s="464"/>
      <c r="G752" s="469">
        <v>0.02</v>
      </c>
      <c r="H752" s="464"/>
      <c r="I752" s="464"/>
      <c r="J752" s="464"/>
      <c r="K752" s="464"/>
      <c r="L752" s="464"/>
      <c r="M752" s="464"/>
      <c r="N752" s="464"/>
      <c r="O752" s="464"/>
      <c r="P752" s="464"/>
      <c r="Q752" s="464"/>
      <c r="R752" s="464"/>
      <c r="S752" s="464"/>
      <c r="T752" s="464"/>
      <c r="U752" s="464"/>
      <c r="V752" s="464"/>
      <c r="W752" s="464"/>
      <c r="X752" s="464"/>
      <c r="Y752" s="464"/>
      <c r="Z752" s="464"/>
    </row>
    <row r="753" ht="15.75" customHeight="1">
      <c r="A753" s="464"/>
      <c r="B753" s="464"/>
      <c r="C753" s="464"/>
      <c r="D753" s="464"/>
      <c r="E753" s="464"/>
      <c r="F753" s="464"/>
      <c r="G753" s="469">
        <v>0.02</v>
      </c>
      <c r="H753" s="464"/>
      <c r="I753" s="464"/>
      <c r="J753" s="464"/>
      <c r="K753" s="464"/>
      <c r="L753" s="464"/>
      <c r="M753" s="464"/>
      <c r="N753" s="464"/>
      <c r="O753" s="464"/>
      <c r="P753" s="464"/>
      <c r="Q753" s="464"/>
      <c r="R753" s="464"/>
      <c r="S753" s="464"/>
      <c r="T753" s="464"/>
      <c r="U753" s="464"/>
      <c r="V753" s="464"/>
      <c r="W753" s="464"/>
      <c r="X753" s="464"/>
      <c r="Y753" s="464"/>
      <c r="Z753" s="464"/>
    </row>
    <row r="754" ht="15.75" customHeight="1">
      <c r="A754" s="464"/>
      <c r="B754" s="464"/>
      <c r="C754" s="464"/>
      <c r="D754" s="464"/>
      <c r="E754" s="464"/>
      <c r="F754" s="464"/>
      <c r="G754" s="469">
        <v>0.03</v>
      </c>
      <c r="H754" s="464"/>
      <c r="I754" s="464"/>
      <c r="J754" s="464"/>
      <c r="K754" s="464"/>
      <c r="L754" s="464"/>
      <c r="M754" s="464"/>
      <c r="N754" s="464"/>
      <c r="O754" s="464"/>
      <c r="P754" s="464"/>
      <c r="Q754" s="464"/>
      <c r="R754" s="464"/>
      <c r="S754" s="464"/>
      <c r="T754" s="464"/>
      <c r="U754" s="464"/>
      <c r="V754" s="464"/>
      <c r="W754" s="464"/>
      <c r="X754" s="464"/>
      <c r="Y754" s="464"/>
      <c r="Z754" s="464"/>
    </row>
    <row r="755" ht="15.75" customHeight="1">
      <c r="A755" s="464"/>
      <c r="B755" s="464"/>
      <c r="C755" s="464"/>
      <c r="D755" s="464"/>
      <c r="E755" s="464"/>
      <c r="F755" s="464"/>
      <c r="G755" s="469">
        <v>0.02</v>
      </c>
      <c r="H755" s="464"/>
      <c r="I755" s="464"/>
      <c r="J755" s="464"/>
      <c r="K755" s="464"/>
      <c r="L755" s="464"/>
      <c r="M755" s="464"/>
      <c r="N755" s="464"/>
      <c r="O755" s="464"/>
      <c r="P755" s="464"/>
      <c r="Q755" s="464"/>
      <c r="R755" s="464"/>
      <c r="S755" s="464"/>
      <c r="T755" s="464"/>
      <c r="U755" s="464"/>
      <c r="V755" s="464"/>
      <c r="W755" s="464"/>
      <c r="X755" s="464"/>
      <c r="Y755" s="464"/>
      <c r="Z755" s="464"/>
    </row>
    <row r="756" ht="15.75" customHeight="1">
      <c r="A756" s="464"/>
      <c r="B756" s="464"/>
      <c r="C756" s="464"/>
      <c r="D756" s="464"/>
      <c r="E756" s="464"/>
      <c r="F756" s="464"/>
      <c r="G756" s="469">
        <v>0.02</v>
      </c>
      <c r="H756" s="464"/>
      <c r="I756" s="464"/>
      <c r="J756" s="464"/>
      <c r="K756" s="464"/>
      <c r="L756" s="464"/>
      <c r="M756" s="464"/>
      <c r="N756" s="464"/>
      <c r="O756" s="464"/>
      <c r="P756" s="464"/>
      <c r="Q756" s="464"/>
      <c r="R756" s="464"/>
      <c r="S756" s="464"/>
      <c r="T756" s="464"/>
      <c r="U756" s="464"/>
      <c r="V756" s="464"/>
      <c r="W756" s="464"/>
      <c r="X756" s="464"/>
      <c r="Y756" s="464"/>
      <c r="Z756" s="464"/>
    </row>
    <row r="757" ht="15.75" customHeight="1">
      <c r="A757" s="464"/>
      <c r="B757" s="464"/>
      <c r="C757" s="464"/>
      <c r="D757" s="464"/>
      <c r="E757" s="464"/>
      <c r="F757" s="464"/>
      <c r="G757" s="469">
        <v>0.01</v>
      </c>
      <c r="H757" s="464"/>
      <c r="I757" s="464"/>
      <c r="J757" s="464"/>
      <c r="K757" s="464"/>
      <c r="L757" s="464"/>
      <c r="M757" s="464"/>
      <c r="N757" s="464"/>
      <c r="O757" s="464"/>
      <c r="P757" s="464"/>
      <c r="Q757" s="464"/>
      <c r="R757" s="464"/>
      <c r="S757" s="464"/>
      <c r="T757" s="464"/>
      <c r="U757" s="464"/>
      <c r="V757" s="464"/>
      <c r="W757" s="464"/>
      <c r="X757" s="464"/>
      <c r="Y757" s="464"/>
      <c r="Z757" s="464"/>
    </row>
    <row r="758" ht="15.75" customHeight="1">
      <c r="A758" s="464"/>
      <c r="B758" s="464"/>
      <c r="C758" s="464"/>
      <c r="D758" s="464"/>
      <c r="E758" s="464"/>
      <c r="F758" s="464"/>
      <c r="G758" s="469">
        <v>0.02</v>
      </c>
      <c r="H758" s="464"/>
      <c r="I758" s="464"/>
      <c r="J758" s="464"/>
      <c r="K758" s="464"/>
      <c r="L758" s="464"/>
      <c r="M758" s="464"/>
      <c r="N758" s="464"/>
      <c r="O758" s="464"/>
      <c r="P758" s="464"/>
      <c r="Q758" s="464"/>
      <c r="R758" s="464"/>
      <c r="S758" s="464"/>
      <c r="T758" s="464"/>
      <c r="U758" s="464"/>
      <c r="V758" s="464"/>
      <c r="W758" s="464"/>
      <c r="X758" s="464"/>
      <c r="Y758" s="464"/>
      <c r="Z758" s="464"/>
    </row>
    <row r="759" ht="15.75" customHeight="1">
      <c r="A759" s="464"/>
      <c r="B759" s="464"/>
      <c r="C759" s="464"/>
      <c r="D759" s="464"/>
      <c r="E759" s="464"/>
      <c r="F759" s="464"/>
      <c r="G759" s="469">
        <v>0.02</v>
      </c>
      <c r="H759" s="464"/>
      <c r="I759" s="464"/>
      <c r="J759" s="464"/>
      <c r="K759" s="464"/>
      <c r="L759" s="464"/>
      <c r="M759" s="464"/>
      <c r="N759" s="464"/>
      <c r="O759" s="464"/>
      <c r="P759" s="464"/>
      <c r="Q759" s="464"/>
      <c r="R759" s="464"/>
      <c r="S759" s="464"/>
      <c r="T759" s="464"/>
      <c r="U759" s="464"/>
      <c r="V759" s="464"/>
      <c r="W759" s="464"/>
      <c r="X759" s="464"/>
      <c r="Y759" s="464"/>
      <c r="Z759" s="464"/>
    </row>
    <row r="760" ht="15.75" customHeight="1">
      <c r="A760" s="464"/>
      <c r="B760" s="464"/>
      <c r="C760" s="464"/>
      <c r="D760" s="464"/>
      <c r="E760" s="464"/>
      <c r="F760" s="464"/>
      <c r="G760" s="469">
        <v>0.03</v>
      </c>
      <c r="H760" s="464"/>
      <c r="I760" s="464"/>
      <c r="J760" s="464"/>
      <c r="K760" s="464"/>
      <c r="L760" s="464"/>
      <c r="M760" s="464"/>
      <c r="N760" s="464"/>
      <c r="O760" s="464"/>
      <c r="P760" s="464"/>
      <c r="Q760" s="464"/>
      <c r="R760" s="464"/>
      <c r="S760" s="464"/>
      <c r="T760" s="464"/>
      <c r="U760" s="464"/>
      <c r="V760" s="464"/>
      <c r="W760" s="464"/>
      <c r="X760" s="464"/>
      <c r="Y760" s="464"/>
      <c r="Z760" s="464"/>
    </row>
    <row r="761" ht="15.75" customHeight="1">
      <c r="A761" s="464"/>
      <c r="B761" s="464"/>
      <c r="C761" s="464"/>
      <c r="D761" s="464"/>
      <c r="E761" s="464"/>
      <c r="F761" s="464"/>
      <c r="G761" s="469">
        <v>0.02</v>
      </c>
      <c r="H761" s="464"/>
      <c r="I761" s="464"/>
      <c r="J761" s="464"/>
      <c r="K761" s="464"/>
      <c r="L761" s="464"/>
      <c r="M761" s="464"/>
      <c r="N761" s="464"/>
      <c r="O761" s="464"/>
      <c r="P761" s="464"/>
      <c r="Q761" s="464"/>
      <c r="R761" s="464"/>
      <c r="S761" s="464"/>
      <c r="T761" s="464"/>
      <c r="U761" s="464"/>
      <c r="V761" s="464"/>
      <c r="W761" s="464"/>
      <c r="X761" s="464"/>
      <c r="Y761" s="464"/>
      <c r="Z761" s="464"/>
    </row>
    <row r="762" ht="15.75" customHeight="1">
      <c r="A762" s="464"/>
      <c r="B762" s="464"/>
      <c r="C762" s="464"/>
      <c r="D762" s="464"/>
      <c r="E762" s="464"/>
      <c r="F762" s="464"/>
      <c r="G762" s="469">
        <v>0.02</v>
      </c>
      <c r="H762" s="464"/>
      <c r="I762" s="464"/>
      <c r="J762" s="464"/>
      <c r="K762" s="464"/>
      <c r="L762" s="464"/>
      <c r="M762" s="464"/>
      <c r="N762" s="464"/>
      <c r="O762" s="464"/>
      <c r="P762" s="464"/>
      <c r="Q762" s="464"/>
      <c r="R762" s="464"/>
      <c r="S762" s="464"/>
      <c r="T762" s="464"/>
      <c r="U762" s="464"/>
      <c r="V762" s="464"/>
      <c r="W762" s="464"/>
      <c r="X762" s="464"/>
      <c r="Y762" s="464"/>
      <c r="Z762" s="464"/>
    </row>
    <row r="763" ht="15.75" customHeight="1">
      <c r="A763" s="464"/>
      <c r="B763" s="464"/>
      <c r="C763" s="464"/>
      <c r="D763" s="464"/>
      <c r="E763" s="464"/>
      <c r="F763" s="464"/>
      <c r="G763" s="469">
        <v>0.02</v>
      </c>
      <c r="H763" s="464"/>
      <c r="I763" s="464"/>
      <c r="J763" s="464"/>
      <c r="K763" s="464"/>
      <c r="L763" s="464"/>
      <c r="M763" s="464"/>
      <c r="N763" s="464"/>
      <c r="O763" s="464"/>
      <c r="P763" s="464"/>
      <c r="Q763" s="464"/>
      <c r="R763" s="464"/>
      <c r="S763" s="464"/>
      <c r="T763" s="464"/>
      <c r="U763" s="464"/>
      <c r="V763" s="464"/>
      <c r="W763" s="464"/>
      <c r="X763" s="464"/>
      <c r="Y763" s="464"/>
      <c r="Z763" s="464"/>
    </row>
    <row r="764" ht="15.75" customHeight="1">
      <c r="A764" s="464"/>
      <c r="B764" s="464"/>
      <c r="C764" s="464"/>
      <c r="D764" s="464"/>
      <c r="E764" s="464"/>
      <c r="F764" s="464"/>
      <c r="G764" s="469">
        <v>0.02</v>
      </c>
      <c r="H764" s="464"/>
      <c r="I764" s="464"/>
      <c r="J764" s="464"/>
      <c r="K764" s="464"/>
      <c r="L764" s="464"/>
      <c r="M764" s="464"/>
      <c r="N764" s="464"/>
      <c r="O764" s="464"/>
      <c r="P764" s="464"/>
      <c r="Q764" s="464"/>
      <c r="R764" s="464"/>
      <c r="S764" s="464"/>
      <c r="T764" s="464"/>
      <c r="U764" s="464"/>
      <c r="V764" s="464"/>
      <c r="W764" s="464"/>
      <c r="X764" s="464"/>
      <c r="Y764" s="464"/>
      <c r="Z764" s="464"/>
    </row>
    <row r="765" ht="15.75" customHeight="1">
      <c r="A765" s="464"/>
      <c r="B765" s="464"/>
      <c r="C765" s="464"/>
      <c r="D765" s="464"/>
      <c r="E765" s="464"/>
      <c r="F765" s="464"/>
      <c r="G765" s="469">
        <v>0.03</v>
      </c>
      <c r="H765" s="464"/>
      <c r="I765" s="464"/>
      <c r="J765" s="464"/>
      <c r="K765" s="464"/>
      <c r="L765" s="464"/>
      <c r="M765" s="464"/>
      <c r="N765" s="464"/>
      <c r="O765" s="464"/>
      <c r="P765" s="464"/>
      <c r="Q765" s="464"/>
      <c r="R765" s="464"/>
      <c r="S765" s="464"/>
      <c r="T765" s="464"/>
      <c r="U765" s="464"/>
      <c r="V765" s="464"/>
      <c r="W765" s="464"/>
      <c r="X765" s="464"/>
      <c r="Y765" s="464"/>
      <c r="Z765" s="464"/>
    </row>
    <row r="766" ht="15.75" customHeight="1">
      <c r="A766" s="464"/>
      <c r="B766" s="464"/>
      <c r="C766" s="464"/>
      <c r="D766" s="464"/>
      <c r="E766" s="464"/>
      <c r="F766" s="464"/>
      <c r="G766" s="469">
        <v>0.03</v>
      </c>
      <c r="H766" s="464"/>
      <c r="I766" s="464"/>
      <c r="J766" s="464"/>
      <c r="K766" s="464"/>
      <c r="L766" s="464"/>
      <c r="M766" s="464"/>
      <c r="N766" s="464"/>
      <c r="O766" s="464"/>
      <c r="P766" s="464"/>
      <c r="Q766" s="464"/>
      <c r="R766" s="464"/>
      <c r="S766" s="464"/>
      <c r="T766" s="464"/>
      <c r="U766" s="464"/>
      <c r="V766" s="464"/>
      <c r="W766" s="464"/>
      <c r="X766" s="464"/>
      <c r="Y766" s="464"/>
      <c r="Z766" s="464"/>
    </row>
    <row r="767" ht="15.75" customHeight="1">
      <c r="A767" s="464"/>
      <c r="B767" s="464"/>
      <c r="C767" s="464"/>
      <c r="D767" s="464"/>
      <c r="E767" s="464"/>
      <c r="F767" s="464"/>
      <c r="G767" s="469">
        <v>0.03</v>
      </c>
      <c r="H767" s="464"/>
      <c r="I767" s="464"/>
      <c r="J767" s="464"/>
      <c r="K767" s="464"/>
      <c r="L767" s="464"/>
      <c r="M767" s="464"/>
      <c r="N767" s="464"/>
      <c r="O767" s="464"/>
      <c r="P767" s="464"/>
      <c r="Q767" s="464"/>
      <c r="R767" s="464"/>
      <c r="S767" s="464"/>
      <c r="T767" s="464"/>
      <c r="U767" s="464"/>
      <c r="V767" s="464"/>
      <c r="W767" s="464"/>
      <c r="X767" s="464"/>
      <c r="Y767" s="464"/>
      <c r="Z767" s="464"/>
    </row>
    <row r="768" ht="15.75" customHeight="1">
      <c r="A768" s="464"/>
      <c r="B768" s="464"/>
      <c r="C768" s="464"/>
      <c r="D768" s="464"/>
      <c r="E768" s="464"/>
      <c r="F768" s="464"/>
      <c r="G768" s="469">
        <v>0.03</v>
      </c>
      <c r="H768" s="464"/>
      <c r="I768" s="464"/>
      <c r="J768" s="464"/>
      <c r="K768" s="464"/>
      <c r="L768" s="464"/>
      <c r="M768" s="464"/>
      <c r="N768" s="464"/>
      <c r="O768" s="464"/>
      <c r="P768" s="464"/>
      <c r="Q768" s="464"/>
      <c r="R768" s="464"/>
      <c r="S768" s="464"/>
      <c r="T768" s="464"/>
      <c r="U768" s="464"/>
      <c r="V768" s="464"/>
      <c r="W768" s="464"/>
      <c r="X768" s="464"/>
      <c r="Y768" s="464"/>
      <c r="Z768" s="464"/>
    </row>
    <row r="769" ht="15.75" customHeight="1">
      <c r="A769" s="464"/>
      <c r="B769" s="464"/>
      <c r="C769" s="464"/>
      <c r="D769" s="464"/>
      <c r="E769" s="464"/>
      <c r="F769" s="464"/>
      <c r="G769" s="469">
        <v>0.03</v>
      </c>
      <c r="H769" s="464"/>
      <c r="I769" s="464"/>
      <c r="J769" s="464"/>
      <c r="K769" s="464"/>
      <c r="L769" s="464"/>
      <c r="M769" s="464"/>
      <c r="N769" s="464"/>
      <c r="O769" s="464"/>
      <c r="P769" s="464"/>
      <c r="Q769" s="464"/>
      <c r="R769" s="464"/>
      <c r="S769" s="464"/>
      <c r="T769" s="464"/>
      <c r="U769" s="464"/>
      <c r="V769" s="464"/>
      <c r="W769" s="464"/>
      <c r="X769" s="464"/>
      <c r="Y769" s="464"/>
      <c r="Z769" s="464"/>
    </row>
    <row r="770" ht="15.75" customHeight="1">
      <c r="A770" s="464"/>
      <c r="B770" s="464"/>
      <c r="C770" s="464"/>
      <c r="D770" s="464"/>
      <c r="E770" s="464"/>
      <c r="F770" s="464"/>
      <c r="G770" s="469">
        <v>0.01</v>
      </c>
      <c r="H770" s="464"/>
      <c r="I770" s="464"/>
      <c r="J770" s="464"/>
      <c r="K770" s="464"/>
      <c r="L770" s="464"/>
      <c r="M770" s="464"/>
      <c r="N770" s="464"/>
      <c r="O770" s="464"/>
      <c r="P770" s="464"/>
      <c r="Q770" s="464"/>
      <c r="R770" s="464"/>
      <c r="S770" s="464"/>
      <c r="T770" s="464"/>
      <c r="U770" s="464"/>
      <c r="V770" s="464"/>
      <c r="W770" s="464"/>
      <c r="X770" s="464"/>
      <c r="Y770" s="464"/>
      <c r="Z770" s="464"/>
    </row>
    <row r="771" ht="15.75" customHeight="1">
      <c r="A771" s="464"/>
      <c r="B771" s="464"/>
      <c r="C771" s="464"/>
      <c r="D771" s="464"/>
      <c r="E771" s="464"/>
      <c r="F771" s="464"/>
      <c r="G771" s="469">
        <v>0.01</v>
      </c>
      <c r="H771" s="464"/>
      <c r="I771" s="464"/>
      <c r="J771" s="464"/>
      <c r="K771" s="464"/>
      <c r="L771" s="464"/>
      <c r="M771" s="464"/>
      <c r="N771" s="464"/>
      <c r="O771" s="464"/>
      <c r="P771" s="464"/>
      <c r="Q771" s="464"/>
      <c r="R771" s="464"/>
      <c r="S771" s="464"/>
      <c r="T771" s="464"/>
      <c r="U771" s="464"/>
      <c r="V771" s="464"/>
      <c r="W771" s="464"/>
      <c r="X771" s="464"/>
      <c r="Y771" s="464"/>
      <c r="Z771" s="464"/>
    </row>
    <row r="772" ht="15.75" customHeight="1">
      <c r="A772" s="464"/>
      <c r="B772" s="464"/>
      <c r="C772" s="464"/>
      <c r="D772" s="464"/>
      <c r="E772" s="464"/>
      <c r="F772" s="464"/>
      <c r="G772" s="469">
        <v>0.01</v>
      </c>
      <c r="H772" s="464"/>
      <c r="I772" s="464"/>
      <c r="J772" s="464"/>
      <c r="K772" s="464"/>
      <c r="L772" s="464"/>
      <c r="M772" s="464"/>
      <c r="N772" s="464"/>
      <c r="O772" s="464"/>
      <c r="P772" s="464"/>
      <c r="Q772" s="464"/>
      <c r="R772" s="464"/>
      <c r="S772" s="464"/>
      <c r="T772" s="464"/>
      <c r="U772" s="464"/>
      <c r="V772" s="464"/>
      <c r="W772" s="464"/>
      <c r="X772" s="464"/>
      <c r="Y772" s="464"/>
      <c r="Z772" s="464"/>
    </row>
    <row r="773" ht="15.75" customHeight="1">
      <c r="A773" s="464"/>
      <c r="B773" s="464"/>
      <c r="C773" s="464"/>
      <c r="D773" s="464"/>
      <c r="E773" s="464"/>
      <c r="F773" s="464"/>
      <c r="G773" s="469">
        <v>0.01</v>
      </c>
      <c r="H773" s="464"/>
      <c r="I773" s="464"/>
      <c r="J773" s="464"/>
      <c r="K773" s="464"/>
      <c r="L773" s="464"/>
      <c r="M773" s="464"/>
      <c r="N773" s="464"/>
      <c r="O773" s="464"/>
      <c r="P773" s="464"/>
      <c r="Q773" s="464"/>
      <c r="R773" s="464"/>
      <c r="S773" s="464"/>
      <c r="T773" s="464"/>
      <c r="U773" s="464"/>
      <c r="V773" s="464"/>
      <c r="W773" s="464"/>
      <c r="X773" s="464"/>
      <c r="Y773" s="464"/>
      <c r="Z773" s="464"/>
    </row>
    <row r="774" ht="15.75" customHeight="1">
      <c r="A774" s="464"/>
      <c r="B774" s="464"/>
      <c r="C774" s="464"/>
      <c r="D774" s="464"/>
      <c r="E774" s="464"/>
      <c r="F774" s="464"/>
      <c r="G774" s="469">
        <v>0.04</v>
      </c>
      <c r="H774" s="464"/>
      <c r="I774" s="464"/>
      <c r="J774" s="464"/>
      <c r="K774" s="464"/>
      <c r="L774" s="464"/>
      <c r="M774" s="464"/>
      <c r="N774" s="464"/>
      <c r="O774" s="464"/>
      <c r="P774" s="464"/>
      <c r="Q774" s="464"/>
      <c r="R774" s="464"/>
      <c r="S774" s="464"/>
      <c r="T774" s="464"/>
      <c r="U774" s="464"/>
      <c r="V774" s="464"/>
      <c r="W774" s="464"/>
      <c r="X774" s="464"/>
      <c r="Y774" s="464"/>
      <c r="Z774" s="464"/>
    </row>
    <row r="775" ht="15.75" customHeight="1">
      <c r="A775" s="464"/>
      <c r="B775" s="464"/>
      <c r="C775" s="464"/>
      <c r="D775" s="464"/>
      <c r="E775" s="464"/>
      <c r="F775" s="464"/>
      <c r="G775" s="469">
        <v>0.02</v>
      </c>
      <c r="H775" s="464"/>
      <c r="I775" s="464"/>
      <c r="J775" s="464"/>
      <c r="K775" s="464"/>
      <c r="L775" s="464"/>
      <c r="M775" s="464"/>
      <c r="N775" s="464"/>
      <c r="O775" s="464"/>
      <c r="P775" s="464"/>
      <c r="Q775" s="464"/>
      <c r="R775" s="464"/>
      <c r="S775" s="464"/>
      <c r="T775" s="464"/>
      <c r="U775" s="464"/>
      <c r="V775" s="464"/>
      <c r="W775" s="464"/>
      <c r="X775" s="464"/>
      <c r="Y775" s="464"/>
      <c r="Z775" s="464"/>
    </row>
    <row r="776" ht="15.75" customHeight="1">
      <c r="A776" s="464"/>
      <c r="B776" s="464"/>
      <c r="C776" s="464"/>
      <c r="D776" s="464"/>
      <c r="E776" s="464"/>
      <c r="F776" s="464"/>
      <c r="G776" s="469">
        <v>0.02</v>
      </c>
      <c r="H776" s="464"/>
      <c r="I776" s="464"/>
      <c r="J776" s="464"/>
      <c r="K776" s="464"/>
      <c r="L776" s="464"/>
      <c r="M776" s="464"/>
      <c r="N776" s="464"/>
      <c r="O776" s="464"/>
      <c r="P776" s="464"/>
      <c r="Q776" s="464"/>
      <c r="R776" s="464"/>
      <c r="S776" s="464"/>
      <c r="T776" s="464"/>
      <c r="U776" s="464"/>
      <c r="V776" s="464"/>
      <c r="W776" s="464"/>
      <c r="X776" s="464"/>
      <c r="Y776" s="464"/>
      <c r="Z776" s="464"/>
    </row>
    <row r="777" ht="15.75" customHeight="1">
      <c r="A777" s="464"/>
      <c r="B777" s="464"/>
      <c r="C777" s="464"/>
      <c r="D777" s="464"/>
      <c r="E777" s="464"/>
      <c r="F777" s="464"/>
      <c r="G777" s="469">
        <v>0.02</v>
      </c>
      <c r="H777" s="464"/>
      <c r="I777" s="464"/>
      <c r="J777" s="464"/>
      <c r="K777" s="464"/>
      <c r="L777" s="464"/>
      <c r="M777" s="464"/>
      <c r="N777" s="464"/>
      <c r="O777" s="464"/>
      <c r="P777" s="464"/>
      <c r="Q777" s="464"/>
      <c r="R777" s="464"/>
      <c r="S777" s="464"/>
      <c r="T777" s="464"/>
      <c r="U777" s="464"/>
      <c r="V777" s="464"/>
      <c r="W777" s="464"/>
      <c r="X777" s="464"/>
      <c r="Y777" s="464"/>
      <c r="Z777" s="464"/>
    </row>
    <row r="778" ht="15.75" customHeight="1">
      <c r="A778" s="464"/>
      <c r="B778" s="464"/>
      <c r="C778" s="464"/>
      <c r="D778" s="464"/>
      <c r="E778" s="464"/>
      <c r="F778" s="464"/>
      <c r="G778" s="469">
        <v>0.02</v>
      </c>
      <c r="H778" s="464"/>
      <c r="I778" s="464"/>
      <c r="J778" s="464"/>
      <c r="K778" s="464"/>
      <c r="L778" s="464"/>
      <c r="M778" s="464"/>
      <c r="N778" s="464"/>
      <c r="O778" s="464"/>
      <c r="P778" s="464"/>
      <c r="Q778" s="464"/>
      <c r="R778" s="464"/>
      <c r="S778" s="464"/>
      <c r="T778" s="464"/>
      <c r="U778" s="464"/>
      <c r="V778" s="464"/>
      <c r="W778" s="464"/>
      <c r="X778" s="464"/>
      <c r="Y778" s="464"/>
      <c r="Z778" s="464"/>
    </row>
    <row r="779" ht="15.75" customHeight="1">
      <c r="A779" s="464"/>
      <c r="B779" s="464"/>
      <c r="C779" s="464"/>
      <c r="D779" s="464"/>
      <c r="E779" s="464"/>
      <c r="F779" s="464"/>
      <c r="G779" s="469">
        <v>0.02</v>
      </c>
      <c r="H779" s="464"/>
      <c r="I779" s="464"/>
      <c r="J779" s="464"/>
      <c r="K779" s="464"/>
      <c r="L779" s="464"/>
      <c r="M779" s="464"/>
      <c r="N779" s="464"/>
      <c r="O779" s="464"/>
      <c r="P779" s="464"/>
      <c r="Q779" s="464"/>
      <c r="R779" s="464"/>
      <c r="S779" s="464"/>
      <c r="T779" s="464"/>
      <c r="U779" s="464"/>
      <c r="V779" s="464"/>
      <c r="W779" s="464"/>
      <c r="X779" s="464"/>
      <c r="Y779" s="464"/>
      <c r="Z779" s="464"/>
    </row>
    <row r="780" ht="15.75" customHeight="1">
      <c r="A780" s="464"/>
      <c r="B780" s="464"/>
      <c r="C780" s="464"/>
      <c r="D780" s="464"/>
      <c r="E780" s="464"/>
      <c r="F780" s="464"/>
      <c r="G780" s="469">
        <v>0.01</v>
      </c>
      <c r="H780" s="464"/>
      <c r="I780" s="464"/>
      <c r="J780" s="464"/>
      <c r="K780" s="464"/>
      <c r="L780" s="464"/>
      <c r="M780" s="464"/>
      <c r="N780" s="464"/>
      <c r="O780" s="464"/>
      <c r="P780" s="464"/>
      <c r="Q780" s="464"/>
      <c r="R780" s="464"/>
      <c r="S780" s="464"/>
      <c r="T780" s="464"/>
      <c r="U780" s="464"/>
      <c r="V780" s="464"/>
      <c r="W780" s="464"/>
      <c r="X780" s="464"/>
      <c r="Y780" s="464"/>
      <c r="Z780" s="464"/>
    </row>
    <row r="781" ht="15.75" customHeight="1">
      <c r="A781" s="464"/>
      <c r="B781" s="464"/>
      <c r="C781" s="464"/>
      <c r="D781" s="464"/>
      <c r="E781" s="464"/>
      <c r="F781" s="464"/>
      <c r="G781" s="469">
        <v>0.02</v>
      </c>
      <c r="H781" s="464"/>
      <c r="I781" s="464"/>
      <c r="J781" s="464"/>
      <c r="K781" s="464"/>
      <c r="L781" s="464"/>
      <c r="M781" s="464"/>
      <c r="N781" s="464"/>
      <c r="O781" s="464"/>
      <c r="P781" s="464"/>
      <c r="Q781" s="464"/>
      <c r="R781" s="464"/>
      <c r="S781" s="464"/>
      <c r="T781" s="464"/>
      <c r="U781" s="464"/>
      <c r="V781" s="464"/>
      <c r="W781" s="464"/>
      <c r="X781" s="464"/>
      <c r="Y781" s="464"/>
      <c r="Z781" s="464"/>
    </row>
    <row r="782" ht="15.75" customHeight="1">
      <c r="A782" s="464"/>
      <c r="B782" s="464"/>
      <c r="C782" s="464"/>
      <c r="D782" s="464"/>
      <c r="E782" s="464"/>
      <c r="F782" s="464"/>
      <c r="G782" s="469">
        <v>0.02</v>
      </c>
      <c r="H782" s="464"/>
      <c r="I782" s="464"/>
      <c r="J782" s="464"/>
      <c r="K782" s="464"/>
      <c r="L782" s="464"/>
      <c r="M782" s="464"/>
      <c r="N782" s="464"/>
      <c r="O782" s="464"/>
      <c r="P782" s="464"/>
      <c r="Q782" s="464"/>
      <c r="R782" s="464"/>
      <c r="S782" s="464"/>
      <c r="T782" s="464"/>
      <c r="U782" s="464"/>
      <c r="V782" s="464"/>
      <c r="W782" s="464"/>
      <c r="X782" s="464"/>
      <c r="Y782" s="464"/>
      <c r="Z782" s="464"/>
    </row>
    <row r="783" ht="15.75" customHeight="1">
      <c r="A783" s="464"/>
      <c r="B783" s="464"/>
      <c r="C783" s="464"/>
      <c r="D783" s="464"/>
      <c r="E783" s="464"/>
      <c r="F783" s="464"/>
      <c r="G783" s="469">
        <v>0.01</v>
      </c>
      <c r="H783" s="464"/>
      <c r="I783" s="464"/>
      <c r="J783" s="464"/>
      <c r="K783" s="464"/>
      <c r="L783" s="464"/>
      <c r="M783" s="464"/>
      <c r="N783" s="464"/>
      <c r="O783" s="464"/>
      <c r="P783" s="464"/>
      <c r="Q783" s="464"/>
      <c r="R783" s="464"/>
      <c r="S783" s="464"/>
      <c r="T783" s="464"/>
      <c r="U783" s="464"/>
      <c r="V783" s="464"/>
      <c r="W783" s="464"/>
      <c r="X783" s="464"/>
      <c r="Y783" s="464"/>
      <c r="Z783" s="464"/>
    </row>
    <row r="784" ht="15.75" customHeight="1">
      <c r="A784" s="464"/>
      <c r="B784" s="464"/>
      <c r="C784" s="464"/>
      <c r="D784" s="464"/>
      <c r="E784" s="464"/>
      <c r="F784" s="464"/>
      <c r="G784" s="469">
        <v>0.02</v>
      </c>
      <c r="H784" s="464"/>
      <c r="I784" s="464"/>
      <c r="J784" s="464"/>
      <c r="K784" s="464"/>
      <c r="L784" s="464"/>
      <c r="M784" s="464"/>
      <c r="N784" s="464"/>
      <c r="O784" s="464"/>
      <c r="P784" s="464"/>
      <c r="Q784" s="464"/>
      <c r="R784" s="464"/>
      <c r="S784" s="464"/>
      <c r="T784" s="464"/>
      <c r="U784" s="464"/>
      <c r="V784" s="464"/>
      <c r="W784" s="464"/>
      <c r="X784" s="464"/>
      <c r="Y784" s="464"/>
      <c r="Z784" s="464"/>
    </row>
    <row r="785" ht="15.75" customHeight="1">
      <c r="A785" s="464"/>
      <c r="B785" s="464"/>
      <c r="C785" s="464"/>
      <c r="D785" s="464"/>
      <c r="E785" s="464"/>
      <c r="F785" s="464"/>
      <c r="G785" s="469">
        <v>0.02</v>
      </c>
      <c r="H785" s="464"/>
      <c r="I785" s="464"/>
      <c r="J785" s="464"/>
      <c r="K785" s="464"/>
      <c r="L785" s="464"/>
      <c r="M785" s="464"/>
      <c r="N785" s="464"/>
      <c r="O785" s="464"/>
      <c r="P785" s="464"/>
      <c r="Q785" s="464"/>
      <c r="R785" s="464"/>
      <c r="S785" s="464"/>
      <c r="T785" s="464"/>
      <c r="U785" s="464"/>
      <c r="V785" s="464"/>
      <c r="W785" s="464"/>
      <c r="X785" s="464"/>
      <c r="Y785" s="464"/>
      <c r="Z785" s="464"/>
    </row>
    <row r="786" ht="15.75" customHeight="1">
      <c r="A786" s="464"/>
      <c r="B786" s="464"/>
      <c r="C786" s="464"/>
      <c r="D786" s="464"/>
      <c r="E786" s="464"/>
      <c r="F786" s="464"/>
      <c r="G786" s="469">
        <v>0.01</v>
      </c>
      <c r="H786" s="464"/>
      <c r="I786" s="464"/>
      <c r="J786" s="464"/>
      <c r="K786" s="464"/>
      <c r="L786" s="464"/>
      <c r="M786" s="464"/>
      <c r="N786" s="464"/>
      <c r="O786" s="464"/>
      <c r="P786" s="464"/>
      <c r="Q786" s="464"/>
      <c r="R786" s="464"/>
      <c r="S786" s="464"/>
      <c r="T786" s="464"/>
      <c r="U786" s="464"/>
      <c r="V786" s="464"/>
      <c r="W786" s="464"/>
      <c r="X786" s="464"/>
      <c r="Y786" s="464"/>
      <c r="Z786" s="464"/>
    </row>
    <row r="787" ht="15.75" customHeight="1">
      <c r="A787" s="464"/>
      <c r="B787" s="464"/>
      <c r="C787" s="464"/>
      <c r="D787" s="464"/>
      <c r="E787" s="464"/>
      <c r="F787" s="464"/>
      <c r="G787" s="469">
        <v>0.01</v>
      </c>
      <c r="H787" s="464"/>
      <c r="I787" s="464"/>
      <c r="J787" s="464"/>
      <c r="K787" s="464"/>
      <c r="L787" s="464"/>
      <c r="M787" s="464"/>
      <c r="N787" s="464"/>
      <c r="O787" s="464"/>
      <c r="P787" s="464"/>
      <c r="Q787" s="464"/>
      <c r="R787" s="464"/>
      <c r="S787" s="464"/>
      <c r="T787" s="464"/>
      <c r="U787" s="464"/>
      <c r="V787" s="464"/>
      <c r="W787" s="464"/>
      <c r="X787" s="464"/>
      <c r="Y787" s="464"/>
      <c r="Z787" s="464"/>
    </row>
    <row r="788" ht="15.75" customHeight="1">
      <c r="A788" s="464"/>
      <c r="B788" s="464"/>
      <c r="C788" s="464"/>
      <c r="D788" s="464"/>
      <c r="E788" s="464"/>
      <c r="F788" s="464"/>
      <c r="G788" s="469">
        <v>0.01</v>
      </c>
      <c r="H788" s="464"/>
      <c r="I788" s="464"/>
      <c r="J788" s="464"/>
      <c r="K788" s="464"/>
      <c r="L788" s="464"/>
      <c r="M788" s="464"/>
      <c r="N788" s="464"/>
      <c r="O788" s="464"/>
      <c r="P788" s="464"/>
      <c r="Q788" s="464"/>
      <c r="R788" s="464"/>
      <c r="S788" s="464"/>
      <c r="T788" s="464"/>
      <c r="U788" s="464"/>
      <c r="V788" s="464"/>
      <c r="W788" s="464"/>
      <c r="X788" s="464"/>
      <c r="Y788" s="464"/>
      <c r="Z788" s="464"/>
    </row>
    <row r="789" ht="15.75" customHeight="1">
      <c r="A789" s="464"/>
      <c r="B789" s="464"/>
      <c r="C789" s="464"/>
      <c r="D789" s="464"/>
      <c r="E789" s="464"/>
      <c r="F789" s="464"/>
      <c r="G789" s="469">
        <v>0.02</v>
      </c>
      <c r="H789" s="464"/>
      <c r="I789" s="464"/>
      <c r="J789" s="464"/>
      <c r="K789" s="464"/>
      <c r="L789" s="464"/>
      <c r="M789" s="464"/>
      <c r="N789" s="464"/>
      <c r="O789" s="464"/>
      <c r="P789" s="464"/>
      <c r="Q789" s="464"/>
      <c r="R789" s="464"/>
      <c r="S789" s="464"/>
      <c r="T789" s="464"/>
      <c r="U789" s="464"/>
      <c r="V789" s="464"/>
      <c r="W789" s="464"/>
      <c r="X789" s="464"/>
      <c r="Y789" s="464"/>
      <c r="Z789" s="464"/>
    </row>
    <row r="790" ht="15.75" customHeight="1">
      <c r="A790" s="464"/>
      <c r="B790" s="464"/>
      <c r="C790" s="464"/>
      <c r="D790" s="464"/>
      <c r="E790" s="464"/>
      <c r="F790" s="464"/>
      <c r="G790" s="469">
        <v>0.02</v>
      </c>
      <c r="H790" s="464"/>
      <c r="I790" s="464"/>
      <c r="J790" s="464"/>
      <c r="K790" s="464"/>
      <c r="L790" s="464"/>
      <c r="M790" s="464"/>
      <c r="N790" s="464"/>
      <c r="O790" s="464"/>
      <c r="P790" s="464"/>
      <c r="Q790" s="464"/>
      <c r="R790" s="464"/>
      <c r="S790" s="464"/>
      <c r="T790" s="464"/>
      <c r="U790" s="464"/>
      <c r="V790" s="464"/>
      <c r="W790" s="464"/>
      <c r="X790" s="464"/>
      <c r="Y790" s="464"/>
      <c r="Z790" s="464"/>
    </row>
    <row r="791" ht="15.75" customHeight="1">
      <c r="A791" s="464"/>
      <c r="B791" s="464"/>
      <c r="C791" s="464"/>
      <c r="D791" s="464"/>
      <c r="E791" s="464"/>
      <c r="F791" s="464"/>
      <c r="G791" s="469">
        <v>0.02</v>
      </c>
      <c r="H791" s="464"/>
      <c r="I791" s="464"/>
      <c r="J791" s="464"/>
      <c r="K791" s="464"/>
      <c r="L791" s="464"/>
      <c r="M791" s="464"/>
      <c r="N791" s="464"/>
      <c r="O791" s="464"/>
      <c r="P791" s="464"/>
      <c r="Q791" s="464"/>
      <c r="R791" s="464"/>
      <c r="S791" s="464"/>
      <c r="T791" s="464"/>
      <c r="U791" s="464"/>
      <c r="V791" s="464"/>
      <c r="W791" s="464"/>
      <c r="X791" s="464"/>
      <c r="Y791" s="464"/>
      <c r="Z791" s="464"/>
    </row>
    <row r="792" ht="15.75" customHeight="1">
      <c r="A792" s="464"/>
      <c r="B792" s="464"/>
      <c r="C792" s="464"/>
      <c r="D792" s="464"/>
      <c r="E792" s="464"/>
      <c r="F792" s="464"/>
      <c r="G792" s="469">
        <v>0.02</v>
      </c>
      <c r="H792" s="464"/>
      <c r="I792" s="464"/>
      <c r="J792" s="464"/>
      <c r="K792" s="464"/>
      <c r="L792" s="464"/>
      <c r="M792" s="464"/>
      <c r="N792" s="464"/>
      <c r="O792" s="464"/>
      <c r="P792" s="464"/>
      <c r="Q792" s="464"/>
      <c r="R792" s="464"/>
      <c r="S792" s="464"/>
      <c r="T792" s="464"/>
      <c r="U792" s="464"/>
      <c r="V792" s="464"/>
      <c r="W792" s="464"/>
      <c r="X792" s="464"/>
      <c r="Y792" s="464"/>
      <c r="Z792" s="464"/>
    </row>
    <row r="793" ht="15.75" customHeight="1">
      <c r="A793" s="464"/>
      <c r="B793" s="464"/>
      <c r="C793" s="464"/>
      <c r="D793" s="464"/>
      <c r="E793" s="464"/>
      <c r="F793" s="464"/>
      <c r="G793" s="469">
        <v>0.01</v>
      </c>
      <c r="H793" s="464"/>
      <c r="I793" s="464"/>
      <c r="J793" s="464"/>
      <c r="K793" s="464"/>
      <c r="L793" s="464"/>
      <c r="M793" s="464"/>
      <c r="N793" s="464"/>
      <c r="O793" s="464"/>
      <c r="P793" s="464"/>
      <c r="Q793" s="464"/>
      <c r="R793" s="464"/>
      <c r="S793" s="464"/>
      <c r="T793" s="464"/>
      <c r="U793" s="464"/>
      <c r="V793" s="464"/>
      <c r="W793" s="464"/>
      <c r="X793" s="464"/>
      <c r="Y793" s="464"/>
      <c r="Z793" s="464"/>
    </row>
    <row r="794" ht="15.75" customHeight="1">
      <c r="A794" s="464"/>
      <c r="B794" s="464"/>
      <c r="C794" s="464"/>
      <c r="D794" s="464"/>
      <c r="E794" s="464"/>
      <c r="F794" s="464"/>
      <c r="G794" s="469">
        <v>0.02</v>
      </c>
      <c r="H794" s="464"/>
      <c r="I794" s="464"/>
      <c r="J794" s="464"/>
      <c r="K794" s="464"/>
      <c r="L794" s="464"/>
      <c r="M794" s="464"/>
      <c r="N794" s="464"/>
      <c r="O794" s="464"/>
      <c r="P794" s="464"/>
      <c r="Q794" s="464"/>
      <c r="R794" s="464"/>
      <c r="S794" s="464"/>
      <c r="T794" s="464"/>
      <c r="U794" s="464"/>
      <c r="V794" s="464"/>
      <c r="W794" s="464"/>
      <c r="X794" s="464"/>
      <c r="Y794" s="464"/>
      <c r="Z794" s="464"/>
    </row>
    <row r="795" ht="15.75" customHeight="1">
      <c r="A795" s="464"/>
      <c r="B795" s="464"/>
      <c r="C795" s="464"/>
      <c r="D795" s="464"/>
      <c r="E795" s="464"/>
      <c r="F795" s="464"/>
      <c r="G795" s="469">
        <v>0.02</v>
      </c>
      <c r="H795" s="464"/>
      <c r="I795" s="464"/>
      <c r="J795" s="464"/>
      <c r="K795" s="464"/>
      <c r="L795" s="464"/>
      <c r="M795" s="464"/>
      <c r="N795" s="464"/>
      <c r="O795" s="464"/>
      <c r="P795" s="464"/>
      <c r="Q795" s="464"/>
      <c r="R795" s="464"/>
      <c r="S795" s="464"/>
      <c r="T795" s="464"/>
      <c r="U795" s="464"/>
      <c r="V795" s="464"/>
      <c r="W795" s="464"/>
      <c r="X795" s="464"/>
      <c r="Y795" s="464"/>
      <c r="Z795" s="464"/>
    </row>
    <row r="796" ht="15.75" customHeight="1">
      <c r="A796" s="464"/>
      <c r="B796" s="464"/>
      <c r="C796" s="464"/>
      <c r="D796" s="464"/>
      <c r="E796" s="464"/>
      <c r="F796" s="464"/>
      <c r="G796" s="469">
        <v>0.02</v>
      </c>
      <c r="H796" s="464"/>
      <c r="I796" s="464"/>
      <c r="J796" s="464"/>
      <c r="K796" s="464"/>
      <c r="L796" s="464"/>
      <c r="M796" s="464"/>
      <c r="N796" s="464"/>
      <c r="O796" s="464"/>
      <c r="P796" s="464"/>
      <c r="Q796" s="464"/>
      <c r="R796" s="464"/>
      <c r="S796" s="464"/>
      <c r="T796" s="464"/>
      <c r="U796" s="464"/>
      <c r="V796" s="464"/>
      <c r="W796" s="464"/>
      <c r="X796" s="464"/>
      <c r="Y796" s="464"/>
      <c r="Z796" s="464"/>
    </row>
    <row r="797" ht="15.75" customHeight="1">
      <c r="A797" s="464"/>
      <c r="B797" s="464"/>
      <c r="C797" s="464"/>
      <c r="D797" s="464"/>
      <c r="E797" s="464"/>
      <c r="F797" s="464"/>
      <c r="G797" s="469">
        <v>0.02</v>
      </c>
      <c r="H797" s="464"/>
      <c r="I797" s="464"/>
      <c r="J797" s="464"/>
      <c r="K797" s="464"/>
      <c r="L797" s="464"/>
      <c r="M797" s="464"/>
      <c r="N797" s="464"/>
      <c r="O797" s="464"/>
      <c r="P797" s="464"/>
      <c r="Q797" s="464"/>
      <c r="R797" s="464"/>
      <c r="S797" s="464"/>
      <c r="T797" s="464"/>
      <c r="U797" s="464"/>
      <c r="V797" s="464"/>
      <c r="W797" s="464"/>
      <c r="X797" s="464"/>
      <c r="Y797" s="464"/>
      <c r="Z797" s="464"/>
    </row>
    <row r="798" ht="15.75" customHeight="1">
      <c r="A798" s="464"/>
      <c r="B798" s="464"/>
      <c r="C798" s="464"/>
      <c r="D798" s="464"/>
      <c r="E798" s="464"/>
      <c r="F798" s="464"/>
      <c r="G798" s="469">
        <v>0.02</v>
      </c>
      <c r="H798" s="464"/>
      <c r="I798" s="464"/>
      <c r="J798" s="464"/>
      <c r="K798" s="464"/>
      <c r="L798" s="464"/>
      <c r="M798" s="464"/>
      <c r="N798" s="464"/>
      <c r="O798" s="464"/>
      <c r="P798" s="464"/>
      <c r="Q798" s="464"/>
      <c r="R798" s="464"/>
      <c r="S798" s="464"/>
      <c r="T798" s="464"/>
      <c r="U798" s="464"/>
      <c r="V798" s="464"/>
      <c r="W798" s="464"/>
      <c r="X798" s="464"/>
      <c r="Y798" s="464"/>
      <c r="Z798" s="464"/>
    </row>
    <row r="799" ht="15.75" customHeight="1">
      <c r="A799" s="464"/>
      <c r="B799" s="464"/>
      <c r="C799" s="464"/>
      <c r="D799" s="464"/>
      <c r="E799" s="464"/>
      <c r="F799" s="464"/>
      <c r="G799" s="469">
        <v>0.02</v>
      </c>
      <c r="H799" s="464"/>
      <c r="I799" s="464"/>
      <c r="J799" s="464"/>
      <c r="K799" s="464"/>
      <c r="L799" s="464"/>
      <c r="M799" s="464"/>
      <c r="N799" s="464"/>
      <c r="O799" s="464"/>
      <c r="P799" s="464"/>
      <c r="Q799" s="464"/>
      <c r="R799" s="464"/>
      <c r="S799" s="464"/>
      <c r="T799" s="464"/>
      <c r="U799" s="464"/>
      <c r="V799" s="464"/>
      <c r="W799" s="464"/>
      <c r="X799" s="464"/>
      <c r="Y799" s="464"/>
      <c r="Z799" s="464"/>
    </row>
    <row r="800" ht="15.75" customHeight="1">
      <c r="A800" s="464"/>
      <c r="B800" s="464"/>
      <c r="C800" s="464"/>
      <c r="D800" s="464"/>
      <c r="E800" s="464"/>
      <c r="F800" s="464"/>
      <c r="G800" s="469">
        <v>0.03</v>
      </c>
      <c r="H800" s="464"/>
      <c r="I800" s="464"/>
      <c r="J800" s="464"/>
      <c r="K800" s="464"/>
      <c r="L800" s="464"/>
      <c r="M800" s="464"/>
      <c r="N800" s="464"/>
      <c r="O800" s="464"/>
      <c r="P800" s="464"/>
      <c r="Q800" s="464"/>
      <c r="R800" s="464"/>
      <c r="S800" s="464"/>
      <c r="T800" s="464"/>
      <c r="U800" s="464"/>
      <c r="V800" s="464"/>
      <c r="W800" s="464"/>
      <c r="X800" s="464"/>
      <c r="Y800" s="464"/>
      <c r="Z800" s="464"/>
    </row>
    <row r="801" ht="15.75" customHeight="1">
      <c r="A801" s="464"/>
      <c r="B801" s="464"/>
      <c r="C801" s="464"/>
      <c r="D801" s="464"/>
      <c r="E801" s="464"/>
      <c r="F801" s="464"/>
      <c r="G801" s="469">
        <v>0.03</v>
      </c>
      <c r="H801" s="464"/>
      <c r="I801" s="464"/>
      <c r="J801" s="464"/>
      <c r="K801" s="464"/>
      <c r="L801" s="464"/>
      <c r="M801" s="464"/>
      <c r="N801" s="464"/>
      <c r="O801" s="464"/>
      <c r="P801" s="464"/>
      <c r="Q801" s="464"/>
      <c r="R801" s="464"/>
      <c r="S801" s="464"/>
      <c r="T801" s="464"/>
      <c r="U801" s="464"/>
      <c r="V801" s="464"/>
      <c r="W801" s="464"/>
      <c r="X801" s="464"/>
      <c r="Y801" s="464"/>
      <c r="Z801" s="464"/>
    </row>
    <row r="802" ht="15.75" customHeight="1">
      <c r="A802" s="464"/>
      <c r="B802" s="464"/>
      <c r="C802" s="464"/>
      <c r="D802" s="464"/>
      <c r="E802" s="464"/>
      <c r="F802" s="464"/>
      <c r="G802" s="469">
        <v>0.03</v>
      </c>
      <c r="H802" s="464"/>
      <c r="I802" s="464"/>
      <c r="J802" s="464"/>
      <c r="K802" s="464"/>
      <c r="L802" s="464"/>
      <c r="M802" s="464"/>
      <c r="N802" s="464"/>
      <c r="O802" s="464"/>
      <c r="P802" s="464"/>
      <c r="Q802" s="464"/>
      <c r="R802" s="464"/>
      <c r="S802" s="464"/>
      <c r="T802" s="464"/>
      <c r="U802" s="464"/>
      <c r="V802" s="464"/>
      <c r="W802" s="464"/>
      <c r="X802" s="464"/>
      <c r="Y802" s="464"/>
      <c r="Z802" s="464"/>
    </row>
    <row r="803" ht="15.75" customHeight="1">
      <c r="A803" s="464"/>
      <c r="B803" s="464"/>
      <c r="C803" s="464"/>
      <c r="D803" s="464"/>
      <c r="E803" s="464"/>
      <c r="F803" s="464"/>
      <c r="G803" s="469">
        <v>0.03</v>
      </c>
      <c r="H803" s="464"/>
      <c r="I803" s="464"/>
      <c r="J803" s="464"/>
      <c r="K803" s="464"/>
      <c r="L803" s="464"/>
      <c r="M803" s="464"/>
      <c r="N803" s="464"/>
      <c r="O803" s="464"/>
      <c r="P803" s="464"/>
      <c r="Q803" s="464"/>
      <c r="R803" s="464"/>
      <c r="S803" s="464"/>
      <c r="T803" s="464"/>
      <c r="U803" s="464"/>
      <c r="V803" s="464"/>
      <c r="W803" s="464"/>
      <c r="X803" s="464"/>
      <c r="Y803" s="464"/>
      <c r="Z803" s="464"/>
    </row>
    <row r="804" ht="15.75" customHeight="1">
      <c r="A804" s="464"/>
      <c r="B804" s="464"/>
      <c r="C804" s="464"/>
      <c r="D804" s="464"/>
      <c r="E804" s="464"/>
      <c r="F804" s="464"/>
      <c r="G804" s="469">
        <v>0.03</v>
      </c>
      <c r="H804" s="464"/>
      <c r="I804" s="464"/>
      <c r="J804" s="464"/>
      <c r="K804" s="464"/>
      <c r="L804" s="464"/>
      <c r="M804" s="464"/>
      <c r="N804" s="464"/>
      <c r="O804" s="464"/>
      <c r="P804" s="464"/>
      <c r="Q804" s="464"/>
      <c r="R804" s="464"/>
      <c r="S804" s="464"/>
      <c r="T804" s="464"/>
      <c r="U804" s="464"/>
      <c r="V804" s="464"/>
      <c r="W804" s="464"/>
      <c r="X804" s="464"/>
      <c r="Y804" s="464"/>
      <c r="Z804" s="464"/>
    </row>
    <row r="805" ht="15.75" customHeight="1">
      <c r="A805" s="464"/>
      <c r="B805" s="464"/>
      <c r="C805" s="464"/>
      <c r="D805" s="464"/>
      <c r="E805" s="464"/>
      <c r="F805" s="464"/>
      <c r="G805" s="469">
        <v>0.04</v>
      </c>
      <c r="H805" s="464"/>
      <c r="I805" s="464"/>
      <c r="J805" s="464"/>
      <c r="K805" s="464"/>
      <c r="L805" s="464"/>
      <c r="M805" s="464"/>
      <c r="N805" s="464"/>
      <c r="O805" s="464"/>
      <c r="P805" s="464"/>
      <c r="Q805" s="464"/>
      <c r="R805" s="464"/>
      <c r="S805" s="464"/>
      <c r="T805" s="464"/>
      <c r="U805" s="464"/>
      <c r="V805" s="464"/>
      <c r="W805" s="464"/>
      <c r="X805" s="464"/>
      <c r="Y805" s="464"/>
      <c r="Z805" s="464"/>
    </row>
    <row r="806" ht="15.75" customHeight="1">
      <c r="A806" s="464"/>
      <c r="B806" s="464"/>
      <c r="C806" s="464"/>
      <c r="D806" s="464"/>
      <c r="E806" s="464"/>
      <c r="F806" s="464"/>
      <c r="G806" s="469">
        <v>0.04</v>
      </c>
      <c r="H806" s="464"/>
      <c r="I806" s="464"/>
      <c r="J806" s="464"/>
      <c r="K806" s="464"/>
      <c r="L806" s="464"/>
      <c r="M806" s="464"/>
      <c r="N806" s="464"/>
      <c r="O806" s="464"/>
      <c r="P806" s="464"/>
      <c r="Q806" s="464"/>
      <c r="R806" s="464"/>
      <c r="S806" s="464"/>
      <c r="T806" s="464"/>
      <c r="U806" s="464"/>
      <c r="V806" s="464"/>
      <c r="W806" s="464"/>
      <c r="X806" s="464"/>
      <c r="Y806" s="464"/>
      <c r="Z806" s="464"/>
    </row>
    <row r="807" ht="15.75" customHeight="1">
      <c r="A807" s="464"/>
      <c r="B807" s="464"/>
      <c r="C807" s="464"/>
      <c r="D807" s="464"/>
      <c r="E807" s="464"/>
      <c r="F807" s="464"/>
      <c r="G807" s="469">
        <v>0.05</v>
      </c>
      <c r="H807" s="464"/>
      <c r="I807" s="464"/>
      <c r="J807" s="464"/>
      <c r="K807" s="464"/>
      <c r="L807" s="464"/>
      <c r="M807" s="464"/>
      <c r="N807" s="464"/>
      <c r="O807" s="464"/>
      <c r="P807" s="464"/>
      <c r="Q807" s="464"/>
      <c r="R807" s="464"/>
      <c r="S807" s="464"/>
      <c r="T807" s="464"/>
      <c r="U807" s="464"/>
      <c r="V807" s="464"/>
      <c r="W807" s="464"/>
      <c r="X807" s="464"/>
      <c r="Y807" s="464"/>
      <c r="Z807" s="464"/>
    </row>
    <row r="808" ht="15.75" customHeight="1">
      <c r="A808" s="464"/>
      <c r="B808" s="464"/>
      <c r="C808" s="464"/>
      <c r="D808" s="464"/>
      <c r="E808" s="464"/>
      <c r="F808" s="464"/>
      <c r="G808" s="469">
        <v>0.05</v>
      </c>
      <c r="H808" s="464"/>
      <c r="I808" s="464"/>
      <c r="J808" s="464"/>
      <c r="K808" s="464"/>
      <c r="L808" s="464"/>
      <c r="M808" s="464"/>
      <c r="N808" s="464"/>
      <c r="O808" s="464"/>
      <c r="P808" s="464"/>
      <c r="Q808" s="464"/>
      <c r="R808" s="464"/>
      <c r="S808" s="464"/>
      <c r="T808" s="464"/>
      <c r="U808" s="464"/>
      <c r="V808" s="464"/>
      <c r="W808" s="464"/>
      <c r="X808" s="464"/>
      <c r="Y808" s="464"/>
      <c r="Z808" s="464"/>
    </row>
    <row r="809" ht="15.75" customHeight="1">
      <c r="A809" s="464"/>
      <c r="B809" s="464"/>
      <c r="C809" s="464"/>
      <c r="D809" s="464"/>
      <c r="E809" s="464"/>
      <c r="F809" s="464"/>
      <c r="G809" s="469">
        <v>0.04</v>
      </c>
      <c r="H809" s="464"/>
      <c r="I809" s="464"/>
      <c r="J809" s="464"/>
      <c r="K809" s="464"/>
      <c r="L809" s="464"/>
      <c r="M809" s="464"/>
      <c r="N809" s="464"/>
      <c r="O809" s="464"/>
      <c r="P809" s="464"/>
      <c r="Q809" s="464"/>
      <c r="R809" s="464"/>
      <c r="S809" s="464"/>
      <c r="T809" s="464"/>
      <c r="U809" s="464"/>
      <c r="V809" s="464"/>
      <c r="W809" s="464"/>
      <c r="X809" s="464"/>
      <c r="Y809" s="464"/>
      <c r="Z809" s="464"/>
    </row>
    <row r="810" ht="15.75" customHeight="1">
      <c r="A810" s="464"/>
      <c r="B810" s="464"/>
      <c r="C810" s="464"/>
      <c r="D810" s="464"/>
      <c r="E810" s="464"/>
      <c r="F810" s="464"/>
      <c r="G810" s="469">
        <v>0.05</v>
      </c>
      <c r="H810" s="464"/>
      <c r="I810" s="464"/>
      <c r="J810" s="464"/>
      <c r="K810" s="464"/>
      <c r="L810" s="464"/>
      <c r="M810" s="464"/>
      <c r="N810" s="464"/>
      <c r="O810" s="464"/>
      <c r="P810" s="464"/>
      <c r="Q810" s="464"/>
      <c r="R810" s="464"/>
      <c r="S810" s="464"/>
      <c r="T810" s="464"/>
      <c r="U810" s="464"/>
      <c r="V810" s="464"/>
      <c r="W810" s="464"/>
      <c r="X810" s="464"/>
      <c r="Y810" s="464"/>
      <c r="Z810" s="464"/>
    </row>
    <row r="811" ht="15.75" customHeight="1">
      <c r="A811" s="464"/>
      <c r="B811" s="464"/>
      <c r="C811" s="464"/>
      <c r="D811" s="464"/>
      <c r="E811" s="464"/>
      <c r="F811" s="464"/>
      <c r="G811" s="469">
        <v>0.05</v>
      </c>
      <c r="H811" s="464"/>
      <c r="I811" s="464"/>
      <c r="J811" s="464"/>
      <c r="K811" s="464"/>
      <c r="L811" s="464"/>
      <c r="M811" s="464"/>
      <c r="N811" s="464"/>
      <c r="O811" s="464"/>
      <c r="P811" s="464"/>
      <c r="Q811" s="464"/>
      <c r="R811" s="464"/>
      <c r="S811" s="464"/>
      <c r="T811" s="464"/>
      <c r="U811" s="464"/>
      <c r="V811" s="464"/>
      <c r="W811" s="464"/>
      <c r="X811" s="464"/>
      <c r="Y811" s="464"/>
      <c r="Z811" s="464"/>
    </row>
    <row r="812" ht="15.75" customHeight="1">
      <c r="A812" s="464"/>
      <c r="B812" s="464"/>
      <c r="C812" s="464"/>
      <c r="D812" s="464"/>
      <c r="E812" s="464"/>
      <c r="F812" s="464"/>
      <c r="G812" s="469">
        <v>0.06</v>
      </c>
      <c r="H812" s="464"/>
      <c r="I812" s="464"/>
      <c r="J812" s="464"/>
      <c r="K812" s="464"/>
      <c r="L812" s="464"/>
      <c r="M812" s="464"/>
      <c r="N812" s="464"/>
      <c r="O812" s="464"/>
      <c r="P812" s="464"/>
      <c r="Q812" s="464"/>
      <c r="R812" s="464"/>
      <c r="S812" s="464"/>
      <c r="T812" s="464"/>
      <c r="U812" s="464"/>
      <c r="V812" s="464"/>
      <c r="W812" s="464"/>
      <c r="X812" s="464"/>
      <c r="Y812" s="464"/>
      <c r="Z812" s="464"/>
    </row>
    <row r="813" ht="15.75" customHeight="1">
      <c r="A813" s="464"/>
      <c r="B813" s="464"/>
      <c r="C813" s="464"/>
      <c r="D813" s="464"/>
      <c r="E813" s="464"/>
      <c r="F813" s="464"/>
      <c r="G813" s="469">
        <v>0.05</v>
      </c>
      <c r="H813" s="464"/>
      <c r="I813" s="464"/>
      <c r="J813" s="464"/>
      <c r="K813" s="464"/>
      <c r="L813" s="464"/>
      <c r="M813" s="464"/>
      <c r="N813" s="464"/>
      <c r="O813" s="464"/>
      <c r="P813" s="464"/>
      <c r="Q813" s="464"/>
      <c r="R813" s="464"/>
      <c r="S813" s="464"/>
      <c r="T813" s="464"/>
      <c r="U813" s="464"/>
      <c r="V813" s="464"/>
      <c r="W813" s="464"/>
      <c r="X813" s="464"/>
      <c r="Y813" s="464"/>
      <c r="Z813" s="464"/>
    </row>
    <row r="814" ht="15.75" customHeight="1">
      <c r="A814" s="464"/>
      <c r="B814" s="464"/>
      <c r="C814" s="464"/>
      <c r="D814" s="464"/>
      <c r="E814" s="464"/>
      <c r="F814" s="464"/>
      <c r="G814" s="469">
        <v>0.04</v>
      </c>
      <c r="H814" s="464"/>
      <c r="I814" s="464"/>
      <c r="J814" s="464"/>
      <c r="K814" s="464"/>
      <c r="L814" s="464"/>
      <c r="M814" s="464"/>
      <c r="N814" s="464"/>
      <c r="O814" s="464"/>
      <c r="P814" s="464"/>
      <c r="Q814" s="464"/>
      <c r="R814" s="464"/>
      <c r="S814" s="464"/>
      <c r="T814" s="464"/>
      <c r="U814" s="464"/>
      <c r="V814" s="464"/>
      <c r="W814" s="464"/>
      <c r="X814" s="464"/>
      <c r="Y814" s="464"/>
      <c r="Z814" s="464"/>
    </row>
    <row r="815" ht="15.75" customHeight="1">
      <c r="A815" s="464"/>
      <c r="B815" s="464"/>
      <c r="C815" s="464"/>
      <c r="D815" s="464"/>
      <c r="E815" s="464"/>
      <c r="F815" s="464"/>
      <c r="G815" s="469">
        <v>0.05</v>
      </c>
      <c r="H815" s="464"/>
      <c r="I815" s="464"/>
      <c r="J815" s="464"/>
      <c r="K815" s="464"/>
      <c r="L815" s="464"/>
      <c r="M815" s="464"/>
      <c r="N815" s="464"/>
      <c r="O815" s="464"/>
      <c r="P815" s="464"/>
      <c r="Q815" s="464"/>
      <c r="R815" s="464"/>
      <c r="S815" s="464"/>
      <c r="T815" s="464"/>
      <c r="U815" s="464"/>
      <c r="V815" s="464"/>
      <c r="W815" s="464"/>
      <c r="X815" s="464"/>
      <c r="Y815" s="464"/>
      <c r="Z815" s="464"/>
    </row>
    <row r="816" ht="15.75" customHeight="1">
      <c r="A816" s="464"/>
      <c r="B816" s="464"/>
      <c r="C816" s="464"/>
      <c r="D816" s="464"/>
      <c r="E816" s="464"/>
      <c r="F816" s="464"/>
      <c r="G816" s="469">
        <v>0.05</v>
      </c>
      <c r="H816" s="464"/>
      <c r="I816" s="464"/>
      <c r="J816" s="464"/>
      <c r="K816" s="464"/>
      <c r="L816" s="464"/>
      <c r="M816" s="464"/>
      <c r="N816" s="464"/>
      <c r="O816" s="464"/>
      <c r="P816" s="464"/>
      <c r="Q816" s="464"/>
      <c r="R816" s="464"/>
      <c r="S816" s="464"/>
      <c r="T816" s="464"/>
      <c r="U816" s="464"/>
      <c r="V816" s="464"/>
      <c r="W816" s="464"/>
      <c r="X816" s="464"/>
      <c r="Y816" s="464"/>
      <c r="Z816" s="464"/>
    </row>
    <row r="817" ht="15.75" customHeight="1">
      <c r="A817" s="464"/>
      <c r="B817" s="464"/>
      <c r="C817" s="464"/>
      <c r="D817" s="464"/>
      <c r="E817" s="464"/>
      <c r="F817" s="464"/>
      <c r="G817" s="469">
        <v>0.05</v>
      </c>
      <c r="H817" s="464"/>
      <c r="I817" s="464"/>
      <c r="J817" s="464"/>
      <c r="K817" s="464"/>
      <c r="L817" s="464"/>
      <c r="M817" s="464"/>
      <c r="N817" s="464"/>
      <c r="O817" s="464"/>
      <c r="P817" s="464"/>
      <c r="Q817" s="464"/>
      <c r="R817" s="464"/>
      <c r="S817" s="464"/>
      <c r="T817" s="464"/>
      <c r="U817" s="464"/>
      <c r="V817" s="464"/>
      <c r="W817" s="464"/>
      <c r="X817" s="464"/>
      <c r="Y817" s="464"/>
      <c r="Z817" s="464"/>
    </row>
    <row r="818" ht="15.75" customHeight="1">
      <c r="A818" s="464"/>
      <c r="B818" s="464"/>
      <c r="C818" s="464"/>
      <c r="D818" s="464"/>
      <c r="E818" s="464"/>
      <c r="F818" s="464"/>
      <c r="G818" s="469">
        <v>0.05</v>
      </c>
      <c r="H818" s="464"/>
      <c r="I818" s="464"/>
      <c r="J818" s="464"/>
      <c r="K818" s="464"/>
      <c r="L818" s="464"/>
      <c r="M818" s="464"/>
      <c r="N818" s="464"/>
      <c r="O818" s="464"/>
      <c r="P818" s="464"/>
      <c r="Q818" s="464"/>
      <c r="R818" s="464"/>
      <c r="S818" s="464"/>
      <c r="T818" s="464"/>
      <c r="U818" s="464"/>
      <c r="V818" s="464"/>
      <c r="W818" s="464"/>
      <c r="X818" s="464"/>
      <c r="Y818" s="464"/>
      <c r="Z818" s="464"/>
    </row>
    <row r="819" ht="15.75" customHeight="1">
      <c r="A819" s="464"/>
      <c r="B819" s="464"/>
      <c r="C819" s="464"/>
      <c r="D819" s="464"/>
      <c r="E819" s="464"/>
      <c r="F819" s="464"/>
      <c r="G819" s="469">
        <v>0.05</v>
      </c>
      <c r="H819" s="464"/>
      <c r="I819" s="464"/>
      <c r="J819" s="464"/>
      <c r="K819" s="464"/>
      <c r="L819" s="464"/>
      <c r="M819" s="464"/>
      <c r="N819" s="464"/>
      <c r="O819" s="464"/>
      <c r="P819" s="464"/>
      <c r="Q819" s="464"/>
      <c r="R819" s="464"/>
      <c r="S819" s="464"/>
      <c r="T819" s="464"/>
      <c r="U819" s="464"/>
      <c r="V819" s="464"/>
      <c r="W819" s="464"/>
      <c r="X819" s="464"/>
      <c r="Y819" s="464"/>
      <c r="Z819" s="464"/>
    </row>
    <row r="820" ht="15.75" customHeight="1">
      <c r="A820" s="464"/>
      <c r="B820" s="464"/>
      <c r="C820" s="464"/>
      <c r="D820" s="464"/>
      <c r="E820" s="464"/>
      <c r="F820" s="464"/>
      <c r="G820" s="469">
        <v>0.06</v>
      </c>
      <c r="H820" s="464"/>
      <c r="I820" s="464"/>
      <c r="J820" s="464"/>
      <c r="K820" s="464"/>
      <c r="L820" s="464"/>
      <c r="M820" s="464"/>
      <c r="N820" s="464"/>
      <c r="O820" s="464"/>
      <c r="P820" s="464"/>
      <c r="Q820" s="464"/>
      <c r="R820" s="464"/>
      <c r="S820" s="464"/>
      <c r="T820" s="464"/>
      <c r="U820" s="464"/>
      <c r="V820" s="464"/>
      <c r="W820" s="464"/>
      <c r="X820" s="464"/>
      <c r="Y820" s="464"/>
      <c r="Z820" s="464"/>
    </row>
    <row r="821" ht="15.75" customHeight="1">
      <c r="A821" s="464"/>
      <c r="B821" s="464"/>
      <c r="C821" s="464"/>
      <c r="D821" s="464"/>
      <c r="E821" s="464"/>
      <c r="F821" s="464"/>
      <c r="G821" s="469">
        <v>0.06</v>
      </c>
      <c r="H821" s="464"/>
      <c r="I821" s="464"/>
      <c r="J821" s="464"/>
      <c r="K821" s="464"/>
      <c r="L821" s="464"/>
      <c r="M821" s="464"/>
      <c r="N821" s="464"/>
      <c r="O821" s="464"/>
      <c r="P821" s="464"/>
      <c r="Q821" s="464"/>
      <c r="R821" s="464"/>
      <c r="S821" s="464"/>
      <c r="T821" s="464"/>
      <c r="U821" s="464"/>
      <c r="V821" s="464"/>
      <c r="W821" s="464"/>
      <c r="X821" s="464"/>
      <c r="Y821" s="464"/>
      <c r="Z821" s="464"/>
    </row>
    <row r="822" ht="15.75" customHeight="1">
      <c r="A822" s="464"/>
      <c r="B822" s="464"/>
      <c r="C822" s="464"/>
      <c r="D822" s="464"/>
      <c r="E822" s="464"/>
      <c r="F822" s="464"/>
      <c r="G822" s="469">
        <v>0.05</v>
      </c>
      <c r="H822" s="464"/>
      <c r="I822" s="464"/>
      <c r="J822" s="464"/>
      <c r="K822" s="464"/>
      <c r="L822" s="464"/>
      <c r="M822" s="464"/>
      <c r="N822" s="464"/>
      <c r="O822" s="464"/>
      <c r="P822" s="464"/>
      <c r="Q822" s="464"/>
      <c r="R822" s="464"/>
      <c r="S822" s="464"/>
      <c r="T822" s="464"/>
      <c r="U822" s="464"/>
      <c r="V822" s="464"/>
      <c r="W822" s="464"/>
      <c r="X822" s="464"/>
      <c r="Y822" s="464"/>
      <c r="Z822" s="464"/>
    </row>
    <row r="823" ht="15.75" customHeight="1">
      <c r="A823" s="464"/>
      <c r="B823" s="464"/>
      <c r="C823" s="464"/>
      <c r="D823" s="464"/>
      <c r="E823" s="464"/>
      <c r="F823" s="464"/>
      <c r="G823" s="469">
        <v>0.05</v>
      </c>
      <c r="H823" s="464"/>
      <c r="I823" s="464"/>
      <c r="J823" s="464"/>
      <c r="K823" s="464"/>
      <c r="L823" s="464"/>
      <c r="M823" s="464"/>
      <c r="N823" s="464"/>
      <c r="O823" s="464"/>
      <c r="P823" s="464"/>
      <c r="Q823" s="464"/>
      <c r="R823" s="464"/>
      <c r="S823" s="464"/>
      <c r="T823" s="464"/>
      <c r="U823" s="464"/>
      <c r="V823" s="464"/>
      <c r="W823" s="464"/>
      <c r="X823" s="464"/>
      <c r="Y823" s="464"/>
      <c r="Z823" s="464"/>
    </row>
    <row r="824" ht="15.75" customHeight="1">
      <c r="A824" s="464"/>
      <c r="B824" s="464"/>
      <c r="C824" s="464"/>
      <c r="D824" s="464"/>
      <c r="E824" s="464"/>
      <c r="F824" s="464"/>
      <c r="G824" s="469">
        <v>0.06</v>
      </c>
      <c r="H824" s="464"/>
      <c r="I824" s="464"/>
      <c r="J824" s="464"/>
      <c r="K824" s="464"/>
      <c r="L824" s="464"/>
      <c r="M824" s="464"/>
      <c r="N824" s="464"/>
      <c r="O824" s="464"/>
      <c r="P824" s="464"/>
      <c r="Q824" s="464"/>
      <c r="R824" s="464"/>
      <c r="S824" s="464"/>
      <c r="T824" s="464"/>
      <c r="U824" s="464"/>
      <c r="V824" s="464"/>
      <c r="W824" s="464"/>
      <c r="X824" s="464"/>
      <c r="Y824" s="464"/>
      <c r="Z824" s="464"/>
    </row>
    <row r="825" ht="15.75" customHeight="1">
      <c r="A825" s="464"/>
      <c r="B825" s="464"/>
      <c r="C825" s="464"/>
      <c r="D825" s="464"/>
      <c r="E825" s="464"/>
      <c r="F825" s="464"/>
      <c r="G825" s="469">
        <v>0.05</v>
      </c>
      <c r="H825" s="464"/>
      <c r="I825" s="464"/>
      <c r="J825" s="464"/>
      <c r="K825" s="464"/>
      <c r="L825" s="464"/>
      <c r="M825" s="464"/>
      <c r="N825" s="464"/>
      <c r="O825" s="464"/>
      <c r="P825" s="464"/>
      <c r="Q825" s="464"/>
      <c r="R825" s="464"/>
      <c r="S825" s="464"/>
      <c r="T825" s="464"/>
      <c r="U825" s="464"/>
      <c r="V825" s="464"/>
      <c r="W825" s="464"/>
      <c r="X825" s="464"/>
      <c r="Y825" s="464"/>
      <c r="Z825" s="464"/>
    </row>
    <row r="826" ht="15.75" customHeight="1">
      <c r="A826" s="464"/>
      <c r="B826" s="464"/>
      <c r="C826" s="464"/>
      <c r="D826" s="464"/>
      <c r="E826" s="464"/>
      <c r="F826" s="464"/>
      <c r="G826" s="469">
        <v>0.05</v>
      </c>
      <c r="H826" s="464"/>
      <c r="I826" s="464"/>
      <c r="J826" s="464"/>
      <c r="K826" s="464"/>
      <c r="L826" s="464"/>
      <c r="M826" s="464"/>
      <c r="N826" s="464"/>
      <c r="O826" s="464"/>
      <c r="P826" s="464"/>
      <c r="Q826" s="464"/>
      <c r="R826" s="464"/>
      <c r="S826" s="464"/>
      <c r="T826" s="464"/>
      <c r="U826" s="464"/>
      <c r="V826" s="464"/>
      <c r="W826" s="464"/>
      <c r="X826" s="464"/>
      <c r="Y826" s="464"/>
      <c r="Z826" s="464"/>
    </row>
    <row r="827" ht="15.75" customHeight="1">
      <c r="A827" s="464"/>
      <c r="B827" s="464"/>
      <c r="C827" s="464"/>
      <c r="D827" s="464"/>
      <c r="E827" s="464"/>
      <c r="F827" s="464"/>
      <c r="G827" s="469">
        <v>0.05</v>
      </c>
      <c r="H827" s="464"/>
      <c r="I827" s="464"/>
      <c r="J827" s="464"/>
      <c r="K827" s="464"/>
      <c r="L827" s="464"/>
      <c r="M827" s="464"/>
      <c r="N827" s="464"/>
      <c r="O827" s="464"/>
      <c r="P827" s="464"/>
      <c r="Q827" s="464"/>
      <c r="R827" s="464"/>
      <c r="S827" s="464"/>
      <c r="T827" s="464"/>
      <c r="U827" s="464"/>
      <c r="V827" s="464"/>
      <c r="W827" s="464"/>
      <c r="X827" s="464"/>
      <c r="Y827" s="464"/>
      <c r="Z827" s="464"/>
    </row>
    <row r="828" ht="15.75" customHeight="1">
      <c r="A828" s="464"/>
      <c r="B828" s="464"/>
      <c r="C828" s="464"/>
      <c r="D828" s="464"/>
      <c r="E828" s="464"/>
      <c r="F828" s="464"/>
      <c r="G828" s="469">
        <v>0.05</v>
      </c>
      <c r="H828" s="464"/>
      <c r="I828" s="464"/>
      <c r="J828" s="464"/>
      <c r="K828" s="464"/>
      <c r="L828" s="464"/>
      <c r="M828" s="464"/>
      <c r="N828" s="464"/>
      <c r="O828" s="464"/>
      <c r="P828" s="464"/>
      <c r="Q828" s="464"/>
      <c r="R828" s="464"/>
      <c r="S828" s="464"/>
      <c r="T828" s="464"/>
      <c r="U828" s="464"/>
      <c r="V828" s="464"/>
      <c r="W828" s="464"/>
      <c r="X828" s="464"/>
      <c r="Y828" s="464"/>
      <c r="Z828" s="464"/>
    </row>
    <row r="829" ht="15.75" customHeight="1">
      <c r="A829" s="464"/>
      <c r="B829" s="464"/>
      <c r="C829" s="464"/>
      <c r="D829" s="464"/>
      <c r="E829" s="464"/>
      <c r="F829" s="464"/>
      <c r="G829" s="469">
        <v>0.05</v>
      </c>
      <c r="H829" s="464"/>
      <c r="I829" s="464"/>
      <c r="J829" s="464"/>
      <c r="K829" s="464"/>
      <c r="L829" s="464"/>
      <c r="M829" s="464"/>
      <c r="N829" s="464"/>
      <c r="O829" s="464"/>
      <c r="P829" s="464"/>
      <c r="Q829" s="464"/>
      <c r="R829" s="464"/>
      <c r="S829" s="464"/>
      <c r="T829" s="464"/>
      <c r="U829" s="464"/>
      <c r="V829" s="464"/>
      <c r="W829" s="464"/>
      <c r="X829" s="464"/>
      <c r="Y829" s="464"/>
      <c r="Z829" s="464"/>
    </row>
    <row r="830" ht="15.75" customHeight="1">
      <c r="A830" s="464"/>
      <c r="B830" s="464"/>
      <c r="C830" s="464"/>
      <c r="D830" s="464"/>
      <c r="E830" s="464"/>
      <c r="F830" s="464"/>
      <c r="G830" s="469">
        <v>0.05</v>
      </c>
      <c r="H830" s="464"/>
      <c r="I830" s="464"/>
      <c r="J830" s="464"/>
      <c r="K830" s="464"/>
      <c r="L830" s="464"/>
      <c r="M830" s="464"/>
      <c r="N830" s="464"/>
      <c r="O830" s="464"/>
      <c r="P830" s="464"/>
      <c r="Q830" s="464"/>
      <c r="R830" s="464"/>
      <c r="S830" s="464"/>
      <c r="T830" s="464"/>
      <c r="U830" s="464"/>
      <c r="V830" s="464"/>
      <c r="W830" s="464"/>
      <c r="X830" s="464"/>
      <c r="Y830" s="464"/>
      <c r="Z830" s="464"/>
    </row>
    <row r="831" ht="15.75" customHeight="1">
      <c r="A831" s="464"/>
      <c r="B831" s="464"/>
      <c r="C831" s="464"/>
      <c r="D831" s="464"/>
      <c r="E831" s="464"/>
      <c r="F831" s="464"/>
      <c r="G831" s="469">
        <v>0.05</v>
      </c>
      <c r="H831" s="464"/>
      <c r="I831" s="464"/>
      <c r="J831" s="464"/>
      <c r="K831" s="464"/>
      <c r="L831" s="464"/>
      <c r="M831" s="464"/>
      <c r="N831" s="464"/>
      <c r="O831" s="464"/>
      <c r="P831" s="464"/>
      <c r="Q831" s="464"/>
      <c r="R831" s="464"/>
      <c r="S831" s="464"/>
      <c r="T831" s="464"/>
      <c r="U831" s="464"/>
      <c r="V831" s="464"/>
      <c r="W831" s="464"/>
      <c r="X831" s="464"/>
      <c r="Y831" s="464"/>
      <c r="Z831" s="464"/>
    </row>
    <row r="832" ht="15.75" customHeight="1">
      <c r="A832" s="464"/>
      <c r="B832" s="464"/>
      <c r="C832" s="464"/>
      <c r="D832" s="464"/>
      <c r="E832" s="464"/>
      <c r="F832" s="464"/>
      <c r="G832" s="469">
        <v>0.05</v>
      </c>
      <c r="H832" s="464"/>
      <c r="I832" s="464"/>
      <c r="J832" s="464"/>
      <c r="K832" s="464"/>
      <c r="L832" s="464"/>
      <c r="M832" s="464"/>
      <c r="N832" s="464"/>
      <c r="O832" s="464"/>
      <c r="P832" s="464"/>
      <c r="Q832" s="464"/>
      <c r="R832" s="464"/>
      <c r="S832" s="464"/>
      <c r="T832" s="464"/>
      <c r="U832" s="464"/>
      <c r="V832" s="464"/>
      <c r="W832" s="464"/>
      <c r="X832" s="464"/>
      <c r="Y832" s="464"/>
      <c r="Z832" s="464"/>
    </row>
    <row r="833" ht="15.75" customHeight="1">
      <c r="A833" s="464"/>
      <c r="B833" s="464"/>
      <c r="C833" s="464"/>
      <c r="D833" s="464"/>
      <c r="E833" s="464"/>
      <c r="F833" s="464"/>
      <c r="G833" s="469">
        <v>0.05</v>
      </c>
      <c r="H833" s="464"/>
      <c r="I833" s="464"/>
      <c r="J833" s="464"/>
      <c r="K833" s="464"/>
      <c r="L833" s="464"/>
      <c r="M833" s="464"/>
      <c r="N833" s="464"/>
      <c r="O833" s="464"/>
      <c r="P833" s="464"/>
      <c r="Q833" s="464"/>
      <c r="R833" s="464"/>
      <c r="S833" s="464"/>
      <c r="T833" s="464"/>
      <c r="U833" s="464"/>
      <c r="V833" s="464"/>
      <c r="W833" s="464"/>
      <c r="X833" s="464"/>
      <c r="Y833" s="464"/>
      <c r="Z833" s="464"/>
    </row>
    <row r="834" ht="15.75" customHeight="1">
      <c r="A834" s="464"/>
      <c r="B834" s="464"/>
      <c r="C834" s="464"/>
      <c r="D834" s="464"/>
      <c r="E834" s="464"/>
      <c r="F834" s="464"/>
      <c r="G834" s="469">
        <v>0.05</v>
      </c>
      <c r="H834" s="464"/>
      <c r="I834" s="464"/>
      <c r="J834" s="464"/>
      <c r="K834" s="464"/>
      <c r="L834" s="464"/>
      <c r="M834" s="464"/>
      <c r="N834" s="464"/>
      <c r="O834" s="464"/>
      <c r="P834" s="464"/>
      <c r="Q834" s="464"/>
      <c r="R834" s="464"/>
      <c r="S834" s="464"/>
      <c r="T834" s="464"/>
      <c r="U834" s="464"/>
      <c r="V834" s="464"/>
      <c r="W834" s="464"/>
      <c r="X834" s="464"/>
      <c r="Y834" s="464"/>
      <c r="Z834" s="464"/>
    </row>
    <row r="835" ht="15.75" customHeight="1">
      <c r="A835" s="464"/>
      <c r="B835" s="464"/>
      <c r="C835" s="464"/>
      <c r="D835" s="464"/>
      <c r="E835" s="464"/>
      <c r="F835" s="464"/>
      <c r="G835" s="469">
        <v>0.06</v>
      </c>
      <c r="H835" s="464"/>
      <c r="I835" s="464"/>
      <c r="J835" s="464"/>
      <c r="K835" s="464"/>
      <c r="L835" s="464"/>
      <c r="M835" s="464"/>
      <c r="N835" s="464"/>
      <c r="O835" s="464"/>
      <c r="P835" s="464"/>
      <c r="Q835" s="464"/>
      <c r="R835" s="464"/>
      <c r="S835" s="464"/>
      <c r="T835" s="464"/>
      <c r="U835" s="464"/>
      <c r="V835" s="464"/>
      <c r="W835" s="464"/>
      <c r="X835" s="464"/>
      <c r="Y835" s="464"/>
      <c r="Z835" s="464"/>
    </row>
    <row r="836" ht="15.75" customHeight="1">
      <c r="A836" s="464"/>
      <c r="B836" s="464"/>
      <c r="C836" s="464"/>
      <c r="D836" s="464"/>
      <c r="E836" s="464"/>
      <c r="F836" s="464"/>
      <c r="G836" s="469">
        <v>0.06</v>
      </c>
      <c r="H836" s="464"/>
      <c r="I836" s="464"/>
      <c r="J836" s="464"/>
      <c r="K836" s="464"/>
      <c r="L836" s="464"/>
      <c r="M836" s="464"/>
      <c r="N836" s="464"/>
      <c r="O836" s="464"/>
      <c r="P836" s="464"/>
      <c r="Q836" s="464"/>
      <c r="R836" s="464"/>
      <c r="S836" s="464"/>
      <c r="T836" s="464"/>
      <c r="U836" s="464"/>
      <c r="V836" s="464"/>
      <c r="W836" s="464"/>
      <c r="X836" s="464"/>
      <c r="Y836" s="464"/>
      <c r="Z836" s="464"/>
    </row>
    <row r="837" ht="15.75" customHeight="1">
      <c r="A837" s="464"/>
      <c r="B837" s="464"/>
      <c r="C837" s="464"/>
      <c r="D837" s="464"/>
      <c r="E837" s="464"/>
      <c r="F837" s="464"/>
      <c r="G837" s="469">
        <v>0.05</v>
      </c>
      <c r="H837" s="464"/>
      <c r="I837" s="464"/>
      <c r="J837" s="464"/>
      <c r="K837" s="464"/>
      <c r="L837" s="464"/>
      <c r="M837" s="464"/>
      <c r="N837" s="464"/>
      <c r="O837" s="464"/>
      <c r="P837" s="464"/>
      <c r="Q837" s="464"/>
      <c r="R837" s="464"/>
      <c r="S837" s="464"/>
      <c r="T837" s="464"/>
      <c r="U837" s="464"/>
      <c r="V837" s="464"/>
      <c r="W837" s="464"/>
      <c r="X837" s="464"/>
      <c r="Y837" s="464"/>
      <c r="Z837" s="464"/>
    </row>
    <row r="838" ht="15.75" customHeight="1">
      <c r="A838" s="464"/>
      <c r="B838" s="464"/>
      <c r="C838" s="464"/>
      <c r="D838" s="464"/>
      <c r="E838" s="464"/>
      <c r="F838" s="464"/>
      <c r="G838" s="469">
        <v>0.05</v>
      </c>
      <c r="H838" s="464"/>
      <c r="I838" s="464"/>
      <c r="J838" s="464"/>
      <c r="K838" s="464"/>
      <c r="L838" s="464"/>
      <c r="M838" s="464"/>
      <c r="N838" s="464"/>
      <c r="O838" s="464"/>
      <c r="P838" s="464"/>
      <c r="Q838" s="464"/>
      <c r="R838" s="464"/>
      <c r="S838" s="464"/>
      <c r="T838" s="464"/>
      <c r="U838" s="464"/>
      <c r="V838" s="464"/>
      <c r="W838" s="464"/>
      <c r="X838" s="464"/>
      <c r="Y838" s="464"/>
      <c r="Z838" s="464"/>
    </row>
    <row r="839" ht="15.75" customHeight="1">
      <c r="A839" s="464"/>
      <c r="B839" s="464"/>
      <c r="C839" s="464"/>
      <c r="D839" s="464"/>
      <c r="E839" s="464"/>
      <c r="F839" s="464"/>
      <c r="G839" s="469">
        <v>0.05</v>
      </c>
      <c r="H839" s="464"/>
      <c r="I839" s="464"/>
      <c r="J839" s="464"/>
      <c r="K839" s="464"/>
      <c r="L839" s="464"/>
      <c r="M839" s="464"/>
      <c r="N839" s="464"/>
      <c r="O839" s="464"/>
      <c r="P839" s="464"/>
      <c r="Q839" s="464"/>
      <c r="R839" s="464"/>
      <c r="S839" s="464"/>
      <c r="T839" s="464"/>
      <c r="U839" s="464"/>
      <c r="V839" s="464"/>
      <c r="W839" s="464"/>
      <c r="X839" s="464"/>
      <c r="Y839" s="464"/>
      <c r="Z839" s="464"/>
    </row>
    <row r="840" ht="15.75" customHeight="1">
      <c r="A840" s="464"/>
      <c r="B840" s="464"/>
      <c r="C840" s="464"/>
      <c r="D840" s="464"/>
      <c r="E840" s="464"/>
      <c r="F840" s="464"/>
      <c r="G840" s="469">
        <v>0.05</v>
      </c>
      <c r="H840" s="464"/>
      <c r="I840" s="464"/>
      <c r="J840" s="464"/>
      <c r="K840" s="464"/>
      <c r="L840" s="464"/>
      <c r="M840" s="464"/>
      <c r="N840" s="464"/>
      <c r="O840" s="464"/>
      <c r="P840" s="464"/>
      <c r="Q840" s="464"/>
      <c r="R840" s="464"/>
      <c r="S840" s="464"/>
      <c r="T840" s="464"/>
      <c r="U840" s="464"/>
      <c r="V840" s="464"/>
      <c r="W840" s="464"/>
      <c r="X840" s="464"/>
      <c r="Y840" s="464"/>
      <c r="Z840" s="464"/>
    </row>
    <row r="841" ht="15.75" customHeight="1">
      <c r="A841" s="464"/>
      <c r="B841" s="464"/>
      <c r="C841" s="464"/>
      <c r="D841" s="464"/>
      <c r="E841" s="464"/>
      <c r="F841" s="464"/>
      <c r="G841" s="469">
        <v>0.06</v>
      </c>
      <c r="H841" s="464"/>
      <c r="I841" s="464"/>
      <c r="J841" s="464"/>
      <c r="K841" s="464"/>
      <c r="L841" s="464"/>
      <c r="M841" s="464"/>
      <c r="N841" s="464"/>
      <c r="O841" s="464"/>
      <c r="P841" s="464"/>
      <c r="Q841" s="464"/>
      <c r="R841" s="464"/>
      <c r="S841" s="464"/>
      <c r="T841" s="464"/>
      <c r="U841" s="464"/>
      <c r="V841" s="464"/>
      <c r="W841" s="464"/>
      <c r="X841" s="464"/>
      <c r="Y841" s="464"/>
      <c r="Z841" s="464"/>
    </row>
    <row r="842" ht="15.75" customHeight="1">
      <c r="A842" s="464"/>
      <c r="B842" s="464"/>
      <c r="C842" s="464"/>
      <c r="D842" s="464"/>
      <c r="E842" s="464"/>
      <c r="F842" s="464"/>
      <c r="G842" s="469">
        <v>0.06</v>
      </c>
      <c r="H842" s="464"/>
      <c r="I842" s="464"/>
      <c r="J842" s="464"/>
      <c r="K842" s="464"/>
      <c r="L842" s="464"/>
      <c r="M842" s="464"/>
      <c r="N842" s="464"/>
      <c r="O842" s="464"/>
      <c r="P842" s="464"/>
      <c r="Q842" s="464"/>
      <c r="R842" s="464"/>
      <c r="S842" s="464"/>
      <c r="T842" s="464"/>
      <c r="U842" s="464"/>
      <c r="V842" s="464"/>
      <c r="W842" s="464"/>
      <c r="X842" s="464"/>
      <c r="Y842" s="464"/>
      <c r="Z842" s="464"/>
    </row>
    <row r="843" ht="15.75" customHeight="1">
      <c r="A843" s="464"/>
      <c r="B843" s="464"/>
      <c r="C843" s="464"/>
      <c r="D843" s="464"/>
      <c r="E843" s="464"/>
      <c r="F843" s="464"/>
      <c r="G843" s="469">
        <v>0.05</v>
      </c>
      <c r="H843" s="464"/>
      <c r="I843" s="464"/>
      <c r="J843" s="464"/>
      <c r="K843" s="464"/>
      <c r="L843" s="464"/>
      <c r="M843" s="464"/>
      <c r="N843" s="464"/>
      <c r="O843" s="464"/>
      <c r="P843" s="464"/>
      <c r="Q843" s="464"/>
      <c r="R843" s="464"/>
      <c r="S843" s="464"/>
      <c r="T843" s="464"/>
      <c r="U843" s="464"/>
      <c r="V843" s="464"/>
      <c r="W843" s="464"/>
      <c r="X843" s="464"/>
      <c r="Y843" s="464"/>
      <c r="Z843" s="464"/>
    </row>
    <row r="844" ht="15.75" customHeight="1">
      <c r="A844" s="464"/>
      <c r="B844" s="464"/>
      <c r="C844" s="464"/>
      <c r="D844" s="464"/>
      <c r="E844" s="464"/>
      <c r="F844" s="464"/>
      <c r="G844" s="469">
        <v>0.05</v>
      </c>
      <c r="H844" s="464"/>
      <c r="I844" s="464"/>
      <c r="J844" s="464"/>
      <c r="K844" s="464"/>
      <c r="L844" s="464"/>
      <c r="M844" s="464"/>
      <c r="N844" s="464"/>
      <c r="O844" s="464"/>
      <c r="P844" s="464"/>
      <c r="Q844" s="464"/>
      <c r="R844" s="464"/>
      <c r="S844" s="464"/>
      <c r="T844" s="464"/>
      <c r="U844" s="464"/>
      <c r="V844" s="464"/>
      <c r="W844" s="464"/>
      <c r="X844" s="464"/>
      <c r="Y844" s="464"/>
      <c r="Z844" s="464"/>
    </row>
    <row r="845" ht="15.75" customHeight="1">
      <c r="A845" s="464"/>
      <c r="B845" s="464"/>
      <c r="C845" s="464"/>
      <c r="D845" s="464"/>
      <c r="E845" s="464"/>
      <c r="F845" s="464"/>
      <c r="G845" s="469">
        <v>0.06</v>
      </c>
      <c r="H845" s="464"/>
      <c r="I845" s="464"/>
      <c r="J845" s="464"/>
      <c r="K845" s="464"/>
      <c r="L845" s="464"/>
      <c r="M845" s="464"/>
      <c r="N845" s="464"/>
      <c r="O845" s="464"/>
      <c r="P845" s="464"/>
      <c r="Q845" s="464"/>
      <c r="R845" s="464"/>
      <c r="S845" s="464"/>
      <c r="T845" s="464"/>
      <c r="U845" s="464"/>
      <c r="V845" s="464"/>
      <c r="W845" s="464"/>
      <c r="X845" s="464"/>
      <c r="Y845" s="464"/>
      <c r="Z845" s="464"/>
    </row>
    <row r="846" ht="15.75" customHeight="1">
      <c r="A846" s="464"/>
      <c r="B846" s="464"/>
      <c r="C846" s="464"/>
      <c r="D846" s="464"/>
      <c r="E846" s="464"/>
      <c r="F846" s="464"/>
      <c r="G846" s="469">
        <v>0.06</v>
      </c>
      <c r="H846" s="464"/>
      <c r="I846" s="464"/>
      <c r="J846" s="464"/>
      <c r="K846" s="464"/>
      <c r="L846" s="464"/>
      <c r="M846" s="464"/>
      <c r="N846" s="464"/>
      <c r="O846" s="464"/>
      <c r="P846" s="464"/>
      <c r="Q846" s="464"/>
      <c r="R846" s="464"/>
      <c r="S846" s="464"/>
      <c r="T846" s="464"/>
      <c r="U846" s="464"/>
      <c r="V846" s="464"/>
      <c r="W846" s="464"/>
      <c r="X846" s="464"/>
      <c r="Y846" s="464"/>
      <c r="Z846" s="464"/>
    </row>
    <row r="847" ht="15.75" customHeight="1">
      <c r="A847" s="464"/>
      <c r="B847" s="464"/>
      <c r="C847" s="464"/>
      <c r="D847" s="464"/>
      <c r="E847" s="464"/>
      <c r="F847" s="464"/>
      <c r="G847" s="469">
        <v>0.06</v>
      </c>
      <c r="H847" s="464"/>
      <c r="I847" s="464"/>
      <c r="J847" s="464"/>
      <c r="K847" s="464"/>
      <c r="L847" s="464"/>
      <c r="M847" s="464"/>
      <c r="N847" s="464"/>
      <c r="O847" s="464"/>
      <c r="P847" s="464"/>
      <c r="Q847" s="464"/>
      <c r="R847" s="464"/>
      <c r="S847" s="464"/>
      <c r="T847" s="464"/>
      <c r="U847" s="464"/>
      <c r="V847" s="464"/>
      <c r="W847" s="464"/>
      <c r="X847" s="464"/>
      <c r="Y847" s="464"/>
      <c r="Z847" s="464"/>
    </row>
    <row r="848" ht="15.75" customHeight="1">
      <c r="A848" s="464"/>
      <c r="B848" s="464"/>
      <c r="C848" s="464"/>
      <c r="D848" s="464"/>
      <c r="E848" s="464"/>
      <c r="F848" s="464"/>
      <c r="G848" s="469">
        <v>0.07</v>
      </c>
      <c r="H848" s="464"/>
      <c r="I848" s="464"/>
      <c r="J848" s="464"/>
      <c r="K848" s="464"/>
      <c r="L848" s="464"/>
      <c r="M848" s="464"/>
      <c r="N848" s="464"/>
      <c r="O848" s="464"/>
      <c r="P848" s="464"/>
      <c r="Q848" s="464"/>
      <c r="R848" s="464"/>
      <c r="S848" s="464"/>
      <c r="T848" s="464"/>
      <c r="U848" s="464"/>
      <c r="V848" s="464"/>
      <c r="W848" s="464"/>
      <c r="X848" s="464"/>
      <c r="Y848" s="464"/>
      <c r="Z848" s="464"/>
    </row>
    <row r="849" ht="15.75" customHeight="1">
      <c r="A849" s="464"/>
      <c r="B849" s="464"/>
      <c r="C849" s="464"/>
      <c r="D849" s="464"/>
      <c r="E849" s="464"/>
      <c r="F849" s="464"/>
      <c r="G849" s="469">
        <v>0.07</v>
      </c>
      <c r="H849" s="464"/>
      <c r="I849" s="464"/>
      <c r="J849" s="464"/>
      <c r="K849" s="464"/>
      <c r="L849" s="464"/>
      <c r="M849" s="464"/>
      <c r="N849" s="464"/>
      <c r="O849" s="464"/>
      <c r="P849" s="464"/>
      <c r="Q849" s="464"/>
      <c r="R849" s="464"/>
      <c r="S849" s="464"/>
      <c r="T849" s="464"/>
      <c r="U849" s="464"/>
      <c r="V849" s="464"/>
      <c r="W849" s="464"/>
      <c r="X849" s="464"/>
      <c r="Y849" s="464"/>
      <c r="Z849" s="464"/>
    </row>
    <row r="850" ht="15.75" customHeight="1">
      <c r="A850" s="464"/>
      <c r="B850" s="464"/>
      <c r="C850" s="464"/>
      <c r="D850" s="464"/>
      <c r="E850" s="464"/>
      <c r="F850" s="464"/>
      <c r="G850" s="469">
        <v>0.06</v>
      </c>
      <c r="H850" s="464"/>
      <c r="I850" s="464"/>
      <c r="J850" s="464"/>
      <c r="K850" s="464"/>
      <c r="L850" s="464"/>
      <c r="M850" s="464"/>
      <c r="N850" s="464"/>
      <c r="O850" s="464"/>
      <c r="P850" s="464"/>
      <c r="Q850" s="464"/>
      <c r="R850" s="464"/>
      <c r="S850" s="464"/>
      <c r="T850" s="464"/>
      <c r="U850" s="464"/>
      <c r="V850" s="464"/>
      <c r="W850" s="464"/>
      <c r="X850" s="464"/>
      <c r="Y850" s="464"/>
      <c r="Z850" s="464"/>
    </row>
    <row r="851" ht="15.75" customHeight="1">
      <c r="A851" s="464"/>
      <c r="B851" s="464"/>
      <c r="C851" s="464"/>
      <c r="D851" s="464"/>
      <c r="E851" s="464"/>
      <c r="F851" s="464"/>
      <c r="G851" s="469">
        <v>0.05</v>
      </c>
      <c r="H851" s="464"/>
      <c r="I851" s="464"/>
      <c r="J851" s="464"/>
      <c r="K851" s="464"/>
      <c r="L851" s="464"/>
      <c r="M851" s="464"/>
      <c r="N851" s="464"/>
      <c r="O851" s="464"/>
      <c r="P851" s="464"/>
      <c r="Q851" s="464"/>
      <c r="R851" s="464"/>
      <c r="S851" s="464"/>
      <c r="T851" s="464"/>
      <c r="U851" s="464"/>
      <c r="V851" s="464"/>
      <c r="W851" s="464"/>
      <c r="X851" s="464"/>
      <c r="Y851" s="464"/>
      <c r="Z851" s="464"/>
    </row>
    <row r="852" ht="15.75" customHeight="1">
      <c r="A852" s="464"/>
      <c r="B852" s="464"/>
      <c r="C852" s="464"/>
      <c r="D852" s="464"/>
      <c r="E852" s="464"/>
      <c r="F852" s="464"/>
      <c r="G852" s="469">
        <v>0.05</v>
      </c>
      <c r="H852" s="464"/>
      <c r="I852" s="464"/>
      <c r="J852" s="464"/>
      <c r="K852" s="464"/>
      <c r="L852" s="464"/>
      <c r="M852" s="464"/>
      <c r="N852" s="464"/>
      <c r="O852" s="464"/>
      <c r="P852" s="464"/>
      <c r="Q852" s="464"/>
      <c r="R852" s="464"/>
      <c r="S852" s="464"/>
      <c r="T852" s="464"/>
      <c r="U852" s="464"/>
      <c r="V852" s="464"/>
      <c r="W852" s="464"/>
      <c r="X852" s="464"/>
      <c r="Y852" s="464"/>
      <c r="Z852" s="464"/>
    </row>
    <row r="853" ht="15.75" customHeight="1">
      <c r="A853" s="464"/>
      <c r="B853" s="464"/>
      <c r="C853" s="464"/>
      <c r="D853" s="464"/>
      <c r="E853" s="464"/>
      <c r="F853" s="464"/>
      <c r="G853" s="469">
        <v>0.05</v>
      </c>
      <c r="H853" s="464"/>
      <c r="I853" s="464"/>
      <c r="J853" s="464"/>
      <c r="K853" s="464"/>
      <c r="L853" s="464"/>
      <c r="M853" s="464"/>
      <c r="N853" s="464"/>
      <c r="O853" s="464"/>
      <c r="P853" s="464"/>
      <c r="Q853" s="464"/>
      <c r="R853" s="464"/>
      <c r="S853" s="464"/>
      <c r="T853" s="464"/>
      <c r="U853" s="464"/>
      <c r="V853" s="464"/>
      <c r="W853" s="464"/>
      <c r="X853" s="464"/>
      <c r="Y853" s="464"/>
      <c r="Z853" s="464"/>
    </row>
    <row r="854" ht="15.75" customHeight="1">
      <c r="A854" s="464"/>
      <c r="B854" s="464"/>
      <c r="C854" s="464"/>
      <c r="D854" s="464"/>
      <c r="E854" s="464"/>
      <c r="F854" s="464"/>
      <c r="G854" s="469">
        <v>0.06</v>
      </c>
      <c r="H854" s="464"/>
      <c r="I854" s="464"/>
      <c r="J854" s="464"/>
      <c r="K854" s="464"/>
      <c r="L854" s="464"/>
      <c r="M854" s="464"/>
      <c r="N854" s="464"/>
      <c r="O854" s="464"/>
      <c r="P854" s="464"/>
      <c r="Q854" s="464"/>
      <c r="R854" s="464"/>
      <c r="S854" s="464"/>
      <c r="T854" s="464"/>
      <c r="U854" s="464"/>
      <c r="V854" s="464"/>
      <c r="W854" s="464"/>
      <c r="X854" s="464"/>
      <c r="Y854" s="464"/>
      <c r="Z854" s="464"/>
    </row>
    <row r="855" ht="15.75" customHeight="1">
      <c r="A855" s="464"/>
      <c r="B855" s="464"/>
      <c r="C855" s="464"/>
      <c r="D855" s="464"/>
      <c r="E855" s="464"/>
      <c r="F855" s="464"/>
      <c r="G855" s="469">
        <v>0.05</v>
      </c>
      <c r="H855" s="464"/>
      <c r="I855" s="464"/>
      <c r="J855" s="464"/>
      <c r="K855" s="464"/>
      <c r="L855" s="464"/>
      <c r="M855" s="464"/>
      <c r="N855" s="464"/>
      <c r="O855" s="464"/>
      <c r="P855" s="464"/>
      <c r="Q855" s="464"/>
      <c r="R855" s="464"/>
      <c r="S855" s="464"/>
      <c r="T855" s="464"/>
      <c r="U855" s="464"/>
      <c r="V855" s="464"/>
      <c r="W855" s="464"/>
      <c r="X855" s="464"/>
      <c r="Y855" s="464"/>
      <c r="Z855" s="464"/>
    </row>
    <row r="856" ht="15.75" customHeight="1">
      <c r="A856" s="464"/>
      <c r="B856" s="464"/>
      <c r="C856" s="464"/>
      <c r="D856" s="464"/>
      <c r="E856" s="464"/>
      <c r="F856" s="464"/>
      <c r="G856" s="469">
        <v>0.05</v>
      </c>
      <c r="H856" s="464"/>
      <c r="I856" s="464"/>
      <c r="J856" s="464"/>
      <c r="K856" s="464"/>
      <c r="L856" s="464"/>
      <c r="M856" s="464"/>
      <c r="N856" s="464"/>
      <c r="O856" s="464"/>
      <c r="P856" s="464"/>
      <c r="Q856" s="464"/>
      <c r="R856" s="464"/>
      <c r="S856" s="464"/>
      <c r="T856" s="464"/>
      <c r="U856" s="464"/>
      <c r="V856" s="464"/>
      <c r="W856" s="464"/>
      <c r="X856" s="464"/>
      <c r="Y856" s="464"/>
      <c r="Z856" s="464"/>
    </row>
    <row r="857" ht="15.75" customHeight="1">
      <c r="A857" s="464"/>
      <c r="B857" s="464"/>
      <c r="C857" s="464"/>
      <c r="D857" s="464"/>
      <c r="E857" s="464"/>
      <c r="F857" s="464"/>
      <c r="G857" s="469">
        <v>0.05</v>
      </c>
      <c r="H857" s="464"/>
      <c r="I857" s="464"/>
      <c r="J857" s="464"/>
      <c r="K857" s="464"/>
      <c r="L857" s="464"/>
      <c r="M857" s="464"/>
      <c r="N857" s="464"/>
      <c r="O857" s="464"/>
      <c r="P857" s="464"/>
      <c r="Q857" s="464"/>
      <c r="R857" s="464"/>
      <c r="S857" s="464"/>
      <c r="T857" s="464"/>
      <c r="U857" s="464"/>
      <c r="V857" s="464"/>
      <c r="W857" s="464"/>
      <c r="X857" s="464"/>
      <c r="Y857" s="464"/>
      <c r="Z857" s="464"/>
    </row>
    <row r="858" ht="15.75" customHeight="1">
      <c r="A858" s="464"/>
      <c r="B858" s="464"/>
      <c r="C858" s="464"/>
      <c r="D858" s="464"/>
      <c r="E858" s="464"/>
      <c r="F858" s="464"/>
      <c r="G858" s="469">
        <v>0.04</v>
      </c>
      <c r="H858" s="464"/>
      <c r="I858" s="464"/>
      <c r="J858" s="464"/>
      <c r="K858" s="464"/>
      <c r="L858" s="464"/>
      <c r="M858" s="464"/>
      <c r="N858" s="464"/>
      <c r="O858" s="464"/>
      <c r="P858" s="464"/>
      <c r="Q858" s="464"/>
      <c r="R858" s="464"/>
      <c r="S858" s="464"/>
      <c r="T858" s="464"/>
      <c r="U858" s="464"/>
      <c r="V858" s="464"/>
      <c r="W858" s="464"/>
      <c r="X858" s="464"/>
      <c r="Y858" s="464"/>
      <c r="Z858" s="464"/>
    </row>
    <row r="859" ht="15.75" customHeight="1">
      <c r="A859" s="464"/>
      <c r="B859" s="464"/>
      <c r="C859" s="464"/>
      <c r="D859" s="464"/>
      <c r="E859" s="464"/>
      <c r="F859" s="464"/>
      <c r="G859" s="469">
        <v>0.05</v>
      </c>
      <c r="H859" s="464"/>
      <c r="I859" s="464"/>
      <c r="J859" s="464"/>
      <c r="K859" s="464"/>
      <c r="L859" s="464"/>
      <c r="M859" s="464"/>
      <c r="N859" s="464"/>
      <c r="O859" s="464"/>
      <c r="P859" s="464"/>
      <c r="Q859" s="464"/>
      <c r="R859" s="464"/>
      <c r="S859" s="464"/>
      <c r="T859" s="464"/>
      <c r="U859" s="464"/>
      <c r="V859" s="464"/>
      <c r="W859" s="464"/>
      <c r="X859" s="464"/>
      <c r="Y859" s="464"/>
      <c r="Z859" s="464"/>
    </row>
    <row r="860" ht="15.75" customHeight="1">
      <c r="A860" s="464"/>
      <c r="B860" s="464"/>
      <c r="C860" s="464"/>
      <c r="D860" s="464"/>
      <c r="E860" s="464"/>
      <c r="F860" s="464"/>
      <c r="G860" s="469">
        <v>0.05</v>
      </c>
      <c r="H860" s="464"/>
      <c r="I860" s="464"/>
      <c r="J860" s="464"/>
      <c r="K860" s="464"/>
      <c r="L860" s="464"/>
      <c r="M860" s="464"/>
      <c r="N860" s="464"/>
      <c r="O860" s="464"/>
      <c r="P860" s="464"/>
      <c r="Q860" s="464"/>
      <c r="R860" s="464"/>
      <c r="S860" s="464"/>
      <c r="T860" s="464"/>
      <c r="U860" s="464"/>
      <c r="V860" s="464"/>
      <c r="W860" s="464"/>
      <c r="X860" s="464"/>
      <c r="Y860" s="464"/>
      <c r="Z860" s="464"/>
    </row>
    <row r="861" ht="15.75" customHeight="1">
      <c r="A861" s="464"/>
      <c r="B861" s="464"/>
      <c r="C861" s="464"/>
      <c r="D861" s="464"/>
      <c r="E861" s="464"/>
      <c r="F861" s="464"/>
      <c r="G861" s="469">
        <v>0.05</v>
      </c>
      <c r="H861" s="464"/>
      <c r="I861" s="464"/>
      <c r="J861" s="464"/>
      <c r="K861" s="464"/>
      <c r="L861" s="464"/>
      <c r="M861" s="464"/>
      <c r="N861" s="464"/>
      <c r="O861" s="464"/>
      <c r="P861" s="464"/>
      <c r="Q861" s="464"/>
      <c r="R861" s="464"/>
      <c r="S861" s="464"/>
      <c r="T861" s="464"/>
      <c r="U861" s="464"/>
      <c r="V861" s="464"/>
      <c r="W861" s="464"/>
      <c r="X861" s="464"/>
      <c r="Y861" s="464"/>
      <c r="Z861" s="464"/>
    </row>
    <row r="862" ht="15.75" customHeight="1">
      <c r="A862" s="464"/>
      <c r="B862" s="464"/>
      <c r="C862" s="464"/>
      <c r="D862" s="464"/>
      <c r="E862" s="464"/>
      <c r="F862" s="464"/>
      <c r="G862" s="469">
        <v>0.05</v>
      </c>
      <c r="H862" s="464"/>
      <c r="I862" s="464"/>
      <c r="J862" s="464"/>
      <c r="K862" s="464"/>
      <c r="L862" s="464"/>
      <c r="M862" s="464"/>
      <c r="N862" s="464"/>
      <c r="O862" s="464"/>
      <c r="P862" s="464"/>
      <c r="Q862" s="464"/>
      <c r="R862" s="464"/>
      <c r="S862" s="464"/>
      <c r="T862" s="464"/>
      <c r="U862" s="464"/>
      <c r="V862" s="464"/>
      <c r="W862" s="464"/>
      <c r="X862" s="464"/>
      <c r="Y862" s="464"/>
      <c r="Z862" s="464"/>
    </row>
    <row r="863" ht="15.75" customHeight="1">
      <c r="A863" s="464"/>
      <c r="B863" s="464"/>
      <c r="C863" s="464"/>
      <c r="D863" s="464"/>
      <c r="E863" s="464"/>
      <c r="F863" s="464"/>
      <c r="G863" s="469">
        <v>0.05</v>
      </c>
      <c r="H863" s="464"/>
      <c r="I863" s="464"/>
      <c r="J863" s="464"/>
      <c r="K863" s="464"/>
      <c r="L863" s="464"/>
      <c r="M863" s="464"/>
      <c r="N863" s="464"/>
      <c r="O863" s="464"/>
      <c r="P863" s="464"/>
      <c r="Q863" s="464"/>
      <c r="R863" s="464"/>
      <c r="S863" s="464"/>
      <c r="T863" s="464"/>
      <c r="U863" s="464"/>
      <c r="V863" s="464"/>
      <c r="W863" s="464"/>
      <c r="X863" s="464"/>
      <c r="Y863" s="464"/>
      <c r="Z863" s="464"/>
    </row>
    <row r="864" ht="15.75" customHeight="1">
      <c r="A864" s="464"/>
      <c r="B864" s="464"/>
      <c r="C864" s="464"/>
      <c r="D864" s="464"/>
      <c r="E864" s="464"/>
      <c r="F864" s="464"/>
      <c r="G864" s="469">
        <v>0.04</v>
      </c>
      <c r="H864" s="464"/>
      <c r="I864" s="464"/>
      <c r="J864" s="464"/>
      <c r="K864" s="464"/>
      <c r="L864" s="464"/>
      <c r="M864" s="464"/>
      <c r="N864" s="464"/>
      <c r="O864" s="464"/>
      <c r="P864" s="464"/>
      <c r="Q864" s="464"/>
      <c r="R864" s="464"/>
      <c r="S864" s="464"/>
      <c r="T864" s="464"/>
      <c r="U864" s="464"/>
      <c r="V864" s="464"/>
      <c r="W864" s="464"/>
      <c r="X864" s="464"/>
      <c r="Y864" s="464"/>
      <c r="Z864" s="464"/>
    </row>
    <row r="865" ht="15.75" customHeight="1">
      <c r="A865" s="464"/>
      <c r="B865" s="464"/>
      <c r="C865" s="464"/>
      <c r="D865" s="464"/>
      <c r="E865" s="464"/>
      <c r="F865" s="464"/>
      <c r="G865" s="469">
        <v>0.05</v>
      </c>
      <c r="H865" s="464"/>
      <c r="I865" s="464"/>
      <c r="J865" s="464"/>
      <c r="K865" s="464"/>
      <c r="L865" s="464"/>
      <c r="M865" s="464"/>
      <c r="N865" s="464"/>
      <c r="O865" s="464"/>
      <c r="P865" s="464"/>
      <c r="Q865" s="464"/>
      <c r="R865" s="464"/>
      <c r="S865" s="464"/>
      <c r="T865" s="464"/>
      <c r="U865" s="464"/>
      <c r="V865" s="464"/>
      <c r="W865" s="464"/>
      <c r="X865" s="464"/>
      <c r="Y865" s="464"/>
      <c r="Z865" s="464"/>
    </row>
    <row r="866" ht="15.75" customHeight="1">
      <c r="A866" s="464"/>
      <c r="B866" s="464"/>
      <c r="C866" s="464"/>
      <c r="D866" s="464"/>
      <c r="E866" s="464"/>
      <c r="F866" s="464"/>
      <c r="G866" s="469">
        <v>0.06</v>
      </c>
      <c r="H866" s="464"/>
      <c r="I866" s="464"/>
      <c r="J866" s="464"/>
      <c r="K866" s="464"/>
      <c r="L866" s="464"/>
      <c r="M866" s="464"/>
      <c r="N866" s="464"/>
      <c r="O866" s="464"/>
      <c r="P866" s="464"/>
      <c r="Q866" s="464"/>
      <c r="R866" s="464"/>
      <c r="S866" s="464"/>
      <c r="T866" s="464"/>
      <c r="U866" s="464"/>
      <c r="V866" s="464"/>
      <c r="W866" s="464"/>
      <c r="X866" s="464"/>
      <c r="Y866" s="464"/>
      <c r="Z866" s="464"/>
    </row>
    <row r="867" ht="15.75" customHeight="1">
      <c r="A867" s="464"/>
      <c r="B867" s="464"/>
      <c r="C867" s="464"/>
      <c r="D867" s="464"/>
      <c r="E867" s="464"/>
      <c r="F867" s="464"/>
      <c r="G867" s="469">
        <v>0.04</v>
      </c>
      <c r="H867" s="464"/>
      <c r="I867" s="464"/>
      <c r="J867" s="464"/>
      <c r="K867" s="464"/>
      <c r="L867" s="464"/>
      <c r="M867" s="464"/>
      <c r="N867" s="464"/>
      <c r="O867" s="464"/>
      <c r="P867" s="464"/>
      <c r="Q867" s="464"/>
      <c r="R867" s="464"/>
      <c r="S867" s="464"/>
      <c r="T867" s="464"/>
      <c r="U867" s="464"/>
      <c r="V867" s="464"/>
      <c r="W867" s="464"/>
      <c r="X867" s="464"/>
      <c r="Y867" s="464"/>
      <c r="Z867" s="464"/>
    </row>
    <row r="868" ht="15.75" customHeight="1">
      <c r="A868" s="464"/>
      <c r="B868" s="464"/>
      <c r="C868" s="464"/>
      <c r="D868" s="464"/>
      <c r="E868" s="464"/>
      <c r="F868" s="464"/>
      <c r="G868" s="469">
        <v>0.04</v>
      </c>
      <c r="H868" s="464"/>
      <c r="I868" s="464"/>
      <c r="J868" s="464"/>
      <c r="K868" s="464"/>
      <c r="L868" s="464"/>
      <c r="M868" s="464"/>
      <c r="N868" s="464"/>
      <c r="O868" s="464"/>
      <c r="P868" s="464"/>
      <c r="Q868" s="464"/>
      <c r="R868" s="464"/>
      <c r="S868" s="464"/>
      <c r="T868" s="464"/>
      <c r="U868" s="464"/>
      <c r="V868" s="464"/>
      <c r="W868" s="464"/>
      <c r="X868" s="464"/>
      <c r="Y868" s="464"/>
      <c r="Z868" s="464"/>
    </row>
    <row r="869" ht="15.75" customHeight="1">
      <c r="A869" s="464"/>
      <c r="B869" s="464"/>
      <c r="C869" s="464"/>
      <c r="D869" s="464"/>
      <c r="E869" s="464"/>
      <c r="F869" s="464"/>
      <c r="G869" s="469">
        <v>0.04</v>
      </c>
      <c r="H869" s="464"/>
      <c r="I869" s="464"/>
      <c r="J869" s="464"/>
      <c r="K869" s="464"/>
      <c r="L869" s="464"/>
      <c r="M869" s="464"/>
      <c r="N869" s="464"/>
      <c r="O869" s="464"/>
      <c r="P869" s="464"/>
      <c r="Q869" s="464"/>
      <c r="R869" s="464"/>
      <c r="S869" s="464"/>
      <c r="T869" s="464"/>
      <c r="U869" s="464"/>
      <c r="V869" s="464"/>
      <c r="W869" s="464"/>
      <c r="X869" s="464"/>
      <c r="Y869" s="464"/>
      <c r="Z869" s="464"/>
    </row>
    <row r="870" ht="15.75" customHeight="1">
      <c r="A870" s="464"/>
      <c r="B870" s="464"/>
      <c r="C870" s="464"/>
      <c r="D870" s="464"/>
      <c r="E870" s="464"/>
      <c r="F870" s="464"/>
      <c r="G870" s="469">
        <v>0.04</v>
      </c>
      <c r="H870" s="464"/>
      <c r="I870" s="464"/>
      <c r="J870" s="464"/>
      <c r="K870" s="464"/>
      <c r="L870" s="464"/>
      <c r="M870" s="464"/>
      <c r="N870" s="464"/>
      <c r="O870" s="464"/>
      <c r="P870" s="464"/>
      <c r="Q870" s="464"/>
      <c r="R870" s="464"/>
      <c r="S870" s="464"/>
      <c r="T870" s="464"/>
      <c r="U870" s="464"/>
      <c r="V870" s="464"/>
      <c r="W870" s="464"/>
      <c r="X870" s="464"/>
      <c r="Y870" s="464"/>
      <c r="Z870" s="464"/>
    </row>
    <row r="871" ht="15.75" customHeight="1">
      <c r="A871" s="464"/>
      <c r="B871" s="464"/>
      <c r="C871" s="464"/>
      <c r="D871" s="464"/>
      <c r="E871" s="464"/>
      <c r="F871" s="464"/>
      <c r="G871" s="469">
        <v>0.04</v>
      </c>
      <c r="H871" s="464"/>
      <c r="I871" s="464"/>
      <c r="J871" s="464"/>
      <c r="K871" s="464"/>
      <c r="L871" s="464"/>
      <c r="M871" s="464"/>
      <c r="N871" s="464"/>
      <c r="O871" s="464"/>
      <c r="P871" s="464"/>
      <c r="Q871" s="464"/>
      <c r="R871" s="464"/>
      <c r="S871" s="464"/>
      <c r="T871" s="464"/>
      <c r="U871" s="464"/>
      <c r="V871" s="464"/>
      <c r="W871" s="464"/>
      <c r="X871" s="464"/>
      <c r="Y871" s="464"/>
      <c r="Z871" s="464"/>
    </row>
    <row r="872" ht="15.75" customHeight="1">
      <c r="A872" s="464"/>
      <c r="B872" s="464"/>
      <c r="C872" s="464"/>
      <c r="D872" s="464"/>
      <c r="E872" s="464"/>
      <c r="F872" s="464"/>
      <c r="G872" s="469">
        <v>0.03</v>
      </c>
      <c r="H872" s="464"/>
      <c r="I872" s="464"/>
      <c r="J872" s="464"/>
      <c r="K872" s="464"/>
      <c r="L872" s="464"/>
      <c r="M872" s="464"/>
      <c r="N872" s="464"/>
      <c r="O872" s="464"/>
      <c r="P872" s="464"/>
      <c r="Q872" s="464"/>
      <c r="R872" s="464"/>
      <c r="S872" s="464"/>
      <c r="T872" s="464"/>
      <c r="U872" s="464"/>
      <c r="V872" s="464"/>
      <c r="W872" s="464"/>
      <c r="X872" s="464"/>
      <c r="Y872" s="464"/>
      <c r="Z872" s="464"/>
    </row>
    <row r="873" ht="15.75" customHeight="1">
      <c r="A873" s="464"/>
      <c r="B873" s="464"/>
      <c r="C873" s="464"/>
      <c r="D873" s="464"/>
      <c r="E873" s="464"/>
      <c r="F873" s="464"/>
      <c r="G873" s="469">
        <v>0.03</v>
      </c>
      <c r="H873" s="464"/>
      <c r="I873" s="464"/>
      <c r="J873" s="464"/>
      <c r="K873" s="464"/>
      <c r="L873" s="464"/>
      <c r="M873" s="464"/>
      <c r="N873" s="464"/>
      <c r="O873" s="464"/>
      <c r="P873" s="464"/>
      <c r="Q873" s="464"/>
      <c r="R873" s="464"/>
      <c r="S873" s="464"/>
      <c r="T873" s="464"/>
      <c r="U873" s="464"/>
      <c r="V873" s="464"/>
      <c r="W873" s="464"/>
      <c r="X873" s="464"/>
      <c r="Y873" s="464"/>
      <c r="Z873" s="464"/>
    </row>
    <row r="874" ht="15.75" customHeight="1">
      <c r="A874" s="464"/>
      <c r="B874" s="464"/>
      <c r="C874" s="464"/>
      <c r="D874" s="464"/>
      <c r="E874" s="464"/>
      <c r="F874" s="464"/>
      <c r="G874" s="469">
        <v>0.03</v>
      </c>
      <c r="H874" s="464"/>
      <c r="I874" s="464"/>
      <c r="J874" s="464"/>
      <c r="K874" s="464"/>
      <c r="L874" s="464"/>
      <c r="M874" s="464"/>
      <c r="N874" s="464"/>
      <c r="O874" s="464"/>
      <c r="P874" s="464"/>
      <c r="Q874" s="464"/>
      <c r="R874" s="464"/>
      <c r="S874" s="464"/>
      <c r="T874" s="464"/>
      <c r="U874" s="464"/>
      <c r="V874" s="464"/>
      <c r="W874" s="464"/>
      <c r="X874" s="464"/>
      <c r="Y874" s="464"/>
      <c r="Z874" s="464"/>
    </row>
    <row r="875" ht="15.75" customHeight="1">
      <c r="A875" s="464"/>
      <c r="B875" s="464"/>
      <c r="C875" s="464"/>
      <c r="D875" s="464"/>
      <c r="E875" s="464"/>
      <c r="F875" s="464"/>
      <c r="G875" s="469">
        <v>0.03</v>
      </c>
      <c r="H875" s="464"/>
      <c r="I875" s="464"/>
      <c r="J875" s="464"/>
      <c r="K875" s="464"/>
      <c r="L875" s="464"/>
      <c r="M875" s="464"/>
      <c r="N875" s="464"/>
      <c r="O875" s="464"/>
      <c r="P875" s="464"/>
      <c r="Q875" s="464"/>
      <c r="R875" s="464"/>
      <c r="S875" s="464"/>
      <c r="T875" s="464"/>
      <c r="U875" s="464"/>
      <c r="V875" s="464"/>
      <c r="W875" s="464"/>
      <c r="X875" s="464"/>
      <c r="Y875" s="464"/>
      <c r="Z875" s="464"/>
    </row>
    <row r="876" ht="15.75" customHeight="1">
      <c r="A876" s="464"/>
      <c r="B876" s="464"/>
      <c r="C876" s="464"/>
      <c r="D876" s="464"/>
      <c r="E876" s="464"/>
      <c r="F876" s="464"/>
      <c r="G876" s="469">
        <v>0.04</v>
      </c>
      <c r="H876" s="464"/>
      <c r="I876" s="464"/>
      <c r="J876" s="464"/>
      <c r="K876" s="464"/>
      <c r="L876" s="464"/>
      <c r="M876" s="464"/>
      <c r="N876" s="464"/>
      <c r="O876" s="464"/>
      <c r="P876" s="464"/>
      <c r="Q876" s="464"/>
      <c r="R876" s="464"/>
      <c r="S876" s="464"/>
      <c r="T876" s="464"/>
      <c r="U876" s="464"/>
      <c r="V876" s="464"/>
      <c r="W876" s="464"/>
      <c r="X876" s="464"/>
      <c r="Y876" s="464"/>
      <c r="Z876" s="464"/>
    </row>
    <row r="877" ht="15.75" customHeight="1">
      <c r="A877" s="464"/>
      <c r="B877" s="464"/>
      <c r="C877" s="464"/>
      <c r="D877" s="464"/>
      <c r="E877" s="464"/>
      <c r="F877" s="464"/>
      <c r="G877" s="469">
        <v>0.04</v>
      </c>
      <c r="H877" s="464"/>
      <c r="I877" s="464"/>
      <c r="J877" s="464"/>
      <c r="K877" s="464"/>
      <c r="L877" s="464"/>
      <c r="M877" s="464"/>
      <c r="N877" s="464"/>
      <c r="O877" s="464"/>
      <c r="P877" s="464"/>
      <c r="Q877" s="464"/>
      <c r="R877" s="464"/>
      <c r="S877" s="464"/>
      <c r="T877" s="464"/>
      <c r="U877" s="464"/>
      <c r="V877" s="464"/>
      <c r="W877" s="464"/>
      <c r="X877" s="464"/>
      <c r="Y877" s="464"/>
      <c r="Z877" s="464"/>
    </row>
    <row r="878" ht="15.75" customHeight="1">
      <c r="A878" s="464"/>
      <c r="B878" s="464"/>
      <c r="C878" s="464"/>
      <c r="D878" s="464"/>
      <c r="E878" s="464"/>
      <c r="F878" s="464"/>
      <c r="G878" s="469">
        <v>0.04</v>
      </c>
      <c r="H878" s="464"/>
      <c r="I878" s="464"/>
      <c r="J878" s="464"/>
      <c r="K878" s="464"/>
      <c r="L878" s="464"/>
      <c r="M878" s="464"/>
      <c r="N878" s="464"/>
      <c r="O878" s="464"/>
      <c r="P878" s="464"/>
      <c r="Q878" s="464"/>
      <c r="R878" s="464"/>
      <c r="S878" s="464"/>
      <c r="T878" s="464"/>
      <c r="U878" s="464"/>
      <c r="V878" s="464"/>
      <c r="W878" s="464"/>
      <c r="X878" s="464"/>
      <c r="Y878" s="464"/>
      <c r="Z878" s="464"/>
    </row>
    <row r="879" ht="15.75" customHeight="1">
      <c r="A879" s="464"/>
      <c r="B879" s="464"/>
      <c r="C879" s="464"/>
      <c r="D879" s="464"/>
      <c r="E879" s="464"/>
      <c r="F879" s="464"/>
      <c r="G879" s="469">
        <v>0.04</v>
      </c>
      <c r="H879" s="464"/>
      <c r="I879" s="464"/>
      <c r="J879" s="464"/>
      <c r="K879" s="464"/>
      <c r="L879" s="464"/>
      <c r="M879" s="464"/>
      <c r="N879" s="464"/>
      <c r="O879" s="464"/>
      <c r="P879" s="464"/>
      <c r="Q879" s="464"/>
      <c r="R879" s="464"/>
      <c r="S879" s="464"/>
      <c r="T879" s="464"/>
      <c r="U879" s="464"/>
      <c r="V879" s="464"/>
      <c r="W879" s="464"/>
      <c r="X879" s="464"/>
      <c r="Y879" s="464"/>
      <c r="Z879" s="464"/>
    </row>
    <row r="880" ht="15.75" customHeight="1">
      <c r="A880" s="464"/>
      <c r="B880" s="464"/>
      <c r="C880" s="464"/>
      <c r="D880" s="464"/>
      <c r="E880" s="464"/>
      <c r="F880" s="464"/>
      <c r="G880" s="469">
        <v>0.04</v>
      </c>
      <c r="H880" s="464"/>
      <c r="I880" s="464"/>
      <c r="J880" s="464"/>
      <c r="K880" s="464"/>
      <c r="L880" s="464"/>
      <c r="M880" s="464"/>
      <c r="N880" s="464"/>
      <c r="O880" s="464"/>
      <c r="P880" s="464"/>
      <c r="Q880" s="464"/>
      <c r="R880" s="464"/>
      <c r="S880" s="464"/>
      <c r="T880" s="464"/>
      <c r="U880" s="464"/>
      <c r="V880" s="464"/>
      <c r="W880" s="464"/>
      <c r="X880" s="464"/>
      <c r="Y880" s="464"/>
      <c r="Z880" s="464"/>
    </row>
    <row r="881" ht="15.75" customHeight="1">
      <c r="A881" s="464"/>
      <c r="B881" s="464"/>
      <c r="C881" s="464"/>
      <c r="D881" s="464"/>
      <c r="E881" s="464"/>
      <c r="F881" s="464"/>
      <c r="G881" s="469">
        <v>0.04</v>
      </c>
      <c r="H881" s="464"/>
      <c r="I881" s="464"/>
      <c r="J881" s="464"/>
      <c r="K881" s="464"/>
      <c r="L881" s="464"/>
      <c r="M881" s="464"/>
      <c r="N881" s="464"/>
      <c r="O881" s="464"/>
      <c r="P881" s="464"/>
      <c r="Q881" s="464"/>
      <c r="R881" s="464"/>
      <c r="S881" s="464"/>
      <c r="T881" s="464"/>
      <c r="U881" s="464"/>
      <c r="V881" s="464"/>
      <c r="W881" s="464"/>
      <c r="X881" s="464"/>
      <c r="Y881" s="464"/>
      <c r="Z881" s="464"/>
    </row>
    <row r="882" ht="15.75" customHeight="1">
      <c r="A882" s="464"/>
      <c r="B882" s="464"/>
      <c r="C882" s="464"/>
      <c r="D882" s="464"/>
      <c r="E882" s="464"/>
      <c r="F882" s="464"/>
      <c r="G882" s="469">
        <v>0.04</v>
      </c>
      <c r="H882" s="464"/>
      <c r="I882" s="464"/>
      <c r="J882" s="464"/>
      <c r="K882" s="464"/>
      <c r="L882" s="464"/>
      <c r="M882" s="464"/>
      <c r="N882" s="464"/>
      <c r="O882" s="464"/>
      <c r="P882" s="464"/>
      <c r="Q882" s="464"/>
      <c r="R882" s="464"/>
      <c r="S882" s="464"/>
      <c r="T882" s="464"/>
      <c r="U882" s="464"/>
      <c r="V882" s="464"/>
      <c r="W882" s="464"/>
      <c r="X882" s="464"/>
      <c r="Y882" s="464"/>
      <c r="Z882" s="464"/>
    </row>
    <row r="883" ht="15.75" customHeight="1">
      <c r="A883" s="464"/>
      <c r="B883" s="464"/>
      <c r="C883" s="464"/>
      <c r="D883" s="464"/>
      <c r="E883" s="464"/>
      <c r="F883" s="464"/>
      <c r="G883" s="469">
        <v>0.04</v>
      </c>
      <c r="H883" s="464"/>
      <c r="I883" s="464"/>
      <c r="J883" s="464"/>
      <c r="K883" s="464"/>
      <c r="L883" s="464"/>
      <c r="M883" s="464"/>
      <c r="N883" s="464"/>
      <c r="O883" s="464"/>
      <c r="P883" s="464"/>
      <c r="Q883" s="464"/>
      <c r="R883" s="464"/>
      <c r="S883" s="464"/>
      <c r="T883" s="464"/>
      <c r="U883" s="464"/>
      <c r="V883" s="464"/>
      <c r="W883" s="464"/>
      <c r="X883" s="464"/>
      <c r="Y883" s="464"/>
      <c r="Z883" s="464"/>
    </row>
    <row r="884" ht="15.75" customHeight="1">
      <c r="A884" s="464"/>
      <c r="B884" s="464"/>
      <c r="C884" s="464"/>
      <c r="D884" s="464"/>
      <c r="E884" s="464"/>
      <c r="F884" s="464"/>
      <c r="G884" s="469">
        <v>0.05</v>
      </c>
      <c r="H884" s="464"/>
      <c r="I884" s="464"/>
      <c r="J884" s="464"/>
      <c r="K884" s="464"/>
      <c r="L884" s="464"/>
      <c r="M884" s="464"/>
      <c r="N884" s="464"/>
      <c r="O884" s="464"/>
      <c r="P884" s="464"/>
      <c r="Q884" s="464"/>
      <c r="R884" s="464"/>
      <c r="S884" s="464"/>
      <c r="T884" s="464"/>
      <c r="U884" s="464"/>
      <c r="V884" s="464"/>
      <c r="W884" s="464"/>
      <c r="X884" s="464"/>
      <c r="Y884" s="464"/>
      <c r="Z884" s="464"/>
    </row>
    <row r="885" ht="15.75" customHeight="1">
      <c r="A885" s="464"/>
      <c r="B885" s="464"/>
      <c r="C885" s="464"/>
      <c r="D885" s="464"/>
      <c r="E885" s="464"/>
      <c r="F885" s="464"/>
      <c r="G885" s="469">
        <v>0.05</v>
      </c>
      <c r="H885" s="464"/>
      <c r="I885" s="464"/>
      <c r="J885" s="464"/>
      <c r="K885" s="464"/>
      <c r="L885" s="464"/>
      <c r="M885" s="464"/>
      <c r="N885" s="464"/>
      <c r="O885" s="464"/>
      <c r="P885" s="464"/>
      <c r="Q885" s="464"/>
      <c r="R885" s="464"/>
      <c r="S885" s="464"/>
      <c r="T885" s="464"/>
      <c r="U885" s="464"/>
      <c r="V885" s="464"/>
      <c r="W885" s="464"/>
      <c r="X885" s="464"/>
      <c r="Y885" s="464"/>
      <c r="Z885" s="464"/>
    </row>
    <row r="886" ht="15.75" customHeight="1">
      <c r="A886" s="464"/>
      <c r="B886" s="464"/>
      <c r="C886" s="464"/>
      <c r="D886" s="464"/>
      <c r="E886" s="464"/>
      <c r="F886" s="464"/>
      <c r="G886" s="469">
        <v>0.06</v>
      </c>
      <c r="H886" s="464"/>
      <c r="I886" s="464"/>
      <c r="J886" s="464"/>
      <c r="K886" s="464"/>
      <c r="L886" s="464"/>
      <c r="M886" s="464"/>
      <c r="N886" s="464"/>
      <c r="O886" s="464"/>
      <c r="P886" s="464"/>
      <c r="Q886" s="464"/>
      <c r="R886" s="464"/>
      <c r="S886" s="464"/>
      <c r="T886" s="464"/>
      <c r="U886" s="464"/>
      <c r="V886" s="464"/>
      <c r="W886" s="464"/>
      <c r="X886" s="464"/>
      <c r="Y886" s="464"/>
      <c r="Z886" s="464"/>
    </row>
    <row r="887" ht="15.75" customHeight="1">
      <c r="A887" s="464"/>
      <c r="B887" s="464"/>
      <c r="C887" s="464"/>
      <c r="D887" s="464"/>
      <c r="E887" s="464"/>
      <c r="F887" s="464"/>
      <c r="G887" s="469">
        <v>0.05</v>
      </c>
      <c r="H887" s="464"/>
      <c r="I887" s="464"/>
      <c r="J887" s="464"/>
      <c r="K887" s="464"/>
      <c r="L887" s="464"/>
      <c r="M887" s="464"/>
      <c r="N887" s="464"/>
      <c r="O887" s="464"/>
      <c r="P887" s="464"/>
      <c r="Q887" s="464"/>
      <c r="R887" s="464"/>
      <c r="S887" s="464"/>
      <c r="T887" s="464"/>
      <c r="U887" s="464"/>
      <c r="V887" s="464"/>
      <c r="W887" s="464"/>
      <c r="X887" s="464"/>
      <c r="Y887" s="464"/>
      <c r="Z887" s="464"/>
    </row>
    <row r="888" ht="15.75" customHeight="1">
      <c r="A888" s="464"/>
      <c r="B888" s="464"/>
      <c r="C888" s="464"/>
      <c r="D888" s="464"/>
      <c r="E888" s="464"/>
      <c r="F888" s="464"/>
      <c r="G888" s="469">
        <v>0.05</v>
      </c>
      <c r="H888" s="464"/>
      <c r="I888" s="464"/>
      <c r="J888" s="464"/>
      <c r="K888" s="464"/>
      <c r="L888" s="464"/>
      <c r="M888" s="464"/>
      <c r="N888" s="464"/>
      <c r="O888" s="464"/>
      <c r="P888" s="464"/>
      <c r="Q888" s="464"/>
      <c r="R888" s="464"/>
      <c r="S888" s="464"/>
      <c r="T888" s="464"/>
      <c r="U888" s="464"/>
      <c r="V888" s="464"/>
      <c r="W888" s="464"/>
      <c r="X888" s="464"/>
      <c r="Y888" s="464"/>
      <c r="Z888" s="464"/>
    </row>
    <row r="889" ht="15.75" customHeight="1">
      <c r="A889" s="464"/>
      <c r="B889" s="464"/>
      <c r="C889" s="464"/>
      <c r="D889" s="464"/>
      <c r="E889" s="464"/>
      <c r="F889" s="464"/>
      <c r="G889" s="469">
        <v>0.05</v>
      </c>
      <c r="H889" s="464"/>
      <c r="I889" s="464"/>
      <c r="J889" s="464"/>
      <c r="K889" s="464"/>
      <c r="L889" s="464"/>
      <c r="M889" s="464"/>
      <c r="N889" s="464"/>
      <c r="O889" s="464"/>
      <c r="P889" s="464"/>
      <c r="Q889" s="464"/>
      <c r="R889" s="464"/>
      <c r="S889" s="464"/>
      <c r="T889" s="464"/>
      <c r="U889" s="464"/>
      <c r="V889" s="464"/>
      <c r="W889" s="464"/>
      <c r="X889" s="464"/>
      <c r="Y889" s="464"/>
      <c r="Z889" s="464"/>
    </row>
    <row r="890" ht="15.75" customHeight="1">
      <c r="A890" s="464"/>
      <c r="B890" s="464"/>
      <c r="C890" s="464"/>
      <c r="D890" s="464"/>
      <c r="E890" s="464"/>
      <c r="F890" s="464"/>
      <c r="G890" s="469">
        <v>0.06</v>
      </c>
      <c r="H890" s="464"/>
      <c r="I890" s="464"/>
      <c r="J890" s="464"/>
      <c r="K890" s="464"/>
      <c r="L890" s="464"/>
      <c r="M890" s="464"/>
      <c r="N890" s="464"/>
      <c r="O890" s="464"/>
      <c r="P890" s="464"/>
      <c r="Q890" s="464"/>
      <c r="R890" s="464"/>
      <c r="S890" s="464"/>
      <c r="T890" s="464"/>
      <c r="U890" s="464"/>
      <c r="V890" s="464"/>
      <c r="W890" s="464"/>
      <c r="X890" s="464"/>
      <c r="Y890" s="464"/>
      <c r="Z890" s="464"/>
    </row>
    <row r="891" ht="15.75" customHeight="1">
      <c r="A891" s="464"/>
      <c r="B891" s="464"/>
      <c r="C891" s="464"/>
      <c r="D891" s="464"/>
      <c r="E891" s="464"/>
      <c r="F891" s="464"/>
      <c r="G891" s="469">
        <v>0.05</v>
      </c>
      <c r="H891" s="464"/>
      <c r="I891" s="464"/>
      <c r="J891" s="464"/>
      <c r="K891" s="464"/>
      <c r="L891" s="464"/>
      <c r="M891" s="464"/>
      <c r="N891" s="464"/>
      <c r="O891" s="464"/>
      <c r="P891" s="464"/>
      <c r="Q891" s="464"/>
      <c r="R891" s="464"/>
      <c r="S891" s="464"/>
      <c r="T891" s="464"/>
      <c r="U891" s="464"/>
      <c r="V891" s="464"/>
      <c r="W891" s="464"/>
      <c r="X891" s="464"/>
      <c r="Y891" s="464"/>
      <c r="Z891" s="464"/>
    </row>
    <row r="892" ht="15.75" customHeight="1">
      <c r="A892" s="464"/>
      <c r="B892" s="464"/>
      <c r="C892" s="464"/>
      <c r="D892" s="464"/>
      <c r="E892" s="464"/>
      <c r="F892" s="464"/>
      <c r="G892" s="469">
        <v>0.05</v>
      </c>
      <c r="H892" s="464"/>
      <c r="I892" s="464"/>
      <c r="J892" s="464"/>
      <c r="K892" s="464"/>
      <c r="L892" s="464"/>
      <c r="M892" s="464"/>
      <c r="N892" s="464"/>
      <c r="O892" s="464"/>
      <c r="P892" s="464"/>
      <c r="Q892" s="464"/>
      <c r="R892" s="464"/>
      <c r="S892" s="464"/>
      <c r="T892" s="464"/>
      <c r="U892" s="464"/>
      <c r="V892" s="464"/>
      <c r="W892" s="464"/>
      <c r="X892" s="464"/>
      <c r="Y892" s="464"/>
      <c r="Z892" s="464"/>
    </row>
    <row r="893" ht="15.75" customHeight="1">
      <c r="A893" s="464"/>
      <c r="B893" s="464"/>
      <c r="C893" s="464"/>
      <c r="D893" s="464"/>
      <c r="E893" s="464"/>
      <c r="F893" s="464"/>
      <c r="G893" s="469">
        <v>0.06</v>
      </c>
      <c r="H893" s="464"/>
      <c r="I893" s="464"/>
      <c r="J893" s="464"/>
      <c r="K893" s="464"/>
      <c r="L893" s="464"/>
      <c r="M893" s="464"/>
      <c r="N893" s="464"/>
      <c r="O893" s="464"/>
      <c r="P893" s="464"/>
      <c r="Q893" s="464"/>
      <c r="R893" s="464"/>
      <c r="S893" s="464"/>
      <c r="T893" s="464"/>
      <c r="U893" s="464"/>
      <c r="V893" s="464"/>
      <c r="W893" s="464"/>
      <c r="X893" s="464"/>
      <c r="Y893" s="464"/>
      <c r="Z893" s="464"/>
    </row>
    <row r="894" ht="15.75" customHeight="1">
      <c r="A894" s="464"/>
      <c r="B894" s="464"/>
      <c r="C894" s="464"/>
      <c r="D894" s="464"/>
      <c r="E894" s="464"/>
      <c r="F894" s="464"/>
      <c r="G894" s="469">
        <v>0.06</v>
      </c>
      <c r="H894" s="464"/>
      <c r="I894" s="464"/>
      <c r="J894" s="464"/>
      <c r="K894" s="464"/>
      <c r="L894" s="464"/>
      <c r="M894" s="464"/>
      <c r="N894" s="464"/>
      <c r="O894" s="464"/>
      <c r="P894" s="464"/>
      <c r="Q894" s="464"/>
      <c r="R894" s="464"/>
      <c r="S894" s="464"/>
      <c r="T894" s="464"/>
      <c r="U894" s="464"/>
      <c r="V894" s="464"/>
      <c r="W894" s="464"/>
      <c r="X894" s="464"/>
      <c r="Y894" s="464"/>
      <c r="Z894" s="464"/>
    </row>
    <row r="895" ht="15.75" customHeight="1">
      <c r="A895" s="464"/>
      <c r="B895" s="464"/>
      <c r="C895" s="464"/>
      <c r="D895" s="464"/>
      <c r="E895" s="464"/>
      <c r="F895" s="464"/>
      <c r="G895" s="469">
        <v>0.06</v>
      </c>
      <c r="H895" s="464"/>
      <c r="I895" s="464"/>
      <c r="J895" s="464"/>
      <c r="K895" s="464"/>
      <c r="L895" s="464"/>
      <c r="M895" s="464"/>
      <c r="N895" s="464"/>
      <c r="O895" s="464"/>
      <c r="P895" s="464"/>
      <c r="Q895" s="464"/>
      <c r="R895" s="464"/>
      <c r="S895" s="464"/>
      <c r="T895" s="464"/>
      <c r="U895" s="464"/>
      <c r="V895" s="464"/>
      <c r="W895" s="464"/>
      <c r="X895" s="464"/>
      <c r="Y895" s="464"/>
      <c r="Z895" s="464"/>
    </row>
    <row r="896" ht="15.75" customHeight="1">
      <c r="A896" s="464"/>
      <c r="B896" s="464"/>
      <c r="C896" s="464"/>
      <c r="D896" s="464"/>
      <c r="E896" s="464"/>
      <c r="F896" s="464"/>
      <c r="G896" s="469">
        <v>0.06</v>
      </c>
      <c r="H896" s="464"/>
      <c r="I896" s="464"/>
      <c r="J896" s="464"/>
      <c r="K896" s="464"/>
      <c r="L896" s="464"/>
      <c r="M896" s="464"/>
      <c r="N896" s="464"/>
      <c r="O896" s="464"/>
      <c r="P896" s="464"/>
      <c r="Q896" s="464"/>
      <c r="R896" s="464"/>
      <c r="S896" s="464"/>
      <c r="T896" s="464"/>
      <c r="U896" s="464"/>
      <c r="V896" s="464"/>
      <c r="W896" s="464"/>
      <c r="X896" s="464"/>
      <c r="Y896" s="464"/>
      <c r="Z896" s="464"/>
    </row>
    <row r="897" ht="15.75" customHeight="1">
      <c r="A897" s="464"/>
      <c r="B897" s="464"/>
      <c r="C897" s="464"/>
      <c r="D897" s="464"/>
      <c r="E897" s="464"/>
      <c r="F897" s="464"/>
      <c r="G897" s="469">
        <v>0.06</v>
      </c>
      <c r="H897" s="464"/>
      <c r="I897" s="464"/>
      <c r="J897" s="464"/>
      <c r="K897" s="464"/>
      <c r="L897" s="464"/>
      <c r="M897" s="464"/>
      <c r="N897" s="464"/>
      <c r="O897" s="464"/>
      <c r="P897" s="464"/>
      <c r="Q897" s="464"/>
      <c r="R897" s="464"/>
      <c r="S897" s="464"/>
      <c r="T897" s="464"/>
      <c r="U897" s="464"/>
      <c r="V897" s="464"/>
      <c r="W897" s="464"/>
      <c r="X897" s="464"/>
      <c r="Y897" s="464"/>
      <c r="Z897" s="464"/>
    </row>
    <row r="898" ht="15.75" customHeight="1">
      <c r="A898" s="464"/>
      <c r="B898" s="464"/>
      <c r="C898" s="464"/>
      <c r="D898" s="464"/>
      <c r="E898" s="464"/>
      <c r="F898" s="464"/>
      <c r="G898" s="469">
        <v>0.06</v>
      </c>
      <c r="H898" s="464"/>
      <c r="I898" s="464"/>
      <c r="J898" s="464"/>
      <c r="K898" s="464"/>
      <c r="L898" s="464"/>
      <c r="M898" s="464"/>
      <c r="N898" s="464"/>
      <c r="O898" s="464"/>
      <c r="P898" s="464"/>
      <c r="Q898" s="464"/>
      <c r="R898" s="464"/>
      <c r="S898" s="464"/>
      <c r="T898" s="464"/>
      <c r="U898" s="464"/>
      <c r="V898" s="464"/>
      <c r="W898" s="464"/>
      <c r="X898" s="464"/>
      <c r="Y898" s="464"/>
      <c r="Z898" s="464"/>
    </row>
    <row r="899" ht="15.75" customHeight="1">
      <c r="A899" s="464"/>
      <c r="B899" s="464"/>
      <c r="C899" s="464"/>
      <c r="D899" s="464"/>
      <c r="E899" s="464"/>
      <c r="F899" s="464"/>
      <c r="G899" s="469">
        <v>0.05</v>
      </c>
      <c r="H899" s="464"/>
      <c r="I899" s="464"/>
      <c r="J899" s="464"/>
      <c r="K899" s="464"/>
      <c r="L899" s="464"/>
      <c r="M899" s="464"/>
      <c r="N899" s="464"/>
      <c r="O899" s="464"/>
      <c r="P899" s="464"/>
      <c r="Q899" s="464"/>
      <c r="R899" s="464"/>
      <c r="S899" s="464"/>
      <c r="T899" s="464"/>
      <c r="U899" s="464"/>
      <c r="V899" s="464"/>
      <c r="W899" s="464"/>
      <c r="X899" s="464"/>
      <c r="Y899" s="464"/>
      <c r="Z899" s="464"/>
    </row>
    <row r="900" ht="15.75" customHeight="1">
      <c r="A900" s="464"/>
      <c r="B900" s="464"/>
      <c r="C900" s="464"/>
      <c r="D900" s="464"/>
      <c r="E900" s="464"/>
      <c r="F900" s="464"/>
      <c r="G900" s="469">
        <v>0.05</v>
      </c>
      <c r="H900" s="464"/>
      <c r="I900" s="464"/>
      <c r="J900" s="464"/>
      <c r="K900" s="464"/>
      <c r="L900" s="464"/>
      <c r="M900" s="464"/>
      <c r="N900" s="464"/>
      <c r="O900" s="464"/>
      <c r="P900" s="464"/>
      <c r="Q900" s="464"/>
      <c r="R900" s="464"/>
      <c r="S900" s="464"/>
      <c r="T900" s="464"/>
      <c r="U900" s="464"/>
      <c r="V900" s="464"/>
      <c r="W900" s="464"/>
      <c r="X900" s="464"/>
      <c r="Y900" s="464"/>
      <c r="Z900" s="464"/>
    </row>
    <row r="901" ht="15.75" customHeight="1">
      <c r="A901" s="464"/>
      <c r="B901" s="464"/>
      <c r="C901" s="464"/>
      <c r="D901" s="464"/>
      <c r="E901" s="464"/>
      <c r="F901" s="464"/>
      <c r="G901" s="469">
        <v>0.05</v>
      </c>
      <c r="H901" s="464"/>
      <c r="I901" s="464"/>
      <c r="J901" s="464"/>
      <c r="K901" s="464"/>
      <c r="L901" s="464"/>
      <c r="M901" s="464"/>
      <c r="N901" s="464"/>
      <c r="O901" s="464"/>
      <c r="P901" s="464"/>
      <c r="Q901" s="464"/>
      <c r="R901" s="464"/>
      <c r="S901" s="464"/>
      <c r="T901" s="464"/>
      <c r="U901" s="464"/>
      <c r="V901" s="464"/>
      <c r="W901" s="464"/>
      <c r="X901" s="464"/>
      <c r="Y901" s="464"/>
      <c r="Z901" s="464"/>
    </row>
    <row r="902" ht="15.75" customHeight="1">
      <c r="A902" s="464"/>
      <c r="B902" s="464"/>
      <c r="C902" s="464"/>
      <c r="D902" s="464"/>
      <c r="E902" s="464"/>
      <c r="F902" s="464"/>
      <c r="G902" s="469">
        <v>0.05</v>
      </c>
      <c r="H902" s="464"/>
      <c r="I902" s="464"/>
      <c r="J902" s="464"/>
      <c r="K902" s="464"/>
      <c r="L902" s="464"/>
      <c r="M902" s="464"/>
      <c r="N902" s="464"/>
      <c r="O902" s="464"/>
      <c r="P902" s="464"/>
      <c r="Q902" s="464"/>
      <c r="R902" s="464"/>
      <c r="S902" s="464"/>
      <c r="T902" s="464"/>
      <c r="U902" s="464"/>
      <c r="V902" s="464"/>
      <c r="W902" s="464"/>
      <c r="X902" s="464"/>
      <c r="Y902" s="464"/>
      <c r="Z902" s="464"/>
    </row>
    <row r="903" ht="15.75" customHeight="1">
      <c r="A903" s="464"/>
      <c r="B903" s="464"/>
      <c r="C903" s="464"/>
      <c r="D903" s="464"/>
      <c r="E903" s="464"/>
      <c r="F903" s="464"/>
      <c r="G903" s="469">
        <v>0.04</v>
      </c>
      <c r="H903" s="464"/>
      <c r="I903" s="464"/>
      <c r="J903" s="464"/>
      <c r="K903" s="464"/>
      <c r="L903" s="464"/>
      <c r="M903" s="464"/>
      <c r="N903" s="464"/>
      <c r="O903" s="464"/>
      <c r="P903" s="464"/>
      <c r="Q903" s="464"/>
      <c r="R903" s="464"/>
      <c r="S903" s="464"/>
      <c r="T903" s="464"/>
      <c r="U903" s="464"/>
      <c r="V903" s="464"/>
      <c r="W903" s="464"/>
      <c r="X903" s="464"/>
      <c r="Y903" s="464"/>
      <c r="Z903" s="464"/>
    </row>
    <row r="904" ht="15.75" customHeight="1">
      <c r="A904" s="464"/>
      <c r="B904" s="464"/>
      <c r="C904" s="464"/>
      <c r="D904" s="464"/>
      <c r="E904" s="464"/>
      <c r="F904" s="464"/>
      <c r="G904" s="469">
        <v>0.05</v>
      </c>
      <c r="H904" s="464"/>
      <c r="I904" s="464"/>
      <c r="J904" s="464"/>
      <c r="K904" s="464"/>
      <c r="L904" s="464"/>
      <c r="M904" s="464"/>
      <c r="N904" s="464"/>
      <c r="O904" s="464"/>
      <c r="P904" s="464"/>
      <c r="Q904" s="464"/>
      <c r="R904" s="464"/>
      <c r="S904" s="464"/>
      <c r="T904" s="464"/>
      <c r="U904" s="464"/>
      <c r="V904" s="464"/>
      <c r="W904" s="464"/>
      <c r="X904" s="464"/>
      <c r="Y904" s="464"/>
      <c r="Z904" s="464"/>
    </row>
    <row r="905" ht="15.75" customHeight="1">
      <c r="A905" s="464"/>
      <c r="B905" s="464"/>
      <c r="C905" s="464"/>
      <c r="D905" s="464"/>
      <c r="E905" s="464"/>
      <c r="F905" s="464"/>
      <c r="G905" s="469">
        <v>0.06</v>
      </c>
      <c r="H905" s="464"/>
      <c r="I905" s="464"/>
      <c r="J905" s="464"/>
      <c r="K905" s="464"/>
      <c r="L905" s="464"/>
      <c r="M905" s="464"/>
      <c r="N905" s="464"/>
      <c r="O905" s="464"/>
      <c r="P905" s="464"/>
      <c r="Q905" s="464"/>
      <c r="R905" s="464"/>
      <c r="S905" s="464"/>
      <c r="T905" s="464"/>
      <c r="U905" s="464"/>
      <c r="V905" s="464"/>
      <c r="W905" s="464"/>
      <c r="X905" s="464"/>
      <c r="Y905" s="464"/>
      <c r="Z905" s="464"/>
    </row>
    <row r="906" ht="15.75" customHeight="1">
      <c r="A906" s="464"/>
      <c r="B906" s="464"/>
      <c r="C906" s="464"/>
      <c r="D906" s="464"/>
      <c r="E906" s="464"/>
      <c r="F906" s="464"/>
      <c r="G906" s="469">
        <v>0.04</v>
      </c>
      <c r="H906" s="464"/>
      <c r="I906" s="464"/>
      <c r="J906" s="464"/>
      <c r="K906" s="464"/>
      <c r="L906" s="464"/>
      <c r="M906" s="464"/>
      <c r="N906" s="464"/>
      <c r="O906" s="464"/>
      <c r="P906" s="464"/>
      <c r="Q906" s="464"/>
      <c r="R906" s="464"/>
      <c r="S906" s="464"/>
      <c r="T906" s="464"/>
      <c r="U906" s="464"/>
      <c r="V906" s="464"/>
      <c r="W906" s="464"/>
      <c r="X906" s="464"/>
      <c r="Y906" s="464"/>
      <c r="Z906" s="464"/>
    </row>
    <row r="907" ht="15.75" customHeight="1">
      <c r="A907" s="464"/>
      <c r="B907" s="464"/>
      <c r="C907" s="464"/>
      <c r="D907" s="464"/>
      <c r="E907" s="464"/>
      <c r="F907" s="464"/>
      <c r="G907" s="469">
        <v>0.05</v>
      </c>
      <c r="H907" s="464"/>
      <c r="I907" s="464"/>
      <c r="J907" s="464"/>
      <c r="K907" s="464"/>
      <c r="L907" s="464"/>
      <c r="M907" s="464"/>
      <c r="N907" s="464"/>
      <c r="O907" s="464"/>
      <c r="P907" s="464"/>
      <c r="Q907" s="464"/>
      <c r="R907" s="464"/>
      <c r="S907" s="464"/>
      <c r="T907" s="464"/>
      <c r="U907" s="464"/>
      <c r="V907" s="464"/>
      <c r="W907" s="464"/>
      <c r="X907" s="464"/>
      <c r="Y907" s="464"/>
      <c r="Z907" s="464"/>
    </row>
    <row r="908" ht="15.75" customHeight="1">
      <c r="A908" s="464"/>
      <c r="B908" s="464"/>
      <c r="C908" s="464"/>
      <c r="D908" s="464"/>
      <c r="E908" s="464"/>
      <c r="F908" s="464"/>
      <c r="G908" s="469">
        <v>0.05</v>
      </c>
      <c r="H908" s="464"/>
      <c r="I908" s="464"/>
      <c r="J908" s="464"/>
      <c r="K908" s="464"/>
      <c r="L908" s="464"/>
      <c r="M908" s="464"/>
      <c r="N908" s="464"/>
      <c r="O908" s="464"/>
      <c r="P908" s="464"/>
      <c r="Q908" s="464"/>
      <c r="R908" s="464"/>
      <c r="S908" s="464"/>
      <c r="T908" s="464"/>
      <c r="U908" s="464"/>
      <c r="V908" s="464"/>
      <c r="W908" s="464"/>
      <c r="X908" s="464"/>
      <c r="Y908" s="464"/>
      <c r="Z908" s="464"/>
    </row>
    <row r="909" ht="15.75" customHeight="1">
      <c r="A909" s="464"/>
      <c r="B909" s="464"/>
      <c r="C909" s="464"/>
      <c r="D909" s="464"/>
      <c r="E909" s="464"/>
      <c r="F909" s="464"/>
      <c r="G909" s="469">
        <v>0.05</v>
      </c>
      <c r="H909" s="464"/>
      <c r="I909" s="464"/>
      <c r="J909" s="464"/>
      <c r="K909" s="464"/>
      <c r="L909" s="464"/>
      <c r="M909" s="464"/>
      <c r="N909" s="464"/>
      <c r="O909" s="464"/>
      <c r="P909" s="464"/>
      <c r="Q909" s="464"/>
      <c r="R909" s="464"/>
      <c r="S909" s="464"/>
      <c r="T909" s="464"/>
      <c r="U909" s="464"/>
      <c r="V909" s="464"/>
      <c r="W909" s="464"/>
      <c r="X909" s="464"/>
      <c r="Y909" s="464"/>
      <c r="Z909" s="464"/>
    </row>
    <row r="910" ht="15.75" customHeight="1">
      <c r="A910" s="464"/>
      <c r="B910" s="464"/>
      <c r="C910" s="464"/>
      <c r="D910" s="464"/>
      <c r="E910" s="464"/>
      <c r="F910" s="464"/>
      <c r="G910" s="469">
        <v>0.05</v>
      </c>
      <c r="H910" s="464"/>
      <c r="I910" s="464"/>
      <c r="J910" s="464"/>
      <c r="K910" s="464"/>
      <c r="L910" s="464"/>
      <c r="M910" s="464"/>
      <c r="N910" s="464"/>
      <c r="O910" s="464"/>
      <c r="P910" s="464"/>
      <c r="Q910" s="464"/>
      <c r="R910" s="464"/>
      <c r="S910" s="464"/>
      <c r="T910" s="464"/>
      <c r="U910" s="464"/>
      <c r="V910" s="464"/>
      <c r="W910" s="464"/>
      <c r="X910" s="464"/>
      <c r="Y910" s="464"/>
      <c r="Z910" s="464"/>
    </row>
    <row r="911" ht="15.75" customHeight="1">
      <c r="A911" s="464"/>
      <c r="B911" s="464"/>
      <c r="C911" s="464"/>
      <c r="D911" s="464"/>
      <c r="E911" s="464"/>
      <c r="F911" s="464"/>
      <c r="G911" s="469">
        <v>0.05</v>
      </c>
      <c r="H911" s="464"/>
      <c r="I911" s="464"/>
      <c r="J911" s="464"/>
      <c r="K911" s="464"/>
      <c r="L911" s="464"/>
      <c r="M911" s="464"/>
      <c r="N911" s="464"/>
      <c r="O911" s="464"/>
      <c r="P911" s="464"/>
      <c r="Q911" s="464"/>
      <c r="R911" s="464"/>
      <c r="S911" s="464"/>
      <c r="T911" s="464"/>
      <c r="U911" s="464"/>
      <c r="V911" s="464"/>
      <c r="W911" s="464"/>
      <c r="X911" s="464"/>
      <c r="Y911" s="464"/>
      <c r="Z911" s="464"/>
    </row>
    <row r="912" ht="15.75" customHeight="1">
      <c r="A912" s="464"/>
      <c r="B912" s="464"/>
      <c r="C912" s="464"/>
      <c r="D912" s="464"/>
      <c r="E912" s="464"/>
      <c r="F912" s="464"/>
      <c r="G912" s="469">
        <v>0.05</v>
      </c>
      <c r="H912" s="464"/>
      <c r="I912" s="464"/>
      <c r="J912" s="464"/>
      <c r="K912" s="464"/>
      <c r="L912" s="464"/>
      <c r="M912" s="464"/>
      <c r="N912" s="464"/>
      <c r="O912" s="464"/>
      <c r="P912" s="464"/>
      <c r="Q912" s="464"/>
      <c r="R912" s="464"/>
      <c r="S912" s="464"/>
      <c r="T912" s="464"/>
      <c r="U912" s="464"/>
      <c r="V912" s="464"/>
      <c r="W912" s="464"/>
      <c r="X912" s="464"/>
      <c r="Y912" s="464"/>
      <c r="Z912" s="464"/>
    </row>
    <row r="913" ht="15.75" customHeight="1">
      <c r="A913" s="464"/>
      <c r="B913" s="464"/>
      <c r="C913" s="464"/>
      <c r="D913" s="464"/>
      <c r="E913" s="464"/>
      <c r="F913" s="464"/>
      <c r="G913" s="469">
        <v>0.05</v>
      </c>
      <c r="H913" s="464"/>
      <c r="I913" s="464"/>
      <c r="J913" s="464"/>
      <c r="K913" s="464"/>
      <c r="L913" s="464"/>
      <c r="M913" s="464"/>
      <c r="N913" s="464"/>
      <c r="O913" s="464"/>
      <c r="P913" s="464"/>
      <c r="Q913" s="464"/>
      <c r="R913" s="464"/>
      <c r="S913" s="464"/>
      <c r="T913" s="464"/>
      <c r="U913" s="464"/>
      <c r="V913" s="464"/>
      <c r="W913" s="464"/>
      <c r="X913" s="464"/>
      <c r="Y913" s="464"/>
      <c r="Z913" s="464"/>
    </row>
    <row r="914" ht="15.75" customHeight="1">
      <c r="A914" s="464"/>
      <c r="B914" s="464"/>
      <c r="C914" s="464"/>
      <c r="D914" s="464"/>
      <c r="E914" s="464"/>
      <c r="F914" s="464"/>
      <c r="G914" s="469">
        <v>0.05</v>
      </c>
      <c r="H914" s="464"/>
      <c r="I914" s="464"/>
      <c r="J914" s="464"/>
      <c r="K914" s="464"/>
      <c r="L914" s="464"/>
      <c r="M914" s="464"/>
      <c r="N914" s="464"/>
      <c r="O914" s="464"/>
      <c r="P914" s="464"/>
      <c r="Q914" s="464"/>
      <c r="R914" s="464"/>
      <c r="S914" s="464"/>
      <c r="T914" s="464"/>
      <c r="U914" s="464"/>
      <c r="V914" s="464"/>
      <c r="W914" s="464"/>
      <c r="X914" s="464"/>
      <c r="Y914" s="464"/>
      <c r="Z914" s="464"/>
    </row>
    <row r="915" ht="15.75" customHeight="1">
      <c r="A915" s="464"/>
      <c r="B915" s="464"/>
      <c r="C915" s="464"/>
      <c r="D915" s="464"/>
      <c r="E915" s="464"/>
      <c r="F915" s="464"/>
      <c r="G915" s="469">
        <v>0.06</v>
      </c>
      <c r="H915" s="464"/>
      <c r="I915" s="464"/>
      <c r="J915" s="464"/>
      <c r="K915" s="464"/>
      <c r="L915" s="464"/>
      <c r="M915" s="464"/>
      <c r="N915" s="464"/>
      <c r="O915" s="464"/>
      <c r="P915" s="464"/>
      <c r="Q915" s="464"/>
      <c r="R915" s="464"/>
      <c r="S915" s="464"/>
      <c r="T915" s="464"/>
      <c r="U915" s="464"/>
      <c r="V915" s="464"/>
      <c r="W915" s="464"/>
      <c r="X915" s="464"/>
      <c r="Y915" s="464"/>
      <c r="Z915" s="464"/>
    </row>
    <row r="916" ht="15.75" customHeight="1">
      <c r="A916" s="464"/>
      <c r="B916" s="464"/>
      <c r="C916" s="464"/>
      <c r="D916" s="464"/>
      <c r="E916" s="464"/>
      <c r="F916" s="464"/>
      <c r="G916" s="469">
        <v>0.06</v>
      </c>
      <c r="H916" s="464"/>
      <c r="I916" s="464"/>
      <c r="J916" s="464"/>
      <c r="K916" s="464"/>
      <c r="L916" s="464"/>
      <c r="M916" s="464"/>
      <c r="N916" s="464"/>
      <c r="O916" s="464"/>
      <c r="P916" s="464"/>
      <c r="Q916" s="464"/>
      <c r="R916" s="464"/>
      <c r="S916" s="464"/>
      <c r="T916" s="464"/>
      <c r="U916" s="464"/>
      <c r="V916" s="464"/>
      <c r="W916" s="464"/>
      <c r="X916" s="464"/>
      <c r="Y916" s="464"/>
      <c r="Z916" s="464"/>
    </row>
    <row r="917" ht="15.75" customHeight="1">
      <c r="A917" s="464"/>
      <c r="B917" s="464"/>
      <c r="C917" s="464"/>
      <c r="D917" s="464"/>
      <c r="E917" s="464"/>
      <c r="F917" s="464"/>
      <c r="G917" s="469">
        <v>0.06</v>
      </c>
      <c r="H917" s="464"/>
      <c r="I917" s="464"/>
      <c r="J917" s="464"/>
      <c r="K917" s="464"/>
      <c r="L917" s="464"/>
      <c r="M917" s="464"/>
      <c r="N917" s="464"/>
      <c r="O917" s="464"/>
      <c r="P917" s="464"/>
      <c r="Q917" s="464"/>
      <c r="R917" s="464"/>
      <c r="S917" s="464"/>
      <c r="T917" s="464"/>
      <c r="U917" s="464"/>
      <c r="V917" s="464"/>
      <c r="W917" s="464"/>
      <c r="X917" s="464"/>
      <c r="Y917" s="464"/>
      <c r="Z917" s="464"/>
    </row>
    <row r="918" ht="15.75" customHeight="1">
      <c r="A918" s="464"/>
      <c r="B918" s="464"/>
      <c r="C918" s="464"/>
      <c r="D918" s="464"/>
      <c r="E918" s="464"/>
      <c r="F918" s="464"/>
      <c r="G918" s="469">
        <v>0.06</v>
      </c>
      <c r="H918" s="464"/>
      <c r="I918" s="464"/>
      <c r="J918" s="464"/>
      <c r="K918" s="464"/>
      <c r="L918" s="464"/>
      <c r="M918" s="464"/>
      <c r="N918" s="464"/>
      <c r="O918" s="464"/>
      <c r="P918" s="464"/>
      <c r="Q918" s="464"/>
      <c r="R918" s="464"/>
      <c r="S918" s="464"/>
      <c r="T918" s="464"/>
      <c r="U918" s="464"/>
      <c r="V918" s="464"/>
      <c r="W918" s="464"/>
      <c r="X918" s="464"/>
      <c r="Y918" s="464"/>
      <c r="Z918" s="464"/>
    </row>
    <row r="919" ht="15.75" customHeight="1">
      <c r="A919" s="464"/>
      <c r="B919" s="464"/>
      <c r="C919" s="464"/>
      <c r="D919" s="464"/>
      <c r="E919" s="464"/>
      <c r="F919" s="464"/>
      <c r="G919" s="469">
        <v>0.05</v>
      </c>
      <c r="H919" s="464"/>
      <c r="I919" s="464"/>
      <c r="J919" s="464"/>
      <c r="K919" s="464"/>
      <c r="L919" s="464"/>
      <c r="M919" s="464"/>
      <c r="N919" s="464"/>
      <c r="O919" s="464"/>
      <c r="P919" s="464"/>
      <c r="Q919" s="464"/>
      <c r="R919" s="464"/>
      <c r="S919" s="464"/>
      <c r="T919" s="464"/>
      <c r="U919" s="464"/>
      <c r="V919" s="464"/>
      <c r="W919" s="464"/>
      <c r="X919" s="464"/>
      <c r="Y919" s="464"/>
      <c r="Z919" s="464"/>
    </row>
    <row r="920" ht="15.75" customHeight="1">
      <c r="A920" s="464"/>
      <c r="B920" s="464"/>
      <c r="C920" s="464"/>
      <c r="D920" s="464"/>
      <c r="E920" s="464"/>
      <c r="F920" s="464"/>
      <c r="G920" s="469">
        <v>0.06</v>
      </c>
      <c r="H920" s="464"/>
      <c r="I920" s="464"/>
      <c r="J920" s="464"/>
      <c r="K920" s="464"/>
      <c r="L920" s="464"/>
      <c r="M920" s="464"/>
      <c r="N920" s="464"/>
      <c r="O920" s="464"/>
      <c r="P920" s="464"/>
      <c r="Q920" s="464"/>
      <c r="R920" s="464"/>
      <c r="S920" s="464"/>
      <c r="T920" s="464"/>
      <c r="U920" s="464"/>
      <c r="V920" s="464"/>
      <c r="W920" s="464"/>
      <c r="X920" s="464"/>
      <c r="Y920" s="464"/>
      <c r="Z920" s="464"/>
    </row>
    <row r="921" ht="15.75" customHeight="1">
      <c r="A921" s="464"/>
      <c r="B921" s="464"/>
      <c r="C921" s="464"/>
      <c r="D921" s="464"/>
      <c r="E921" s="464"/>
      <c r="F921" s="464"/>
      <c r="G921" s="469">
        <v>0.05</v>
      </c>
      <c r="H921" s="464"/>
      <c r="I921" s="464"/>
      <c r="J921" s="464"/>
      <c r="K921" s="464"/>
      <c r="L921" s="464"/>
      <c r="M921" s="464"/>
      <c r="N921" s="464"/>
      <c r="O921" s="464"/>
      <c r="P921" s="464"/>
      <c r="Q921" s="464"/>
      <c r="R921" s="464"/>
      <c r="S921" s="464"/>
      <c r="T921" s="464"/>
      <c r="U921" s="464"/>
      <c r="V921" s="464"/>
      <c r="W921" s="464"/>
      <c r="X921" s="464"/>
      <c r="Y921" s="464"/>
      <c r="Z921" s="464"/>
    </row>
    <row r="922" ht="15.75" customHeight="1">
      <c r="A922" s="464"/>
      <c r="B922" s="464"/>
      <c r="C922" s="464"/>
      <c r="D922" s="464"/>
      <c r="E922" s="464"/>
      <c r="F922" s="464"/>
      <c r="G922" s="469">
        <v>0.06</v>
      </c>
      <c r="H922" s="464"/>
      <c r="I922" s="464"/>
      <c r="J922" s="464"/>
      <c r="K922" s="464"/>
      <c r="L922" s="464"/>
      <c r="M922" s="464"/>
      <c r="N922" s="464"/>
      <c r="O922" s="464"/>
      <c r="P922" s="464"/>
      <c r="Q922" s="464"/>
      <c r="R922" s="464"/>
      <c r="S922" s="464"/>
      <c r="T922" s="464"/>
      <c r="U922" s="464"/>
      <c r="V922" s="464"/>
      <c r="W922" s="464"/>
      <c r="X922" s="464"/>
      <c r="Y922" s="464"/>
      <c r="Z922" s="464"/>
    </row>
    <row r="923" ht="15.75" customHeight="1">
      <c r="A923" s="464"/>
      <c r="B923" s="464"/>
      <c r="C923" s="464"/>
      <c r="D923" s="464"/>
      <c r="E923" s="464"/>
      <c r="F923" s="464"/>
      <c r="G923" s="469">
        <v>0.06</v>
      </c>
      <c r="H923" s="464"/>
      <c r="I923" s="464"/>
      <c r="J923" s="464"/>
      <c r="K923" s="464"/>
      <c r="L923" s="464"/>
      <c r="M923" s="464"/>
      <c r="N923" s="464"/>
      <c r="O923" s="464"/>
      <c r="P923" s="464"/>
      <c r="Q923" s="464"/>
      <c r="R923" s="464"/>
      <c r="S923" s="464"/>
      <c r="T923" s="464"/>
      <c r="U923" s="464"/>
      <c r="V923" s="464"/>
      <c r="W923" s="464"/>
      <c r="X923" s="464"/>
      <c r="Y923" s="464"/>
      <c r="Z923" s="464"/>
    </row>
    <row r="924" ht="15.75" customHeight="1">
      <c r="A924" s="464"/>
      <c r="B924" s="464"/>
      <c r="C924" s="464"/>
      <c r="D924" s="464"/>
      <c r="E924" s="464"/>
      <c r="F924" s="464"/>
      <c r="G924" s="469">
        <v>0.06</v>
      </c>
      <c r="H924" s="464"/>
      <c r="I924" s="464"/>
      <c r="J924" s="464"/>
      <c r="K924" s="464"/>
      <c r="L924" s="464"/>
      <c r="M924" s="464"/>
      <c r="N924" s="464"/>
      <c r="O924" s="464"/>
      <c r="P924" s="464"/>
      <c r="Q924" s="464"/>
      <c r="R924" s="464"/>
      <c r="S924" s="464"/>
      <c r="T924" s="464"/>
      <c r="U924" s="464"/>
      <c r="V924" s="464"/>
      <c r="W924" s="464"/>
      <c r="X924" s="464"/>
      <c r="Y924" s="464"/>
      <c r="Z924" s="464"/>
    </row>
    <row r="925" ht="15.75" customHeight="1">
      <c r="A925" s="464"/>
      <c r="B925" s="464"/>
      <c r="C925" s="464"/>
      <c r="D925" s="464"/>
      <c r="E925" s="464"/>
      <c r="F925" s="464"/>
      <c r="G925" s="469">
        <v>0.07</v>
      </c>
      <c r="H925" s="464"/>
      <c r="I925" s="464"/>
      <c r="J925" s="464"/>
      <c r="K925" s="464"/>
      <c r="L925" s="464"/>
      <c r="M925" s="464"/>
      <c r="N925" s="464"/>
      <c r="O925" s="464"/>
      <c r="P925" s="464"/>
      <c r="Q925" s="464"/>
      <c r="R925" s="464"/>
      <c r="S925" s="464"/>
      <c r="T925" s="464"/>
      <c r="U925" s="464"/>
      <c r="V925" s="464"/>
      <c r="W925" s="464"/>
      <c r="X925" s="464"/>
      <c r="Y925" s="464"/>
      <c r="Z925" s="464"/>
    </row>
    <row r="926" ht="15.75" customHeight="1">
      <c r="A926" s="464"/>
      <c r="B926" s="464"/>
      <c r="C926" s="464"/>
      <c r="D926" s="464"/>
      <c r="E926" s="464"/>
      <c r="F926" s="464"/>
      <c r="G926" s="469">
        <v>0.06</v>
      </c>
      <c r="H926" s="464"/>
      <c r="I926" s="464"/>
      <c r="J926" s="464"/>
      <c r="K926" s="464"/>
      <c r="L926" s="464"/>
      <c r="M926" s="464"/>
      <c r="N926" s="464"/>
      <c r="O926" s="464"/>
      <c r="P926" s="464"/>
      <c r="Q926" s="464"/>
      <c r="R926" s="464"/>
      <c r="S926" s="464"/>
      <c r="T926" s="464"/>
      <c r="U926" s="464"/>
      <c r="V926" s="464"/>
      <c r="W926" s="464"/>
      <c r="X926" s="464"/>
      <c r="Y926" s="464"/>
      <c r="Z926" s="464"/>
    </row>
    <row r="927" ht="15.75" customHeight="1">
      <c r="A927" s="464"/>
      <c r="B927" s="464"/>
      <c r="C927" s="464"/>
      <c r="D927" s="464"/>
      <c r="E927" s="464"/>
      <c r="F927" s="464"/>
      <c r="G927" s="469">
        <v>0.06</v>
      </c>
      <c r="H927" s="464"/>
      <c r="I927" s="464"/>
      <c r="J927" s="464"/>
      <c r="K927" s="464"/>
      <c r="L927" s="464"/>
      <c r="M927" s="464"/>
      <c r="N927" s="464"/>
      <c r="O927" s="464"/>
      <c r="P927" s="464"/>
      <c r="Q927" s="464"/>
      <c r="R927" s="464"/>
      <c r="S927" s="464"/>
      <c r="T927" s="464"/>
      <c r="U927" s="464"/>
      <c r="V927" s="464"/>
      <c r="W927" s="464"/>
      <c r="X927" s="464"/>
      <c r="Y927" s="464"/>
      <c r="Z927" s="464"/>
    </row>
    <row r="928" ht="15.75" customHeight="1">
      <c r="A928" s="464"/>
      <c r="B928" s="464"/>
      <c r="C928" s="464"/>
      <c r="D928" s="464"/>
      <c r="E928" s="464"/>
      <c r="F928" s="464"/>
      <c r="G928" s="469">
        <v>0.05</v>
      </c>
      <c r="H928" s="464"/>
      <c r="I928" s="464"/>
      <c r="J928" s="464"/>
      <c r="K928" s="464"/>
      <c r="L928" s="464"/>
      <c r="M928" s="464"/>
      <c r="N928" s="464"/>
      <c r="O928" s="464"/>
      <c r="P928" s="464"/>
      <c r="Q928" s="464"/>
      <c r="R928" s="464"/>
      <c r="S928" s="464"/>
      <c r="T928" s="464"/>
      <c r="U928" s="464"/>
      <c r="V928" s="464"/>
      <c r="W928" s="464"/>
      <c r="X928" s="464"/>
      <c r="Y928" s="464"/>
      <c r="Z928" s="464"/>
    </row>
    <row r="929" ht="15.75" customHeight="1">
      <c r="A929" s="464"/>
      <c r="B929" s="464"/>
      <c r="C929" s="464"/>
      <c r="D929" s="464"/>
      <c r="E929" s="464"/>
      <c r="F929" s="464"/>
      <c r="G929" s="469">
        <v>0.05</v>
      </c>
      <c r="H929" s="464"/>
      <c r="I929" s="464"/>
      <c r="J929" s="464"/>
      <c r="K929" s="464"/>
      <c r="L929" s="464"/>
      <c r="M929" s="464"/>
      <c r="N929" s="464"/>
      <c r="O929" s="464"/>
      <c r="P929" s="464"/>
      <c r="Q929" s="464"/>
      <c r="R929" s="464"/>
      <c r="S929" s="464"/>
      <c r="T929" s="464"/>
      <c r="U929" s="464"/>
      <c r="V929" s="464"/>
      <c r="W929" s="464"/>
      <c r="X929" s="464"/>
      <c r="Y929" s="464"/>
      <c r="Z929" s="464"/>
    </row>
    <row r="930" ht="15.75" customHeight="1">
      <c r="A930" s="464"/>
      <c r="B930" s="464"/>
      <c r="C930" s="464"/>
      <c r="D930" s="464"/>
      <c r="E930" s="464"/>
      <c r="F930" s="464"/>
      <c r="G930" s="469">
        <v>0.06</v>
      </c>
      <c r="H930" s="464"/>
      <c r="I930" s="464"/>
      <c r="J930" s="464"/>
      <c r="K930" s="464"/>
      <c r="L930" s="464"/>
      <c r="M930" s="464"/>
      <c r="N930" s="464"/>
      <c r="O930" s="464"/>
      <c r="P930" s="464"/>
      <c r="Q930" s="464"/>
      <c r="R930" s="464"/>
      <c r="S930" s="464"/>
      <c r="T930" s="464"/>
      <c r="U930" s="464"/>
      <c r="V930" s="464"/>
      <c r="W930" s="464"/>
      <c r="X930" s="464"/>
      <c r="Y930" s="464"/>
      <c r="Z930" s="464"/>
    </row>
    <row r="931" ht="15.75" customHeight="1">
      <c r="A931" s="464"/>
      <c r="B931" s="464"/>
      <c r="C931" s="464"/>
      <c r="D931" s="464"/>
      <c r="E931" s="464"/>
      <c r="F931" s="464"/>
      <c r="G931" s="469">
        <v>0.05</v>
      </c>
      <c r="H931" s="464"/>
      <c r="I931" s="464"/>
      <c r="J931" s="464"/>
      <c r="K931" s="464"/>
      <c r="L931" s="464"/>
      <c r="M931" s="464"/>
      <c r="N931" s="464"/>
      <c r="O931" s="464"/>
      <c r="P931" s="464"/>
      <c r="Q931" s="464"/>
      <c r="R931" s="464"/>
      <c r="S931" s="464"/>
      <c r="T931" s="464"/>
      <c r="U931" s="464"/>
      <c r="V931" s="464"/>
      <c r="W931" s="464"/>
      <c r="X931" s="464"/>
      <c r="Y931" s="464"/>
      <c r="Z931" s="464"/>
    </row>
    <row r="932" ht="15.75" customHeight="1">
      <c r="A932" s="464"/>
      <c r="B932" s="464"/>
      <c r="C932" s="464"/>
      <c r="D932" s="464"/>
      <c r="E932" s="464"/>
      <c r="F932" s="464"/>
      <c r="G932" s="469">
        <v>0.05</v>
      </c>
      <c r="H932" s="464"/>
      <c r="I932" s="464"/>
      <c r="J932" s="464"/>
      <c r="K932" s="464"/>
      <c r="L932" s="464"/>
      <c r="M932" s="464"/>
      <c r="N932" s="464"/>
      <c r="O932" s="464"/>
      <c r="P932" s="464"/>
      <c r="Q932" s="464"/>
      <c r="R932" s="464"/>
      <c r="S932" s="464"/>
      <c r="T932" s="464"/>
      <c r="U932" s="464"/>
      <c r="V932" s="464"/>
      <c r="W932" s="464"/>
      <c r="X932" s="464"/>
      <c r="Y932" s="464"/>
      <c r="Z932" s="464"/>
    </row>
    <row r="933" ht="15.75" customHeight="1">
      <c r="A933" s="464"/>
      <c r="B933" s="464"/>
      <c r="C933" s="464"/>
      <c r="D933" s="464"/>
      <c r="E933" s="464"/>
      <c r="F933" s="464"/>
      <c r="G933" s="469">
        <v>0.07</v>
      </c>
      <c r="H933" s="464"/>
      <c r="I933" s="464"/>
      <c r="J933" s="464"/>
      <c r="K933" s="464"/>
      <c r="L933" s="464"/>
      <c r="M933" s="464"/>
      <c r="N933" s="464"/>
      <c r="O933" s="464"/>
      <c r="P933" s="464"/>
      <c r="Q933" s="464"/>
      <c r="R933" s="464"/>
      <c r="S933" s="464"/>
      <c r="T933" s="464"/>
      <c r="U933" s="464"/>
      <c r="V933" s="464"/>
      <c r="W933" s="464"/>
      <c r="X933" s="464"/>
      <c r="Y933" s="464"/>
      <c r="Z933" s="464"/>
    </row>
    <row r="934" ht="15.75" customHeight="1">
      <c r="A934" s="464"/>
      <c r="B934" s="464"/>
      <c r="C934" s="464"/>
      <c r="D934" s="464"/>
      <c r="E934" s="464"/>
      <c r="F934" s="464"/>
      <c r="G934" s="469">
        <v>0.07</v>
      </c>
      <c r="H934" s="464"/>
      <c r="I934" s="464"/>
      <c r="J934" s="464"/>
      <c r="K934" s="464"/>
      <c r="L934" s="464"/>
      <c r="M934" s="464"/>
      <c r="N934" s="464"/>
      <c r="O934" s="464"/>
      <c r="P934" s="464"/>
      <c r="Q934" s="464"/>
      <c r="R934" s="464"/>
      <c r="S934" s="464"/>
      <c r="T934" s="464"/>
      <c r="U934" s="464"/>
      <c r="V934" s="464"/>
      <c r="W934" s="464"/>
      <c r="X934" s="464"/>
      <c r="Y934" s="464"/>
      <c r="Z934" s="464"/>
    </row>
    <row r="935" ht="15.75" customHeight="1">
      <c r="A935" s="464"/>
      <c r="B935" s="464"/>
      <c r="C935" s="464"/>
      <c r="D935" s="464"/>
      <c r="E935" s="464"/>
      <c r="F935" s="464"/>
      <c r="G935" s="469">
        <v>0.08</v>
      </c>
      <c r="H935" s="464"/>
      <c r="I935" s="464"/>
      <c r="J935" s="464"/>
      <c r="K935" s="464"/>
      <c r="L935" s="464"/>
      <c r="M935" s="464"/>
      <c r="N935" s="464"/>
      <c r="O935" s="464"/>
      <c r="P935" s="464"/>
      <c r="Q935" s="464"/>
      <c r="R935" s="464"/>
      <c r="S935" s="464"/>
      <c r="T935" s="464"/>
      <c r="U935" s="464"/>
      <c r="V935" s="464"/>
      <c r="W935" s="464"/>
      <c r="X935" s="464"/>
      <c r="Y935" s="464"/>
      <c r="Z935" s="464"/>
    </row>
    <row r="936" ht="15.75" customHeight="1">
      <c r="A936" s="464"/>
      <c r="B936" s="464"/>
      <c r="C936" s="464"/>
      <c r="D936" s="464"/>
      <c r="E936" s="464"/>
      <c r="F936" s="464"/>
      <c r="G936" s="469">
        <v>0.08</v>
      </c>
      <c r="H936" s="464"/>
      <c r="I936" s="464"/>
      <c r="J936" s="464"/>
      <c r="K936" s="464"/>
      <c r="L936" s="464"/>
      <c r="M936" s="464"/>
      <c r="N936" s="464"/>
      <c r="O936" s="464"/>
      <c r="P936" s="464"/>
      <c r="Q936" s="464"/>
      <c r="R936" s="464"/>
      <c r="S936" s="464"/>
      <c r="T936" s="464"/>
      <c r="U936" s="464"/>
      <c r="V936" s="464"/>
      <c r="W936" s="464"/>
      <c r="X936" s="464"/>
      <c r="Y936" s="464"/>
      <c r="Z936" s="464"/>
    </row>
    <row r="937" ht="15.75" customHeight="1">
      <c r="A937" s="464"/>
      <c r="B937" s="464"/>
      <c r="C937" s="464"/>
      <c r="D937" s="464"/>
      <c r="E937" s="464"/>
      <c r="F937" s="464"/>
      <c r="G937" s="469">
        <v>0.06</v>
      </c>
      <c r="H937" s="464"/>
      <c r="I937" s="464"/>
      <c r="J937" s="464"/>
      <c r="K937" s="464"/>
      <c r="L937" s="464"/>
      <c r="M937" s="464"/>
      <c r="N937" s="464"/>
      <c r="O937" s="464"/>
      <c r="P937" s="464"/>
      <c r="Q937" s="464"/>
      <c r="R937" s="464"/>
      <c r="S937" s="464"/>
      <c r="T937" s="464"/>
      <c r="U937" s="464"/>
      <c r="V937" s="464"/>
      <c r="W937" s="464"/>
      <c r="X937" s="464"/>
      <c r="Y937" s="464"/>
      <c r="Z937" s="464"/>
    </row>
    <row r="938" ht="15.75" customHeight="1">
      <c r="A938" s="464"/>
      <c r="B938" s="464"/>
      <c r="C938" s="464"/>
      <c r="D938" s="464"/>
      <c r="E938" s="464"/>
      <c r="F938" s="464"/>
      <c r="G938" s="469">
        <v>0.06</v>
      </c>
      <c r="H938" s="464"/>
      <c r="I938" s="464"/>
      <c r="J938" s="464"/>
      <c r="K938" s="464"/>
      <c r="L938" s="464"/>
      <c r="M938" s="464"/>
      <c r="N938" s="464"/>
      <c r="O938" s="464"/>
      <c r="P938" s="464"/>
      <c r="Q938" s="464"/>
      <c r="R938" s="464"/>
      <c r="S938" s="464"/>
      <c r="T938" s="464"/>
      <c r="U938" s="464"/>
      <c r="V938" s="464"/>
      <c r="W938" s="464"/>
      <c r="X938" s="464"/>
      <c r="Y938" s="464"/>
      <c r="Z938" s="464"/>
    </row>
    <row r="939" ht="15.75" customHeight="1">
      <c r="A939" s="464"/>
      <c r="B939" s="464"/>
      <c r="C939" s="464"/>
      <c r="D939" s="464"/>
      <c r="E939" s="464"/>
      <c r="F939" s="464"/>
      <c r="G939" s="469">
        <v>0.05</v>
      </c>
      <c r="H939" s="464"/>
      <c r="I939" s="464"/>
      <c r="J939" s="464"/>
      <c r="K939" s="464"/>
      <c r="L939" s="464"/>
      <c r="M939" s="464"/>
      <c r="N939" s="464"/>
      <c r="O939" s="464"/>
      <c r="P939" s="464"/>
      <c r="Q939" s="464"/>
      <c r="R939" s="464"/>
      <c r="S939" s="464"/>
      <c r="T939" s="464"/>
      <c r="U939" s="464"/>
      <c r="V939" s="464"/>
      <c r="W939" s="464"/>
      <c r="X939" s="464"/>
      <c r="Y939" s="464"/>
      <c r="Z939" s="464"/>
    </row>
    <row r="940" ht="15.75" customHeight="1">
      <c r="A940" s="464"/>
      <c r="B940" s="464"/>
      <c r="C940" s="464"/>
      <c r="D940" s="464"/>
      <c r="E940" s="464"/>
      <c r="F940" s="464"/>
      <c r="G940" s="469">
        <v>0.05</v>
      </c>
      <c r="H940" s="464"/>
      <c r="I940" s="464"/>
      <c r="J940" s="464"/>
      <c r="K940" s="464"/>
      <c r="L940" s="464"/>
      <c r="M940" s="464"/>
      <c r="N940" s="464"/>
      <c r="O940" s="464"/>
      <c r="P940" s="464"/>
      <c r="Q940" s="464"/>
      <c r="R940" s="464"/>
      <c r="S940" s="464"/>
      <c r="T940" s="464"/>
      <c r="U940" s="464"/>
      <c r="V940" s="464"/>
      <c r="W940" s="464"/>
      <c r="X940" s="464"/>
      <c r="Y940" s="464"/>
      <c r="Z940" s="464"/>
    </row>
    <row r="941" ht="15.75" customHeight="1">
      <c r="A941" s="464"/>
      <c r="B941" s="464"/>
      <c r="C941" s="464"/>
      <c r="D941" s="464"/>
      <c r="E941" s="464"/>
      <c r="F941" s="464"/>
      <c r="G941" s="469">
        <v>0.06</v>
      </c>
      <c r="H941" s="464"/>
      <c r="I941" s="464"/>
      <c r="J941" s="464"/>
      <c r="K941" s="464"/>
      <c r="L941" s="464"/>
      <c r="M941" s="464"/>
      <c r="N941" s="464"/>
      <c r="O941" s="464"/>
      <c r="P941" s="464"/>
      <c r="Q941" s="464"/>
      <c r="R941" s="464"/>
      <c r="S941" s="464"/>
      <c r="T941" s="464"/>
      <c r="U941" s="464"/>
      <c r="V941" s="464"/>
      <c r="W941" s="464"/>
      <c r="X941" s="464"/>
      <c r="Y941" s="464"/>
      <c r="Z941" s="464"/>
    </row>
    <row r="942" ht="15.75" customHeight="1">
      <c r="A942" s="464"/>
      <c r="B942" s="464"/>
      <c r="C942" s="464"/>
      <c r="D942" s="464"/>
      <c r="E942" s="464"/>
      <c r="F942" s="464"/>
      <c r="G942" s="469">
        <v>0.09</v>
      </c>
      <c r="H942" s="464"/>
      <c r="I942" s="464"/>
      <c r="J942" s="464"/>
      <c r="K942" s="464"/>
      <c r="L942" s="464"/>
      <c r="M942" s="464"/>
      <c r="N942" s="464"/>
      <c r="O942" s="464"/>
      <c r="P942" s="464"/>
      <c r="Q942" s="464"/>
      <c r="R942" s="464"/>
      <c r="S942" s="464"/>
      <c r="T942" s="464"/>
      <c r="U942" s="464"/>
      <c r="V942" s="464"/>
      <c r="W942" s="464"/>
      <c r="X942" s="464"/>
      <c r="Y942" s="464"/>
      <c r="Z942" s="464"/>
    </row>
    <row r="943" ht="15.75" customHeight="1">
      <c r="A943" s="464"/>
      <c r="B943" s="464"/>
      <c r="C943" s="464"/>
      <c r="D943" s="464"/>
      <c r="E943" s="464"/>
      <c r="F943" s="464"/>
      <c r="G943" s="469">
        <v>0.08</v>
      </c>
      <c r="H943" s="464"/>
      <c r="I943" s="464"/>
      <c r="J943" s="464"/>
      <c r="K943" s="464"/>
      <c r="L943" s="464"/>
      <c r="M943" s="464"/>
      <c r="N943" s="464"/>
      <c r="O943" s="464"/>
      <c r="P943" s="464"/>
      <c r="Q943" s="464"/>
      <c r="R943" s="464"/>
      <c r="S943" s="464"/>
      <c r="T943" s="464"/>
      <c r="U943" s="464"/>
      <c r="V943" s="464"/>
      <c r="W943" s="464"/>
      <c r="X943" s="464"/>
      <c r="Y943" s="464"/>
      <c r="Z943" s="464"/>
    </row>
    <row r="944" ht="15.75" customHeight="1">
      <c r="A944" s="464"/>
      <c r="B944" s="464"/>
      <c r="C944" s="464"/>
      <c r="D944" s="464"/>
      <c r="E944" s="464"/>
      <c r="F944" s="464"/>
      <c r="G944" s="469">
        <v>0.09</v>
      </c>
      <c r="H944" s="464"/>
      <c r="I944" s="464"/>
      <c r="J944" s="464"/>
      <c r="K944" s="464"/>
      <c r="L944" s="464"/>
      <c r="M944" s="464"/>
      <c r="N944" s="464"/>
      <c r="O944" s="464"/>
      <c r="P944" s="464"/>
      <c r="Q944" s="464"/>
      <c r="R944" s="464"/>
      <c r="S944" s="464"/>
      <c r="T944" s="464"/>
      <c r="U944" s="464"/>
      <c r="V944" s="464"/>
      <c r="W944" s="464"/>
      <c r="X944" s="464"/>
      <c r="Y944" s="464"/>
      <c r="Z944" s="464"/>
    </row>
    <row r="945" ht="15.75" customHeight="1">
      <c r="A945" s="464"/>
      <c r="B945" s="464"/>
      <c r="C945" s="464"/>
      <c r="D945" s="464"/>
      <c r="E945" s="464"/>
      <c r="F945" s="464"/>
      <c r="G945" s="469">
        <v>0.1</v>
      </c>
      <c r="H945" s="464"/>
      <c r="I945" s="464"/>
      <c r="J945" s="464"/>
      <c r="K945" s="464"/>
      <c r="L945" s="464"/>
      <c r="M945" s="464"/>
      <c r="N945" s="464"/>
      <c r="O945" s="464"/>
      <c r="P945" s="464"/>
      <c r="Q945" s="464"/>
      <c r="R945" s="464"/>
      <c r="S945" s="464"/>
      <c r="T945" s="464"/>
      <c r="U945" s="464"/>
      <c r="V945" s="464"/>
      <c r="W945" s="464"/>
      <c r="X945" s="464"/>
      <c r="Y945" s="464"/>
      <c r="Z945" s="464"/>
    </row>
    <row r="946" ht="15.75" customHeight="1">
      <c r="A946" s="464"/>
      <c r="B946" s="464"/>
      <c r="C946" s="464"/>
      <c r="D946" s="464"/>
      <c r="E946" s="464"/>
      <c r="F946" s="464"/>
      <c r="G946" s="469">
        <v>0.1</v>
      </c>
      <c r="H946" s="464"/>
      <c r="I946" s="464"/>
      <c r="J946" s="464"/>
      <c r="K946" s="464"/>
      <c r="L946" s="464"/>
      <c r="M946" s="464"/>
      <c r="N946" s="464"/>
      <c r="O946" s="464"/>
      <c r="P946" s="464"/>
      <c r="Q946" s="464"/>
      <c r="R946" s="464"/>
      <c r="S946" s="464"/>
      <c r="T946" s="464"/>
      <c r="U946" s="464"/>
      <c r="V946" s="464"/>
      <c r="W946" s="464"/>
      <c r="X946" s="464"/>
      <c r="Y946" s="464"/>
      <c r="Z946" s="464"/>
    </row>
    <row r="947" ht="15.75" customHeight="1">
      <c r="A947" s="464"/>
      <c r="B947" s="464"/>
      <c r="C947" s="464"/>
      <c r="D947" s="464"/>
      <c r="E947" s="464"/>
      <c r="F947" s="464"/>
      <c r="G947" s="469">
        <v>0.13</v>
      </c>
      <c r="H947" s="464"/>
      <c r="I947" s="464"/>
      <c r="J947" s="464"/>
      <c r="K947" s="464"/>
      <c r="L947" s="464"/>
      <c r="M947" s="464"/>
      <c r="N947" s="464"/>
      <c r="O947" s="464"/>
      <c r="P947" s="464"/>
      <c r="Q947" s="464"/>
      <c r="R947" s="464"/>
      <c r="S947" s="464"/>
      <c r="T947" s="464"/>
      <c r="U947" s="464"/>
      <c r="V947" s="464"/>
      <c r="W947" s="464"/>
      <c r="X947" s="464"/>
      <c r="Y947" s="464"/>
      <c r="Z947" s="464"/>
    </row>
    <row r="948" ht="15.75" customHeight="1">
      <c r="A948" s="464"/>
      <c r="B948" s="464"/>
      <c r="C948" s="464"/>
      <c r="D948" s="464"/>
      <c r="E948" s="464"/>
      <c r="F948" s="464"/>
      <c r="G948" s="469">
        <v>0.12</v>
      </c>
      <c r="H948" s="464"/>
      <c r="I948" s="464"/>
      <c r="J948" s="464"/>
      <c r="K948" s="464"/>
      <c r="L948" s="464"/>
      <c r="M948" s="464"/>
      <c r="N948" s="464"/>
      <c r="O948" s="464"/>
      <c r="P948" s="464"/>
      <c r="Q948" s="464"/>
      <c r="R948" s="464"/>
      <c r="S948" s="464"/>
      <c r="T948" s="464"/>
      <c r="U948" s="464"/>
      <c r="V948" s="464"/>
      <c r="W948" s="464"/>
      <c r="X948" s="464"/>
      <c r="Y948" s="464"/>
      <c r="Z948" s="464"/>
    </row>
    <row r="949" ht="15.75" customHeight="1">
      <c r="A949" s="464"/>
      <c r="B949" s="464"/>
      <c r="C949" s="464"/>
      <c r="D949" s="464"/>
      <c r="E949" s="464"/>
      <c r="F949" s="464"/>
      <c r="G949" s="469">
        <v>0.12</v>
      </c>
      <c r="H949" s="464"/>
      <c r="I949" s="464"/>
      <c r="J949" s="464"/>
      <c r="K949" s="464"/>
      <c r="L949" s="464"/>
      <c r="M949" s="464"/>
      <c r="N949" s="464"/>
      <c r="O949" s="464"/>
      <c r="P949" s="464"/>
      <c r="Q949" s="464"/>
      <c r="R949" s="464"/>
      <c r="S949" s="464"/>
      <c r="T949" s="464"/>
      <c r="U949" s="464"/>
      <c r="V949" s="464"/>
      <c r="W949" s="464"/>
      <c r="X949" s="464"/>
      <c r="Y949" s="464"/>
      <c r="Z949" s="464"/>
    </row>
    <row r="950" ht="15.75" customHeight="1">
      <c r="A950" s="464"/>
      <c r="B950" s="464"/>
      <c r="C950" s="464"/>
      <c r="D950" s="464"/>
      <c r="E950" s="464"/>
      <c r="F950" s="464"/>
      <c r="G950" s="469">
        <v>0.12</v>
      </c>
      <c r="H950" s="464"/>
      <c r="I950" s="464"/>
      <c r="J950" s="464"/>
      <c r="K950" s="464"/>
      <c r="L950" s="464"/>
      <c r="M950" s="464"/>
      <c r="N950" s="464"/>
      <c r="O950" s="464"/>
      <c r="P950" s="464"/>
      <c r="Q950" s="464"/>
      <c r="R950" s="464"/>
      <c r="S950" s="464"/>
      <c r="T950" s="464"/>
      <c r="U950" s="464"/>
      <c r="V950" s="464"/>
      <c r="W950" s="464"/>
      <c r="X950" s="464"/>
      <c r="Y950" s="464"/>
      <c r="Z950" s="464"/>
    </row>
    <row r="951" ht="15.75" customHeight="1">
      <c r="A951" s="464"/>
      <c r="B951" s="464"/>
      <c r="C951" s="464"/>
      <c r="D951" s="464"/>
      <c r="E951" s="464"/>
      <c r="F951" s="464"/>
      <c r="G951" s="469">
        <v>0.13</v>
      </c>
      <c r="H951" s="464"/>
      <c r="I951" s="464"/>
      <c r="J951" s="464"/>
      <c r="K951" s="464"/>
      <c r="L951" s="464"/>
      <c r="M951" s="464"/>
      <c r="N951" s="464"/>
      <c r="O951" s="464"/>
      <c r="P951" s="464"/>
      <c r="Q951" s="464"/>
      <c r="R951" s="464"/>
      <c r="S951" s="464"/>
      <c r="T951" s="464"/>
      <c r="U951" s="464"/>
      <c r="V951" s="464"/>
      <c r="W951" s="464"/>
      <c r="X951" s="464"/>
      <c r="Y951" s="464"/>
      <c r="Z951" s="464"/>
    </row>
    <row r="952" ht="15.75" customHeight="1">
      <c r="A952" s="464"/>
      <c r="B952" s="464"/>
      <c r="C952" s="464"/>
      <c r="D952" s="464"/>
      <c r="E952" s="464"/>
      <c r="F952" s="464"/>
      <c r="G952" s="469">
        <v>0.17</v>
      </c>
      <c r="H952" s="464"/>
      <c r="I952" s="464"/>
      <c r="J952" s="464"/>
      <c r="K952" s="464"/>
      <c r="L952" s="464"/>
      <c r="M952" s="464"/>
      <c r="N952" s="464"/>
      <c r="O952" s="464"/>
      <c r="P952" s="464"/>
      <c r="Q952" s="464"/>
      <c r="R952" s="464"/>
      <c r="S952" s="464"/>
      <c r="T952" s="464"/>
      <c r="U952" s="464"/>
      <c r="V952" s="464"/>
      <c r="W952" s="464"/>
      <c r="X952" s="464"/>
      <c r="Y952" s="464"/>
      <c r="Z952" s="464"/>
    </row>
    <row r="953" ht="15.75" customHeight="1">
      <c r="A953" s="464"/>
      <c r="B953" s="464"/>
      <c r="C953" s="464"/>
      <c r="D953" s="464"/>
      <c r="E953" s="464"/>
      <c r="F953" s="464"/>
      <c r="G953" s="469">
        <v>0.17</v>
      </c>
      <c r="H953" s="464"/>
      <c r="I953" s="464"/>
      <c r="J953" s="464"/>
      <c r="K953" s="464"/>
      <c r="L953" s="464"/>
      <c r="M953" s="464"/>
      <c r="N953" s="464"/>
      <c r="O953" s="464"/>
      <c r="P953" s="464"/>
      <c r="Q953" s="464"/>
      <c r="R953" s="464"/>
      <c r="S953" s="464"/>
      <c r="T953" s="464"/>
      <c r="U953" s="464"/>
      <c r="V953" s="464"/>
      <c r="W953" s="464"/>
      <c r="X953" s="464"/>
      <c r="Y953" s="464"/>
      <c r="Z953" s="464"/>
    </row>
    <row r="954" ht="15.75" customHeight="1">
      <c r="A954" s="464"/>
      <c r="B954" s="464"/>
      <c r="C954" s="464"/>
      <c r="D954" s="464"/>
      <c r="E954" s="464"/>
      <c r="F954" s="464"/>
      <c r="G954" s="469">
        <v>0.18</v>
      </c>
      <c r="H954" s="464"/>
      <c r="I954" s="464"/>
      <c r="J954" s="464"/>
      <c r="K954" s="464"/>
      <c r="L954" s="464"/>
      <c r="M954" s="464"/>
      <c r="N954" s="464"/>
      <c r="O954" s="464"/>
      <c r="P954" s="464"/>
      <c r="Q954" s="464"/>
      <c r="R954" s="464"/>
      <c r="S954" s="464"/>
      <c r="T954" s="464"/>
      <c r="U954" s="464"/>
      <c r="V954" s="464"/>
      <c r="W954" s="464"/>
      <c r="X954" s="464"/>
      <c r="Y954" s="464"/>
      <c r="Z954" s="464"/>
    </row>
    <row r="955" ht="15.75" customHeight="1">
      <c r="A955" s="464"/>
      <c r="B955" s="464"/>
      <c r="C955" s="464"/>
      <c r="D955" s="464"/>
      <c r="E955" s="464"/>
      <c r="F955" s="464"/>
      <c r="G955" s="469">
        <v>0.17</v>
      </c>
      <c r="H955" s="464"/>
      <c r="I955" s="464"/>
      <c r="J955" s="464"/>
      <c r="K955" s="464"/>
      <c r="L955" s="464"/>
      <c r="M955" s="464"/>
      <c r="N955" s="464"/>
      <c r="O955" s="464"/>
      <c r="P955" s="464"/>
      <c r="Q955" s="464"/>
      <c r="R955" s="464"/>
      <c r="S955" s="464"/>
      <c r="T955" s="464"/>
      <c r="U955" s="464"/>
      <c r="V955" s="464"/>
      <c r="W955" s="464"/>
      <c r="X955" s="464"/>
      <c r="Y955" s="464"/>
      <c r="Z955" s="464"/>
    </row>
    <row r="956" ht="15.75" customHeight="1">
      <c r="A956" s="464"/>
      <c r="B956" s="464"/>
      <c r="C956" s="464"/>
      <c r="D956" s="464"/>
      <c r="E956" s="464"/>
      <c r="F956" s="464"/>
      <c r="G956" s="469">
        <v>0.2</v>
      </c>
      <c r="H956" s="464"/>
      <c r="I956" s="464"/>
      <c r="J956" s="464"/>
      <c r="K956" s="464"/>
      <c r="L956" s="464"/>
      <c r="M956" s="464"/>
      <c r="N956" s="464"/>
      <c r="O956" s="464"/>
      <c r="P956" s="464"/>
      <c r="Q956" s="464"/>
      <c r="R956" s="464"/>
      <c r="S956" s="464"/>
      <c r="T956" s="464"/>
      <c r="U956" s="464"/>
      <c r="V956" s="464"/>
      <c r="W956" s="464"/>
      <c r="X956" s="464"/>
      <c r="Y956" s="464"/>
      <c r="Z956" s="464"/>
    </row>
    <row r="957" ht="15.75" customHeight="1">
      <c r="A957" s="464"/>
      <c r="B957" s="464"/>
      <c r="C957" s="464"/>
      <c r="D957" s="464"/>
      <c r="E957" s="464"/>
      <c r="F957" s="464"/>
      <c r="G957" s="469">
        <v>0.2</v>
      </c>
      <c r="H957" s="464"/>
      <c r="I957" s="464"/>
      <c r="J957" s="464"/>
      <c r="K957" s="464"/>
      <c r="L957" s="464"/>
      <c r="M957" s="464"/>
      <c r="N957" s="464"/>
      <c r="O957" s="464"/>
      <c r="P957" s="464"/>
      <c r="Q957" s="464"/>
      <c r="R957" s="464"/>
      <c r="S957" s="464"/>
      <c r="T957" s="464"/>
      <c r="U957" s="464"/>
      <c r="V957" s="464"/>
      <c r="W957" s="464"/>
      <c r="X957" s="464"/>
      <c r="Y957" s="464"/>
      <c r="Z957" s="464"/>
    </row>
    <row r="958" ht="15.75" customHeight="1">
      <c r="A958" s="464"/>
      <c r="B958" s="464"/>
      <c r="C958" s="464"/>
      <c r="D958" s="464"/>
      <c r="E958" s="464"/>
      <c r="F958" s="464"/>
      <c r="G958" s="469">
        <v>0.19</v>
      </c>
      <c r="H958" s="464"/>
      <c r="I958" s="464"/>
      <c r="J958" s="464"/>
      <c r="K958" s="464"/>
      <c r="L958" s="464"/>
      <c r="M958" s="464"/>
      <c r="N958" s="464"/>
      <c r="O958" s="464"/>
      <c r="P958" s="464"/>
      <c r="Q958" s="464"/>
      <c r="R958" s="464"/>
      <c r="S958" s="464"/>
      <c r="T958" s="464"/>
      <c r="U958" s="464"/>
      <c r="V958" s="464"/>
      <c r="W958" s="464"/>
      <c r="X958" s="464"/>
      <c r="Y958" s="464"/>
      <c r="Z958" s="464"/>
    </row>
    <row r="959" ht="15.75" customHeight="1">
      <c r="A959" s="464"/>
      <c r="B959" s="464"/>
      <c r="C959" s="464"/>
      <c r="D959" s="464"/>
      <c r="E959" s="464"/>
      <c r="F959" s="464"/>
      <c r="G959" s="469">
        <v>0.2</v>
      </c>
      <c r="H959" s="464"/>
      <c r="I959" s="464"/>
      <c r="J959" s="464"/>
      <c r="K959" s="464"/>
      <c r="L959" s="464"/>
      <c r="M959" s="464"/>
      <c r="N959" s="464"/>
      <c r="O959" s="464"/>
      <c r="P959" s="464"/>
      <c r="Q959" s="464"/>
      <c r="R959" s="464"/>
      <c r="S959" s="464"/>
      <c r="T959" s="464"/>
      <c r="U959" s="464"/>
      <c r="V959" s="464"/>
      <c r="W959" s="464"/>
      <c r="X959" s="464"/>
      <c r="Y959" s="464"/>
      <c r="Z959" s="464"/>
    </row>
    <row r="960" ht="15.75" customHeight="1">
      <c r="A960" s="464"/>
      <c r="B960" s="464"/>
      <c r="C960" s="464"/>
      <c r="D960" s="464"/>
      <c r="E960" s="464"/>
      <c r="F960" s="464"/>
      <c r="G960" s="469">
        <v>0.19</v>
      </c>
      <c r="H960" s="464"/>
      <c r="I960" s="464"/>
      <c r="J960" s="464"/>
      <c r="K960" s="464"/>
      <c r="L960" s="464"/>
      <c r="M960" s="464"/>
      <c r="N960" s="464"/>
      <c r="O960" s="464"/>
      <c r="P960" s="464"/>
      <c r="Q960" s="464"/>
      <c r="R960" s="464"/>
      <c r="S960" s="464"/>
      <c r="T960" s="464"/>
      <c r="U960" s="464"/>
      <c r="V960" s="464"/>
      <c r="W960" s="464"/>
      <c r="X960" s="464"/>
      <c r="Y960" s="464"/>
      <c r="Z960" s="464"/>
    </row>
    <row r="961" ht="15.75" customHeight="1">
      <c r="A961" s="464"/>
      <c r="B961" s="464"/>
      <c r="C961" s="464"/>
      <c r="D961" s="464"/>
      <c r="E961" s="464"/>
      <c r="F961" s="464"/>
      <c r="G961" s="469">
        <v>0.24</v>
      </c>
      <c r="H961" s="464"/>
      <c r="I961" s="464"/>
      <c r="J961" s="464"/>
      <c r="K961" s="464"/>
      <c r="L961" s="464"/>
      <c r="M961" s="464"/>
      <c r="N961" s="464"/>
      <c r="O961" s="464"/>
      <c r="P961" s="464"/>
      <c r="Q961" s="464"/>
      <c r="R961" s="464"/>
      <c r="S961" s="464"/>
      <c r="T961" s="464"/>
      <c r="U961" s="464"/>
      <c r="V961" s="464"/>
      <c r="W961" s="464"/>
      <c r="X961" s="464"/>
      <c r="Y961" s="464"/>
      <c r="Z961" s="464"/>
    </row>
    <row r="962" ht="15.75" customHeight="1">
      <c r="A962" s="464"/>
      <c r="B962" s="464"/>
      <c r="C962" s="464"/>
      <c r="D962" s="464"/>
      <c r="E962" s="464"/>
      <c r="F962" s="464"/>
      <c r="G962" s="469">
        <v>0.2</v>
      </c>
      <c r="H962" s="464"/>
      <c r="I962" s="464"/>
      <c r="J962" s="464"/>
      <c r="K962" s="464"/>
      <c r="L962" s="464"/>
      <c r="M962" s="464"/>
      <c r="N962" s="464"/>
      <c r="O962" s="464"/>
      <c r="P962" s="464"/>
      <c r="Q962" s="464"/>
      <c r="R962" s="464"/>
      <c r="S962" s="464"/>
      <c r="T962" s="464"/>
      <c r="U962" s="464"/>
      <c r="V962" s="464"/>
      <c r="W962" s="464"/>
      <c r="X962" s="464"/>
      <c r="Y962" s="464"/>
      <c r="Z962" s="464"/>
    </row>
    <row r="963" ht="15.75" customHeight="1">
      <c r="A963" s="464"/>
      <c r="B963" s="464"/>
      <c r="C963" s="464"/>
      <c r="D963" s="464"/>
      <c r="E963" s="464"/>
      <c r="F963" s="464"/>
      <c r="G963" s="469">
        <v>0.2</v>
      </c>
      <c r="H963" s="464"/>
      <c r="I963" s="464"/>
      <c r="J963" s="464"/>
      <c r="K963" s="464"/>
      <c r="L963" s="464"/>
      <c r="M963" s="464"/>
      <c r="N963" s="464"/>
      <c r="O963" s="464"/>
      <c r="P963" s="464"/>
      <c r="Q963" s="464"/>
      <c r="R963" s="464"/>
      <c r="S963" s="464"/>
      <c r="T963" s="464"/>
      <c r="U963" s="464"/>
      <c r="V963" s="464"/>
      <c r="W963" s="464"/>
      <c r="X963" s="464"/>
      <c r="Y963" s="464"/>
      <c r="Z963" s="464"/>
    </row>
    <row r="964" ht="15.75" customHeight="1">
      <c r="A964" s="464"/>
      <c r="B964" s="464"/>
      <c r="C964" s="464"/>
      <c r="D964" s="464"/>
      <c r="E964" s="464"/>
      <c r="F964" s="464"/>
      <c r="G964" s="469">
        <v>0.21</v>
      </c>
      <c r="H964" s="464"/>
      <c r="I964" s="464"/>
      <c r="J964" s="464"/>
      <c r="K964" s="464"/>
      <c r="L964" s="464"/>
      <c r="M964" s="464"/>
      <c r="N964" s="464"/>
      <c r="O964" s="464"/>
      <c r="P964" s="464"/>
      <c r="Q964" s="464"/>
      <c r="R964" s="464"/>
      <c r="S964" s="464"/>
      <c r="T964" s="464"/>
      <c r="U964" s="464"/>
      <c r="V964" s="464"/>
      <c r="W964" s="464"/>
      <c r="X964" s="464"/>
      <c r="Y964" s="464"/>
      <c r="Z964" s="464"/>
    </row>
    <row r="965" ht="15.75" customHeight="1">
      <c r="A965" s="464"/>
      <c r="B965" s="464"/>
      <c r="C965" s="464"/>
      <c r="D965" s="464"/>
      <c r="E965" s="464"/>
      <c r="F965" s="464"/>
      <c r="G965" s="469">
        <v>0.23</v>
      </c>
      <c r="H965" s="464"/>
      <c r="I965" s="464"/>
      <c r="J965" s="464"/>
      <c r="K965" s="464"/>
      <c r="L965" s="464"/>
      <c r="M965" s="464"/>
      <c r="N965" s="464"/>
      <c r="O965" s="464"/>
      <c r="P965" s="464"/>
      <c r="Q965" s="464"/>
      <c r="R965" s="464"/>
      <c r="S965" s="464"/>
      <c r="T965" s="464"/>
      <c r="U965" s="464"/>
      <c r="V965" s="464"/>
      <c r="W965" s="464"/>
      <c r="X965" s="464"/>
      <c r="Y965" s="464"/>
      <c r="Z965" s="464"/>
    </row>
    <row r="966" ht="15.75" customHeight="1">
      <c r="A966" s="464"/>
      <c r="B966" s="464"/>
      <c r="C966" s="464"/>
      <c r="D966" s="464"/>
      <c r="E966" s="464"/>
      <c r="F966" s="464"/>
      <c r="G966" s="469">
        <v>0.28</v>
      </c>
      <c r="H966" s="464"/>
      <c r="I966" s="464"/>
      <c r="J966" s="464"/>
      <c r="K966" s="464"/>
      <c r="L966" s="464"/>
      <c r="M966" s="464"/>
      <c r="N966" s="464"/>
      <c r="O966" s="464"/>
      <c r="P966" s="464"/>
      <c r="Q966" s="464"/>
      <c r="R966" s="464"/>
      <c r="S966" s="464"/>
      <c r="T966" s="464"/>
      <c r="U966" s="464"/>
      <c r="V966" s="464"/>
      <c r="W966" s="464"/>
      <c r="X966" s="464"/>
      <c r="Y966" s="464"/>
      <c r="Z966" s="464"/>
    </row>
    <row r="967" ht="15.75" customHeight="1">
      <c r="A967" s="464"/>
      <c r="B967" s="464"/>
      <c r="C967" s="464"/>
      <c r="D967" s="464"/>
      <c r="E967" s="464"/>
      <c r="F967" s="464"/>
      <c r="G967" s="469">
        <v>0.27</v>
      </c>
      <c r="H967" s="464"/>
      <c r="I967" s="464"/>
      <c r="J967" s="464"/>
      <c r="K967" s="464"/>
      <c r="L967" s="464"/>
      <c r="M967" s="464"/>
      <c r="N967" s="464"/>
      <c r="O967" s="464"/>
      <c r="P967" s="464"/>
      <c r="Q967" s="464"/>
      <c r="R967" s="464"/>
      <c r="S967" s="464"/>
      <c r="T967" s="464"/>
      <c r="U967" s="464"/>
      <c r="V967" s="464"/>
      <c r="W967" s="464"/>
      <c r="X967" s="464"/>
      <c r="Y967" s="464"/>
      <c r="Z967" s="464"/>
    </row>
    <row r="968" ht="15.75" customHeight="1">
      <c r="A968" s="464"/>
      <c r="B968" s="464"/>
      <c r="C968" s="464"/>
      <c r="D968" s="464"/>
      <c r="E968" s="464"/>
      <c r="F968" s="464"/>
      <c r="G968" s="469">
        <v>0.27</v>
      </c>
      <c r="H968" s="464"/>
      <c r="I968" s="464"/>
      <c r="J968" s="464"/>
      <c r="K968" s="464"/>
      <c r="L968" s="464"/>
      <c r="M968" s="464"/>
      <c r="N968" s="464"/>
      <c r="O968" s="464"/>
      <c r="P968" s="464"/>
      <c r="Q968" s="464"/>
      <c r="R968" s="464"/>
      <c r="S968" s="464"/>
      <c r="T968" s="464"/>
      <c r="U968" s="464"/>
      <c r="V968" s="464"/>
      <c r="W968" s="464"/>
      <c r="X968" s="464"/>
      <c r="Y968" s="464"/>
      <c r="Z968" s="464"/>
    </row>
    <row r="969" ht="15.75" customHeight="1">
      <c r="A969" s="464"/>
      <c r="B969" s="464"/>
      <c r="C969" s="464"/>
      <c r="D969" s="464"/>
      <c r="E969" s="464"/>
      <c r="F969" s="464"/>
      <c r="G969" s="469">
        <v>0.42</v>
      </c>
      <c r="H969" s="464"/>
      <c r="I969" s="464"/>
      <c r="J969" s="464"/>
      <c r="K969" s="464"/>
      <c r="L969" s="464"/>
      <c r="M969" s="464"/>
      <c r="N969" s="464"/>
      <c r="O969" s="464"/>
      <c r="P969" s="464"/>
      <c r="Q969" s="464"/>
      <c r="R969" s="464"/>
      <c r="S969" s="464"/>
      <c r="T969" s="464"/>
      <c r="U969" s="464"/>
      <c r="V969" s="464"/>
      <c r="W969" s="464"/>
      <c r="X969" s="464"/>
      <c r="Y969" s="464"/>
      <c r="Z969" s="464"/>
    </row>
    <row r="970" ht="15.75" customHeight="1">
      <c r="A970" s="464"/>
      <c r="B970" s="464"/>
      <c r="C970" s="464"/>
      <c r="D970" s="464"/>
      <c r="E970" s="464"/>
      <c r="F970" s="464"/>
      <c r="G970" s="469">
        <v>0.38</v>
      </c>
      <c r="H970" s="464"/>
      <c r="I970" s="464"/>
      <c r="J970" s="464"/>
      <c r="K970" s="464"/>
      <c r="L970" s="464"/>
      <c r="M970" s="464"/>
      <c r="N970" s="464"/>
      <c r="O970" s="464"/>
      <c r="P970" s="464"/>
      <c r="Q970" s="464"/>
      <c r="R970" s="464"/>
      <c r="S970" s="464"/>
      <c r="T970" s="464"/>
      <c r="U970" s="464"/>
      <c r="V970" s="464"/>
      <c r="W970" s="464"/>
      <c r="X970" s="464"/>
      <c r="Y970" s="464"/>
      <c r="Z970" s="464"/>
    </row>
    <row r="971" ht="15.75" customHeight="1">
      <c r="A971" s="464"/>
      <c r="B971" s="464"/>
      <c r="C971" s="464"/>
      <c r="D971" s="464"/>
      <c r="E971" s="464"/>
      <c r="F971" s="464"/>
      <c r="G971" s="469">
        <v>0.46</v>
      </c>
      <c r="H971" s="464"/>
      <c r="I971" s="464"/>
      <c r="J971" s="464"/>
      <c r="K971" s="464"/>
      <c r="L971" s="464"/>
      <c r="M971" s="464"/>
      <c r="N971" s="464"/>
      <c r="O971" s="464"/>
      <c r="P971" s="464"/>
      <c r="Q971" s="464"/>
      <c r="R971" s="464"/>
      <c r="S971" s="464"/>
      <c r="T971" s="464"/>
      <c r="U971" s="464"/>
      <c r="V971" s="464"/>
      <c r="W971" s="464"/>
      <c r="X971" s="464"/>
      <c r="Y971" s="464"/>
      <c r="Z971" s="464"/>
    </row>
    <row r="972" ht="15.75" customHeight="1">
      <c r="A972" s="464"/>
      <c r="B972" s="464"/>
      <c r="C972" s="464"/>
      <c r="D972" s="464"/>
      <c r="E972" s="464"/>
      <c r="F972" s="464"/>
      <c r="G972" s="469">
        <v>0.42</v>
      </c>
      <c r="H972" s="464"/>
      <c r="I972" s="464"/>
      <c r="J972" s="464"/>
      <c r="K972" s="464"/>
      <c r="L972" s="464"/>
      <c r="M972" s="464"/>
      <c r="N972" s="464"/>
      <c r="O972" s="464"/>
      <c r="P972" s="464"/>
      <c r="Q972" s="464"/>
      <c r="R972" s="464"/>
      <c r="S972" s="464"/>
      <c r="T972" s="464"/>
      <c r="U972" s="464"/>
      <c r="V972" s="464"/>
      <c r="W972" s="464"/>
      <c r="X972" s="464"/>
      <c r="Y972" s="464"/>
      <c r="Z972" s="464"/>
    </row>
    <row r="973" ht="15.75" customHeight="1">
      <c r="A973" s="464"/>
      <c r="B973" s="464"/>
      <c r="C973" s="464"/>
      <c r="D973" s="464"/>
      <c r="E973" s="464"/>
      <c r="F973" s="464"/>
      <c r="G973" s="469">
        <v>0.4</v>
      </c>
      <c r="H973" s="464"/>
      <c r="I973" s="464"/>
      <c r="J973" s="464"/>
      <c r="K973" s="464"/>
      <c r="L973" s="464"/>
      <c r="M973" s="464"/>
      <c r="N973" s="464"/>
      <c r="O973" s="464"/>
      <c r="P973" s="464"/>
      <c r="Q973" s="464"/>
      <c r="R973" s="464"/>
      <c r="S973" s="464"/>
      <c r="T973" s="464"/>
      <c r="U973" s="464"/>
      <c r="V973" s="464"/>
      <c r="W973" s="464"/>
      <c r="X973" s="464"/>
      <c r="Y973" s="464"/>
      <c r="Z973" s="464"/>
    </row>
    <row r="974" ht="15.75" customHeight="1">
      <c r="A974" s="464"/>
      <c r="B974" s="464"/>
      <c r="C974" s="464"/>
      <c r="D974" s="464"/>
      <c r="E974" s="464"/>
      <c r="F974" s="464"/>
      <c r="G974" s="469">
        <v>0.38</v>
      </c>
      <c r="H974" s="464"/>
      <c r="I974" s="464"/>
      <c r="J974" s="464"/>
      <c r="K974" s="464"/>
      <c r="L974" s="464"/>
      <c r="M974" s="464"/>
      <c r="N974" s="464"/>
      <c r="O974" s="464"/>
      <c r="P974" s="464"/>
      <c r="Q974" s="464"/>
      <c r="R974" s="464"/>
      <c r="S974" s="464"/>
      <c r="T974" s="464"/>
      <c r="U974" s="464"/>
      <c r="V974" s="464"/>
      <c r="W974" s="464"/>
      <c r="X974" s="464"/>
      <c r="Y974" s="464"/>
      <c r="Z974" s="464"/>
    </row>
    <row r="975" ht="15.75" customHeight="1">
      <c r="A975" s="464"/>
      <c r="B975" s="464"/>
      <c r="C975" s="464"/>
      <c r="D975" s="464"/>
      <c r="E975" s="464"/>
      <c r="F975" s="464"/>
      <c r="G975" s="469">
        <v>0.36</v>
      </c>
      <c r="H975" s="464"/>
      <c r="I975" s="464"/>
      <c r="J975" s="464"/>
      <c r="K975" s="464"/>
      <c r="L975" s="464"/>
      <c r="M975" s="464"/>
      <c r="N975" s="464"/>
      <c r="O975" s="464"/>
      <c r="P975" s="464"/>
      <c r="Q975" s="464"/>
      <c r="R975" s="464"/>
      <c r="S975" s="464"/>
      <c r="T975" s="464"/>
      <c r="U975" s="464"/>
      <c r="V975" s="464"/>
      <c r="W975" s="464"/>
      <c r="X975" s="464"/>
      <c r="Y975" s="464"/>
      <c r="Z975" s="464"/>
    </row>
    <row r="976" ht="15.75" customHeight="1">
      <c r="A976" s="464"/>
      <c r="B976" s="464"/>
      <c r="C976" s="464"/>
      <c r="D976" s="464"/>
      <c r="E976" s="464"/>
      <c r="F976" s="464"/>
      <c r="G976" s="469">
        <v>0.4</v>
      </c>
      <c r="H976" s="464"/>
      <c r="I976" s="464"/>
      <c r="J976" s="464"/>
      <c r="K976" s="464"/>
      <c r="L976" s="464"/>
      <c r="M976" s="464"/>
      <c r="N976" s="464"/>
      <c r="O976" s="464"/>
      <c r="P976" s="464"/>
      <c r="Q976" s="464"/>
      <c r="R976" s="464"/>
      <c r="S976" s="464"/>
      <c r="T976" s="464"/>
      <c r="U976" s="464"/>
      <c r="V976" s="464"/>
      <c r="W976" s="464"/>
      <c r="X976" s="464"/>
      <c r="Y976" s="464"/>
      <c r="Z976" s="464"/>
    </row>
    <row r="977" ht="15.75" customHeight="1">
      <c r="A977" s="464"/>
      <c r="B977" s="464"/>
      <c r="C977" s="464"/>
      <c r="D977" s="464"/>
      <c r="E977" s="464"/>
      <c r="F977" s="464"/>
      <c r="G977" s="469">
        <v>0.37</v>
      </c>
      <c r="H977" s="464"/>
      <c r="I977" s="464"/>
      <c r="J977" s="464"/>
      <c r="K977" s="464"/>
      <c r="L977" s="464"/>
      <c r="M977" s="464"/>
      <c r="N977" s="464"/>
      <c r="O977" s="464"/>
      <c r="P977" s="464"/>
      <c r="Q977" s="464"/>
      <c r="R977" s="464"/>
      <c r="S977" s="464"/>
      <c r="T977" s="464"/>
      <c r="U977" s="464"/>
      <c r="V977" s="464"/>
      <c r="W977" s="464"/>
      <c r="X977" s="464"/>
      <c r="Y977" s="464"/>
      <c r="Z977" s="464"/>
    </row>
    <row r="978" ht="15.75" customHeight="1">
      <c r="A978" s="464"/>
      <c r="B978" s="464"/>
      <c r="C978" s="464"/>
      <c r="D978" s="464"/>
      <c r="E978" s="464"/>
      <c r="F978" s="464"/>
      <c r="G978" s="469">
        <v>0.33</v>
      </c>
      <c r="H978" s="464"/>
      <c r="I978" s="464"/>
      <c r="J978" s="464"/>
      <c r="K978" s="464"/>
      <c r="L978" s="464"/>
      <c r="M978" s="464"/>
      <c r="N978" s="464"/>
      <c r="O978" s="464"/>
      <c r="P978" s="464"/>
      <c r="Q978" s="464"/>
      <c r="R978" s="464"/>
      <c r="S978" s="464"/>
      <c r="T978" s="464"/>
      <c r="U978" s="464"/>
      <c r="V978" s="464"/>
      <c r="W978" s="464"/>
      <c r="X978" s="464"/>
      <c r="Y978" s="464"/>
      <c r="Z978" s="464"/>
    </row>
    <row r="979" ht="15.75" customHeight="1">
      <c r="A979" s="464"/>
      <c r="B979" s="464"/>
      <c r="C979" s="464"/>
      <c r="D979" s="464"/>
      <c r="E979" s="464"/>
      <c r="F979" s="464"/>
      <c r="G979" s="469">
        <v>0.33</v>
      </c>
      <c r="H979" s="464"/>
      <c r="I979" s="464"/>
      <c r="J979" s="464"/>
      <c r="K979" s="464"/>
      <c r="L979" s="464"/>
      <c r="M979" s="464"/>
      <c r="N979" s="464"/>
      <c r="O979" s="464"/>
      <c r="P979" s="464"/>
      <c r="Q979" s="464"/>
      <c r="R979" s="464"/>
      <c r="S979" s="464"/>
      <c r="T979" s="464"/>
      <c r="U979" s="464"/>
      <c r="V979" s="464"/>
      <c r="W979" s="464"/>
      <c r="X979" s="464"/>
      <c r="Y979" s="464"/>
      <c r="Z979" s="464"/>
    </row>
    <row r="980" ht="15.75" customHeight="1">
      <c r="A980" s="464"/>
      <c r="B980" s="464"/>
      <c r="C980" s="464"/>
      <c r="D980" s="464"/>
      <c r="E980" s="464"/>
      <c r="F980" s="464"/>
      <c r="G980" s="469">
        <v>0.38</v>
      </c>
      <c r="H980" s="464"/>
      <c r="I980" s="464"/>
      <c r="J980" s="464"/>
      <c r="K980" s="464"/>
      <c r="L980" s="464"/>
      <c r="M980" s="464"/>
      <c r="N980" s="464"/>
      <c r="O980" s="464"/>
      <c r="P980" s="464"/>
      <c r="Q980" s="464"/>
      <c r="R980" s="464"/>
      <c r="S980" s="464"/>
      <c r="T980" s="464"/>
      <c r="U980" s="464"/>
      <c r="V980" s="464"/>
      <c r="W980" s="464"/>
      <c r="X980" s="464"/>
      <c r="Y980" s="464"/>
      <c r="Z980" s="464"/>
    </row>
    <row r="981" ht="15.75" customHeight="1">
      <c r="A981" s="464"/>
      <c r="B981" s="464"/>
      <c r="C981" s="464"/>
      <c r="D981" s="464"/>
      <c r="E981" s="464"/>
      <c r="F981" s="464"/>
      <c r="G981" s="469">
        <v>0.32</v>
      </c>
      <c r="H981" s="464"/>
      <c r="I981" s="464"/>
      <c r="J981" s="464"/>
      <c r="K981" s="464"/>
      <c r="L981" s="464"/>
      <c r="M981" s="464"/>
      <c r="N981" s="464"/>
      <c r="O981" s="464"/>
      <c r="P981" s="464"/>
      <c r="Q981" s="464"/>
      <c r="R981" s="464"/>
      <c r="S981" s="464"/>
      <c r="T981" s="464"/>
      <c r="U981" s="464"/>
      <c r="V981" s="464"/>
      <c r="W981" s="464"/>
      <c r="X981" s="464"/>
      <c r="Y981" s="464"/>
      <c r="Z981" s="464"/>
    </row>
    <row r="982" ht="15.75" customHeight="1">
      <c r="A982" s="464"/>
      <c r="B982" s="464"/>
      <c r="C982" s="464"/>
      <c r="D982" s="464"/>
      <c r="E982" s="464"/>
      <c r="F982" s="464"/>
      <c r="G982" s="469">
        <v>0.33</v>
      </c>
      <c r="H982" s="464"/>
      <c r="I982" s="464"/>
      <c r="J982" s="464"/>
      <c r="K982" s="464"/>
      <c r="L982" s="464"/>
      <c r="M982" s="464"/>
      <c r="N982" s="464"/>
      <c r="O982" s="464"/>
      <c r="P982" s="464"/>
      <c r="Q982" s="464"/>
      <c r="R982" s="464"/>
      <c r="S982" s="464"/>
      <c r="T982" s="464"/>
      <c r="U982" s="464"/>
      <c r="V982" s="464"/>
      <c r="W982" s="464"/>
      <c r="X982" s="464"/>
      <c r="Y982" s="464"/>
      <c r="Z982" s="464"/>
    </row>
    <row r="983" ht="15.75" customHeight="1">
      <c r="A983" s="464"/>
      <c r="B983" s="464"/>
      <c r="C983" s="464"/>
      <c r="D983" s="464"/>
      <c r="E983" s="464"/>
      <c r="F983" s="464"/>
      <c r="G983" s="469">
        <v>0.38</v>
      </c>
      <c r="H983" s="464"/>
      <c r="I983" s="464"/>
      <c r="J983" s="464"/>
      <c r="K983" s="464"/>
      <c r="L983" s="464"/>
      <c r="M983" s="464"/>
      <c r="N983" s="464"/>
      <c r="O983" s="464"/>
      <c r="P983" s="464"/>
      <c r="Q983" s="464"/>
      <c r="R983" s="464"/>
      <c r="S983" s="464"/>
      <c r="T983" s="464"/>
      <c r="U983" s="464"/>
      <c r="V983" s="464"/>
      <c r="W983" s="464"/>
      <c r="X983" s="464"/>
      <c r="Y983" s="464"/>
      <c r="Z983" s="464"/>
    </row>
    <row r="984" ht="15.75" customHeight="1">
      <c r="A984" s="464"/>
      <c r="B984" s="464"/>
      <c r="C984" s="464"/>
      <c r="D984" s="464"/>
      <c r="E984" s="464"/>
      <c r="F984" s="464"/>
      <c r="G984" s="469">
        <v>0.33</v>
      </c>
      <c r="H984" s="464"/>
      <c r="I984" s="464"/>
      <c r="J984" s="464"/>
      <c r="K984" s="464"/>
      <c r="L984" s="464"/>
      <c r="M984" s="464"/>
      <c r="N984" s="464"/>
      <c r="O984" s="464"/>
      <c r="P984" s="464"/>
      <c r="Q984" s="464"/>
      <c r="R984" s="464"/>
      <c r="S984" s="464"/>
      <c r="T984" s="464"/>
      <c r="U984" s="464"/>
      <c r="V984" s="464"/>
      <c r="W984" s="464"/>
      <c r="X984" s="464"/>
      <c r="Y984" s="464"/>
      <c r="Z984" s="464"/>
    </row>
    <row r="985" ht="15.75" customHeight="1">
      <c r="A985" s="464"/>
      <c r="B985" s="464"/>
      <c r="C985" s="464"/>
      <c r="D985" s="464"/>
      <c r="E985" s="464"/>
      <c r="F985" s="464"/>
      <c r="G985" s="469">
        <v>0.39</v>
      </c>
      <c r="H985" s="464"/>
      <c r="I985" s="464"/>
      <c r="J985" s="464"/>
      <c r="K985" s="464"/>
      <c r="L985" s="464"/>
      <c r="M985" s="464"/>
      <c r="N985" s="464"/>
      <c r="O985" s="464"/>
      <c r="P985" s="464"/>
      <c r="Q985" s="464"/>
      <c r="R985" s="464"/>
      <c r="S985" s="464"/>
      <c r="T985" s="464"/>
      <c r="U985" s="464"/>
      <c r="V985" s="464"/>
      <c r="W985" s="464"/>
      <c r="X985" s="464"/>
      <c r="Y985" s="464"/>
      <c r="Z985" s="464"/>
    </row>
    <row r="986" ht="15.75" customHeight="1">
      <c r="A986" s="464"/>
      <c r="B986" s="464"/>
      <c r="C986" s="464"/>
      <c r="D986" s="464"/>
      <c r="E986" s="464"/>
      <c r="F986" s="464"/>
      <c r="G986" s="469">
        <v>0.37</v>
      </c>
      <c r="H986" s="464"/>
      <c r="I986" s="464"/>
      <c r="J986" s="464"/>
      <c r="K986" s="464"/>
      <c r="L986" s="464"/>
      <c r="M986" s="464"/>
      <c r="N986" s="464"/>
      <c r="O986" s="464"/>
      <c r="P986" s="464"/>
      <c r="Q986" s="464"/>
      <c r="R986" s="464"/>
      <c r="S986" s="464"/>
      <c r="T986" s="464"/>
      <c r="U986" s="464"/>
      <c r="V986" s="464"/>
      <c r="W986" s="464"/>
      <c r="X986" s="464"/>
      <c r="Y986" s="464"/>
      <c r="Z986" s="464"/>
    </row>
    <row r="987" ht="15.75" customHeight="1">
      <c r="A987" s="464"/>
      <c r="B987" s="464"/>
      <c r="C987" s="464"/>
      <c r="D987" s="464"/>
      <c r="E987" s="464"/>
      <c r="F987" s="464"/>
      <c r="G987" s="469">
        <v>0.39</v>
      </c>
      <c r="H987" s="464"/>
      <c r="I987" s="464"/>
      <c r="J987" s="464"/>
      <c r="K987" s="464"/>
      <c r="L987" s="464"/>
      <c r="M987" s="464"/>
      <c r="N987" s="464"/>
      <c r="O987" s="464"/>
      <c r="P987" s="464"/>
      <c r="Q987" s="464"/>
      <c r="R987" s="464"/>
      <c r="S987" s="464"/>
      <c r="T987" s="464"/>
      <c r="U987" s="464"/>
      <c r="V987" s="464"/>
      <c r="W987" s="464"/>
      <c r="X987" s="464"/>
      <c r="Y987" s="464"/>
      <c r="Z987" s="464"/>
    </row>
    <row r="988" ht="15.75" customHeight="1">
      <c r="A988" s="464"/>
      <c r="B988" s="464"/>
      <c r="C988" s="464"/>
      <c r="D988" s="464"/>
      <c r="E988" s="464"/>
      <c r="F988" s="464"/>
      <c r="G988" s="469">
        <v>0.39</v>
      </c>
      <c r="H988" s="464"/>
      <c r="I988" s="464"/>
      <c r="J988" s="464"/>
      <c r="K988" s="464"/>
      <c r="L988" s="464"/>
      <c r="M988" s="464"/>
      <c r="N988" s="464"/>
      <c r="O988" s="464"/>
      <c r="P988" s="464"/>
      <c r="Q988" s="464"/>
      <c r="R988" s="464"/>
      <c r="S988" s="464"/>
      <c r="T988" s="464"/>
      <c r="U988" s="464"/>
      <c r="V988" s="464"/>
      <c r="W988" s="464"/>
      <c r="X988" s="464"/>
      <c r="Y988" s="464"/>
      <c r="Z988" s="464"/>
    </row>
    <row r="989" ht="15.75" customHeight="1">
      <c r="A989" s="464"/>
      <c r="B989" s="464"/>
      <c r="C989" s="464"/>
      <c r="D989" s="464"/>
      <c r="E989" s="464"/>
      <c r="F989" s="464"/>
      <c r="G989" s="469">
        <v>0.4</v>
      </c>
      <c r="H989" s="464"/>
      <c r="I989" s="464"/>
      <c r="J989" s="464"/>
      <c r="K989" s="464"/>
      <c r="L989" s="464"/>
      <c r="M989" s="464"/>
      <c r="N989" s="464"/>
      <c r="O989" s="464"/>
      <c r="P989" s="464"/>
      <c r="Q989" s="464"/>
      <c r="R989" s="464"/>
      <c r="S989" s="464"/>
      <c r="T989" s="464"/>
      <c r="U989" s="464"/>
      <c r="V989" s="464"/>
      <c r="W989" s="464"/>
      <c r="X989" s="464"/>
      <c r="Y989" s="464"/>
      <c r="Z989" s="464"/>
    </row>
    <row r="990" ht="15.75" customHeight="1">
      <c r="A990" s="464"/>
      <c r="B990" s="464"/>
      <c r="C990" s="464"/>
      <c r="D990" s="464"/>
      <c r="E990" s="464"/>
      <c r="F990" s="464"/>
      <c r="G990" s="469">
        <v>0.46</v>
      </c>
      <c r="H990" s="464"/>
      <c r="I990" s="464"/>
      <c r="J990" s="464"/>
      <c r="K990" s="464"/>
      <c r="L990" s="464"/>
      <c r="M990" s="464"/>
      <c r="N990" s="464"/>
      <c r="O990" s="464"/>
      <c r="P990" s="464"/>
      <c r="Q990" s="464"/>
      <c r="R990" s="464"/>
      <c r="S990" s="464"/>
      <c r="T990" s="464"/>
      <c r="U990" s="464"/>
      <c r="V990" s="464"/>
      <c r="W990" s="464"/>
      <c r="X990" s="464"/>
      <c r="Y990" s="464"/>
      <c r="Z990" s="464"/>
    </row>
    <row r="991" ht="15.75" customHeight="1">
      <c r="A991" s="464"/>
      <c r="B991" s="464"/>
      <c r="C991" s="464"/>
      <c r="D991" s="464"/>
      <c r="E991" s="464"/>
      <c r="F991" s="464"/>
      <c r="G991" s="469">
        <v>0.47</v>
      </c>
      <c r="H991" s="464"/>
      <c r="I991" s="464"/>
      <c r="J991" s="464"/>
      <c r="K991" s="464"/>
      <c r="L991" s="464"/>
      <c r="M991" s="464"/>
      <c r="N991" s="464"/>
      <c r="O991" s="464"/>
      <c r="P991" s="464"/>
      <c r="Q991" s="464"/>
      <c r="R991" s="464"/>
      <c r="S991" s="464"/>
      <c r="T991" s="464"/>
      <c r="U991" s="464"/>
      <c r="V991" s="464"/>
      <c r="W991" s="464"/>
      <c r="X991" s="464"/>
      <c r="Y991" s="464"/>
      <c r="Z991" s="464"/>
    </row>
    <row r="992" ht="15.75" customHeight="1">
      <c r="A992" s="464"/>
      <c r="B992" s="464"/>
      <c r="C992" s="464"/>
      <c r="D992" s="464"/>
      <c r="E992" s="464"/>
      <c r="F992" s="464"/>
      <c r="G992" s="469">
        <v>0.44</v>
      </c>
      <c r="H992" s="464"/>
      <c r="I992" s="464"/>
      <c r="J992" s="464"/>
      <c r="K992" s="464"/>
      <c r="L992" s="464"/>
      <c r="M992" s="464"/>
      <c r="N992" s="464"/>
      <c r="O992" s="464"/>
      <c r="P992" s="464"/>
      <c r="Q992" s="464"/>
      <c r="R992" s="464"/>
      <c r="S992" s="464"/>
      <c r="T992" s="464"/>
      <c r="U992" s="464"/>
      <c r="V992" s="464"/>
      <c r="W992" s="464"/>
      <c r="X992" s="464"/>
      <c r="Y992" s="464"/>
      <c r="Z992" s="464"/>
    </row>
    <row r="993" ht="15.75" customHeight="1">
      <c r="A993" s="464"/>
      <c r="B993" s="464"/>
      <c r="C993" s="464"/>
      <c r="D993" s="464"/>
      <c r="E993" s="464"/>
      <c r="F993" s="464"/>
      <c r="G993" s="469">
        <v>0.41</v>
      </c>
      <c r="H993" s="464"/>
      <c r="I993" s="464"/>
      <c r="J993" s="464"/>
      <c r="K993" s="464"/>
      <c r="L993" s="464"/>
      <c r="M993" s="464"/>
      <c r="N993" s="464"/>
      <c r="O993" s="464"/>
      <c r="P993" s="464"/>
      <c r="Q993" s="464"/>
      <c r="R993" s="464"/>
      <c r="S993" s="464"/>
      <c r="T993" s="464"/>
      <c r="U993" s="464"/>
      <c r="V993" s="464"/>
      <c r="W993" s="464"/>
      <c r="X993" s="464"/>
      <c r="Y993" s="464"/>
      <c r="Z993" s="464"/>
    </row>
    <row r="994" ht="15.75" customHeight="1">
      <c r="A994" s="464"/>
      <c r="B994" s="464"/>
      <c r="C994" s="464"/>
      <c r="D994" s="464"/>
      <c r="E994" s="464"/>
      <c r="F994" s="464"/>
      <c r="G994" s="469">
        <v>0.42</v>
      </c>
      <c r="H994" s="464"/>
      <c r="I994" s="464"/>
      <c r="J994" s="464"/>
      <c r="K994" s="464"/>
      <c r="L994" s="464"/>
      <c r="M994" s="464"/>
      <c r="N994" s="464"/>
      <c r="O994" s="464"/>
      <c r="P994" s="464"/>
      <c r="Q994" s="464"/>
      <c r="R994" s="464"/>
      <c r="S994" s="464"/>
      <c r="T994" s="464"/>
      <c r="U994" s="464"/>
      <c r="V994" s="464"/>
      <c r="W994" s="464"/>
      <c r="X994" s="464"/>
      <c r="Y994" s="464"/>
      <c r="Z994" s="464"/>
    </row>
    <row r="995" ht="15.75" customHeight="1">
      <c r="A995" s="464"/>
      <c r="B995" s="464"/>
      <c r="C995" s="464"/>
      <c r="D995" s="464"/>
      <c r="E995" s="464"/>
      <c r="F995" s="464"/>
      <c r="G995" s="469">
        <v>0.56</v>
      </c>
      <c r="H995" s="464"/>
      <c r="I995" s="464"/>
      <c r="J995" s="464"/>
      <c r="K995" s="464"/>
      <c r="L995" s="464"/>
      <c r="M995" s="464"/>
      <c r="N995" s="464"/>
      <c r="O995" s="464"/>
      <c r="P995" s="464"/>
      <c r="Q995" s="464"/>
      <c r="R995" s="464"/>
      <c r="S995" s="464"/>
      <c r="T995" s="464"/>
      <c r="U995" s="464"/>
      <c r="V995" s="464"/>
      <c r="W995" s="464"/>
      <c r="X995" s="464"/>
      <c r="Y995" s="464"/>
      <c r="Z995" s="464"/>
    </row>
    <row r="996" ht="15.75" customHeight="1">
      <c r="A996" s="464"/>
      <c r="B996" s="464"/>
      <c r="C996" s="464"/>
      <c r="D996" s="464"/>
      <c r="E996" s="464"/>
      <c r="F996" s="464"/>
      <c r="G996" s="469">
        <v>0.52</v>
      </c>
      <c r="H996" s="464"/>
      <c r="I996" s="464"/>
      <c r="J996" s="464"/>
      <c r="K996" s="464"/>
      <c r="L996" s="464"/>
      <c r="M996" s="464"/>
      <c r="N996" s="464"/>
      <c r="O996" s="464"/>
      <c r="P996" s="464"/>
      <c r="Q996" s="464"/>
      <c r="R996" s="464"/>
      <c r="S996" s="464"/>
      <c r="T996" s="464"/>
      <c r="U996" s="464"/>
      <c r="V996" s="464"/>
      <c r="W996" s="464"/>
      <c r="X996" s="464"/>
      <c r="Y996" s="464"/>
      <c r="Z996" s="464"/>
    </row>
    <row r="997" ht="15.75" customHeight="1">
      <c r="A997" s="464"/>
      <c r="B997" s="464"/>
      <c r="C997" s="464"/>
      <c r="D997" s="464"/>
      <c r="E997" s="464"/>
      <c r="F997" s="464"/>
      <c r="G997" s="469">
        <v>0.51</v>
      </c>
      <c r="H997" s="464"/>
      <c r="I997" s="464"/>
      <c r="J997" s="464"/>
      <c r="K997" s="464"/>
      <c r="L997" s="464"/>
      <c r="M997" s="464"/>
      <c r="N997" s="464"/>
      <c r="O997" s="464"/>
      <c r="P997" s="464"/>
      <c r="Q997" s="464"/>
      <c r="R997" s="464"/>
      <c r="S997" s="464"/>
      <c r="T997" s="464"/>
      <c r="U997" s="464"/>
      <c r="V997" s="464"/>
      <c r="W997" s="464"/>
      <c r="X997" s="464"/>
      <c r="Y997" s="464"/>
      <c r="Z997" s="464"/>
    </row>
    <row r="998" ht="15.75" customHeight="1">
      <c r="A998" s="464"/>
      <c r="B998" s="464"/>
      <c r="C998" s="464"/>
      <c r="D998" s="464"/>
      <c r="E998" s="464"/>
      <c r="F998" s="464"/>
      <c r="G998" s="469">
        <v>0.51</v>
      </c>
      <c r="H998" s="464"/>
      <c r="I998" s="464"/>
      <c r="J998" s="464"/>
      <c r="K998" s="464"/>
      <c r="L998" s="464"/>
      <c r="M998" s="464"/>
      <c r="N998" s="464"/>
      <c r="O998" s="464"/>
      <c r="P998" s="464"/>
      <c r="Q998" s="464"/>
      <c r="R998" s="464"/>
      <c r="S998" s="464"/>
      <c r="T998" s="464"/>
      <c r="U998" s="464"/>
      <c r="V998" s="464"/>
      <c r="W998" s="464"/>
      <c r="X998" s="464"/>
      <c r="Y998" s="464"/>
      <c r="Z998" s="464"/>
    </row>
    <row r="999" ht="15.75" customHeight="1">
      <c r="A999" s="464"/>
      <c r="B999" s="464"/>
      <c r="C999" s="464"/>
      <c r="D999" s="464"/>
      <c r="E999" s="464"/>
      <c r="F999" s="464"/>
      <c r="G999" s="469">
        <v>0.54</v>
      </c>
      <c r="H999" s="464"/>
      <c r="I999" s="464"/>
      <c r="J999" s="464"/>
      <c r="K999" s="464"/>
      <c r="L999" s="464"/>
      <c r="M999" s="464"/>
      <c r="N999" s="464"/>
      <c r="O999" s="464"/>
      <c r="P999" s="464"/>
      <c r="Q999" s="464"/>
      <c r="R999" s="464"/>
      <c r="S999" s="464"/>
      <c r="T999" s="464"/>
      <c r="U999" s="464"/>
      <c r="V999" s="464"/>
      <c r="W999" s="464"/>
      <c r="X999" s="464"/>
      <c r="Y999" s="464"/>
      <c r="Z999" s="464"/>
    </row>
    <row r="1000" ht="15.75" customHeight="1">
      <c r="A1000" s="464"/>
      <c r="B1000" s="464"/>
      <c r="C1000" s="464"/>
      <c r="D1000" s="464"/>
      <c r="E1000" s="464"/>
      <c r="F1000" s="464"/>
      <c r="G1000" s="469">
        <v>0.61</v>
      </c>
      <c r="H1000" s="464"/>
      <c r="I1000" s="464"/>
      <c r="J1000" s="464"/>
      <c r="K1000" s="464"/>
      <c r="L1000" s="464"/>
      <c r="M1000" s="464"/>
      <c r="N1000" s="464"/>
      <c r="O1000" s="464"/>
      <c r="P1000" s="464"/>
      <c r="Q1000" s="464"/>
      <c r="R1000" s="464"/>
      <c r="S1000" s="464"/>
      <c r="T1000" s="464"/>
      <c r="U1000" s="464"/>
      <c r="V1000" s="464"/>
      <c r="W1000" s="464"/>
      <c r="X1000" s="464"/>
      <c r="Y1000" s="464"/>
      <c r="Z1000" s="464"/>
    </row>
    <row r="1001" ht="15.75" customHeight="1">
      <c r="A1001" s="464"/>
      <c r="B1001" s="464"/>
      <c r="C1001" s="464"/>
      <c r="D1001" s="464"/>
      <c r="E1001" s="464"/>
      <c r="F1001" s="464"/>
      <c r="G1001" s="469">
        <v>0.57</v>
      </c>
      <c r="H1001" s="464"/>
      <c r="I1001" s="464"/>
      <c r="J1001" s="464"/>
      <c r="K1001" s="464"/>
      <c r="L1001" s="464"/>
      <c r="M1001" s="464"/>
      <c r="N1001" s="464"/>
      <c r="O1001" s="464"/>
      <c r="P1001" s="464"/>
      <c r="Q1001" s="464"/>
      <c r="R1001" s="464"/>
      <c r="S1001" s="464"/>
      <c r="T1001" s="464"/>
      <c r="U1001" s="464"/>
      <c r="V1001" s="464"/>
      <c r="W1001" s="464"/>
      <c r="X1001" s="464"/>
      <c r="Y1001" s="464"/>
      <c r="Z1001" s="464"/>
    </row>
    <row r="1002" ht="15.75" customHeight="1">
      <c r="A1002" s="464"/>
      <c r="B1002" s="464"/>
      <c r="C1002" s="464"/>
      <c r="D1002" s="464"/>
      <c r="E1002" s="464"/>
      <c r="F1002" s="464"/>
      <c r="G1002" s="469">
        <v>0.56</v>
      </c>
      <c r="H1002" s="464"/>
      <c r="I1002" s="464"/>
      <c r="J1002" s="464"/>
      <c r="K1002" s="464"/>
      <c r="L1002" s="464"/>
      <c r="M1002" s="464"/>
      <c r="N1002" s="464"/>
      <c r="O1002" s="464"/>
      <c r="P1002" s="464"/>
      <c r="Q1002" s="464"/>
      <c r="R1002" s="464"/>
      <c r="S1002" s="464"/>
      <c r="T1002" s="464"/>
      <c r="U1002" s="464"/>
      <c r="V1002" s="464"/>
      <c r="W1002" s="464"/>
      <c r="X1002" s="464"/>
      <c r="Y1002" s="464"/>
      <c r="Z1002" s="464"/>
    </row>
    <row r="1003" ht="15.75" customHeight="1">
      <c r="A1003" s="464"/>
      <c r="B1003" s="464"/>
      <c r="C1003" s="464"/>
      <c r="D1003" s="464"/>
      <c r="E1003" s="464"/>
      <c r="F1003" s="464"/>
      <c r="G1003" s="469">
        <v>0.52</v>
      </c>
      <c r="H1003" s="464"/>
      <c r="I1003" s="464"/>
      <c r="J1003" s="464"/>
      <c r="K1003" s="464"/>
      <c r="L1003" s="464"/>
      <c r="M1003" s="464"/>
      <c r="N1003" s="464"/>
      <c r="O1003" s="464"/>
      <c r="P1003" s="464"/>
      <c r="Q1003" s="464"/>
      <c r="R1003" s="464"/>
      <c r="S1003" s="464"/>
      <c r="T1003" s="464"/>
      <c r="U1003" s="464"/>
      <c r="V1003" s="464"/>
      <c r="W1003" s="464"/>
      <c r="X1003" s="464"/>
      <c r="Y1003" s="464"/>
      <c r="Z1003" s="464"/>
    </row>
    <row r="1004" ht="15.75" customHeight="1">
      <c r="A1004" s="464"/>
      <c r="B1004" s="464"/>
      <c r="C1004" s="464"/>
      <c r="D1004" s="464"/>
      <c r="E1004" s="464"/>
      <c r="F1004" s="464"/>
      <c r="G1004" s="469">
        <v>0.53</v>
      </c>
      <c r="H1004" s="464"/>
      <c r="I1004" s="464"/>
      <c r="J1004" s="464"/>
      <c r="K1004" s="464"/>
      <c r="L1004" s="464"/>
      <c r="M1004" s="464"/>
      <c r="N1004" s="464"/>
      <c r="O1004" s="464"/>
      <c r="P1004" s="464"/>
      <c r="Q1004" s="464"/>
      <c r="R1004" s="464"/>
      <c r="S1004" s="464"/>
      <c r="T1004" s="464"/>
      <c r="U1004" s="464"/>
      <c r="V1004" s="464"/>
      <c r="W1004" s="464"/>
      <c r="X1004" s="464"/>
      <c r="Y1004" s="464"/>
      <c r="Z1004" s="464"/>
    </row>
    <row r="1005" ht="15.75" customHeight="1">
      <c r="A1005" s="464"/>
      <c r="B1005" s="464"/>
      <c r="C1005" s="464"/>
      <c r="D1005" s="464"/>
      <c r="E1005" s="464"/>
      <c r="F1005" s="464"/>
      <c r="G1005" s="469">
        <v>0.68</v>
      </c>
      <c r="H1005" s="464"/>
      <c r="I1005" s="464"/>
      <c r="J1005" s="464"/>
      <c r="K1005" s="464"/>
      <c r="L1005" s="464"/>
      <c r="M1005" s="464"/>
      <c r="N1005" s="464"/>
      <c r="O1005" s="464"/>
      <c r="P1005" s="464"/>
      <c r="Q1005" s="464"/>
      <c r="R1005" s="464"/>
      <c r="S1005" s="464"/>
      <c r="T1005" s="464"/>
      <c r="U1005" s="464"/>
      <c r="V1005" s="464"/>
      <c r="W1005" s="464"/>
      <c r="X1005" s="464"/>
      <c r="Y1005" s="464"/>
      <c r="Z1005" s="464"/>
    </row>
    <row r="1006" ht="15.75" customHeight="1">
      <c r="A1006" s="464"/>
      <c r="B1006" s="464"/>
      <c r="C1006" s="464"/>
      <c r="D1006" s="464"/>
      <c r="E1006" s="464"/>
      <c r="F1006" s="464"/>
      <c r="G1006" s="469">
        <v>0.66</v>
      </c>
      <c r="H1006" s="464"/>
      <c r="I1006" s="464"/>
      <c r="J1006" s="464"/>
      <c r="K1006" s="464"/>
      <c r="L1006" s="464"/>
      <c r="M1006" s="464"/>
      <c r="N1006" s="464"/>
      <c r="O1006" s="464"/>
      <c r="P1006" s="464"/>
      <c r="Q1006" s="464"/>
      <c r="R1006" s="464"/>
      <c r="S1006" s="464"/>
      <c r="T1006" s="464"/>
      <c r="U1006" s="464"/>
      <c r="V1006" s="464"/>
      <c r="W1006" s="464"/>
      <c r="X1006" s="464"/>
      <c r="Y1006" s="464"/>
      <c r="Z1006" s="464"/>
    </row>
    <row r="1007" ht="15.75" customHeight="1">
      <c r="A1007" s="464"/>
      <c r="B1007" s="464"/>
      <c r="C1007" s="464"/>
      <c r="D1007" s="464"/>
      <c r="E1007" s="464"/>
      <c r="F1007" s="464"/>
      <c r="G1007" s="469">
        <v>0.68</v>
      </c>
      <c r="H1007" s="464"/>
      <c r="I1007" s="464"/>
      <c r="J1007" s="464"/>
      <c r="K1007" s="464"/>
      <c r="L1007" s="464"/>
      <c r="M1007" s="464"/>
      <c r="N1007" s="464"/>
      <c r="O1007" s="464"/>
      <c r="P1007" s="464"/>
      <c r="Q1007" s="464"/>
      <c r="R1007" s="464"/>
      <c r="S1007" s="464"/>
      <c r="T1007" s="464"/>
      <c r="U1007" s="464"/>
      <c r="V1007" s="464"/>
      <c r="W1007" s="464"/>
      <c r="X1007" s="464"/>
      <c r="Y1007" s="464"/>
      <c r="Z1007" s="464"/>
    </row>
    <row r="1008" ht="15.75" customHeight="1">
      <c r="A1008" s="464"/>
      <c r="B1008" s="464"/>
      <c r="C1008" s="464"/>
      <c r="D1008" s="464"/>
      <c r="E1008" s="464"/>
      <c r="F1008" s="464"/>
      <c r="G1008" s="469">
        <v>0.69</v>
      </c>
      <c r="H1008" s="464"/>
      <c r="I1008" s="464"/>
      <c r="J1008" s="464"/>
      <c r="K1008" s="464"/>
      <c r="L1008" s="464"/>
      <c r="M1008" s="464"/>
      <c r="N1008" s="464"/>
      <c r="O1008" s="464"/>
      <c r="P1008" s="464"/>
      <c r="Q1008" s="464"/>
      <c r="R1008" s="464"/>
      <c r="S1008" s="464"/>
      <c r="T1008" s="464"/>
      <c r="U1008" s="464"/>
      <c r="V1008" s="464"/>
      <c r="W1008" s="464"/>
      <c r="X1008" s="464"/>
      <c r="Y1008" s="464"/>
      <c r="Z1008" s="464"/>
    </row>
    <row r="1009" ht="15.75" customHeight="1">
      <c r="A1009" s="464"/>
      <c r="B1009" s="464"/>
      <c r="C1009" s="464"/>
      <c r="D1009" s="464"/>
      <c r="E1009" s="464"/>
      <c r="F1009" s="464"/>
      <c r="G1009" s="469">
        <v>0.7</v>
      </c>
      <c r="H1009" s="464"/>
      <c r="I1009" s="464"/>
      <c r="J1009" s="464"/>
      <c r="K1009" s="464"/>
      <c r="L1009" s="464"/>
      <c r="M1009" s="464"/>
      <c r="N1009" s="464"/>
      <c r="O1009" s="464"/>
      <c r="P1009" s="464"/>
      <c r="Q1009" s="464"/>
      <c r="R1009" s="464"/>
      <c r="S1009" s="464"/>
      <c r="T1009" s="464"/>
      <c r="U1009" s="464"/>
      <c r="V1009" s="464"/>
      <c r="W1009" s="464"/>
      <c r="X1009" s="464"/>
      <c r="Y1009" s="464"/>
      <c r="Z1009" s="464"/>
    </row>
    <row r="1010" ht="15.75" customHeight="1">
      <c r="A1010" s="464"/>
      <c r="B1010" s="464"/>
      <c r="C1010" s="464"/>
      <c r="D1010" s="464"/>
      <c r="E1010" s="464"/>
      <c r="F1010" s="464"/>
      <c r="G1010" s="469">
        <v>0.79</v>
      </c>
      <c r="H1010" s="464"/>
      <c r="I1010" s="464"/>
      <c r="J1010" s="464"/>
      <c r="K1010" s="464"/>
      <c r="L1010" s="464"/>
      <c r="M1010" s="464"/>
      <c r="N1010" s="464"/>
      <c r="O1010" s="464"/>
      <c r="P1010" s="464"/>
      <c r="Q1010" s="464"/>
      <c r="R1010" s="464"/>
      <c r="S1010" s="464"/>
      <c r="T1010" s="464"/>
      <c r="U1010" s="464"/>
      <c r="V1010" s="464"/>
      <c r="W1010" s="464"/>
      <c r="X1010" s="464"/>
      <c r="Y1010" s="464"/>
      <c r="Z1010" s="464"/>
    </row>
    <row r="1011" ht="15.75" customHeight="1">
      <c r="A1011" s="464"/>
      <c r="B1011" s="464"/>
      <c r="C1011" s="464"/>
      <c r="D1011" s="464"/>
      <c r="E1011" s="464"/>
      <c r="F1011" s="464"/>
      <c r="G1011" s="469">
        <v>0.75</v>
      </c>
      <c r="H1011" s="464"/>
      <c r="I1011" s="464"/>
      <c r="J1011" s="464"/>
      <c r="K1011" s="464"/>
      <c r="L1011" s="464"/>
      <c r="M1011" s="464"/>
      <c r="N1011" s="464"/>
      <c r="O1011" s="464"/>
      <c r="P1011" s="464"/>
      <c r="Q1011" s="464"/>
      <c r="R1011" s="464"/>
      <c r="S1011" s="464"/>
      <c r="T1011" s="464"/>
      <c r="U1011" s="464"/>
      <c r="V1011" s="464"/>
      <c r="W1011" s="464"/>
      <c r="X1011" s="464"/>
      <c r="Y1011" s="464"/>
      <c r="Z1011" s="464"/>
    </row>
    <row r="1012" ht="15.75" customHeight="1">
      <c r="A1012" s="464"/>
      <c r="B1012" s="464"/>
      <c r="C1012" s="464"/>
      <c r="D1012" s="464"/>
      <c r="E1012" s="464"/>
      <c r="F1012" s="464"/>
      <c r="G1012" s="469">
        <v>0.76</v>
      </c>
      <c r="H1012" s="464"/>
      <c r="I1012" s="464"/>
      <c r="J1012" s="464"/>
      <c r="K1012" s="464"/>
      <c r="L1012" s="464"/>
      <c r="M1012" s="464"/>
      <c r="N1012" s="464"/>
      <c r="O1012" s="464"/>
      <c r="P1012" s="464"/>
      <c r="Q1012" s="464"/>
      <c r="R1012" s="464"/>
      <c r="S1012" s="464"/>
      <c r="T1012" s="464"/>
      <c r="U1012" s="464"/>
      <c r="V1012" s="464"/>
      <c r="W1012" s="464"/>
      <c r="X1012" s="464"/>
      <c r="Y1012" s="464"/>
      <c r="Z1012" s="464"/>
    </row>
    <row r="1013" ht="15.75" customHeight="1">
      <c r="A1013" s="464"/>
      <c r="B1013" s="464"/>
      <c r="C1013" s="464"/>
      <c r="D1013" s="464"/>
      <c r="E1013" s="464"/>
      <c r="F1013" s="464"/>
      <c r="G1013" s="469">
        <v>0.79</v>
      </c>
      <c r="H1013" s="464"/>
      <c r="I1013" s="464"/>
      <c r="J1013" s="464"/>
      <c r="K1013" s="464"/>
      <c r="L1013" s="464"/>
      <c r="M1013" s="464"/>
      <c r="N1013" s="464"/>
      <c r="O1013" s="464"/>
      <c r="P1013" s="464"/>
      <c r="Q1013" s="464"/>
      <c r="R1013" s="464"/>
      <c r="S1013" s="464"/>
      <c r="T1013" s="464"/>
      <c r="U1013" s="464"/>
      <c r="V1013" s="464"/>
      <c r="W1013" s="464"/>
      <c r="X1013" s="464"/>
      <c r="Y1013" s="464"/>
      <c r="Z1013" s="464"/>
    </row>
    <row r="1014" ht="15.75" customHeight="1">
      <c r="A1014" s="464"/>
      <c r="B1014" s="464"/>
      <c r="C1014" s="464"/>
      <c r="D1014" s="464"/>
      <c r="E1014" s="464"/>
      <c r="F1014" s="464"/>
      <c r="G1014" s="469">
        <v>0.83</v>
      </c>
      <c r="H1014" s="464"/>
      <c r="I1014" s="464"/>
      <c r="J1014" s="464"/>
      <c r="K1014" s="464"/>
      <c r="L1014" s="464"/>
      <c r="M1014" s="464"/>
      <c r="N1014" s="464"/>
      <c r="O1014" s="464"/>
      <c r="P1014" s="464"/>
      <c r="Q1014" s="464"/>
      <c r="R1014" s="464"/>
      <c r="S1014" s="464"/>
      <c r="T1014" s="464"/>
      <c r="U1014" s="464"/>
      <c r="V1014" s="464"/>
      <c r="W1014" s="464"/>
      <c r="X1014" s="464"/>
      <c r="Y1014" s="464"/>
      <c r="Z1014" s="464"/>
    </row>
    <row r="1015" ht="15.75" customHeight="1">
      <c r="A1015" s="464"/>
      <c r="B1015" s="464"/>
      <c r="C1015" s="464"/>
      <c r="D1015" s="464"/>
      <c r="E1015" s="464"/>
      <c r="F1015" s="464"/>
      <c r="G1015" s="469">
        <v>0.83</v>
      </c>
      <c r="H1015" s="464"/>
      <c r="I1015" s="464"/>
      <c r="J1015" s="464"/>
      <c r="K1015" s="464"/>
      <c r="L1015" s="464"/>
      <c r="M1015" s="464"/>
      <c r="N1015" s="464"/>
      <c r="O1015" s="464"/>
      <c r="P1015" s="464"/>
      <c r="Q1015" s="464"/>
      <c r="R1015" s="464"/>
      <c r="S1015" s="464"/>
      <c r="T1015" s="464"/>
      <c r="U1015" s="464"/>
      <c r="V1015" s="464"/>
      <c r="W1015" s="464"/>
      <c r="X1015" s="464"/>
      <c r="Y1015" s="464"/>
      <c r="Z1015" s="464"/>
    </row>
    <row r="1016" ht="15.75" customHeight="1">
      <c r="A1016" s="464"/>
      <c r="B1016" s="464"/>
      <c r="C1016" s="464"/>
      <c r="D1016" s="464"/>
      <c r="E1016" s="464"/>
      <c r="F1016" s="464"/>
      <c r="G1016" s="469">
        <v>0.83</v>
      </c>
      <c r="H1016" s="464"/>
      <c r="I1016" s="464"/>
      <c r="J1016" s="464"/>
      <c r="K1016" s="464"/>
      <c r="L1016" s="464"/>
      <c r="M1016" s="464"/>
      <c r="N1016" s="464"/>
      <c r="O1016" s="464"/>
      <c r="P1016" s="464"/>
      <c r="Q1016" s="464"/>
      <c r="R1016" s="464"/>
      <c r="S1016" s="464"/>
      <c r="T1016" s="464"/>
      <c r="U1016" s="464"/>
      <c r="V1016" s="464"/>
      <c r="W1016" s="464"/>
      <c r="X1016" s="464"/>
      <c r="Y1016" s="464"/>
      <c r="Z1016" s="464"/>
    </row>
    <row r="1017" ht="15.75" customHeight="1">
      <c r="A1017" s="464"/>
      <c r="B1017" s="464"/>
      <c r="C1017" s="464"/>
      <c r="D1017" s="464"/>
      <c r="E1017" s="464"/>
      <c r="F1017" s="464"/>
      <c r="G1017" s="469">
        <v>0.83</v>
      </c>
      <c r="H1017" s="464"/>
      <c r="I1017" s="464"/>
      <c r="J1017" s="464"/>
      <c r="K1017" s="464"/>
      <c r="L1017" s="464"/>
      <c r="M1017" s="464"/>
      <c r="N1017" s="464"/>
      <c r="O1017" s="464"/>
      <c r="P1017" s="464"/>
      <c r="Q1017" s="464"/>
      <c r="R1017" s="464"/>
      <c r="S1017" s="464"/>
      <c r="T1017" s="464"/>
      <c r="U1017" s="464"/>
      <c r="V1017" s="464"/>
      <c r="W1017" s="464"/>
      <c r="X1017" s="464"/>
      <c r="Y1017" s="464"/>
      <c r="Z1017" s="464"/>
    </row>
    <row r="1018" ht="15.75" customHeight="1">
      <c r="A1018" s="464"/>
      <c r="B1018" s="464"/>
      <c r="C1018" s="464"/>
      <c r="D1018" s="464"/>
      <c r="E1018" s="464"/>
      <c r="F1018" s="464"/>
      <c r="G1018" s="469">
        <v>0.83</v>
      </c>
      <c r="H1018" s="464"/>
      <c r="I1018" s="464"/>
      <c r="J1018" s="464"/>
      <c r="K1018" s="464"/>
      <c r="L1018" s="464"/>
      <c r="M1018" s="464"/>
      <c r="N1018" s="464"/>
      <c r="O1018" s="464"/>
      <c r="P1018" s="464"/>
      <c r="Q1018" s="464"/>
      <c r="R1018" s="464"/>
      <c r="S1018" s="464"/>
      <c r="T1018" s="464"/>
      <c r="U1018" s="464"/>
      <c r="V1018" s="464"/>
      <c r="W1018" s="464"/>
      <c r="X1018" s="464"/>
      <c r="Y1018" s="464"/>
      <c r="Z1018" s="464"/>
    </row>
    <row r="1019" ht="15.75" customHeight="1">
      <c r="A1019" s="464"/>
      <c r="B1019" s="464"/>
      <c r="C1019" s="464"/>
      <c r="D1019" s="464"/>
      <c r="E1019" s="464"/>
      <c r="F1019" s="464"/>
      <c r="G1019" s="469">
        <v>0.95</v>
      </c>
      <c r="H1019" s="464"/>
      <c r="I1019" s="464"/>
      <c r="J1019" s="464"/>
      <c r="K1019" s="464"/>
      <c r="L1019" s="464"/>
      <c r="M1019" s="464"/>
      <c r="N1019" s="464"/>
      <c r="O1019" s="464"/>
      <c r="P1019" s="464"/>
      <c r="Q1019" s="464"/>
      <c r="R1019" s="464"/>
      <c r="S1019" s="464"/>
      <c r="T1019" s="464"/>
      <c r="U1019" s="464"/>
      <c r="V1019" s="464"/>
      <c r="W1019" s="464"/>
      <c r="X1019" s="464"/>
      <c r="Y1019" s="464"/>
      <c r="Z1019" s="464"/>
    </row>
    <row r="1020" ht="15.75" customHeight="1">
      <c r="A1020" s="464"/>
      <c r="B1020" s="464"/>
      <c r="C1020" s="464"/>
      <c r="D1020" s="464"/>
      <c r="E1020" s="464"/>
      <c r="F1020" s="464"/>
      <c r="G1020" s="469">
        <v>0.85</v>
      </c>
      <c r="H1020" s="464"/>
      <c r="I1020" s="464"/>
      <c r="J1020" s="464"/>
      <c r="K1020" s="464"/>
      <c r="L1020" s="464"/>
      <c r="M1020" s="464"/>
      <c r="N1020" s="464"/>
      <c r="O1020" s="464"/>
      <c r="P1020" s="464"/>
      <c r="Q1020" s="464"/>
      <c r="R1020" s="464"/>
      <c r="S1020" s="464"/>
      <c r="T1020" s="464"/>
      <c r="U1020" s="464"/>
      <c r="V1020" s="464"/>
      <c r="W1020" s="464"/>
      <c r="X1020" s="464"/>
      <c r="Y1020" s="464"/>
      <c r="Z1020" s="464"/>
    </row>
    <row r="1021" ht="15.75" customHeight="1">
      <c r="A1021" s="464"/>
      <c r="B1021" s="464"/>
      <c r="C1021" s="464"/>
      <c r="D1021" s="464"/>
      <c r="E1021" s="464"/>
      <c r="F1021" s="464"/>
      <c r="G1021" s="469">
        <v>0.83</v>
      </c>
      <c r="H1021" s="464"/>
      <c r="I1021" s="464"/>
      <c r="J1021" s="464"/>
      <c r="K1021" s="464"/>
      <c r="L1021" s="464"/>
      <c r="M1021" s="464"/>
      <c r="N1021" s="464"/>
      <c r="O1021" s="464"/>
      <c r="P1021" s="464"/>
      <c r="Q1021" s="464"/>
      <c r="R1021" s="464"/>
      <c r="S1021" s="464"/>
      <c r="T1021" s="464"/>
      <c r="U1021" s="464"/>
      <c r="V1021" s="464"/>
      <c r="W1021" s="464"/>
      <c r="X1021" s="464"/>
      <c r="Y1021" s="464"/>
      <c r="Z1021" s="464"/>
    </row>
    <row r="1022" ht="15.75" customHeight="1">
      <c r="A1022" s="464"/>
      <c r="B1022" s="464"/>
      <c r="C1022" s="464"/>
      <c r="D1022" s="464"/>
      <c r="E1022" s="464"/>
      <c r="F1022" s="464"/>
      <c r="G1022" s="469">
        <v>0.82</v>
      </c>
      <c r="H1022" s="464"/>
      <c r="I1022" s="464"/>
      <c r="J1022" s="464"/>
      <c r="K1022" s="464"/>
      <c r="L1022" s="464"/>
      <c r="M1022" s="464"/>
      <c r="N1022" s="464"/>
      <c r="O1022" s="464"/>
      <c r="P1022" s="464"/>
      <c r="Q1022" s="464"/>
      <c r="R1022" s="464"/>
      <c r="S1022" s="464"/>
      <c r="T1022" s="464"/>
      <c r="U1022" s="464"/>
      <c r="V1022" s="464"/>
      <c r="W1022" s="464"/>
      <c r="X1022" s="464"/>
      <c r="Y1022" s="464"/>
      <c r="Z1022" s="464"/>
    </row>
    <row r="1023" ht="15.75" customHeight="1">
      <c r="A1023" s="464"/>
      <c r="B1023" s="464"/>
      <c r="C1023" s="464"/>
      <c r="D1023" s="464"/>
      <c r="E1023" s="464"/>
      <c r="F1023" s="464"/>
      <c r="G1023" s="469">
        <v>0.84</v>
      </c>
      <c r="H1023" s="464"/>
      <c r="I1023" s="464"/>
      <c r="J1023" s="464"/>
      <c r="K1023" s="464"/>
      <c r="L1023" s="464"/>
      <c r="M1023" s="464"/>
      <c r="N1023" s="464"/>
      <c r="O1023" s="464"/>
      <c r="P1023" s="464"/>
      <c r="Q1023" s="464"/>
      <c r="R1023" s="464"/>
      <c r="S1023" s="464"/>
      <c r="T1023" s="464"/>
      <c r="U1023" s="464"/>
      <c r="V1023" s="464"/>
      <c r="W1023" s="464"/>
      <c r="X1023" s="464"/>
      <c r="Y1023" s="464"/>
      <c r="Z1023" s="464"/>
    </row>
    <row r="1024" ht="15.75" customHeight="1">
      <c r="A1024" s="464"/>
      <c r="B1024" s="464"/>
      <c r="C1024" s="464"/>
      <c r="D1024" s="464"/>
      <c r="E1024" s="464"/>
      <c r="F1024" s="464"/>
      <c r="G1024" s="469">
        <v>0.91</v>
      </c>
      <c r="H1024" s="464"/>
      <c r="I1024" s="464"/>
      <c r="J1024" s="464"/>
      <c r="K1024" s="464"/>
      <c r="L1024" s="464"/>
      <c r="M1024" s="464"/>
      <c r="N1024" s="464"/>
      <c r="O1024" s="464"/>
      <c r="P1024" s="464"/>
      <c r="Q1024" s="464"/>
      <c r="R1024" s="464"/>
      <c r="S1024" s="464"/>
      <c r="T1024" s="464"/>
      <c r="U1024" s="464"/>
      <c r="V1024" s="464"/>
      <c r="W1024" s="464"/>
      <c r="X1024" s="464"/>
      <c r="Y1024" s="464"/>
      <c r="Z1024" s="464"/>
    </row>
    <row r="1025" ht="15.75" customHeight="1">
      <c r="A1025" s="464"/>
      <c r="B1025" s="464"/>
      <c r="C1025" s="464"/>
      <c r="D1025" s="464"/>
      <c r="E1025" s="464"/>
      <c r="F1025" s="464"/>
      <c r="G1025" s="469">
        <v>0.91</v>
      </c>
      <c r="H1025" s="464"/>
      <c r="I1025" s="464"/>
      <c r="J1025" s="464"/>
      <c r="K1025" s="464"/>
      <c r="L1025" s="464"/>
      <c r="M1025" s="464"/>
      <c r="N1025" s="464"/>
      <c r="O1025" s="464"/>
      <c r="P1025" s="464"/>
      <c r="Q1025" s="464"/>
      <c r="R1025" s="464"/>
      <c r="S1025" s="464"/>
      <c r="T1025" s="464"/>
      <c r="U1025" s="464"/>
      <c r="V1025" s="464"/>
      <c r="W1025" s="464"/>
      <c r="X1025" s="464"/>
      <c r="Y1025" s="464"/>
      <c r="Z1025" s="464"/>
    </row>
    <row r="1026" ht="15.75" customHeight="1">
      <c r="A1026" s="464"/>
      <c r="B1026" s="464"/>
      <c r="C1026" s="464"/>
      <c r="D1026" s="464"/>
      <c r="E1026" s="464"/>
      <c r="F1026" s="464"/>
      <c r="G1026" s="469">
        <v>0.89</v>
      </c>
      <c r="H1026" s="464"/>
      <c r="I1026" s="464"/>
      <c r="J1026" s="464"/>
      <c r="K1026" s="464"/>
      <c r="L1026" s="464"/>
      <c r="M1026" s="464"/>
      <c r="N1026" s="464"/>
      <c r="O1026" s="464"/>
      <c r="P1026" s="464"/>
      <c r="Q1026" s="464"/>
      <c r="R1026" s="464"/>
      <c r="S1026" s="464"/>
      <c r="T1026" s="464"/>
      <c r="U1026" s="464"/>
      <c r="V1026" s="464"/>
      <c r="W1026" s="464"/>
      <c r="X1026" s="464"/>
      <c r="Y1026" s="464"/>
      <c r="Z1026" s="464"/>
    </row>
    <row r="1027" ht="15.75" customHeight="1">
      <c r="A1027" s="464"/>
      <c r="B1027" s="464"/>
      <c r="C1027" s="464"/>
      <c r="D1027" s="464"/>
      <c r="E1027" s="464"/>
      <c r="F1027" s="464"/>
      <c r="G1027" s="469">
        <v>0.85</v>
      </c>
      <c r="H1027" s="464"/>
      <c r="I1027" s="464"/>
      <c r="J1027" s="464"/>
      <c r="K1027" s="464"/>
      <c r="L1027" s="464"/>
      <c r="M1027" s="464"/>
      <c r="N1027" s="464"/>
      <c r="O1027" s="464"/>
      <c r="P1027" s="464"/>
      <c r="Q1027" s="464"/>
      <c r="R1027" s="464"/>
      <c r="S1027" s="464"/>
      <c r="T1027" s="464"/>
      <c r="U1027" s="464"/>
      <c r="V1027" s="464"/>
      <c r="W1027" s="464"/>
      <c r="X1027" s="464"/>
      <c r="Y1027" s="464"/>
      <c r="Z1027" s="464"/>
    </row>
    <row r="1028" ht="15.75" customHeight="1">
      <c r="A1028" s="464"/>
      <c r="B1028" s="464"/>
      <c r="C1028" s="464"/>
      <c r="D1028" s="464"/>
      <c r="E1028" s="464"/>
      <c r="F1028" s="464"/>
      <c r="G1028" s="469">
        <v>0.85</v>
      </c>
      <c r="H1028" s="464"/>
      <c r="I1028" s="464"/>
      <c r="J1028" s="464"/>
      <c r="K1028" s="464"/>
      <c r="L1028" s="464"/>
      <c r="M1028" s="464"/>
      <c r="N1028" s="464"/>
      <c r="O1028" s="464"/>
      <c r="P1028" s="464"/>
      <c r="Q1028" s="464"/>
      <c r="R1028" s="464"/>
      <c r="S1028" s="464"/>
      <c r="T1028" s="464"/>
      <c r="U1028" s="464"/>
      <c r="V1028" s="464"/>
      <c r="W1028" s="464"/>
      <c r="X1028" s="464"/>
      <c r="Y1028" s="464"/>
      <c r="Z1028" s="464"/>
    </row>
    <row r="1029" ht="15.75" customHeight="1">
      <c r="A1029" s="464"/>
      <c r="B1029" s="464"/>
      <c r="C1029" s="464"/>
      <c r="D1029" s="464"/>
      <c r="E1029" s="464"/>
      <c r="F1029" s="464"/>
      <c r="G1029" s="469">
        <v>0.93</v>
      </c>
      <c r="H1029" s="464"/>
      <c r="I1029" s="464"/>
      <c r="J1029" s="464"/>
      <c r="K1029" s="464"/>
      <c r="L1029" s="464"/>
      <c r="M1029" s="464"/>
      <c r="N1029" s="464"/>
      <c r="O1029" s="464"/>
      <c r="P1029" s="464"/>
      <c r="Q1029" s="464"/>
      <c r="R1029" s="464"/>
      <c r="S1029" s="464"/>
      <c r="T1029" s="464"/>
      <c r="U1029" s="464"/>
      <c r="V1029" s="464"/>
      <c r="W1029" s="464"/>
      <c r="X1029" s="464"/>
      <c r="Y1029" s="464"/>
      <c r="Z1029" s="464"/>
    </row>
    <row r="1030" ht="15.75" customHeight="1">
      <c r="A1030" s="464"/>
      <c r="B1030" s="464"/>
      <c r="C1030" s="464"/>
      <c r="D1030" s="464"/>
      <c r="E1030" s="464"/>
      <c r="F1030" s="464"/>
      <c r="G1030" s="469">
        <v>0.9</v>
      </c>
      <c r="H1030" s="464"/>
      <c r="I1030" s="464"/>
      <c r="J1030" s="464"/>
      <c r="K1030" s="464"/>
      <c r="L1030" s="464"/>
      <c r="M1030" s="464"/>
      <c r="N1030" s="464"/>
      <c r="O1030" s="464"/>
      <c r="P1030" s="464"/>
      <c r="Q1030" s="464"/>
      <c r="R1030" s="464"/>
      <c r="S1030" s="464"/>
      <c r="T1030" s="464"/>
      <c r="U1030" s="464"/>
      <c r="V1030" s="464"/>
      <c r="W1030" s="464"/>
      <c r="X1030" s="464"/>
      <c r="Y1030" s="464"/>
      <c r="Z1030" s="464"/>
    </row>
    <row r="1031" ht="15.75" customHeight="1">
      <c r="A1031" s="464"/>
      <c r="B1031" s="464"/>
      <c r="C1031" s="464"/>
      <c r="D1031" s="464"/>
      <c r="E1031" s="464"/>
      <c r="F1031" s="464"/>
      <c r="G1031" s="469">
        <v>0.91</v>
      </c>
      <c r="H1031" s="464"/>
      <c r="I1031" s="464"/>
      <c r="J1031" s="464"/>
      <c r="K1031" s="464"/>
      <c r="L1031" s="464"/>
      <c r="M1031" s="464"/>
      <c r="N1031" s="464"/>
      <c r="O1031" s="464"/>
      <c r="P1031" s="464"/>
      <c r="Q1031" s="464"/>
      <c r="R1031" s="464"/>
      <c r="S1031" s="464"/>
      <c r="T1031" s="464"/>
      <c r="U1031" s="464"/>
      <c r="V1031" s="464"/>
      <c r="W1031" s="464"/>
      <c r="X1031" s="464"/>
      <c r="Y1031" s="464"/>
      <c r="Z1031" s="464"/>
    </row>
    <row r="1032" ht="15.75" customHeight="1">
      <c r="A1032" s="464"/>
      <c r="B1032" s="464"/>
      <c r="C1032" s="464"/>
      <c r="D1032" s="464"/>
      <c r="E1032" s="464"/>
      <c r="F1032" s="464"/>
      <c r="G1032" s="469">
        <v>0.97</v>
      </c>
      <c r="H1032" s="464"/>
      <c r="I1032" s="464"/>
      <c r="J1032" s="464"/>
      <c r="K1032" s="464"/>
      <c r="L1032" s="464"/>
      <c r="M1032" s="464"/>
      <c r="N1032" s="464"/>
      <c r="O1032" s="464"/>
      <c r="P1032" s="464"/>
      <c r="Q1032" s="464"/>
      <c r="R1032" s="464"/>
      <c r="S1032" s="464"/>
      <c r="T1032" s="464"/>
      <c r="U1032" s="464"/>
      <c r="V1032" s="464"/>
      <c r="W1032" s="464"/>
      <c r="X1032" s="464"/>
      <c r="Y1032" s="464"/>
      <c r="Z1032" s="464"/>
    </row>
    <row r="1033" ht="15.75" customHeight="1">
      <c r="A1033" s="464"/>
      <c r="B1033" s="464"/>
      <c r="C1033" s="464"/>
      <c r="D1033" s="464"/>
      <c r="E1033" s="464"/>
      <c r="F1033" s="464"/>
      <c r="G1033" s="469">
        <v>1.03</v>
      </c>
      <c r="H1033" s="464"/>
      <c r="I1033" s="464"/>
      <c r="J1033" s="464"/>
      <c r="K1033" s="464"/>
      <c r="L1033" s="464"/>
      <c r="M1033" s="464"/>
      <c r="N1033" s="464"/>
      <c r="O1033" s="464"/>
      <c r="P1033" s="464"/>
      <c r="Q1033" s="464"/>
      <c r="R1033" s="464"/>
      <c r="S1033" s="464"/>
      <c r="T1033" s="464"/>
      <c r="U1033" s="464"/>
      <c r="V1033" s="464"/>
      <c r="W1033" s="464"/>
      <c r="X1033" s="464"/>
      <c r="Y1033" s="464"/>
      <c r="Z1033" s="46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30.13"/>
  </cols>
  <sheetData>
    <row r="1" ht="15.75" customHeight="1">
      <c r="A1" s="470" t="s">
        <v>306</v>
      </c>
      <c r="B1" s="470" t="s">
        <v>311</v>
      </c>
      <c r="C1" s="164"/>
    </row>
    <row r="2" ht="15.75" customHeight="1">
      <c r="A2" s="471">
        <v>43192.0</v>
      </c>
      <c r="B2" s="472">
        <v>6870.120117</v>
      </c>
      <c r="C2" s="164"/>
    </row>
    <row r="3" ht="15.75" customHeight="1">
      <c r="A3" s="471">
        <v>43193.0</v>
      </c>
      <c r="B3" s="472">
        <v>6941.279785</v>
      </c>
      <c r="C3" s="164">
        <f t="shared" ref="C3:C1009" si="1">LN(B3/B2)</f>
        <v>0.01030457422</v>
      </c>
      <c r="D3" s="164"/>
      <c r="F3" s="14" t="s">
        <v>924</v>
      </c>
      <c r="G3" s="473">
        <f>(A1009-A2)/365</f>
        <v>3.994520548</v>
      </c>
    </row>
    <row r="4" ht="15.75" customHeight="1">
      <c r="A4" s="471">
        <v>43194.0</v>
      </c>
      <c r="B4" s="472">
        <v>7042.109863</v>
      </c>
      <c r="C4" s="164">
        <f t="shared" si="1"/>
        <v>0.01442165714</v>
      </c>
      <c r="D4" s="164"/>
      <c r="F4" s="19" t="s">
        <v>925</v>
      </c>
      <c r="G4" s="474">
        <f>(B1009/B2)^(1/G3)-1</f>
        <v>0.2044213192</v>
      </c>
    </row>
    <row r="5" ht="15.75" customHeight="1">
      <c r="A5" s="471">
        <v>43195.0</v>
      </c>
      <c r="B5" s="472">
        <v>7076.549805</v>
      </c>
      <c r="C5" s="164">
        <f t="shared" si="1"/>
        <v>0.004878651532</v>
      </c>
      <c r="D5" s="164"/>
    </row>
    <row r="6" ht="15.75" customHeight="1">
      <c r="A6" s="471">
        <v>43196.0</v>
      </c>
      <c r="B6" s="472">
        <v>6915.109863</v>
      </c>
      <c r="C6" s="164">
        <f t="shared" si="1"/>
        <v>-0.02307762062</v>
      </c>
    </row>
    <row r="7" ht="15.75" customHeight="1">
      <c r="A7" s="471">
        <v>43199.0</v>
      </c>
      <c r="B7" s="472">
        <v>6950.339844</v>
      </c>
      <c r="C7" s="164">
        <f t="shared" si="1"/>
        <v>0.005081704172</v>
      </c>
    </row>
    <row r="8" ht="15.75" customHeight="1">
      <c r="A8" s="471">
        <v>43200.0</v>
      </c>
      <c r="B8" s="472">
        <v>7094.299805</v>
      </c>
      <c r="C8" s="164">
        <f t="shared" si="1"/>
        <v>0.02050106043</v>
      </c>
    </row>
    <row r="9" ht="15.75" customHeight="1">
      <c r="A9" s="471">
        <v>43201.0</v>
      </c>
      <c r="B9" s="472">
        <v>7069.029785</v>
      </c>
      <c r="C9" s="164">
        <f t="shared" si="1"/>
        <v>-0.003568376582</v>
      </c>
    </row>
    <row r="10" ht="15.75" customHeight="1">
      <c r="A10" s="471">
        <v>43202.0</v>
      </c>
      <c r="B10" s="472">
        <v>7140.25</v>
      </c>
      <c r="C10" s="164">
        <f t="shared" si="1"/>
        <v>0.0100245491</v>
      </c>
    </row>
    <row r="11" ht="15.75" customHeight="1">
      <c r="A11" s="471">
        <v>43203.0</v>
      </c>
      <c r="B11" s="472">
        <v>7106.649902</v>
      </c>
      <c r="C11" s="164">
        <f t="shared" si="1"/>
        <v>-0.004716838123</v>
      </c>
    </row>
    <row r="12" ht="15.75" customHeight="1">
      <c r="A12" s="471">
        <v>43206.0</v>
      </c>
      <c r="B12" s="472">
        <v>7156.279785</v>
      </c>
      <c r="C12" s="164">
        <f t="shared" si="1"/>
        <v>0.006959311221</v>
      </c>
    </row>
    <row r="13" ht="15.75" customHeight="1">
      <c r="A13" s="471">
        <v>43207.0</v>
      </c>
      <c r="B13" s="472">
        <v>7281.100098</v>
      </c>
      <c r="C13" s="164">
        <f t="shared" si="1"/>
        <v>0.01729170031</v>
      </c>
    </row>
    <row r="14" ht="15.75" customHeight="1">
      <c r="A14" s="471">
        <v>43208.0</v>
      </c>
      <c r="B14" s="472">
        <v>7295.240234</v>
      </c>
      <c r="C14" s="164">
        <f t="shared" si="1"/>
        <v>0.0019401496</v>
      </c>
    </row>
    <row r="15" ht="15.75" customHeight="1">
      <c r="A15" s="471">
        <v>43209.0</v>
      </c>
      <c r="B15" s="472">
        <v>7238.060059</v>
      </c>
      <c r="C15" s="164">
        <f t="shared" si="1"/>
        <v>-0.007868889914</v>
      </c>
    </row>
    <row r="16" ht="15.75" customHeight="1">
      <c r="A16" s="471">
        <v>43210.0</v>
      </c>
      <c r="B16" s="472">
        <v>7146.129883</v>
      </c>
      <c r="C16" s="164">
        <f t="shared" si="1"/>
        <v>-0.01278228778</v>
      </c>
    </row>
    <row r="17" ht="15.75" customHeight="1">
      <c r="A17" s="471">
        <v>43213.0</v>
      </c>
      <c r="B17" s="472">
        <v>7128.600098</v>
      </c>
      <c r="C17" s="164">
        <f t="shared" si="1"/>
        <v>-0.002456059601</v>
      </c>
    </row>
    <row r="18" ht="15.75" customHeight="1">
      <c r="A18" s="471">
        <v>43214.0</v>
      </c>
      <c r="B18" s="472">
        <v>7007.350098</v>
      </c>
      <c r="C18" s="164">
        <f t="shared" si="1"/>
        <v>-0.01715526328</v>
      </c>
    </row>
    <row r="19" ht="15.75" customHeight="1">
      <c r="A19" s="471">
        <v>43215.0</v>
      </c>
      <c r="B19" s="472">
        <v>7003.740234</v>
      </c>
      <c r="C19" s="164">
        <f t="shared" si="1"/>
        <v>-0.0005152866757</v>
      </c>
    </row>
    <row r="20" ht="15.75" customHeight="1">
      <c r="A20" s="471">
        <v>43216.0</v>
      </c>
      <c r="B20" s="472">
        <v>7118.680176</v>
      </c>
      <c r="C20" s="164">
        <f t="shared" si="1"/>
        <v>0.0162780142</v>
      </c>
    </row>
    <row r="21" ht="15.75" customHeight="1">
      <c r="A21" s="471">
        <v>43217.0</v>
      </c>
      <c r="B21" s="472">
        <v>7119.799805</v>
      </c>
      <c r="C21" s="164">
        <f t="shared" si="1"/>
        <v>0.0001572680516</v>
      </c>
    </row>
    <row r="22" ht="15.75" customHeight="1">
      <c r="A22" s="471">
        <v>43220.0</v>
      </c>
      <c r="B22" s="472">
        <v>7066.27002</v>
      </c>
      <c r="C22" s="164">
        <f t="shared" si="1"/>
        <v>-0.007546845564</v>
      </c>
    </row>
    <row r="23" ht="15.75" customHeight="1">
      <c r="A23" s="471">
        <v>43221.0</v>
      </c>
      <c r="B23" s="472">
        <v>7130.700195</v>
      </c>
      <c r="C23" s="164">
        <f t="shared" si="1"/>
        <v>0.009076671483</v>
      </c>
    </row>
    <row r="24" ht="15.75" customHeight="1">
      <c r="A24" s="471">
        <v>43222.0</v>
      </c>
      <c r="B24" s="472">
        <v>7100.899902</v>
      </c>
      <c r="C24" s="164">
        <f t="shared" si="1"/>
        <v>-0.004187910896</v>
      </c>
    </row>
    <row r="25" ht="15.75" customHeight="1">
      <c r="A25" s="471">
        <v>43223.0</v>
      </c>
      <c r="B25" s="472">
        <v>7088.149902</v>
      </c>
      <c r="C25" s="164">
        <f t="shared" si="1"/>
        <v>-0.001797160995</v>
      </c>
    </row>
    <row r="26" ht="15.75" customHeight="1">
      <c r="A26" s="471">
        <v>43224.0</v>
      </c>
      <c r="B26" s="472">
        <v>7209.620117</v>
      </c>
      <c r="C26" s="164">
        <f t="shared" si="1"/>
        <v>0.01699189978</v>
      </c>
    </row>
    <row r="27" ht="15.75" customHeight="1">
      <c r="A27" s="471">
        <v>43227.0</v>
      </c>
      <c r="B27" s="472">
        <v>7265.209961</v>
      </c>
      <c r="C27" s="164">
        <f t="shared" si="1"/>
        <v>0.007680935389</v>
      </c>
    </row>
    <row r="28" ht="15.75" customHeight="1">
      <c r="A28" s="471">
        <v>43228.0</v>
      </c>
      <c r="B28" s="472">
        <v>7266.899902</v>
      </c>
      <c r="C28" s="164">
        <f t="shared" si="1"/>
        <v>0.0002325802686</v>
      </c>
    </row>
    <row r="29" ht="15.75" customHeight="1">
      <c r="A29" s="471">
        <v>43229.0</v>
      </c>
      <c r="B29" s="472">
        <v>7339.910156</v>
      </c>
      <c r="C29" s="164">
        <f t="shared" si="1"/>
        <v>0.009996825007</v>
      </c>
    </row>
    <row r="30" ht="15.75" customHeight="1">
      <c r="A30" s="471">
        <v>43230.0</v>
      </c>
      <c r="B30" s="472">
        <v>7404.970215</v>
      </c>
      <c r="C30" s="164">
        <f t="shared" si="1"/>
        <v>0.008824823205</v>
      </c>
    </row>
    <row r="31" ht="15.75" customHeight="1">
      <c r="A31" s="471">
        <v>43231.0</v>
      </c>
      <c r="B31" s="472">
        <v>7402.879883</v>
      </c>
      <c r="C31" s="164">
        <f t="shared" si="1"/>
        <v>-0.0002823275492</v>
      </c>
    </row>
    <row r="32" ht="15.75" customHeight="1">
      <c r="A32" s="471">
        <v>43234.0</v>
      </c>
      <c r="B32" s="472">
        <v>7411.319824</v>
      </c>
      <c r="C32" s="164">
        <f t="shared" si="1"/>
        <v>0.001139439468</v>
      </c>
    </row>
    <row r="33" ht="15.75" customHeight="1">
      <c r="A33" s="471">
        <v>43235.0</v>
      </c>
      <c r="B33" s="472">
        <v>7351.629883</v>
      </c>
      <c r="C33" s="164">
        <f t="shared" si="1"/>
        <v>-0.008086495917</v>
      </c>
    </row>
    <row r="34" ht="15.75" customHeight="1">
      <c r="A34" s="471">
        <v>43236.0</v>
      </c>
      <c r="B34" s="472">
        <v>7398.299805</v>
      </c>
      <c r="C34" s="164">
        <f t="shared" si="1"/>
        <v>0.006328176301</v>
      </c>
    </row>
    <row r="35" ht="15.75" customHeight="1">
      <c r="A35" s="471">
        <v>43237.0</v>
      </c>
      <c r="B35" s="472">
        <v>7382.470215</v>
      </c>
      <c r="C35" s="164">
        <f t="shared" si="1"/>
        <v>-0.002141917644</v>
      </c>
    </row>
    <row r="36" ht="15.75" customHeight="1">
      <c r="A36" s="471">
        <v>43238.0</v>
      </c>
      <c r="B36" s="472">
        <v>7354.339844</v>
      </c>
      <c r="C36" s="164">
        <f t="shared" si="1"/>
        <v>-0.003817706146</v>
      </c>
    </row>
    <row r="37" ht="15.75" customHeight="1">
      <c r="A37" s="471">
        <v>43241.0</v>
      </c>
      <c r="B37" s="472">
        <v>7394.040039</v>
      </c>
      <c r="C37" s="164">
        <f t="shared" si="1"/>
        <v>0.005383681625</v>
      </c>
    </row>
    <row r="38" ht="15.75" customHeight="1">
      <c r="A38" s="471">
        <v>43242.0</v>
      </c>
      <c r="B38" s="472">
        <v>7378.459961</v>
      </c>
      <c r="C38" s="164">
        <f t="shared" si="1"/>
        <v>-0.002109336101</v>
      </c>
    </row>
    <row r="39" ht="15.75" customHeight="1">
      <c r="A39" s="471">
        <v>43243.0</v>
      </c>
      <c r="B39" s="472">
        <v>7425.959961</v>
      </c>
      <c r="C39" s="164">
        <f t="shared" si="1"/>
        <v>0.006417024544</v>
      </c>
    </row>
    <row r="40" ht="15.75" customHeight="1">
      <c r="A40" s="471">
        <v>43244.0</v>
      </c>
      <c r="B40" s="472">
        <v>7424.430176</v>
      </c>
      <c r="C40" s="164">
        <f t="shared" si="1"/>
        <v>-0.0002060262379</v>
      </c>
    </row>
    <row r="41" ht="15.75" customHeight="1">
      <c r="A41" s="471">
        <v>43245.0</v>
      </c>
      <c r="B41" s="472">
        <v>7433.850098</v>
      </c>
      <c r="C41" s="164">
        <f t="shared" si="1"/>
        <v>0.001267969521</v>
      </c>
    </row>
    <row r="42" ht="15.75" customHeight="1">
      <c r="A42" s="471">
        <v>43249.0</v>
      </c>
      <c r="B42" s="472">
        <v>7396.589844</v>
      </c>
      <c r="C42" s="164">
        <f t="shared" si="1"/>
        <v>-0.005024845189</v>
      </c>
    </row>
    <row r="43" ht="15.75" customHeight="1">
      <c r="A43" s="471">
        <v>43250.0</v>
      </c>
      <c r="B43" s="472">
        <v>7462.450195</v>
      </c>
      <c r="C43" s="164">
        <f t="shared" si="1"/>
        <v>0.008864742557</v>
      </c>
    </row>
    <row r="44" ht="15.75" customHeight="1">
      <c r="A44" s="471">
        <v>43251.0</v>
      </c>
      <c r="B44" s="472">
        <v>7442.120117</v>
      </c>
      <c r="C44" s="164">
        <f t="shared" si="1"/>
        <v>-0.002728034446</v>
      </c>
    </row>
    <row r="45" ht="15.75" customHeight="1">
      <c r="A45" s="471">
        <v>43252.0</v>
      </c>
      <c r="B45" s="472">
        <v>7554.330078</v>
      </c>
      <c r="C45" s="164">
        <f t="shared" si="1"/>
        <v>0.01496514891</v>
      </c>
    </row>
    <row r="46" ht="15.75" customHeight="1">
      <c r="A46" s="471">
        <v>43255.0</v>
      </c>
      <c r="B46" s="472">
        <v>7606.459961</v>
      </c>
      <c r="C46" s="164">
        <f t="shared" si="1"/>
        <v>0.006876961994</v>
      </c>
    </row>
    <row r="47" ht="15.75" customHeight="1">
      <c r="A47" s="471">
        <v>43256.0</v>
      </c>
      <c r="B47" s="472">
        <v>7637.859863</v>
      </c>
      <c r="C47" s="164">
        <f t="shared" si="1"/>
        <v>0.004119560173</v>
      </c>
    </row>
    <row r="48" ht="15.75" customHeight="1">
      <c r="A48" s="471">
        <v>43257.0</v>
      </c>
      <c r="B48" s="472">
        <v>7689.240234</v>
      </c>
      <c r="C48" s="164">
        <f t="shared" si="1"/>
        <v>0.006704538124</v>
      </c>
    </row>
    <row r="49" ht="15.75" customHeight="1">
      <c r="A49" s="471">
        <v>43258.0</v>
      </c>
      <c r="B49" s="472">
        <v>7635.069824</v>
      </c>
      <c r="C49" s="164">
        <f t="shared" si="1"/>
        <v>-0.007069895536</v>
      </c>
    </row>
    <row r="50" ht="15.75" customHeight="1">
      <c r="A50" s="471">
        <v>43259.0</v>
      </c>
      <c r="B50" s="472">
        <v>7645.509766</v>
      </c>
      <c r="C50" s="164">
        <f t="shared" si="1"/>
        <v>0.001366432937</v>
      </c>
    </row>
    <row r="51" ht="15.75" customHeight="1">
      <c r="A51" s="471">
        <v>43262.0</v>
      </c>
      <c r="B51" s="472">
        <v>7659.930176</v>
      </c>
      <c r="C51" s="164">
        <f t="shared" si="1"/>
        <v>0.001884351488</v>
      </c>
    </row>
    <row r="52" ht="15.75" customHeight="1">
      <c r="A52" s="471">
        <v>43263.0</v>
      </c>
      <c r="B52" s="472">
        <v>7703.790039</v>
      </c>
      <c r="C52" s="164">
        <f t="shared" si="1"/>
        <v>0.005709552314</v>
      </c>
    </row>
    <row r="53" ht="15.75" customHeight="1">
      <c r="A53" s="471">
        <v>43264.0</v>
      </c>
      <c r="B53" s="472">
        <v>7695.700195</v>
      </c>
      <c r="C53" s="164">
        <f t="shared" si="1"/>
        <v>-0.001050663966</v>
      </c>
    </row>
    <row r="54" ht="15.75" customHeight="1">
      <c r="A54" s="471">
        <v>43265.0</v>
      </c>
      <c r="B54" s="472">
        <v>7761.040039</v>
      </c>
      <c r="C54" s="164">
        <f t="shared" si="1"/>
        <v>0.008454594205</v>
      </c>
    </row>
    <row r="55" ht="15.75" customHeight="1">
      <c r="A55" s="471">
        <v>43266.0</v>
      </c>
      <c r="B55" s="472">
        <v>7746.379883</v>
      </c>
      <c r="C55" s="164">
        <f t="shared" si="1"/>
        <v>-0.001890728495</v>
      </c>
    </row>
    <row r="56" ht="15.75" customHeight="1">
      <c r="A56" s="471">
        <v>43269.0</v>
      </c>
      <c r="B56" s="472">
        <v>7747.029785</v>
      </c>
      <c r="C56" s="164">
        <f t="shared" si="1"/>
        <v>0.00008389399291</v>
      </c>
    </row>
    <row r="57" ht="15.75" customHeight="1">
      <c r="A57" s="471">
        <v>43270.0</v>
      </c>
      <c r="B57" s="472">
        <v>7725.589844</v>
      </c>
      <c r="C57" s="164">
        <f t="shared" si="1"/>
        <v>-0.002771341277</v>
      </c>
    </row>
    <row r="58" ht="15.75" customHeight="1">
      <c r="A58" s="471">
        <v>43271.0</v>
      </c>
      <c r="B58" s="472">
        <v>7781.509766</v>
      </c>
      <c r="C58" s="164">
        <f t="shared" si="1"/>
        <v>0.007212201611</v>
      </c>
    </row>
    <row r="59" ht="15.75" customHeight="1">
      <c r="A59" s="471">
        <v>43272.0</v>
      </c>
      <c r="B59" s="472">
        <v>7712.950195</v>
      </c>
      <c r="C59" s="164">
        <f t="shared" si="1"/>
        <v>-0.008849617039</v>
      </c>
    </row>
    <row r="60" ht="15.75" customHeight="1">
      <c r="A60" s="471">
        <v>43273.0</v>
      </c>
      <c r="B60" s="472">
        <v>7692.819824</v>
      </c>
      <c r="C60" s="164">
        <f t="shared" si="1"/>
        <v>-0.002613356221</v>
      </c>
    </row>
    <row r="61" ht="15.75" customHeight="1">
      <c r="A61" s="471">
        <v>43276.0</v>
      </c>
      <c r="B61" s="472">
        <v>7532.009766</v>
      </c>
      <c r="C61" s="164">
        <f t="shared" si="1"/>
        <v>-0.02112549604</v>
      </c>
    </row>
    <row r="62" ht="15.75" customHeight="1">
      <c r="A62" s="471">
        <v>43277.0</v>
      </c>
      <c r="B62" s="472">
        <v>7561.629883</v>
      </c>
      <c r="C62" s="164">
        <f t="shared" si="1"/>
        <v>0.003924852549</v>
      </c>
    </row>
    <row r="63" ht="15.75" customHeight="1">
      <c r="A63" s="471">
        <v>43278.0</v>
      </c>
      <c r="B63" s="472">
        <v>7445.080078</v>
      </c>
      <c r="C63" s="164">
        <f t="shared" si="1"/>
        <v>-0.01553333792</v>
      </c>
    </row>
    <row r="64" ht="15.75" customHeight="1">
      <c r="A64" s="471">
        <v>43279.0</v>
      </c>
      <c r="B64" s="472">
        <v>7503.680176</v>
      </c>
      <c r="C64" s="164">
        <f t="shared" si="1"/>
        <v>0.007840168305</v>
      </c>
    </row>
    <row r="65" ht="15.75" customHeight="1">
      <c r="A65" s="471">
        <v>43280.0</v>
      </c>
      <c r="B65" s="472">
        <v>7510.299805</v>
      </c>
      <c r="C65" s="164">
        <f t="shared" si="1"/>
        <v>0.000881795425</v>
      </c>
    </row>
    <row r="66" ht="15.75" customHeight="1">
      <c r="A66" s="471">
        <v>43283.0</v>
      </c>
      <c r="B66" s="472">
        <v>7567.689941</v>
      </c>
      <c r="C66" s="164">
        <f t="shared" si="1"/>
        <v>0.007612475418</v>
      </c>
    </row>
    <row r="67" ht="15.75" customHeight="1">
      <c r="A67" s="471">
        <v>43284.0</v>
      </c>
      <c r="B67" s="472">
        <v>7502.669922</v>
      </c>
      <c r="C67" s="164">
        <f t="shared" si="1"/>
        <v>-0.008628914376</v>
      </c>
    </row>
    <row r="68" ht="15.75" customHeight="1">
      <c r="A68" s="471">
        <v>43286.0</v>
      </c>
      <c r="B68" s="472">
        <v>7586.430176</v>
      </c>
      <c r="C68" s="164">
        <f t="shared" si="1"/>
        <v>0.01110220143</v>
      </c>
    </row>
    <row r="69" ht="15.75" customHeight="1">
      <c r="A69" s="471">
        <v>43287.0</v>
      </c>
      <c r="B69" s="472">
        <v>7688.390137</v>
      </c>
      <c r="C69" s="164">
        <f t="shared" si="1"/>
        <v>0.01335026838</v>
      </c>
    </row>
    <row r="70" ht="15.75" customHeight="1">
      <c r="A70" s="471">
        <v>43290.0</v>
      </c>
      <c r="B70" s="472">
        <v>7756.200195</v>
      </c>
      <c r="C70" s="164">
        <f t="shared" si="1"/>
        <v>0.008781132069</v>
      </c>
    </row>
    <row r="71" ht="15.75" customHeight="1">
      <c r="A71" s="471">
        <v>43291.0</v>
      </c>
      <c r="B71" s="472">
        <v>7759.200195</v>
      </c>
      <c r="C71" s="164">
        <f t="shared" si="1"/>
        <v>0.0003867125517</v>
      </c>
    </row>
    <row r="72" ht="15.75" customHeight="1">
      <c r="A72" s="471">
        <v>43292.0</v>
      </c>
      <c r="B72" s="472">
        <v>7716.609863</v>
      </c>
      <c r="C72" s="164">
        <f t="shared" si="1"/>
        <v>-0.005504130558</v>
      </c>
    </row>
    <row r="73" ht="15.75" customHeight="1">
      <c r="A73" s="471">
        <v>43293.0</v>
      </c>
      <c r="B73" s="472">
        <v>7823.919922</v>
      </c>
      <c r="C73" s="164">
        <f t="shared" si="1"/>
        <v>0.01381056709</v>
      </c>
    </row>
    <row r="74" ht="15.75" customHeight="1">
      <c r="A74" s="471">
        <v>43294.0</v>
      </c>
      <c r="B74" s="472">
        <v>7825.97998</v>
      </c>
      <c r="C74" s="164">
        <f t="shared" si="1"/>
        <v>0.0002632678835</v>
      </c>
    </row>
    <row r="75" ht="15.75" customHeight="1">
      <c r="A75" s="471">
        <v>43297.0</v>
      </c>
      <c r="B75" s="472">
        <v>7805.720215</v>
      </c>
      <c r="C75" s="164">
        <f t="shared" si="1"/>
        <v>-0.00259213983</v>
      </c>
    </row>
    <row r="76" ht="15.75" customHeight="1">
      <c r="A76" s="471">
        <v>43298.0</v>
      </c>
      <c r="B76" s="472">
        <v>7855.120117</v>
      </c>
      <c r="C76" s="164">
        <f t="shared" si="1"/>
        <v>0.006308737564</v>
      </c>
    </row>
    <row r="77" ht="15.75" customHeight="1">
      <c r="A77" s="471">
        <v>43299.0</v>
      </c>
      <c r="B77" s="472">
        <v>7854.439941</v>
      </c>
      <c r="C77" s="164">
        <f t="shared" si="1"/>
        <v>-0.00008659389543</v>
      </c>
    </row>
    <row r="78" ht="15.75" customHeight="1">
      <c r="A78" s="471">
        <v>43300.0</v>
      </c>
      <c r="B78" s="472">
        <v>7825.299805</v>
      </c>
      <c r="C78" s="164">
        <f t="shared" si="1"/>
        <v>-0.003716920054</v>
      </c>
    </row>
    <row r="79" ht="15.75" customHeight="1">
      <c r="A79" s="471">
        <v>43301.0</v>
      </c>
      <c r="B79" s="472">
        <v>7820.200195</v>
      </c>
      <c r="C79" s="164">
        <f t="shared" si="1"/>
        <v>-0.0006518948171</v>
      </c>
    </row>
    <row r="80" ht="15.75" customHeight="1">
      <c r="A80" s="471">
        <v>43304.0</v>
      </c>
      <c r="B80" s="472">
        <v>7841.870117</v>
      </c>
      <c r="C80" s="164">
        <f t="shared" si="1"/>
        <v>0.002767186636</v>
      </c>
    </row>
    <row r="81" ht="15.75" customHeight="1">
      <c r="A81" s="471">
        <v>43305.0</v>
      </c>
      <c r="B81" s="472">
        <v>7840.77002</v>
      </c>
      <c r="C81" s="164">
        <f t="shared" si="1"/>
        <v>-0.0001402948728</v>
      </c>
    </row>
    <row r="82" ht="15.75" customHeight="1">
      <c r="A82" s="471">
        <v>43306.0</v>
      </c>
      <c r="B82" s="472">
        <v>7932.240234</v>
      </c>
      <c r="C82" s="164">
        <f t="shared" si="1"/>
        <v>0.01159845051</v>
      </c>
    </row>
    <row r="83" ht="15.75" customHeight="1">
      <c r="A83" s="471">
        <v>43307.0</v>
      </c>
      <c r="B83" s="472">
        <v>7852.180176</v>
      </c>
      <c r="C83" s="164">
        <f t="shared" si="1"/>
        <v>-0.01014427422</v>
      </c>
    </row>
    <row r="84" ht="15.75" customHeight="1">
      <c r="A84" s="471">
        <v>43308.0</v>
      </c>
      <c r="B84" s="472">
        <v>7737.419922</v>
      </c>
      <c r="C84" s="164">
        <f t="shared" si="1"/>
        <v>-0.01472293404</v>
      </c>
    </row>
    <row r="85" ht="15.75" customHeight="1">
      <c r="A85" s="471">
        <v>43311.0</v>
      </c>
      <c r="B85" s="472">
        <v>7630.0</v>
      </c>
      <c r="C85" s="164">
        <f t="shared" si="1"/>
        <v>-0.01398044332</v>
      </c>
    </row>
    <row r="86" ht="15.75" customHeight="1">
      <c r="A86" s="471">
        <v>43312.0</v>
      </c>
      <c r="B86" s="472">
        <v>7671.790039</v>
      </c>
      <c r="C86" s="164">
        <f t="shared" si="1"/>
        <v>0.005462124731</v>
      </c>
    </row>
    <row r="87" ht="15.75" customHeight="1">
      <c r="A87" s="471">
        <v>43313.0</v>
      </c>
      <c r="B87" s="472">
        <v>7707.290039</v>
      </c>
      <c r="C87" s="164">
        <f t="shared" si="1"/>
        <v>0.004616669251</v>
      </c>
    </row>
    <row r="88" ht="15.75" customHeight="1">
      <c r="A88" s="471">
        <v>43314.0</v>
      </c>
      <c r="B88" s="472">
        <v>7802.689941</v>
      </c>
      <c r="C88" s="164">
        <f t="shared" si="1"/>
        <v>0.0123018992</v>
      </c>
    </row>
    <row r="89" ht="15.75" customHeight="1">
      <c r="A89" s="471">
        <v>43315.0</v>
      </c>
      <c r="B89" s="472">
        <v>7812.009766</v>
      </c>
      <c r="C89" s="164">
        <f t="shared" si="1"/>
        <v>0.001193724667</v>
      </c>
    </row>
    <row r="90" ht="15.75" customHeight="1">
      <c r="A90" s="471">
        <v>43318.0</v>
      </c>
      <c r="B90" s="472">
        <v>7859.680176</v>
      </c>
      <c r="C90" s="164">
        <f t="shared" si="1"/>
        <v>0.006083652395</v>
      </c>
    </row>
    <row r="91" ht="15.75" customHeight="1">
      <c r="A91" s="471">
        <v>43319.0</v>
      </c>
      <c r="B91" s="472">
        <v>7883.660156</v>
      </c>
      <c r="C91" s="164">
        <f t="shared" si="1"/>
        <v>0.003046367294</v>
      </c>
    </row>
    <row r="92" ht="15.75" customHeight="1">
      <c r="A92" s="471">
        <v>43320.0</v>
      </c>
      <c r="B92" s="472">
        <v>7888.330078</v>
      </c>
      <c r="C92" s="164">
        <f t="shared" si="1"/>
        <v>0.0005921791819</v>
      </c>
    </row>
    <row r="93" ht="15.75" customHeight="1">
      <c r="A93" s="471">
        <v>43321.0</v>
      </c>
      <c r="B93" s="472">
        <v>7891.779785</v>
      </c>
      <c r="C93" s="164">
        <f t="shared" si="1"/>
        <v>0.0004372221848</v>
      </c>
    </row>
    <row r="94" ht="15.75" customHeight="1">
      <c r="A94" s="471">
        <v>43322.0</v>
      </c>
      <c r="B94" s="472">
        <v>7839.109863</v>
      </c>
      <c r="C94" s="164">
        <f t="shared" si="1"/>
        <v>-0.006696394164</v>
      </c>
    </row>
    <row r="95" ht="15.75" customHeight="1">
      <c r="A95" s="471">
        <v>43325.0</v>
      </c>
      <c r="B95" s="472">
        <v>7819.709961</v>
      </c>
      <c r="C95" s="164">
        <f t="shared" si="1"/>
        <v>-0.002477825551</v>
      </c>
    </row>
    <row r="96" ht="15.75" customHeight="1">
      <c r="A96" s="471">
        <v>43326.0</v>
      </c>
      <c r="B96" s="472">
        <v>7870.890137</v>
      </c>
      <c r="C96" s="164">
        <f t="shared" si="1"/>
        <v>0.006523696633</v>
      </c>
    </row>
    <row r="97" ht="15.75" customHeight="1">
      <c r="A97" s="471">
        <v>43327.0</v>
      </c>
      <c r="B97" s="472">
        <v>7774.120117</v>
      </c>
      <c r="C97" s="164">
        <f t="shared" si="1"/>
        <v>-0.01237087769</v>
      </c>
    </row>
    <row r="98" ht="15.75" customHeight="1">
      <c r="A98" s="471">
        <v>43328.0</v>
      </c>
      <c r="B98" s="472">
        <v>7806.52002</v>
      </c>
      <c r="C98" s="164">
        <f t="shared" si="1"/>
        <v>0.004159001096</v>
      </c>
    </row>
    <row r="99" ht="15.75" customHeight="1">
      <c r="A99" s="471">
        <v>43329.0</v>
      </c>
      <c r="B99" s="472">
        <v>7816.330078</v>
      </c>
      <c r="C99" s="164">
        <f t="shared" si="1"/>
        <v>0.001255860388</v>
      </c>
    </row>
    <row r="100" ht="15.75" customHeight="1">
      <c r="A100" s="471">
        <v>43332.0</v>
      </c>
      <c r="B100" s="472">
        <v>7821.009766</v>
      </c>
      <c r="C100" s="164">
        <f t="shared" si="1"/>
        <v>0.0005985273949</v>
      </c>
    </row>
    <row r="101" ht="15.75" customHeight="1">
      <c r="A101" s="471">
        <v>43333.0</v>
      </c>
      <c r="B101" s="472">
        <v>7859.169922</v>
      </c>
      <c r="C101" s="164">
        <f t="shared" si="1"/>
        <v>0.004867320668</v>
      </c>
    </row>
    <row r="102" ht="15.75" customHeight="1">
      <c r="A102" s="471">
        <v>43334.0</v>
      </c>
      <c r="B102" s="472">
        <v>7889.100098</v>
      </c>
      <c r="C102" s="164">
        <f t="shared" si="1"/>
        <v>0.003801079356</v>
      </c>
    </row>
    <row r="103" ht="15.75" customHeight="1">
      <c r="A103" s="471">
        <v>43335.0</v>
      </c>
      <c r="B103" s="472">
        <v>7878.459961</v>
      </c>
      <c r="C103" s="164">
        <f t="shared" si="1"/>
        <v>-0.001349623984</v>
      </c>
    </row>
    <row r="104" ht="15.75" customHeight="1">
      <c r="A104" s="471">
        <v>43336.0</v>
      </c>
      <c r="B104" s="472">
        <v>7945.97998</v>
      </c>
      <c r="C104" s="164">
        <f t="shared" si="1"/>
        <v>0.008533689534</v>
      </c>
    </row>
    <row r="105" ht="15.75" customHeight="1">
      <c r="A105" s="471">
        <v>43339.0</v>
      </c>
      <c r="B105" s="472">
        <v>8017.899902</v>
      </c>
      <c r="C105" s="164">
        <f t="shared" si="1"/>
        <v>0.009010392099</v>
      </c>
    </row>
    <row r="106" ht="15.75" customHeight="1">
      <c r="A106" s="471">
        <v>43340.0</v>
      </c>
      <c r="B106" s="472">
        <v>8030.040039</v>
      </c>
      <c r="C106" s="164">
        <f t="shared" si="1"/>
        <v>0.001512984141</v>
      </c>
    </row>
    <row r="107" ht="15.75" customHeight="1">
      <c r="A107" s="471">
        <v>43341.0</v>
      </c>
      <c r="B107" s="472">
        <v>8109.689941</v>
      </c>
      <c r="C107" s="164">
        <f t="shared" si="1"/>
        <v>0.009870121584</v>
      </c>
    </row>
    <row r="108" ht="15.75" customHeight="1">
      <c r="A108" s="471">
        <v>43342.0</v>
      </c>
      <c r="B108" s="472">
        <v>8088.359863</v>
      </c>
      <c r="C108" s="164">
        <f t="shared" si="1"/>
        <v>-0.002633661532</v>
      </c>
    </row>
    <row r="109" ht="15.75" customHeight="1">
      <c r="A109" s="471">
        <v>43343.0</v>
      </c>
      <c r="B109" s="472">
        <v>8109.540039</v>
      </c>
      <c r="C109" s="164">
        <f t="shared" si="1"/>
        <v>0.002615177054</v>
      </c>
    </row>
    <row r="110" ht="15.75" customHeight="1">
      <c r="A110" s="471">
        <v>43347.0</v>
      </c>
      <c r="B110" s="472">
        <v>8091.25</v>
      </c>
      <c r="C110" s="164">
        <f t="shared" si="1"/>
        <v>-0.002257920352</v>
      </c>
    </row>
    <row r="111" ht="15.75" customHeight="1">
      <c r="A111" s="471">
        <v>43348.0</v>
      </c>
      <c r="B111" s="472">
        <v>7995.169922</v>
      </c>
      <c r="C111" s="164">
        <f t="shared" si="1"/>
        <v>-0.01194563128</v>
      </c>
    </row>
    <row r="112" ht="15.75" customHeight="1">
      <c r="A112" s="471">
        <v>43349.0</v>
      </c>
      <c r="B112" s="472">
        <v>7922.72998</v>
      </c>
      <c r="C112" s="164">
        <f t="shared" si="1"/>
        <v>-0.009101758716</v>
      </c>
    </row>
    <row r="113" ht="15.75" customHeight="1">
      <c r="A113" s="471">
        <v>43350.0</v>
      </c>
      <c r="B113" s="472">
        <v>7902.540039</v>
      </c>
      <c r="C113" s="164">
        <f t="shared" si="1"/>
        <v>-0.002551609158</v>
      </c>
    </row>
    <row r="114" ht="15.75" customHeight="1">
      <c r="A114" s="471">
        <v>43353.0</v>
      </c>
      <c r="B114" s="472">
        <v>7924.160156</v>
      </c>
      <c r="C114" s="164">
        <f t="shared" si="1"/>
        <v>0.002732108422</v>
      </c>
    </row>
    <row r="115" ht="15.75" customHeight="1">
      <c r="A115" s="471">
        <v>43354.0</v>
      </c>
      <c r="B115" s="472">
        <v>7972.470215</v>
      </c>
      <c r="C115" s="164">
        <f t="shared" si="1"/>
        <v>0.006078043786</v>
      </c>
    </row>
    <row r="116" ht="15.75" customHeight="1">
      <c r="A116" s="471">
        <v>43355.0</v>
      </c>
      <c r="B116" s="472">
        <v>7954.22998</v>
      </c>
      <c r="C116" s="164">
        <f t="shared" si="1"/>
        <v>-0.002290523806</v>
      </c>
    </row>
    <row r="117" ht="15.75" customHeight="1">
      <c r="A117" s="471">
        <v>43356.0</v>
      </c>
      <c r="B117" s="472">
        <v>8013.709961</v>
      </c>
      <c r="C117" s="164">
        <f t="shared" si="1"/>
        <v>0.007449959898</v>
      </c>
    </row>
    <row r="118" ht="15.75" customHeight="1">
      <c r="A118" s="471">
        <v>43357.0</v>
      </c>
      <c r="B118" s="472">
        <v>8010.040039</v>
      </c>
      <c r="C118" s="164">
        <f t="shared" si="1"/>
        <v>-0.0004580603247</v>
      </c>
    </row>
    <row r="119" ht="15.75" customHeight="1">
      <c r="A119" s="471">
        <v>43360.0</v>
      </c>
      <c r="B119" s="472">
        <v>7895.790039</v>
      </c>
      <c r="C119" s="164">
        <f t="shared" si="1"/>
        <v>-0.01436604872</v>
      </c>
    </row>
    <row r="120" ht="15.75" customHeight="1">
      <c r="A120" s="471">
        <v>43361.0</v>
      </c>
      <c r="B120" s="472">
        <v>7956.109863</v>
      </c>
      <c r="C120" s="164">
        <f t="shared" si="1"/>
        <v>0.007610458748</v>
      </c>
    </row>
    <row r="121" ht="15.75" customHeight="1">
      <c r="A121" s="471">
        <v>43362.0</v>
      </c>
      <c r="B121" s="472">
        <v>7950.040039</v>
      </c>
      <c r="C121" s="164">
        <f t="shared" si="1"/>
        <v>-0.0007632047142</v>
      </c>
    </row>
    <row r="122" ht="15.75" customHeight="1">
      <c r="A122" s="471">
        <v>43363.0</v>
      </c>
      <c r="B122" s="472">
        <v>8028.22998</v>
      </c>
      <c r="C122" s="164">
        <f t="shared" si="1"/>
        <v>0.009787112753</v>
      </c>
    </row>
    <row r="123" ht="15.75" customHeight="1">
      <c r="A123" s="471">
        <v>43364.0</v>
      </c>
      <c r="B123" s="472">
        <v>7986.959961</v>
      </c>
      <c r="C123" s="164">
        <f t="shared" si="1"/>
        <v>-0.005153870857</v>
      </c>
    </row>
    <row r="124" ht="15.75" customHeight="1">
      <c r="A124" s="471">
        <v>43367.0</v>
      </c>
      <c r="B124" s="472">
        <v>7993.25</v>
      </c>
      <c r="C124" s="164">
        <f t="shared" si="1"/>
        <v>0.0007872286209</v>
      </c>
    </row>
    <row r="125" ht="15.75" customHeight="1">
      <c r="A125" s="471">
        <v>43368.0</v>
      </c>
      <c r="B125" s="472">
        <v>8007.470215</v>
      </c>
      <c r="C125" s="164">
        <f t="shared" si="1"/>
        <v>0.001777447334</v>
      </c>
    </row>
    <row r="126" ht="15.75" customHeight="1">
      <c r="A126" s="471">
        <v>43369.0</v>
      </c>
      <c r="B126" s="472">
        <v>7990.370117</v>
      </c>
      <c r="C126" s="164">
        <f t="shared" si="1"/>
        <v>-0.002137801623</v>
      </c>
    </row>
    <row r="127" ht="15.75" customHeight="1">
      <c r="A127" s="471">
        <v>43370.0</v>
      </c>
      <c r="B127" s="472">
        <v>8041.970215</v>
      </c>
      <c r="C127" s="164">
        <f t="shared" si="1"/>
        <v>0.006437023554</v>
      </c>
    </row>
    <row r="128" ht="15.75" customHeight="1">
      <c r="A128" s="471">
        <v>43371.0</v>
      </c>
      <c r="B128" s="472">
        <v>8046.350098</v>
      </c>
      <c r="C128" s="164">
        <f t="shared" si="1"/>
        <v>0.0005444798491</v>
      </c>
    </row>
    <row r="129" ht="15.75" customHeight="1">
      <c r="A129" s="471">
        <v>43374.0</v>
      </c>
      <c r="B129" s="472">
        <v>8037.299805</v>
      </c>
      <c r="C129" s="164">
        <f t="shared" si="1"/>
        <v>-0.001125403004</v>
      </c>
    </row>
    <row r="130" ht="15.75" customHeight="1">
      <c r="A130" s="471">
        <v>43375.0</v>
      </c>
      <c r="B130" s="472">
        <v>7999.549805</v>
      </c>
      <c r="C130" s="164">
        <f t="shared" si="1"/>
        <v>-0.004707915912</v>
      </c>
    </row>
    <row r="131" ht="15.75" customHeight="1">
      <c r="A131" s="471">
        <v>43376.0</v>
      </c>
      <c r="B131" s="472">
        <v>8025.089844</v>
      </c>
      <c r="C131" s="164">
        <f t="shared" si="1"/>
        <v>0.003187598746</v>
      </c>
    </row>
    <row r="132" ht="15.75" customHeight="1">
      <c r="A132" s="471">
        <v>43377.0</v>
      </c>
      <c r="B132" s="472">
        <v>7879.509766</v>
      </c>
      <c r="C132" s="164">
        <f t="shared" si="1"/>
        <v>-0.01830717497</v>
      </c>
    </row>
    <row r="133" ht="15.75" customHeight="1">
      <c r="A133" s="471">
        <v>43378.0</v>
      </c>
      <c r="B133" s="472">
        <v>7788.450195</v>
      </c>
      <c r="C133" s="164">
        <f t="shared" si="1"/>
        <v>-0.01162379742</v>
      </c>
    </row>
    <row r="134" ht="15.75" customHeight="1">
      <c r="A134" s="471">
        <v>43381.0</v>
      </c>
      <c r="B134" s="472">
        <v>7735.950195</v>
      </c>
      <c r="C134" s="164">
        <f t="shared" si="1"/>
        <v>-0.006763572031</v>
      </c>
    </row>
    <row r="135" ht="15.75" customHeight="1">
      <c r="A135" s="471">
        <v>43382.0</v>
      </c>
      <c r="B135" s="472">
        <v>7738.02002</v>
      </c>
      <c r="C135" s="164">
        <f t="shared" si="1"/>
        <v>0.0002675234582</v>
      </c>
    </row>
    <row r="136" ht="15.75" customHeight="1">
      <c r="A136" s="471">
        <v>43383.0</v>
      </c>
      <c r="B136" s="472">
        <v>7422.049805</v>
      </c>
      <c r="C136" s="164">
        <f t="shared" si="1"/>
        <v>-0.04169057044</v>
      </c>
    </row>
    <row r="137" ht="15.75" customHeight="1">
      <c r="A137" s="471">
        <v>43384.0</v>
      </c>
      <c r="B137" s="472">
        <v>7329.060059</v>
      </c>
      <c r="C137" s="164">
        <f t="shared" si="1"/>
        <v>-0.01260799746</v>
      </c>
    </row>
    <row r="138" ht="15.75" customHeight="1">
      <c r="A138" s="471">
        <v>43385.0</v>
      </c>
      <c r="B138" s="472">
        <v>7496.890137</v>
      </c>
      <c r="C138" s="164">
        <f t="shared" si="1"/>
        <v>0.02264101054</v>
      </c>
    </row>
    <row r="139" ht="15.75" customHeight="1">
      <c r="A139" s="471">
        <v>43388.0</v>
      </c>
      <c r="B139" s="472">
        <v>7430.740234</v>
      </c>
      <c r="C139" s="164">
        <f t="shared" si="1"/>
        <v>-0.008862804659</v>
      </c>
    </row>
    <row r="140" ht="15.75" customHeight="1">
      <c r="A140" s="471">
        <v>43389.0</v>
      </c>
      <c r="B140" s="472">
        <v>7645.490234</v>
      </c>
      <c r="C140" s="164">
        <f t="shared" si="1"/>
        <v>0.02849048062</v>
      </c>
    </row>
    <row r="141" ht="15.75" customHeight="1">
      <c r="A141" s="471">
        <v>43390.0</v>
      </c>
      <c r="B141" s="472">
        <v>7642.700195</v>
      </c>
      <c r="C141" s="164">
        <f t="shared" si="1"/>
        <v>-0.0003649927104</v>
      </c>
    </row>
    <row r="142" ht="15.75" customHeight="1">
      <c r="A142" s="471">
        <v>43391.0</v>
      </c>
      <c r="B142" s="472">
        <v>7485.140137</v>
      </c>
      <c r="C142" s="164">
        <f t="shared" si="1"/>
        <v>-0.02083122933</v>
      </c>
    </row>
    <row r="143" ht="15.75" customHeight="1">
      <c r="A143" s="471">
        <v>43392.0</v>
      </c>
      <c r="B143" s="472">
        <v>7449.029785</v>
      </c>
      <c r="C143" s="164">
        <f t="shared" si="1"/>
        <v>-0.004835946365</v>
      </c>
    </row>
    <row r="144" ht="15.75" customHeight="1">
      <c r="A144" s="471">
        <v>43395.0</v>
      </c>
      <c r="B144" s="472">
        <v>7468.629883</v>
      </c>
      <c r="C144" s="164">
        <f t="shared" si="1"/>
        <v>0.002627772682</v>
      </c>
    </row>
    <row r="145" ht="15.75" customHeight="1">
      <c r="A145" s="471">
        <v>43396.0</v>
      </c>
      <c r="B145" s="472">
        <v>7437.540039</v>
      </c>
      <c r="C145" s="164">
        <f t="shared" si="1"/>
        <v>-0.004171412139</v>
      </c>
    </row>
    <row r="146" ht="15.75" customHeight="1">
      <c r="A146" s="471">
        <v>43397.0</v>
      </c>
      <c r="B146" s="472">
        <v>7108.399902</v>
      </c>
      <c r="C146" s="164">
        <f t="shared" si="1"/>
        <v>-0.04526298471</v>
      </c>
    </row>
    <row r="147" ht="15.75" customHeight="1">
      <c r="A147" s="471">
        <v>43398.0</v>
      </c>
      <c r="B147" s="472">
        <v>7318.339844</v>
      </c>
      <c r="C147" s="164">
        <f t="shared" si="1"/>
        <v>0.02910633544</v>
      </c>
    </row>
    <row r="148" ht="15.75" customHeight="1">
      <c r="A148" s="471">
        <v>43399.0</v>
      </c>
      <c r="B148" s="472">
        <v>7167.209961</v>
      </c>
      <c r="C148" s="164">
        <f t="shared" si="1"/>
        <v>-0.02086705288</v>
      </c>
    </row>
    <row r="149" ht="15.75" customHeight="1">
      <c r="A149" s="471">
        <v>43402.0</v>
      </c>
      <c r="B149" s="472">
        <v>7050.290039</v>
      </c>
      <c r="C149" s="164">
        <f t="shared" si="1"/>
        <v>-0.01644769584</v>
      </c>
    </row>
    <row r="150" ht="15.75" customHeight="1">
      <c r="A150" s="471">
        <v>43403.0</v>
      </c>
      <c r="B150" s="472">
        <v>7161.649902</v>
      </c>
      <c r="C150" s="164">
        <f t="shared" si="1"/>
        <v>0.01567163141</v>
      </c>
    </row>
    <row r="151" ht="15.75" customHeight="1">
      <c r="A151" s="471">
        <v>43404.0</v>
      </c>
      <c r="B151" s="472">
        <v>7305.899902</v>
      </c>
      <c r="C151" s="164">
        <f t="shared" si="1"/>
        <v>0.01994183982</v>
      </c>
    </row>
    <row r="152" ht="15.75" customHeight="1">
      <c r="A152" s="471">
        <v>43405.0</v>
      </c>
      <c r="B152" s="472">
        <v>7434.060059</v>
      </c>
      <c r="C152" s="164">
        <f t="shared" si="1"/>
        <v>0.01738992332</v>
      </c>
    </row>
    <row r="153" ht="15.75" customHeight="1">
      <c r="A153" s="471">
        <v>43406.0</v>
      </c>
      <c r="B153" s="472">
        <v>7356.990234</v>
      </c>
      <c r="C153" s="164">
        <f t="shared" si="1"/>
        <v>-0.0104212373</v>
      </c>
    </row>
    <row r="154" ht="15.75" customHeight="1">
      <c r="A154" s="471">
        <v>43409.0</v>
      </c>
      <c r="B154" s="472">
        <v>7328.850098</v>
      </c>
      <c r="C154" s="164">
        <f t="shared" si="1"/>
        <v>-0.003832286039</v>
      </c>
    </row>
    <row r="155" ht="15.75" customHeight="1">
      <c r="A155" s="471">
        <v>43410.0</v>
      </c>
      <c r="B155" s="472">
        <v>7375.959961</v>
      </c>
      <c r="C155" s="164">
        <f t="shared" si="1"/>
        <v>0.006407430492</v>
      </c>
    </row>
    <row r="156" ht="15.75" customHeight="1">
      <c r="A156" s="471">
        <v>43411.0</v>
      </c>
      <c r="B156" s="472">
        <v>7570.75</v>
      </c>
      <c r="C156" s="164">
        <f t="shared" si="1"/>
        <v>0.02606607988</v>
      </c>
    </row>
    <row r="157" ht="15.75" customHeight="1">
      <c r="A157" s="471">
        <v>43412.0</v>
      </c>
      <c r="B157" s="472">
        <v>7530.879883</v>
      </c>
      <c r="C157" s="164">
        <f t="shared" si="1"/>
        <v>-0.005280252522</v>
      </c>
    </row>
    <row r="158" ht="15.75" customHeight="1">
      <c r="A158" s="471">
        <v>43413.0</v>
      </c>
      <c r="B158" s="472">
        <v>7406.899902</v>
      </c>
      <c r="C158" s="164">
        <f t="shared" si="1"/>
        <v>-0.01659990035</v>
      </c>
    </row>
    <row r="159" ht="15.75" customHeight="1">
      <c r="A159" s="471">
        <v>43416.0</v>
      </c>
      <c r="B159" s="472">
        <v>7200.870117</v>
      </c>
      <c r="C159" s="164">
        <f t="shared" si="1"/>
        <v>-0.02821011666</v>
      </c>
    </row>
    <row r="160" ht="15.75" customHeight="1">
      <c r="A160" s="471">
        <v>43417.0</v>
      </c>
      <c r="B160" s="472">
        <v>7200.870117</v>
      </c>
      <c r="C160" s="164">
        <f t="shared" si="1"/>
        <v>0</v>
      </c>
    </row>
    <row r="161" ht="15.75" customHeight="1">
      <c r="A161" s="471">
        <v>43418.0</v>
      </c>
      <c r="B161" s="472">
        <v>7136.390137</v>
      </c>
      <c r="C161" s="164">
        <f t="shared" si="1"/>
        <v>-0.008994802856</v>
      </c>
    </row>
    <row r="162" ht="15.75" customHeight="1">
      <c r="A162" s="471">
        <v>43419.0</v>
      </c>
      <c r="B162" s="472">
        <v>7259.029785</v>
      </c>
      <c r="C162" s="164">
        <f t="shared" si="1"/>
        <v>0.01703911603</v>
      </c>
    </row>
    <row r="163" ht="15.75" customHeight="1">
      <c r="A163" s="471">
        <v>43420.0</v>
      </c>
      <c r="B163" s="472">
        <v>7247.870117</v>
      </c>
      <c r="C163" s="164">
        <f t="shared" si="1"/>
        <v>-0.001538532736</v>
      </c>
    </row>
    <row r="164" ht="15.75" customHeight="1">
      <c r="A164" s="471">
        <v>43423.0</v>
      </c>
      <c r="B164" s="472">
        <v>7028.47998</v>
      </c>
      <c r="C164" s="164">
        <f t="shared" si="1"/>
        <v>-0.03073718536</v>
      </c>
    </row>
    <row r="165" ht="15.75" customHeight="1">
      <c r="A165" s="471">
        <v>43424.0</v>
      </c>
      <c r="B165" s="472">
        <v>6908.819824</v>
      </c>
      <c r="C165" s="164">
        <f t="shared" si="1"/>
        <v>-0.01717163266</v>
      </c>
    </row>
    <row r="166" ht="15.75" customHeight="1">
      <c r="A166" s="471">
        <v>43425.0</v>
      </c>
      <c r="B166" s="472">
        <v>6972.25</v>
      </c>
      <c r="C166" s="164">
        <f t="shared" si="1"/>
        <v>0.009139154013</v>
      </c>
    </row>
    <row r="167" ht="15.75" customHeight="1">
      <c r="A167" s="471">
        <v>43427.0</v>
      </c>
      <c r="B167" s="472">
        <v>6938.97998</v>
      </c>
      <c r="C167" s="164">
        <f t="shared" si="1"/>
        <v>-0.00478319796</v>
      </c>
    </row>
    <row r="168" ht="15.75" customHeight="1">
      <c r="A168" s="471">
        <v>43430.0</v>
      </c>
      <c r="B168" s="472">
        <v>7081.850098</v>
      </c>
      <c r="C168" s="164">
        <f t="shared" si="1"/>
        <v>0.02038040007</v>
      </c>
    </row>
    <row r="169" ht="15.75" customHeight="1">
      <c r="A169" s="471">
        <v>43431.0</v>
      </c>
      <c r="B169" s="472">
        <v>7082.700195</v>
      </c>
      <c r="C169" s="164">
        <f t="shared" si="1"/>
        <v>0.0001200316259</v>
      </c>
    </row>
    <row r="170" ht="15.75" customHeight="1">
      <c r="A170" s="471">
        <v>43432.0</v>
      </c>
      <c r="B170" s="472">
        <v>7291.589844</v>
      </c>
      <c r="C170" s="164">
        <f t="shared" si="1"/>
        <v>0.02906638937</v>
      </c>
    </row>
    <row r="171" ht="15.75" customHeight="1">
      <c r="A171" s="471">
        <v>43433.0</v>
      </c>
      <c r="B171" s="472">
        <v>7273.080078</v>
      </c>
      <c r="C171" s="164">
        <f t="shared" si="1"/>
        <v>-0.002541736416</v>
      </c>
    </row>
    <row r="172" ht="15.75" customHeight="1">
      <c r="A172" s="471">
        <v>43434.0</v>
      </c>
      <c r="B172" s="472">
        <v>7330.540039</v>
      </c>
      <c r="C172" s="164">
        <f t="shared" si="1"/>
        <v>0.007869316931</v>
      </c>
    </row>
    <row r="173" ht="15.75" customHeight="1">
      <c r="A173" s="471">
        <v>43437.0</v>
      </c>
      <c r="B173" s="472">
        <v>7441.509766</v>
      </c>
      <c r="C173" s="164">
        <f t="shared" si="1"/>
        <v>0.01502456544</v>
      </c>
    </row>
    <row r="174" ht="15.75" customHeight="1">
      <c r="A174" s="471">
        <v>43438.0</v>
      </c>
      <c r="B174" s="472">
        <v>7158.430176</v>
      </c>
      <c r="C174" s="164">
        <f t="shared" si="1"/>
        <v>-0.03878304602</v>
      </c>
    </row>
    <row r="175" ht="15.75" customHeight="1">
      <c r="A175" s="471">
        <v>43440.0</v>
      </c>
      <c r="B175" s="472">
        <v>7188.259766</v>
      </c>
      <c r="C175" s="164">
        <f t="shared" si="1"/>
        <v>0.004158399339</v>
      </c>
    </row>
    <row r="176" ht="15.75" customHeight="1">
      <c r="A176" s="471">
        <v>43441.0</v>
      </c>
      <c r="B176" s="472">
        <v>6969.25</v>
      </c>
      <c r="C176" s="164">
        <f t="shared" si="1"/>
        <v>-0.03094149215</v>
      </c>
    </row>
    <row r="177" ht="15.75" customHeight="1">
      <c r="A177" s="471">
        <v>43444.0</v>
      </c>
      <c r="B177" s="472">
        <v>7020.52002</v>
      </c>
      <c r="C177" s="164">
        <f t="shared" si="1"/>
        <v>0.007329677252</v>
      </c>
    </row>
    <row r="178" ht="15.75" customHeight="1">
      <c r="A178" s="471">
        <v>43445.0</v>
      </c>
      <c r="B178" s="472">
        <v>7031.830078</v>
      </c>
      <c r="C178" s="164">
        <f t="shared" si="1"/>
        <v>0.001609703767</v>
      </c>
    </row>
    <row r="179" ht="15.75" customHeight="1">
      <c r="A179" s="471">
        <v>43446.0</v>
      </c>
      <c r="B179" s="472">
        <v>7098.310059</v>
      </c>
      <c r="C179" s="164">
        <f t="shared" si="1"/>
        <v>0.009409739873</v>
      </c>
    </row>
    <row r="180" ht="15.75" customHeight="1">
      <c r="A180" s="471">
        <v>43447.0</v>
      </c>
      <c r="B180" s="472">
        <v>7070.330078</v>
      </c>
      <c r="C180" s="164">
        <f t="shared" si="1"/>
        <v>-0.00394956991</v>
      </c>
    </row>
    <row r="181" ht="15.75" customHeight="1">
      <c r="A181" s="471">
        <v>43448.0</v>
      </c>
      <c r="B181" s="472">
        <v>6910.660156</v>
      </c>
      <c r="C181" s="164">
        <f t="shared" si="1"/>
        <v>-0.02284199641</v>
      </c>
    </row>
    <row r="182" ht="15.75" customHeight="1">
      <c r="A182" s="471">
        <v>43451.0</v>
      </c>
      <c r="B182" s="472">
        <v>6753.72998</v>
      </c>
      <c r="C182" s="164">
        <f t="shared" si="1"/>
        <v>-0.02297022765</v>
      </c>
    </row>
    <row r="183" ht="15.75" customHeight="1">
      <c r="A183" s="471">
        <v>43452.0</v>
      </c>
      <c r="B183" s="472">
        <v>6783.910156</v>
      </c>
      <c r="C183" s="164">
        <f t="shared" si="1"/>
        <v>0.004458712995</v>
      </c>
    </row>
    <row r="184" ht="15.75" customHeight="1">
      <c r="A184" s="471">
        <v>43453.0</v>
      </c>
      <c r="B184" s="472">
        <v>6636.830078</v>
      </c>
      <c r="C184" s="164">
        <f t="shared" si="1"/>
        <v>-0.02191920328</v>
      </c>
    </row>
    <row r="185" ht="15.75" customHeight="1">
      <c r="A185" s="471">
        <v>43454.0</v>
      </c>
      <c r="B185" s="472">
        <v>6528.410156</v>
      </c>
      <c r="C185" s="164">
        <f t="shared" si="1"/>
        <v>-0.01647100565</v>
      </c>
    </row>
    <row r="186" ht="15.75" customHeight="1">
      <c r="A186" s="471">
        <v>43455.0</v>
      </c>
      <c r="B186" s="472">
        <v>6332.990234</v>
      </c>
      <c r="C186" s="164">
        <f t="shared" si="1"/>
        <v>-0.03039093051</v>
      </c>
    </row>
    <row r="187" ht="15.75" customHeight="1">
      <c r="A187" s="471">
        <v>43458.0</v>
      </c>
      <c r="B187" s="472">
        <v>6192.919922</v>
      </c>
      <c r="C187" s="164">
        <f t="shared" si="1"/>
        <v>-0.02236582398</v>
      </c>
    </row>
    <row r="188" ht="15.75" customHeight="1">
      <c r="A188" s="471">
        <v>43460.0</v>
      </c>
      <c r="B188" s="472">
        <v>6554.359863</v>
      </c>
      <c r="C188" s="164">
        <f t="shared" si="1"/>
        <v>0.05672376469</v>
      </c>
    </row>
    <row r="189" ht="15.75" customHeight="1">
      <c r="A189" s="471">
        <v>43461.0</v>
      </c>
      <c r="B189" s="472">
        <v>6579.490234</v>
      </c>
      <c r="C189" s="164">
        <f t="shared" si="1"/>
        <v>0.003826814146</v>
      </c>
    </row>
    <row r="190" ht="15.75" customHeight="1">
      <c r="A190" s="471">
        <v>43462.0</v>
      </c>
      <c r="B190" s="472">
        <v>6584.52002</v>
      </c>
      <c r="C190" s="164">
        <f t="shared" si="1"/>
        <v>0.0007641723377</v>
      </c>
    </row>
    <row r="191" ht="15.75" customHeight="1">
      <c r="A191" s="471">
        <v>43465.0</v>
      </c>
      <c r="B191" s="472">
        <v>6635.279785</v>
      </c>
      <c r="C191" s="164">
        <f t="shared" si="1"/>
        <v>0.007679392306</v>
      </c>
    </row>
    <row r="192" ht="15.75" customHeight="1">
      <c r="A192" s="471">
        <v>43467.0</v>
      </c>
      <c r="B192" s="472">
        <v>6665.939941</v>
      </c>
      <c r="C192" s="164">
        <f t="shared" si="1"/>
        <v>0.004610135151</v>
      </c>
    </row>
    <row r="193" ht="15.75" customHeight="1">
      <c r="A193" s="471">
        <v>43468.0</v>
      </c>
      <c r="B193" s="472">
        <v>6463.5</v>
      </c>
      <c r="C193" s="164">
        <f t="shared" si="1"/>
        <v>-0.03084000335</v>
      </c>
    </row>
    <row r="194" ht="15.75" customHeight="1">
      <c r="A194" s="471">
        <v>43469.0</v>
      </c>
      <c r="B194" s="472">
        <v>6738.859863</v>
      </c>
      <c r="C194" s="164">
        <f t="shared" si="1"/>
        <v>0.04171978408</v>
      </c>
    </row>
    <row r="195" ht="15.75" customHeight="1">
      <c r="A195" s="471">
        <v>43472.0</v>
      </c>
      <c r="B195" s="472">
        <v>6823.470215</v>
      </c>
      <c r="C195" s="164">
        <f t="shared" si="1"/>
        <v>0.0124774208</v>
      </c>
    </row>
    <row r="196" ht="15.75" customHeight="1">
      <c r="A196" s="471">
        <v>43473.0</v>
      </c>
      <c r="B196" s="472">
        <v>6897.0</v>
      </c>
      <c r="C196" s="164">
        <f t="shared" si="1"/>
        <v>0.01071836282</v>
      </c>
    </row>
    <row r="197" ht="15.75" customHeight="1">
      <c r="A197" s="471">
        <v>43474.0</v>
      </c>
      <c r="B197" s="472">
        <v>6957.080078</v>
      </c>
      <c r="C197" s="164">
        <f t="shared" si="1"/>
        <v>0.008673322847</v>
      </c>
    </row>
    <row r="198" ht="15.75" customHeight="1">
      <c r="A198" s="471">
        <v>43475.0</v>
      </c>
      <c r="B198" s="472">
        <v>6986.069824</v>
      </c>
      <c r="C198" s="164">
        <f t="shared" si="1"/>
        <v>0.004158283885</v>
      </c>
    </row>
    <row r="199" ht="15.75" customHeight="1">
      <c r="A199" s="471">
        <v>43476.0</v>
      </c>
      <c r="B199" s="472">
        <v>6971.47998</v>
      </c>
      <c r="C199" s="164">
        <f t="shared" si="1"/>
        <v>-0.002090603225</v>
      </c>
    </row>
    <row r="200" ht="15.75" customHeight="1">
      <c r="A200" s="471">
        <v>43479.0</v>
      </c>
      <c r="B200" s="472">
        <v>6905.919922</v>
      </c>
      <c r="C200" s="164">
        <f t="shared" si="1"/>
        <v>-0.009448534481</v>
      </c>
    </row>
    <row r="201" ht="15.75" customHeight="1">
      <c r="A201" s="471">
        <v>43480.0</v>
      </c>
      <c r="B201" s="472">
        <v>7023.830078</v>
      </c>
      <c r="C201" s="164">
        <f t="shared" si="1"/>
        <v>0.01692966094</v>
      </c>
    </row>
    <row r="202" ht="15.75" customHeight="1">
      <c r="A202" s="471">
        <v>43481.0</v>
      </c>
      <c r="B202" s="472">
        <v>7034.689941</v>
      </c>
      <c r="C202" s="164">
        <f t="shared" si="1"/>
        <v>0.00154495141</v>
      </c>
    </row>
    <row r="203" ht="15.75" customHeight="1">
      <c r="A203" s="471">
        <v>43482.0</v>
      </c>
      <c r="B203" s="472">
        <v>7084.459961</v>
      </c>
      <c r="C203" s="164">
        <f t="shared" si="1"/>
        <v>0.007050031551</v>
      </c>
    </row>
    <row r="204" ht="15.75" customHeight="1">
      <c r="A204" s="471">
        <v>43483.0</v>
      </c>
      <c r="B204" s="472">
        <v>7157.22998</v>
      </c>
      <c r="C204" s="164">
        <f t="shared" si="1"/>
        <v>0.01021938444</v>
      </c>
    </row>
    <row r="205" ht="15.75" customHeight="1">
      <c r="A205" s="471">
        <v>43487.0</v>
      </c>
      <c r="B205" s="472">
        <v>7020.359863</v>
      </c>
      <c r="C205" s="164">
        <f t="shared" si="1"/>
        <v>-0.01930855256</v>
      </c>
    </row>
    <row r="206" ht="15.75" customHeight="1">
      <c r="A206" s="471">
        <v>43488.0</v>
      </c>
      <c r="B206" s="472">
        <v>7025.77002</v>
      </c>
      <c r="C206" s="164">
        <f t="shared" si="1"/>
        <v>0.0007703413414</v>
      </c>
    </row>
    <row r="207" ht="15.75" customHeight="1">
      <c r="A207" s="471">
        <v>43489.0</v>
      </c>
      <c r="B207" s="472">
        <v>7073.459961</v>
      </c>
      <c r="C207" s="164">
        <f t="shared" si="1"/>
        <v>0.006764925877</v>
      </c>
    </row>
    <row r="208" ht="15.75" customHeight="1">
      <c r="A208" s="471">
        <v>43490.0</v>
      </c>
      <c r="B208" s="472">
        <v>7164.859863</v>
      </c>
      <c r="C208" s="164">
        <f t="shared" si="1"/>
        <v>0.01283875606</v>
      </c>
    </row>
    <row r="209" ht="15.75" customHeight="1">
      <c r="A209" s="471">
        <v>43493.0</v>
      </c>
      <c r="B209" s="472">
        <v>7085.680176</v>
      </c>
      <c r="C209" s="164">
        <f t="shared" si="1"/>
        <v>-0.01111263175</v>
      </c>
    </row>
    <row r="210" ht="15.75" customHeight="1">
      <c r="A210" s="471">
        <v>43494.0</v>
      </c>
      <c r="B210" s="472">
        <v>7028.290039</v>
      </c>
      <c r="C210" s="164">
        <f t="shared" si="1"/>
        <v>-0.008132432253</v>
      </c>
    </row>
    <row r="211" ht="15.75" customHeight="1">
      <c r="A211" s="471">
        <v>43495.0</v>
      </c>
      <c r="B211" s="472">
        <v>7183.080078</v>
      </c>
      <c r="C211" s="164">
        <f t="shared" si="1"/>
        <v>0.02178483276</v>
      </c>
    </row>
    <row r="212" ht="15.75" customHeight="1">
      <c r="A212" s="471">
        <v>43496.0</v>
      </c>
      <c r="B212" s="472">
        <v>7281.740234</v>
      </c>
      <c r="C212" s="164">
        <f t="shared" si="1"/>
        <v>0.01364160548</v>
      </c>
    </row>
    <row r="213" ht="15.75" customHeight="1">
      <c r="A213" s="471">
        <v>43497.0</v>
      </c>
      <c r="B213" s="472">
        <v>7263.870117</v>
      </c>
      <c r="C213" s="164">
        <f t="shared" si="1"/>
        <v>-0.002457116004</v>
      </c>
    </row>
    <row r="214" ht="15.75" customHeight="1">
      <c r="A214" s="471">
        <v>43500.0</v>
      </c>
      <c r="B214" s="472">
        <v>7347.540039</v>
      </c>
      <c r="C214" s="164">
        <f t="shared" si="1"/>
        <v>0.01145280786</v>
      </c>
    </row>
    <row r="215" ht="15.75" customHeight="1">
      <c r="A215" s="471">
        <v>43501.0</v>
      </c>
      <c r="B215" s="472">
        <v>7402.080078</v>
      </c>
      <c r="C215" s="164">
        <f t="shared" si="1"/>
        <v>0.0073954837</v>
      </c>
    </row>
    <row r="216" ht="15.75" customHeight="1">
      <c r="A216" s="471">
        <v>43502.0</v>
      </c>
      <c r="B216" s="472">
        <v>7375.279785</v>
      </c>
      <c r="C216" s="164">
        <f t="shared" si="1"/>
        <v>-0.003627213877</v>
      </c>
    </row>
    <row r="217" ht="15.75" customHeight="1">
      <c r="A217" s="471">
        <v>43503.0</v>
      </c>
      <c r="B217" s="472">
        <v>7288.350098</v>
      </c>
      <c r="C217" s="164">
        <f t="shared" si="1"/>
        <v>-0.01185664206</v>
      </c>
    </row>
    <row r="218" ht="15.75" customHeight="1">
      <c r="A218" s="471">
        <v>43504.0</v>
      </c>
      <c r="B218" s="472">
        <v>7298.200195</v>
      </c>
      <c r="C218" s="164">
        <f t="shared" si="1"/>
        <v>0.001350572726</v>
      </c>
    </row>
    <row r="219" ht="15.75" customHeight="1">
      <c r="A219" s="471">
        <v>43507.0</v>
      </c>
      <c r="B219" s="472">
        <v>7307.899902</v>
      </c>
      <c r="C219" s="164">
        <f t="shared" si="1"/>
        <v>0.001328172252</v>
      </c>
    </row>
    <row r="220" ht="15.75" customHeight="1">
      <c r="A220" s="471">
        <v>43508.0</v>
      </c>
      <c r="B220" s="472">
        <v>7414.620117</v>
      </c>
      <c r="C220" s="164">
        <f t="shared" si="1"/>
        <v>0.01449780121</v>
      </c>
    </row>
    <row r="221" ht="15.75" customHeight="1">
      <c r="A221" s="471">
        <v>43509.0</v>
      </c>
      <c r="B221" s="472">
        <v>7420.379883</v>
      </c>
      <c r="C221" s="164">
        <f t="shared" si="1"/>
        <v>0.0007765104536</v>
      </c>
    </row>
    <row r="222" ht="15.75" customHeight="1">
      <c r="A222" s="471">
        <v>43510.0</v>
      </c>
      <c r="B222" s="472">
        <v>7426.950195</v>
      </c>
      <c r="C222" s="164">
        <f t="shared" si="1"/>
        <v>0.0008850496883</v>
      </c>
    </row>
    <row r="223" ht="15.75" customHeight="1">
      <c r="A223" s="471">
        <v>43511.0</v>
      </c>
      <c r="B223" s="472">
        <v>7472.410156</v>
      </c>
      <c r="C223" s="164">
        <f t="shared" si="1"/>
        <v>0.006102289091</v>
      </c>
    </row>
    <row r="224" ht="15.75" customHeight="1">
      <c r="A224" s="471">
        <v>43515.0</v>
      </c>
      <c r="B224" s="472">
        <v>7486.77002</v>
      </c>
      <c r="C224" s="164">
        <f t="shared" si="1"/>
        <v>0.001919873715</v>
      </c>
    </row>
    <row r="225" ht="15.75" customHeight="1">
      <c r="A225" s="471">
        <v>43516.0</v>
      </c>
      <c r="B225" s="472">
        <v>7489.069824</v>
      </c>
      <c r="C225" s="164">
        <f t="shared" si="1"/>
        <v>0.0003071352314</v>
      </c>
    </row>
    <row r="226" ht="15.75" customHeight="1">
      <c r="A226" s="471">
        <v>43517.0</v>
      </c>
      <c r="B226" s="472">
        <v>7459.709961</v>
      </c>
      <c r="C226" s="164">
        <f t="shared" si="1"/>
        <v>-0.003928066528</v>
      </c>
    </row>
    <row r="227" ht="15.75" customHeight="1">
      <c r="A227" s="471">
        <v>43518.0</v>
      </c>
      <c r="B227" s="472">
        <v>7527.540039</v>
      </c>
      <c r="C227" s="164">
        <f t="shared" si="1"/>
        <v>0.009051766152</v>
      </c>
    </row>
    <row r="228" ht="15.75" customHeight="1">
      <c r="A228" s="471">
        <v>43521.0</v>
      </c>
      <c r="B228" s="472">
        <v>7554.459961</v>
      </c>
      <c r="C228" s="164">
        <f t="shared" si="1"/>
        <v>0.003569811774</v>
      </c>
    </row>
    <row r="229" ht="15.75" customHeight="1">
      <c r="A229" s="471">
        <v>43522.0</v>
      </c>
      <c r="B229" s="472">
        <v>7549.299805</v>
      </c>
      <c r="C229" s="164">
        <f t="shared" si="1"/>
        <v>-0.0006832942632</v>
      </c>
    </row>
    <row r="230" ht="15.75" customHeight="1">
      <c r="A230" s="471">
        <v>43523.0</v>
      </c>
      <c r="B230" s="472">
        <v>7554.509766</v>
      </c>
      <c r="C230" s="164">
        <f t="shared" si="1"/>
        <v>0.0006898870357</v>
      </c>
    </row>
    <row r="231" ht="15.75" customHeight="1">
      <c r="A231" s="471">
        <v>43524.0</v>
      </c>
      <c r="B231" s="472">
        <v>7532.529785</v>
      </c>
      <c r="C231" s="164">
        <f t="shared" si="1"/>
        <v>-0.002913758723</v>
      </c>
    </row>
    <row r="232" ht="15.75" customHeight="1">
      <c r="A232" s="471">
        <v>43525.0</v>
      </c>
      <c r="B232" s="472">
        <v>7595.350098</v>
      </c>
      <c r="C232" s="164">
        <f t="shared" si="1"/>
        <v>0.008305284625</v>
      </c>
    </row>
    <row r="233" ht="15.75" customHeight="1">
      <c r="A233" s="471">
        <v>43528.0</v>
      </c>
      <c r="B233" s="472">
        <v>7577.569824</v>
      </c>
      <c r="C233" s="164">
        <f t="shared" si="1"/>
        <v>-0.002343686282</v>
      </c>
    </row>
    <row r="234" ht="15.75" customHeight="1">
      <c r="A234" s="471">
        <v>43529.0</v>
      </c>
      <c r="B234" s="472">
        <v>7576.359863</v>
      </c>
      <c r="C234" s="164">
        <f t="shared" si="1"/>
        <v>-0.0001596894043</v>
      </c>
    </row>
    <row r="235" ht="15.75" customHeight="1">
      <c r="A235" s="471">
        <v>43530.0</v>
      </c>
      <c r="B235" s="472">
        <v>7505.919922</v>
      </c>
      <c r="C235" s="164">
        <f t="shared" si="1"/>
        <v>-0.009340823028</v>
      </c>
    </row>
    <row r="236" ht="15.75" customHeight="1">
      <c r="A236" s="471">
        <v>43531.0</v>
      </c>
      <c r="B236" s="472">
        <v>7421.459961</v>
      </c>
      <c r="C236" s="164">
        <f t="shared" si="1"/>
        <v>-0.01131623406</v>
      </c>
    </row>
    <row r="237" ht="15.75" customHeight="1">
      <c r="A237" s="471">
        <v>43532.0</v>
      </c>
      <c r="B237" s="472">
        <v>7408.140137</v>
      </c>
      <c r="C237" s="164">
        <f t="shared" si="1"/>
        <v>-0.001796383921</v>
      </c>
    </row>
    <row r="238" ht="15.75" customHeight="1">
      <c r="A238" s="471">
        <v>43535.0</v>
      </c>
      <c r="B238" s="472">
        <v>7558.060059</v>
      </c>
      <c r="C238" s="164">
        <f t="shared" si="1"/>
        <v>0.02003513716</v>
      </c>
    </row>
    <row r="239" ht="15.75" customHeight="1">
      <c r="A239" s="471">
        <v>43536.0</v>
      </c>
      <c r="B239" s="472">
        <v>7591.029785</v>
      </c>
      <c r="C239" s="164">
        <f t="shared" si="1"/>
        <v>0.004352707442</v>
      </c>
    </row>
    <row r="240" ht="15.75" customHeight="1">
      <c r="A240" s="471">
        <v>43537.0</v>
      </c>
      <c r="B240" s="472">
        <v>7643.410156</v>
      </c>
      <c r="C240" s="164">
        <f t="shared" si="1"/>
        <v>0.006876600336</v>
      </c>
    </row>
    <row r="241" ht="15.75" customHeight="1">
      <c r="A241" s="471">
        <v>43538.0</v>
      </c>
      <c r="B241" s="472">
        <v>7630.910156</v>
      </c>
      <c r="C241" s="164">
        <f t="shared" si="1"/>
        <v>-0.001636734406</v>
      </c>
    </row>
    <row r="242" ht="15.75" customHeight="1">
      <c r="A242" s="471">
        <v>43539.0</v>
      </c>
      <c r="B242" s="472">
        <v>7688.529785</v>
      </c>
      <c r="C242" s="164">
        <f t="shared" si="1"/>
        <v>0.007522455251</v>
      </c>
    </row>
    <row r="243" ht="15.75" customHeight="1">
      <c r="A243" s="471">
        <v>43542.0</v>
      </c>
      <c r="B243" s="472">
        <v>7714.47998</v>
      </c>
      <c r="C243" s="164">
        <f t="shared" si="1"/>
        <v>0.003369499851</v>
      </c>
    </row>
    <row r="244" ht="15.75" customHeight="1">
      <c r="A244" s="471">
        <v>43543.0</v>
      </c>
      <c r="B244" s="472">
        <v>7723.950195</v>
      </c>
      <c r="C244" s="164">
        <f t="shared" si="1"/>
        <v>0.001226836677</v>
      </c>
    </row>
    <row r="245" ht="15.75" customHeight="1">
      <c r="A245" s="471">
        <v>43544.0</v>
      </c>
      <c r="B245" s="472">
        <v>7728.970215</v>
      </c>
      <c r="C245" s="164">
        <f t="shared" si="1"/>
        <v>0.0006497179877</v>
      </c>
    </row>
    <row r="246" ht="15.75" customHeight="1">
      <c r="A246" s="471">
        <v>43545.0</v>
      </c>
      <c r="B246" s="472">
        <v>7838.959961</v>
      </c>
      <c r="C246" s="164">
        <f t="shared" si="1"/>
        <v>0.01413053308</v>
      </c>
    </row>
    <row r="247" ht="15.75" customHeight="1">
      <c r="A247" s="471">
        <v>43546.0</v>
      </c>
      <c r="B247" s="472">
        <v>7642.669922</v>
      </c>
      <c r="C247" s="164">
        <f t="shared" si="1"/>
        <v>-0.02535915917</v>
      </c>
    </row>
    <row r="248" ht="15.75" customHeight="1">
      <c r="A248" s="471">
        <v>43549.0</v>
      </c>
      <c r="B248" s="472">
        <v>7637.540039</v>
      </c>
      <c r="C248" s="164">
        <f t="shared" si="1"/>
        <v>-0.0006714414535</v>
      </c>
    </row>
    <row r="249" ht="15.75" customHeight="1">
      <c r="A249" s="471">
        <v>43550.0</v>
      </c>
      <c r="B249" s="472">
        <v>7691.52002</v>
      </c>
      <c r="C249" s="164">
        <f t="shared" si="1"/>
        <v>0.007042858977</v>
      </c>
    </row>
    <row r="250" ht="15.75" customHeight="1">
      <c r="A250" s="471">
        <v>43551.0</v>
      </c>
      <c r="B250" s="472">
        <v>7643.379883</v>
      </c>
      <c r="C250" s="164">
        <f t="shared" si="1"/>
        <v>-0.006278527469</v>
      </c>
    </row>
    <row r="251" ht="15.75" customHeight="1">
      <c r="A251" s="471">
        <v>43552.0</v>
      </c>
      <c r="B251" s="472">
        <v>7669.169922</v>
      </c>
      <c r="C251" s="164">
        <f t="shared" si="1"/>
        <v>0.003368487119</v>
      </c>
    </row>
    <row r="252" ht="15.75" customHeight="1">
      <c r="A252" s="471">
        <v>43553.0</v>
      </c>
      <c r="B252" s="472">
        <v>7729.319824</v>
      </c>
      <c r="C252" s="164">
        <f t="shared" si="1"/>
        <v>0.007812481474</v>
      </c>
    </row>
    <row r="253" ht="15.75" customHeight="1">
      <c r="A253" s="471">
        <v>43556.0</v>
      </c>
      <c r="B253" s="472">
        <v>7828.910156</v>
      </c>
      <c r="C253" s="164">
        <f t="shared" si="1"/>
        <v>0.01280244506</v>
      </c>
    </row>
    <row r="254" ht="15.75" customHeight="1">
      <c r="A254" s="471">
        <v>43557.0</v>
      </c>
      <c r="B254" s="472">
        <v>7848.689941</v>
      </c>
      <c r="C254" s="164">
        <f t="shared" si="1"/>
        <v>0.002523319306</v>
      </c>
    </row>
    <row r="255" ht="15.75" customHeight="1">
      <c r="A255" s="471">
        <v>43558.0</v>
      </c>
      <c r="B255" s="472">
        <v>7895.549805</v>
      </c>
      <c r="C255" s="164">
        <f t="shared" si="1"/>
        <v>0.005952653558</v>
      </c>
    </row>
    <row r="256" ht="15.75" customHeight="1">
      <c r="A256" s="471">
        <v>43559.0</v>
      </c>
      <c r="B256" s="472">
        <v>7891.779785</v>
      </c>
      <c r="C256" s="164">
        <f t="shared" si="1"/>
        <v>-0.0004776007304</v>
      </c>
    </row>
    <row r="257" ht="15.75" customHeight="1">
      <c r="A257" s="471">
        <v>43560.0</v>
      </c>
      <c r="B257" s="472">
        <v>7938.689941</v>
      </c>
      <c r="C257" s="164">
        <f t="shared" si="1"/>
        <v>0.005926582612</v>
      </c>
    </row>
    <row r="258" ht="15.75" customHeight="1">
      <c r="A258" s="471">
        <v>43563.0</v>
      </c>
      <c r="B258" s="472">
        <v>7953.879883</v>
      </c>
      <c r="C258" s="164">
        <f t="shared" si="1"/>
        <v>0.001911578403</v>
      </c>
    </row>
    <row r="259" ht="15.75" customHeight="1">
      <c r="A259" s="471">
        <v>43564.0</v>
      </c>
      <c r="B259" s="472">
        <v>7909.279785</v>
      </c>
      <c r="C259" s="164">
        <f t="shared" si="1"/>
        <v>-0.00562311878</v>
      </c>
    </row>
    <row r="260" ht="15.75" customHeight="1">
      <c r="A260" s="471">
        <v>43565.0</v>
      </c>
      <c r="B260" s="472">
        <v>7964.240234</v>
      </c>
      <c r="C260" s="164">
        <f t="shared" si="1"/>
        <v>0.006924824306</v>
      </c>
    </row>
    <row r="261" ht="15.75" customHeight="1">
      <c r="A261" s="471">
        <v>43566.0</v>
      </c>
      <c r="B261" s="472">
        <v>7947.359863</v>
      </c>
      <c r="C261" s="164">
        <f t="shared" si="1"/>
        <v>-0.002121769933</v>
      </c>
    </row>
    <row r="262" ht="15.75" customHeight="1">
      <c r="A262" s="471">
        <v>43567.0</v>
      </c>
      <c r="B262" s="472">
        <v>7984.160156</v>
      </c>
      <c r="C262" s="164">
        <f t="shared" si="1"/>
        <v>0.00461981762</v>
      </c>
    </row>
    <row r="263" ht="15.75" customHeight="1">
      <c r="A263" s="471">
        <v>43570.0</v>
      </c>
      <c r="B263" s="472">
        <v>7976.009766</v>
      </c>
      <c r="C263" s="164">
        <f t="shared" si="1"/>
        <v>-0.001021341345</v>
      </c>
    </row>
    <row r="264" ht="15.75" customHeight="1">
      <c r="A264" s="471">
        <v>43571.0</v>
      </c>
      <c r="B264" s="472">
        <v>8000.22998</v>
      </c>
      <c r="C264" s="164">
        <f t="shared" si="1"/>
        <v>0.003032031685</v>
      </c>
    </row>
    <row r="265" ht="15.75" customHeight="1">
      <c r="A265" s="471">
        <v>43572.0</v>
      </c>
      <c r="B265" s="472">
        <v>7996.080078</v>
      </c>
      <c r="C265" s="164">
        <f t="shared" si="1"/>
        <v>-0.0005188574212</v>
      </c>
    </row>
    <row r="266" ht="15.75" customHeight="1">
      <c r="A266" s="471">
        <v>43573.0</v>
      </c>
      <c r="B266" s="472">
        <v>7998.060059</v>
      </c>
      <c r="C266" s="164">
        <f t="shared" si="1"/>
        <v>0.0002475883034</v>
      </c>
    </row>
    <row r="267" ht="15.75" customHeight="1">
      <c r="A267" s="471">
        <v>43577.0</v>
      </c>
      <c r="B267" s="472">
        <v>8015.27002</v>
      </c>
      <c r="C267" s="164">
        <f t="shared" si="1"/>
        <v>0.002149455178</v>
      </c>
    </row>
    <row r="268" ht="15.75" customHeight="1">
      <c r="A268" s="471">
        <v>43578.0</v>
      </c>
      <c r="B268" s="472">
        <v>8120.819824</v>
      </c>
      <c r="C268" s="164">
        <f t="shared" si="1"/>
        <v>0.0130826378</v>
      </c>
    </row>
    <row r="269" ht="15.75" customHeight="1">
      <c r="A269" s="471">
        <v>43579.0</v>
      </c>
      <c r="B269" s="472">
        <v>8102.009766</v>
      </c>
      <c r="C269" s="164">
        <f t="shared" si="1"/>
        <v>-0.002318962463</v>
      </c>
    </row>
    <row r="270" ht="15.75" customHeight="1">
      <c r="A270" s="471">
        <v>43580.0</v>
      </c>
      <c r="B270" s="472">
        <v>8118.680176</v>
      </c>
      <c r="C270" s="164">
        <f t="shared" si="1"/>
        <v>0.0020554509</v>
      </c>
    </row>
    <row r="271" ht="15.75" customHeight="1">
      <c r="A271" s="471">
        <v>43581.0</v>
      </c>
      <c r="B271" s="472">
        <v>8146.399902</v>
      </c>
      <c r="C271" s="164">
        <f t="shared" si="1"/>
        <v>0.003408498784</v>
      </c>
    </row>
    <row r="272" ht="15.75" customHeight="1">
      <c r="A272" s="471">
        <v>43584.0</v>
      </c>
      <c r="B272" s="472">
        <v>8161.850098</v>
      </c>
      <c r="C272" s="164">
        <f t="shared" si="1"/>
        <v>0.001894771128</v>
      </c>
    </row>
    <row r="273" ht="15.75" customHeight="1">
      <c r="A273" s="471">
        <v>43585.0</v>
      </c>
      <c r="B273" s="472">
        <v>8095.390137</v>
      </c>
      <c r="C273" s="164">
        <f t="shared" si="1"/>
        <v>-0.008176090193</v>
      </c>
    </row>
    <row r="274" ht="15.75" customHeight="1">
      <c r="A274" s="471">
        <v>43586.0</v>
      </c>
      <c r="B274" s="472">
        <v>8049.640137</v>
      </c>
      <c r="C274" s="164">
        <f t="shared" si="1"/>
        <v>-0.005667393827</v>
      </c>
    </row>
    <row r="275" ht="15.75" customHeight="1">
      <c r="A275" s="471">
        <v>43587.0</v>
      </c>
      <c r="B275" s="472">
        <v>8036.77002</v>
      </c>
      <c r="C275" s="164">
        <f t="shared" si="1"/>
        <v>-0.001600123287</v>
      </c>
    </row>
    <row r="276" ht="15.75" customHeight="1">
      <c r="A276" s="471">
        <v>43588.0</v>
      </c>
      <c r="B276" s="472">
        <v>8164.0</v>
      </c>
      <c r="C276" s="164">
        <f t="shared" si="1"/>
        <v>0.01570698128</v>
      </c>
    </row>
    <row r="277" ht="15.75" customHeight="1">
      <c r="A277" s="471">
        <v>43591.0</v>
      </c>
      <c r="B277" s="472">
        <v>8123.290039</v>
      </c>
      <c r="C277" s="164">
        <f t="shared" si="1"/>
        <v>-0.004998995619</v>
      </c>
    </row>
    <row r="278" ht="15.75" customHeight="1">
      <c r="A278" s="471">
        <v>43592.0</v>
      </c>
      <c r="B278" s="472">
        <v>7963.759766</v>
      </c>
      <c r="C278" s="164">
        <f t="shared" si="1"/>
        <v>-0.01983402857</v>
      </c>
    </row>
    <row r="279" ht="15.75" customHeight="1">
      <c r="A279" s="471">
        <v>43593.0</v>
      </c>
      <c r="B279" s="472">
        <v>7943.319824</v>
      </c>
      <c r="C279" s="164">
        <f t="shared" si="1"/>
        <v>-0.002569919027</v>
      </c>
    </row>
    <row r="280" ht="15.75" customHeight="1">
      <c r="A280" s="471">
        <v>43594.0</v>
      </c>
      <c r="B280" s="472">
        <v>7910.589844</v>
      </c>
      <c r="C280" s="164">
        <f t="shared" si="1"/>
        <v>-0.004128953322</v>
      </c>
    </row>
    <row r="281" ht="15.75" customHeight="1">
      <c r="A281" s="471">
        <v>43595.0</v>
      </c>
      <c r="B281" s="472">
        <v>7916.939941</v>
      </c>
      <c r="C281" s="164">
        <f t="shared" si="1"/>
        <v>0.0008024116747</v>
      </c>
    </row>
    <row r="282" ht="15.75" customHeight="1">
      <c r="A282" s="471">
        <v>43598.0</v>
      </c>
      <c r="B282" s="472">
        <v>7647.02002</v>
      </c>
      <c r="C282" s="164">
        <f t="shared" si="1"/>
        <v>-0.034688728</v>
      </c>
    </row>
    <row r="283" ht="15.75" customHeight="1">
      <c r="A283" s="471">
        <v>43599.0</v>
      </c>
      <c r="B283" s="472">
        <v>7734.490234</v>
      </c>
      <c r="C283" s="164">
        <f t="shared" si="1"/>
        <v>0.01137354596</v>
      </c>
    </row>
    <row r="284" ht="15.75" customHeight="1">
      <c r="A284" s="471">
        <v>43600.0</v>
      </c>
      <c r="B284" s="472">
        <v>7822.149902</v>
      </c>
      <c r="C284" s="164">
        <f t="shared" si="1"/>
        <v>0.01126986226</v>
      </c>
    </row>
    <row r="285" ht="15.75" customHeight="1">
      <c r="A285" s="471">
        <v>43601.0</v>
      </c>
      <c r="B285" s="472">
        <v>7898.049805</v>
      </c>
      <c r="C285" s="164">
        <f t="shared" si="1"/>
        <v>0.009656428569</v>
      </c>
    </row>
    <row r="286" ht="15.75" customHeight="1">
      <c r="A286" s="471">
        <v>43602.0</v>
      </c>
      <c r="B286" s="472">
        <v>7816.279785</v>
      </c>
      <c r="C286" s="164">
        <f t="shared" si="1"/>
        <v>-0.01040715833</v>
      </c>
    </row>
    <row r="287" ht="15.75" customHeight="1">
      <c r="A287" s="471">
        <v>43605.0</v>
      </c>
      <c r="B287" s="472">
        <v>7702.379883</v>
      </c>
      <c r="C287" s="164">
        <f t="shared" si="1"/>
        <v>-0.01467935372</v>
      </c>
    </row>
    <row r="288" ht="15.75" customHeight="1">
      <c r="A288" s="471">
        <v>43606.0</v>
      </c>
      <c r="B288" s="472">
        <v>7785.720215</v>
      </c>
      <c r="C288" s="164">
        <f t="shared" si="1"/>
        <v>0.01076195735</v>
      </c>
    </row>
    <row r="289" ht="15.75" customHeight="1">
      <c r="A289" s="471">
        <v>43607.0</v>
      </c>
      <c r="B289" s="472">
        <v>7750.839844</v>
      </c>
      <c r="C289" s="164">
        <f t="shared" si="1"/>
        <v>-0.004490109712</v>
      </c>
    </row>
    <row r="290" ht="15.75" customHeight="1">
      <c r="A290" s="471">
        <v>43608.0</v>
      </c>
      <c r="B290" s="472">
        <v>7628.279785</v>
      </c>
      <c r="C290" s="164">
        <f t="shared" si="1"/>
        <v>-0.01593883871</v>
      </c>
    </row>
    <row r="291" ht="15.75" customHeight="1">
      <c r="A291" s="471">
        <v>43609.0</v>
      </c>
      <c r="B291" s="472">
        <v>7637.009766</v>
      </c>
      <c r="C291" s="164">
        <f t="shared" si="1"/>
        <v>0.00114376893</v>
      </c>
    </row>
    <row r="292" ht="15.75" customHeight="1">
      <c r="A292" s="471">
        <v>43613.0</v>
      </c>
      <c r="B292" s="472">
        <v>7607.350098</v>
      </c>
      <c r="C292" s="164">
        <f t="shared" si="1"/>
        <v>-0.003891236587</v>
      </c>
    </row>
    <row r="293" ht="15.75" customHeight="1">
      <c r="A293" s="471">
        <v>43614.0</v>
      </c>
      <c r="B293" s="472">
        <v>7547.310059</v>
      </c>
      <c r="C293" s="164">
        <f t="shared" si="1"/>
        <v>-0.007923681892</v>
      </c>
    </row>
    <row r="294" ht="15.75" customHeight="1">
      <c r="A294" s="471">
        <v>43615.0</v>
      </c>
      <c r="B294" s="472">
        <v>7567.720215</v>
      </c>
      <c r="C294" s="164">
        <f t="shared" si="1"/>
        <v>0.002700645389</v>
      </c>
    </row>
    <row r="295" ht="15.75" customHeight="1">
      <c r="A295" s="471">
        <v>43616.0</v>
      </c>
      <c r="B295" s="472">
        <v>7453.149902</v>
      </c>
      <c r="C295" s="164">
        <f t="shared" si="1"/>
        <v>-0.01525511292</v>
      </c>
    </row>
    <row r="296" ht="15.75" customHeight="1">
      <c r="A296" s="471">
        <v>43619.0</v>
      </c>
      <c r="B296" s="472">
        <v>7333.02002</v>
      </c>
      <c r="C296" s="164">
        <f t="shared" si="1"/>
        <v>-0.01624930944</v>
      </c>
    </row>
    <row r="297" ht="15.75" customHeight="1">
      <c r="A297" s="471">
        <v>43620.0</v>
      </c>
      <c r="B297" s="472">
        <v>7527.120117</v>
      </c>
      <c r="C297" s="164">
        <f t="shared" si="1"/>
        <v>0.02612507484</v>
      </c>
    </row>
    <row r="298" ht="15.75" customHeight="1">
      <c r="A298" s="471">
        <v>43621.0</v>
      </c>
      <c r="B298" s="472">
        <v>7575.47998</v>
      </c>
      <c r="C298" s="164">
        <f t="shared" si="1"/>
        <v>0.006404199009</v>
      </c>
    </row>
    <row r="299" ht="15.75" customHeight="1">
      <c r="A299" s="471">
        <v>43622.0</v>
      </c>
      <c r="B299" s="472">
        <v>7615.549805</v>
      </c>
      <c r="C299" s="164">
        <f t="shared" si="1"/>
        <v>0.005275470919</v>
      </c>
    </row>
    <row r="300" ht="15.75" customHeight="1">
      <c r="A300" s="471">
        <v>43623.0</v>
      </c>
      <c r="B300" s="472">
        <v>7742.100098</v>
      </c>
      <c r="C300" s="164">
        <f t="shared" si="1"/>
        <v>0.01648079729</v>
      </c>
    </row>
    <row r="301" ht="15.75" customHeight="1">
      <c r="A301" s="471">
        <v>43626.0</v>
      </c>
      <c r="B301" s="472">
        <v>7823.169922</v>
      </c>
      <c r="C301" s="164">
        <f t="shared" si="1"/>
        <v>0.010416852</v>
      </c>
    </row>
    <row r="302" ht="15.75" customHeight="1">
      <c r="A302" s="471">
        <v>43627.0</v>
      </c>
      <c r="B302" s="472">
        <v>7822.569824</v>
      </c>
      <c r="C302" s="164">
        <f t="shared" si="1"/>
        <v>-0.00007671072254</v>
      </c>
    </row>
    <row r="303" ht="15.75" customHeight="1">
      <c r="A303" s="471">
        <v>43628.0</v>
      </c>
      <c r="B303" s="472">
        <v>7792.720215</v>
      </c>
      <c r="C303" s="164">
        <f t="shared" si="1"/>
        <v>-0.003823130442</v>
      </c>
    </row>
    <row r="304" ht="15.75" customHeight="1">
      <c r="A304" s="471">
        <v>43629.0</v>
      </c>
      <c r="B304" s="472">
        <v>7837.129883</v>
      </c>
      <c r="C304" s="164">
        <f t="shared" si="1"/>
        <v>0.005682688859</v>
      </c>
    </row>
    <row r="305" ht="15.75" customHeight="1">
      <c r="A305" s="471">
        <v>43630.0</v>
      </c>
      <c r="B305" s="472">
        <v>7796.660156</v>
      </c>
      <c r="C305" s="164">
        <f t="shared" si="1"/>
        <v>-0.005177224114</v>
      </c>
    </row>
    <row r="306" ht="15.75" customHeight="1">
      <c r="A306" s="471">
        <v>43633.0</v>
      </c>
      <c r="B306" s="472">
        <v>7845.02002</v>
      </c>
      <c r="C306" s="164">
        <f t="shared" si="1"/>
        <v>0.006183481256</v>
      </c>
    </row>
    <row r="307" ht="15.75" customHeight="1">
      <c r="A307" s="471">
        <v>43634.0</v>
      </c>
      <c r="B307" s="472">
        <v>7953.879883</v>
      </c>
      <c r="C307" s="164">
        <f t="shared" si="1"/>
        <v>0.01378090709</v>
      </c>
    </row>
    <row r="308" ht="15.75" customHeight="1">
      <c r="A308" s="471">
        <v>43635.0</v>
      </c>
      <c r="B308" s="472">
        <v>7987.319824</v>
      </c>
      <c r="C308" s="164">
        <f t="shared" si="1"/>
        <v>0.00419541699</v>
      </c>
    </row>
    <row r="309" ht="15.75" customHeight="1">
      <c r="A309" s="471">
        <v>43636.0</v>
      </c>
      <c r="B309" s="472">
        <v>8051.339844</v>
      </c>
      <c r="C309" s="164">
        <f t="shared" si="1"/>
        <v>0.007983255626</v>
      </c>
    </row>
    <row r="310" ht="15.75" customHeight="1">
      <c r="A310" s="471">
        <v>43637.0</v>
      </c>
      <c r="B310" s="472">
        <v>8031.709961</v>
      </c>
      <c r="C310" s="164">
        <f t="shared" si="1"/>
        <v>-0.002441065965</v>
      </c>
    </row>
    <row r="311" ht="15.75" customHeight="1">
      <c r="A311" s="471">
        <v>43640.0</v>
      </c>
      <c r="B311" s="472">
        <v>8005.700195</v>
      </c>
      <c r="C311" s="164">
        <f t="shared" si="1"/>
        <v>-0.003243639534</v>
      </c>
    </row>
    <row r="312" ht="15.75" customHeight="1">
      <c r="A312" s="471">
        <v>43641.0</v>
      </c>
      <c r="B312" s="472">
        <v>7884.720215</v>
      </c>
      <c r="C312" s="164">
        <f t="shared" si="1"/>
        <v>-0.01522707574</v>
      </c>
    </row>
    <row r="313" ht="15.75" customHeight="1">
      <c r="A313" s="471">
        <v>43642.0</v>
      </c>
      <c r="B313" s="472">
        <v>7909.970215</v>
      </c>
      <c r="C313" s="164">
        <f t="shared" si="1"/>
        <v>0.003197279696</v>
      </c>
    </row>
    <row r="314" ht="15.75" customHeight="1">
      <c r="A314" s="471">
        <v>43643.0</v>
      </c>
      <c r="B314" s="472">
        <v>7967.759766</v>
      </c>
      <c r="C314" s="164">
        <f t="shared" si="1"/>
        <v>0.007279353693</v>
      </c>
    </row>
    <row r="315" ht="15.75" customHeight="1">
      <c r="A315" s="471">
        <v>43644.0</v>
      </c>
      <c r="B315" s="472">
        <v>8006.240234</v>
      </c>
      <c r="C315" s="164">
        <f t="shared" si="1"/>
        <v>0.004817896887</v>
      </c>
    </row>
    <row r="316" ht="15.75" customHeight="1">
      <c r="A316" s="471">
        <v>43647.0</v>
      </c>
      <c r="B316" s="472">
        <v>8091.160156</v>
      </c>
      <c r="C316" s="164">
        <f t="shared" si="1"/>
        <v>0.0105508601</v>
      </c>
    </row>
    <row r="317" ht="15.75" customHeight="1">
      <c r="A317" s="471">
        <v>43648.0</v>
      </c>
      <c r="B317" s="472">
        <v>8109.089844</v>
      </c>
      <c r="C317" s="164">
        <f t="shared" si="1"/>
        <v>0.002213508473</v>
      </c>
    </row>
    <row r="318" ht="15.75" customHeight="1">
      <c r="A318" s="471">
        <v>43649.0</v>
      </c>
      <c r="B318" s="472">
        <v>8170.22998</v>
      </c>
      <c r="C318" s="164">
        <f t="shared" si="1"/>
        <v>0.00751142236</v>
      </c>
    </row>
    <row r="319" ht="15.75" customHeight="1">
      <c r="A319" s="471">
        <v>43651.0</v>
      </c>
      <c r="B319" s="472">
        <v>8161.790039</v>
      </c>
      <c r="C319" s="164">
        <f t="shared" si="1"/>
        <v>-0.00103354536</v>
      </c>
    </row>
    <row r="320" ht="15.75" customHeight="1">
      <c r="A320" s="471">
        <v>43654.0</v>
      </c>
      <c r="B320" s="472">
        <v>8098.379883</v>
      </c>
      <c r="C320" s="164">
        <f t="shared" si="1"/>
        <v>-0.007799485215</v>
      </c>
    </row>
    <row r="321" ht="15.75" customHeight="1">
      <c r="A321" s="471">
        <v>43655.0</v>
      </c>
      <c r="B321" s="472">
        <v>8141.72998</v>
      </c>
      <c r="C321" s="164">
        <f t="shared" si="1"/>
        <v>0.005338658461</v>
      </c>
    </row>
    <row r="322" ht="15.75" customHeight="1">
      <c r="A322" s="471">
        <v>43656.0</v>
      </c>
      <c r="B322" s="472">
        <v>8202.530273</v>
      </c>
      <c r="C322" s="164">
        <f t="shared" si="1"/>
        <v>0.007439990861</v>
      </c>
    </row>
    <row r="323" ht="15.75" customHeight="1">
      <c r="A323" s="471">
        <v>43657.0</v>
      </c>
      <c r="B323" s="472">
        <v>8196.040039</v>
      </c>
      <c r="C323" s="164">
        <f t="shared" si="1"/>
        <v>-0.0007915609977</v>
      </c>
    </row>
    <row r="324" ht="15.75" customHeight="1">
      <c r="A324" s="471">
        <v>43658.0</v>
      </c>
      <c r="B324" s="472">
        <v>8244.139648</v>
      </c>
      <c r="C324" s="164">
        <f t="shared" si="1"/>
        <v>0.005851486682</v>
      </c>
    </row>
    <row r="325" ht="15.75" customHeight="1">
      <c r="A325" s="471">
        <v>43661.0</v>
      </c>
      <c r="B325" s="472">
        <v>8258.19043</v>
      </c>
      <c r="C325" s="164">
        <f t="shared" si="1"/>
        <v>0.001702885026</v>
      </c>
    </row>
    <row r="326" ht="15.75" customHeight="1">
      <c r="A326" s="471">
        <v>43662.0</v>
      </c>
      <c r="B326" s="472">
        <v>8222.799805</v>
      </c>
      <c r="C326" s="164">
        <f t="shared" si="1"/>
        <v>-0.004294727306</v>
      </c>
    </row>
    <row r="327" ht="15.75" customHeight="1">
      <c r="A327" s="471">
        <v>43663.0</v>
      </c>
      <c r="B327" s="472">
        <v>8185.209961</v>
      </c>
      <c r="C327" s="164">
        <f t="shared" si="1"/>
        <v>-0.004581897536</v>
      </c>
    </row>
    <row r="328" ht="15.75" customHeight="1">
      <c r="A328" s="471">
        <v>43664.0</v>
      </c>
      <c r="B328" s="472">
        <v>8207.240234</v>
      </c>
      <c r="C328" s="164">
        <f t="shared" si="1"/>
        <v>0.002687857642</v>
      </c>
    </row>
    <row r="329" ht="15.75" customHeight="1">
      <c r="A329" s="471">
        <v>43665.0</v>
      </c>
      <c r="B329" s="472">
        <v>8146.490234</v>
      </c>
      <c r="C329" s="164">
        <f t="shared" si="1"/>
        <v>-0.007429531697</v>
      </c>
    </row>
    <row r="330" ht="15.75" customHeight="1">
      <c r="A330" s="471">
        <v>43668.0</v>
      </c>
      <c r="B330" s="472">
        <v>8204.139648</v>
      </c>
      <c r="C330" s="164">
        <f t="shared" si="1"/>
        <v>0.007051673643</v>
      </c>
    </row>
    <row r="331" ht="15.75" customHeight="1">
      <c r="A331" s="471">
        <v>43669.0</v>
      </c>
      <c r="B331" s="472">
        <v>8251.400391</v>
      </c>
      <c r="C331" s="164">
        <f t="shared" si="1"/>
        <v>0.0057440683</v>
      </c>
    </row>
    <row r="332" ht="15.75" customHeight="1">
      <c r="A332" s="471">
        <v>43670.0</v>
      </c>
      <c r="B332" s="472">
        <v>8321.5</v>
      </c>
      <c r="C332" s="164">
        <f t="shared" si="1"/>
        <v>0.008459596739</v>
      </c>
    </row>
    <row r="333" ht="15.75" customHeight="1">
      <c r="A333" s="471">
        <v>43671.0</v>
      </c>
      <c r="B333" s="472">
        <v>8238.540039</v>
      </c>
      <c r="C333" s="164">
        <f t="shared" si="1"/>
        <v>-0.01001937855</v>
      </c>
    </row>
    <row r="334" ht="15.75" customHeight="1">
      <c r="A334" s="471">
        <v>43672.0</v>
      </c>
      <c r="B334" s="472">
        <v>8330.209961</v>
      </c>
      <c r="C334" s="164">
        <f t="shared" si="1"/>
        <v>0.01106551277</v>
      </c>
    </row>
    <row r="335" ht="15.75" customHeight="1">
      <c r="A335" s="471">
        <v>43675.0</v>
      </c>
      <c r="B335" s="472">
        <v>8293.330078</v>
      </c>
      <c r="C335" s="164">
        <f t="shared" si="1"/>
        <v>-0.004437074585</v>
      </c>
    </row>
    <row r="336" ht="15.75" customHeight="1">
      <c r="A336" s="471">
        <v>43676.0</v>
      </c>
      <c r="B336" s="472">
        <v>8273.610352</v>
      </c>
      <c r="C336" s="164">
        <f t="shared" si="1"/>
        <v>-0.002380612811</v>
      </c>
    </row>
    <row r="337" ht="15.75" customHeight="1">
      <c r="A337" s="471">
        <v>43677.0</v>
      </c>
      <c r="B337" s="472">
        <v>8175.419922</v>
      </c>
      <c r="C337" s="164">
        <f t="shared" si="1"/>
        <v>-0.0119388918</v>
      </c>
    </row>
    <row r="338" ht="15.75" customHeight="1">
      <c r="A338" s="471">
        <v>43678.0</v>
      </c>
      <c r="B338" s="472">
        <v>8111.120117</v>
      </c>
      <c r="C338" s="164">
        <f t="shared" si="1"/>
        <v>-0.007896107943</v>
      </c>
    </row>
    <row r="339" ht="15.75" customHeight="1">
      <c r="A339" s="471">
        <v>43679.0</v>
      </c>
      <c r="B339" s="472">
        <v>8004.069824</v>
      </c>
      <c r="C339" s="164">
        <f t="shared" si="1"/>
        <v>-0.01328583381</v>
      </c>
    </row>
    <row r="340" ht="15.75" customHeight="1">
      <c r="A340" s="471">
        <v>43682.0</v>
      </c>
      <c r="B340" s="472">
        <v>7726.040039</v>
      </c>
      <c r="C340" s="164">
        <f t="shared" si="1"/>
        <v>-0.03535369372</v>
      </c>
    </row>
    <row r="341" ht="15.75" customHeight="1">
      <c r="A341" s="471">
        <v>43683.0</v>
      </c>
      <c r="B341" s="472">
        <v>7833.27002</v>
      </c>
      <c r="C341" s="164">
        <f t="shared" si="1"/>
        <v>0.01378360329</v>
      </c>
    </row>
    <row r="342" ht="15.75" customHeight="1">
      <c r="A342" s="471">
        <v>43684.0</v>
      </c>
      <c r="B342" s="472">
        <v>7862.830078</v>
      </c>
      <c r="C342" s="164">
        <f t="shared" si="1"/>
        <v>0.003766552553</v>
      </c>
    </row>
    <row r="343" ht="15.75" customHeight="1">
      <c r="A343" s="471">
        <v>43685.0</v>
      </c>
      <c r="B343" s="472">
        <v>8039.160156</v>
      </c>
      <c r="C343" s="164">
        <f t="shared" si="1"/>
        <v>0.02217801708</v>
      </c>
    </row>
    <row r="344" ht="15.75" customHeight="1">
      <c r="A344" s="471">
        <v>43686.0</v>
      </c>
      <c r="B344" s="472">
        <v>7959.140137</v>
      </c>
      <c r="C344" s="164">
        <f t="shared" si="1"/>
        <v>-0.01000364849</v>
      </c>
    </row>
    <row r="345" ht="15.75" customHeight="1">
      <c r="A345" s="471">
        <v>43689.0</v>
      </c>
      <c r="B345" s="472">
        <v>7863.410156</v>
      </c>
      <c r="C345" s="164">
        <f t="shared" si="1"/>
        <v>-0.01210059659</v>
      </c>
    </row>
    <row r="346" ht="15.75" customHeight="1">
      <c r="A346" s="471">
        <v>43690.0</v>
      </c>
      <c r="B346" s="472">
        <v>8016.359863</v>
      </c>
      <c r="C346" s="164">
        <f t="shared" si="1"/>
        <v>0.01926406199</v>
      </c>
    </row>
    <row r="347" ht="15.75" customHeight="1">
      <c r="A347" s="471">
        <v>43691.0</v>
      </c>
      <c r="B347" s="472">
        <v>7773.939941</v>
      </c>
      <c r="C347" s="164">
        <f t="shared" si="1"/>
        <v>-0.03070732965</v>
      </c>
    </row>
    <row r="348" ht="15.75" customHeight="1">
      <c r="A348" s="471">
        <v>43692.0</v>
      </c>
      <c r="B348" s="472">
        <v>7766.620117</v>
      </c>
      <c r="C348" s="164">
        <f t="shared" si="1"/>
        <v>-0.00094202841</v>
      </c>
    </row>
    <row r="349" ht="15.75" customHeight="1">
      <c r="A349" s="471">
        <v>43693.0</v>
      </c>
      <c r="B349" s="472">
        <v>7895.990234</v>
      </c>
      <c r="C349" s="164">
        <f t="shared" si="1"/>
        <v>0.01651998694</v>
      </c>
    </row>
    <row r="350" ht="15.75" customHeight="1">
      <c r="A350" s="471">
        <v>43696.0</v>
      </c>
      <c r="B350" s="472">
        <v>8002.810059</v>
      </c>
      <c r="C350" s="164">
        <f t="shared" si="1"/>
        <v>0.01343767208</v>
      </c>
    </row>
    <row r="351" ht="15.75" customHeight="1">
      <c r="A351" s="471">
        <v>43697.0</v>
      </c>
      <c r="B351" s="472">
        <v>7948.560059</v>
      </c>
      <c r="C351" s="164">
        <f t="shared" si="1"/>
        <v>-0.006801949771</v>
      </c>
    </row>
    <row r="352" ht="15.75" customHeight="1">
      <c r="A352" s="471">
        <v>43698.0</v>
      </c>
      <c r="B352" s="472">
        <v>8020.209961</v>
      </c>
      <c r="C352" s="164">
        <f t="shared" si="1"/>
        <v>0.008973813604</v>
      </c>
    </row>
    <row r="353" ht="15.75" customHeight="1">
      <c r="A353" s="471">
        <v>43699.0</v>
      </c>
      <c r="B353" s="472">
        <v>7991.390137</v>
      </c>
      <c r="C353" s="164">
        <f t="shared" si="1"/>
        <v>-0.003599871961</v>
      </c>
    </row>
    <row r="354" ht="15.75" customHeight="1">
      <c r="A354" s="471">
        <v>43700.0</v>
      </c>
      <c r="B354" s="472">
        <v>7751.77002</v>
      </c>
      <c r="C354" s="164">
        <f t="shared" si="1"/>
        <v>-0.03044352228</v>
      </c>
    </row>
    <row r="355" ht="15.75" customHeight="1">
      <c r="A355" s="471">
        <v>43703.0</v>
      </c>
      <c r="B355" s="472">
        <v>7853.740234</v>
      </c>
      <c r="C355" s="164">
        <f t="shared" si="1"/>
        <v>0.01306867429</v>
      </c>
    </row>
    <row r="356" ht="15.75" customHeight="1">
      <c r="A356" s="471">
        <v>43704.0</v>
      </c>
      <c r="B356" s="472">
        <v>7826.950195</v>
      </c>
      <c r="C356" s="164">
        <f t="shared" si="1"/>
        <v>-0.003416949679</v>
      </c>
    </row>
    <row r="357" ht="15.75" customHeight="1">
      <c r="A357" s="471">
        <v>43705.0</v>
      </c>
      <c r="B357" s="472">
        <v>7856.879883</v>
      </c>
      <c r="C357" s="164">
        <f t="shared" si="1"/>
        <v>0.003816634608</v>
      </c>
    </row>
    <row r="358" ht="15.75" customHeight="1">
      <c r="A358" s="471">
        <v>43706.0</v>
      </c>
      <c r="B358" s="472">
        <v>7973.390137</v>
      </c>
      <c r="C358" s="164">
        <f t="shared" si="1"/>
        <v>0.01472019841</v>
      </c>
    </row>
    <row r="359" ht="15.75" customHeight="1">
      <c r="A359" s="471">
        <v>43707.0</v>
      </c>
      <c r="B359" s="472">
        <v>7962.879883</v>
      </c>
      <c r="C359" s="164">
        <f t="shared" si="1"/>
        <v>-0.001319035823</v>
      </c>
    </row>
    <row r="360" ht="15.75" customHeight="1">
      <c r="A360" s="471">
        <v>43711.0</v>
      </c>
      <c r="B360" s="472">
        <v>7874.160156</v>
      </c>
      <c r="C360" s="164">
        <f t="shared" si="1"/>
        <v>-0.0112041966</v>
      </c>
    </row>
    <row r="361" ht="15.75" customHeight="1">
      <c r="A361" s="471">
        <v>43712.0</v>
      </c>
      <c r="B361" s="472">
        <v>7976.879883</v>
      </c>
      <c r="C361" s="164">
        <f t="shared" si="1"/>
        <v>0.01296081073</v>
      </c>
    </row>
    <row r="362" ht="15.75" customHeight="1">
      <c r="A362" s="471">
        <v>43713.0</v>
      </c>
      <c r="B362" s="472">
        <v>8116.830078</v>
      </c>
      <c r="C362" s="164">
        <f t="shared" si="1"/>
        <v>0.01739235057</v>
      </c>
    </row>
    <row r="363" ht="15.75" customHeight="1">
      <c r="A363" s="471">
        <v>43714.0</v>
      </c>
      <c r="B363" s="472">
        <v>8103.069824</v>
      </c>
      <c r="C363" s="164">
        <f t="shared" si="1"/>
        <v>-0.001696712974</v>
      </c>
    </row>
    <row r="364" ht="15.75" customHeight="1">
      <c r="A364" s="471">
        <v>43717.0</v>
      </c>
      <c r="B364" s="472">
        <v>8087.439941</v>
      </c>
      <c r="C364" s="164">
        <f t="shared" si="1"/>
        <v>-0.001930746849</v>
      </c>
    </row>
    <row r="365" ht="15.75" customHeight="1">
      <c r="A365" s="471">
        <v>43718.0</v>
      </c>
      <c r="B365" s="472">
        <v>8084.160156</v>
      </c>
      <c r="C365" s="164">
        <f t="shared" si="1"/>
        <v>-0.0004056228234</v>
      </c>
    </row>
    <row r="366" ht="15.75" customHeight="1">
      <c r="A366" s="471">
        <v>43719.0</v>
      </c>
      <c r="B366" s="472">
        <v>8169.680176</v>
      </c>
      <c r="C366" s="164">
        <f t="shared" si="1"/>
        <v>0.01052315114</v>
      </c>
    </row>
    <row r="367" ht="15.75" customHeight="1">
      <c r="A367" s="471">
        <v>43720.0</v>
      </c>
      <c r="B367" s="472">
        <v>8194.469727</v>
      </c>
      <c r="C367" s="164">
        <f t="shared" si="1"/>
        <v>0.003029741247</v>
      </c>
    </row>
    <row r="368" ht="15.75" customHeight="1">
      <c r="A368" s="471">
        <v>43721.0</v>
      </c>
      <c r="B368" s="472">
        <v>8176.709961</v>
      </c>
      <c r="C368" s="164">
        <f t="shared" si="1"/>
        <v>-0.002169638756</v>
      </c>
    </row>
    <row r="369" ht="15.75" customHeight="1">
      <c r="A369" s="471">
        <v>43724.0</v>
      </c>
      <c r="B369" s="472">
        <v>8153.540039</v>
      </c>
      <c r="C369" s="164">
        <f t="shared" si="1"/>
        <v>-0.002837670893</v>
      </c>
    </row>
    <row r="370" ht="15.75" customHeight="1">
      <c r="A370" s="471">
        <v>43725.0</v>
      </c>
      <c r="B370" s="472">
        <v>8186.02002</v>
      </c>
      <c r="C370" s="164">
        <f t="shared" si="1"/>
        <v>0.003975630147</v>
      </c>
    </row>
    <row r="371" ht="15.75" customHeight="1">
      <c r="A371" s="471">
        <v>43726.0</v>
      </c>
      <c r="B371" s="472">
        <v>8177.390137</v>
      </c>
      <c r="C371" s="164">
        <f t="shared" si="1"/>
        <v>-0.001054778157</v>
      </c>
    </row>
    <row r="372" ht="15.75" customHeight="1">
      <c r="A372" s="471">
        <v>43727.0</v>
      </c>
      <c r="B372" s="472">
        <v>8182.879883</v>
      </c>
      <c r="C372" s="164">
        <f t="shared" si="1"/>
        <v>0.0006711070415</v>
      </c>
    </row>
    <row r="373" ht="15.75" customHeight="1">
      <c r="A373" s="471">
        <v>43728.0</v>
      </c>
      <c r="B373" s="472">
        <v>8117.669922</v>
      </c>
      <c r="C373" s="164">
        <f t="shared" si="1"/>
        <v>-0.008000995016</v>
      </c>
    </row>
    <row r="374" ht="15.75" customHeight="1">
      <c r="A374" s="471">
        <v>43731.0</v>
      </c>
      <c r="B374" s="472">
        <v>8112.459961</v>
      </c>
      <c r="C374" s="164">
        <f t="shared" si="1"/>
        <v>-0.0006420110272</v>
      </c>
    </row>
    <row r="375" ht="15.75" customHeight="1">
      <c r="A375" s="471">
        <v>43732.0</v>
      </c>
      <c r="B375" s="472">
        <v>7993.629883</v>
      </c>
      <c r="C375" s="164">
        <f t="shared" si="1"/>
        <v>-0.01475618668</v>
      </c>
    </row>
    <row r="376" ht="15.75" customHeight="1">
      <c r="A376" s="471">
        <v>43733.0</v>
      </c>
      <c r="B376" s="472">
        <v>8077.379883</v>
      </c>
      <c r="C376" s="164">
        <f t="shared" si="1"/>
        <v>0.01042258817</v>
      </c>
    </row>
    <row r="377" ht="15.75" customHeight="1">
      <c r="A377" s="471">
        <v>43734.0</v>
      </c>
      <c r="B377" s="472">
        <v>8030.660156</v>
      </c>
      <c r="C377" s="164">
        <f t="shared" si="1"/>
        <v>-0.005800812252</v>
      </c>
    </row>
    <row r="378" ht="15.75" customHeight="1">
      <c r="A378" s="471">
        <v>43735.0</v>
      </c>
      <c r="B378" s="472">
        <v>7939.629883</v>
      </c>
      <c r="C378" s="164">
        <f t="shared" si="1"/>
        <v>-0.01140007585</v>
      </c>
    </row>
    <row r="379" ht="15.75" customHeight="1">
      <c r="A379" s="471">
        <v>43738.0</v>
      </c>
      <c r="B379" s="472">
        <v>7999.339844</v>
      </c>
      <c r="C379" s="164">
        <f t="shared" si="1"/>
        <v>0.007492358834</v>
      </c>
    </row>
    <row r="380" ht="15.75" customHeight="1">
      <c r="A380" s="471">
        <v>43739.0</v>
      </c>
      <c r="B380" s="472">
        <v>7908.680176</v>
      </c>
      <c r="C380" s="164">
        <f t="shared" si="1"/>
        <v>-0.01139810604</v>
      </c>
    </row>
    <row r="381" ht="15.75" customHeight="1">
      <c r="A381" s="471">
        <v>43740.0</v>
      </c>
      <c r="B381" s="472">
        <v>7785.25</v>
      </c>
      <c r="C381" s="164">
        <f t="shared" si="1"/>
        <v>-0.01572999493</v>
      </c>
    </row>
    <row r="382" ht="15.75" customHeight="1">
      <c r="A382" s="471">
        <v>43741.0</v>
      </c>
      <c r="B382" s="472">
        <v>7872.259766</v>
      </c>
      <c r="C382" s="164">
        <f t="shared" si="1"/>
        <v>0.01111424013</v>
      </c>
    </row>
    <row r="383" ht="15.75" customHeight="1">
      <c r="A383" s="471">
        <v>43742.0</v>
      </c>
      <c r="B383" s="472">
        <v>7982.470215</v>
      </c>
      <c r="C383" s="164">
        <f t="shared" si="1"/>
        <v>0.01390275638</v>
      </c>
    </row>
    <row r="384" ht="15.75" customHeight="1">
      <c r="A384" s="471">
        <v>43745.0</v>
      </c>
      <c r="B384" s="472">
        <v>7956.290039</v>
      </c>
      <c r="C384" s="164">
        <f t="shared" si="1"/>
        <v>-0.003285098606</v>
      </c>
    </row>
    <row r="385" ht="15.75" customHeight="1">
      <c r="A385" s="471">
        <v>43746.0</v>
      </c>
      <c r="B385" s="472">
        <v>7823.779785</v>
      </c>
      <c r="C385" s="164">
        <f t="shared" si="1"/>
        <v>-0.01679502946</v>
      </c>
    </row>
    <row r="386" ht="15.75" customHeight="1">
      <c r="A386" s="471">
        <v>43747.0</v>
      </c>
      <c r="B386" s="472">
        <v>7903.740234</v>
      </c>
      <c r="C386" s="164">
        <f t="shared" si="1"/>
        <v>0.01016830853</v>
      </c>
    </row>
    <row r="387" ht="15.75" customHeight="1">
      <c r="A387" s="471">
        <v>43748.0</v>
      </c>
      <c r="B387" s="472">
        <v>7950.779785</v>
      </c>
      <c r="C387" s="164">
        <f t="shared" si="1"/>
        <v>0.005933915246</v>
      </c>
    </row>
    <row r="388" ht="15.75" customHeight="1">
      <c r="A388" s="471">
        <v>43749.0</v>
      </c>
      <c r="B388" s="472">
        <v>8057.040039</v>
      </c>
      <c r="C388" s="164">
        <f t="shared" si="1"/>
        <v>0.01327623823</v>
      </c>
    </row>
    <row r="389" ht="15.75" customHeight="1">
      <c r="A389" s="471">
        <v>43752.0</v>
      </c>
      <c r="B389" s="472">
        <v>8048.649902</v>
      </c>
      <c r="C389" s="164">
        <f t="shared" si="1"/>
        <v>-0.001041884923</v>
      </c>
    </row>
    <row r="390" ht="15.75" customHeight="1">
      <c r="A390" s="471">
        <v>43753.0</v>
      </c>
      <c r="B390" s="472">
        <v>8148.709961</v>
      </c>
      <c r="C390" s="164">
        <f t="shared" si="1"/>
        <v>0.0123552644</v>
      </c>
    </row>
    <row r="391" ht="15.75" customHeight="1">
      <c r="A391" s="471">
        <v>43754.0</v>
      </c>
      <c r="B391" s="472">
        <v>8124.180176</v>
      </c>
      <c r="C391" s="164">
        <f t="shared" si="1"/>
        <v>-0.003014806021</v>
      </c>
    </row>
    <row r="392" ht="15.75" customHeight="1">
      <c r="A392" s="471">
        <v>43755.0</v>
      </c>
      <c r="B392" s="472">
        <v>8156.850098</v>
      </c>
      <c r="C392" s="164">
        <f t="shared" si="1"/>
        <v>0.004013255341</v>
      </c>
    </row>
    <row r="393" ht="15.75" customHeight="1">
      <c r="A393" s="471">
        <v>43756.0</v>
      </c>
      <c r="B393" s="472">
        <v>8089.540039</v>
      </c>
      <c r="C393" s="164">
        <f t="shared" si="1"/>
        <v>-0.008286203097</v>
      </c>
    </row>
    <row r="394" ht="15.75" customHeight="1">
      <c r="A394" s="471">
        <v>43759.0</v>
      </c>
      <c r="B394" s="472">
        <v>8162.990234</v>
      </c>
      <c r="C394" s="164">
        <f t="shared" si="1"/>
        <v>0.009038678141</v>
      </c>
    </row>
    <row r="395" ht="15.75" customHeight="1">
      <c r="A395" s="471">
        <v>43760.0</v>
      </c>
      <c r="B395" s="472">
        <v>8104.299805</v>
      </c>
      <c r="C395" s="164">
        <f t="shared" si="1"/>
        <v>-0.007215791139</v>
      </c>
    </row>
    <row r="396" ht="15.75" customHeight="1">
      <c r="A396" s="471">
        <v>43761.0</v>
      </c>
      <c r="B396" s="472">
        <v>8119.790039</v>
      </c>
      <c r="C396" s="164">
        <f t="shared" si="1"/>
        <v>0.001909535617</v>
      </c>
    </row>
    <row r="397" ht="15.75" customHeight="1">
      <c r="A397" s="471">
        <v>43762.0</v>
      </c>
      <c r="B397" s="472">
        <v>8185.799805</v>
      </c>
      <c r="C397" s="164">
        <f t="shared" si="1"/>
        <v>0.00809662542</v>
      </c>
    </row>
    <row r="398" ht="15.75" customHeight="1">
      <c r="A398" s="471">
        <v>43763.0</v>
      </c>
      <c r="B398" s="472">
        <v>8243.120117</v>
      </c>
      <c r="C398" s="164">
        <f t="shared" si="1"/>
        <v>0.006978005232</v>
      </c>
    </row>
    <row r="399" ht="15.75" customHeight="1">
      <c r="A399" s="471">
        <v>43766.0</v>
      </c>
      <c r="B399" s="472">
        <v>8325.990234</v>
      </c>
      <c r="C399" s="164">
        <f t="shared" si="1"/>
        <v>0.01000304859</v>
      </c>
    </row>
    <row r="400" ht="15.75" customHeight="1">
      <c r="A400" s="471">
        <v>43767.0</v>
      </c>
      <c r="B400" s="472">
        <v>8276.849609</v>
      </c>
      <c r="C400" s="164">
        <f t="shared" si="1"/>
        <v>-0.005919561829</v>
      </c>
    </row>
    <row r="401" ht="15.75" customHeight="1">
      <c r="A401" s="471">
        <v>43768.0</v>
      </c>
      <c r="B401" s="472">
        <v>8303.980469</v>
      </c>
      <c r="C401" s="164">
        <f t="shared" si="1"/>
        <v>0.003272560431</v>
      </c>
    </row>
    <row r="402" ht="15.75" customHeight="1">
      <c r="A402" s="471">
        <v>43769.0</v>
      </c>
      <c r="B402" s="472">
        <v>8292.360352</v>
      </c>
      <c r="C402" s="164">
        <f t="shared" si="1"/>
        <v>-0.001400323002</v>
      </c>
    </row>
    <row r="403" ht="15.75" customHeight="1">
      <c r="A403" s="471">
        <v>43770.0</v>
      </c>
      <c r="B403" s="472">
        <v>8386.400391</v>
      </c>
      <c r="C403" s="164">
        <f t="shared" si="1"/>
        <v>0.01127674136</v>
      </c>
    </row>
    <row r="404" ht="15.75" customHeight="1">
      <c r="A404" s="471">
        <v>43773.0</v>
      </c>
      <c r="B404" s="472">
        <v>8433.200195</v>
      </c>
      <c r="C404" s="164">
        <f t="shared" si="1"/>
        <v>0.005564927007</v>
      </c>
    </row>
    <row r="405" ht="15.75" customHeight="1">
      <c r="A405" s="471">
        <v>43774.0</v>
      </c>
      <c r="B405" s="472">
        <v>8434.679688</v>
      </c>
      <c r="C405" s="164">
        <f t="shared" si="1"/>
        <v>0.000175421335</v>
      </c>
    </row>
    <row r="406" ht="15.75" customHeight="1">
      <c r="A406" s="471">
        <v>43775.0</v>
      </c>
      <c r="B406" s="472">
        <v>8410.629883</v>
      </c>
      <c r="C406" s="164">
        <f t="shared" si="1"/>
        <v>-0.002855373033</v>
      </c>
    </row>
    <row r="407" ht="15.75" customHeight="1">
      <c r="A407" s="471">
        <v>43776.0</v>
      </c>
      <c r="B407" s="472">
        <v>8434.519531</v>
      </c>
      <c r="C407" s="164">
        <f t="shared" si="1"/>
        <v>0.002836384935</v>
      </c>
    </row>
    <row r="408" ht="15.75" customHeight="1">
      <c r="A408" s="471">
        <v>43777.0</v>
      </c>
      <c r="B408" s="472">
        <v>8475.30957</v>
      </c>
      <c r="C408" s="164">
        <f t="shared" si="1"/>
        <v>0.004824427009</v>
      </c>
    </row>
    <row r="409" ht="15.75" customHeight="1">
      <c r="A409" s="471">
        <v>43780.0</v>
      </c>
      <c r="B409" s="472">
        <v>8464.280273</v>
      </c>
      <c r="C409" s="164">
        <f t="shared" si="1"/>
        <v>-0.001302191926</v>
      </c>
    </row>
    <row r="410" ht="15.75" customHeight="1">
      <c r="A410" s="471">
        <v>43781.0</v>
      </c>
      <c r="B410" s="472">
        <v>8486.089844</v>
      </c>
      <c r="C410" s="164">
        <f t="shared" si="1"/>
        <v>0.002573345937</v>
      </c>
    </row>
    <row r="411" ht="15.75" customHeight="1">
      <c r="A411" s="471">
        <v>43782.0</v>
      </c>
      <c r="B411" s="472">
        <v>8482.099609</v>
      </c>
      <c r="C411" s="164">
        <f t="shared" si="1"/>
        <v>-0.0004703194863</v>
      </c>
    </row>
    <row r="412" ht="15.75" customHeight="1">
      <c r="A412" s="471">
        <v>43783.0</v>
      </c>
      <c r="B412" s="472">
        <v>8479.019531</v>
      </c>
      <c r="C412" s="164">
        <f t="shared" si="1"/>
        <v>-0.0003631927833</v>
      </c>
    </row>
    <row r="413" ht="15.75" customHeight="1">
      <c r="A413" s="471">
        <v>43784.0</v>
      </c>
      <c r="B413" s="472">
        <v>8540.830078</v>
      </c>
      <c r="C413" s="164">
        <f t="shared" si="1"/>
        <v>0.007263380131</v>
      </c>
    </row>
    <row r="414" ht="15.75" customHeight="1">
      <c r="A414" s="471">
        <v>43787.0</v>
      </c>
      <c r="B414" s="472">
        <v>8549.94043</v>
      </c>
      <c r="C414" s="164">
        <f t="shared" si="1"/>
        <v>0.001066113767</v>
      </c>
    </row>
    <row r="415" ht="15.75" customHeight="1">
      <c r="A415" s="471">
        <v>43788.0</v>
      </c>
      <c r="B415" s="472">
        <v>8570.660156</v>
      </c>
      <c r="C415" s="164">
        <f t="shared" si="1"/>
        <v>0.002420445009</v>
      </c>
    </row>
    <row r="416" ht="15.75" customHeight="1">
      <c r="A416" s="471">
        <v>43789.0</v>
      </c>
      <c r="B416" s="472">
        <v>8526.730469</v>
      </c>
      <c r="C416" s="164">
        <f t="shared" si="1"/>
        <v>-0.005138770545</v>
      </c>
    </row>
    <row r="417" ht="15.75" customHeight="1">
      <c r="A417" s="471">
        <v>43790.0</v>
      </c>
      <c r="B417" s="472">
        <v>8506.209961</v>
      </c>
      <c r="C417" s="164">
        <f t="shared" si="1"/>
        <v>-0.002409509739</v>
      </c>
    </row>
    <row r="418" ht="15.75" customHeight="1">
      <c r="A418" s="471">
        <v>43791.0</v>
      </c>
      <c r="B418" s="472">
        <v>8519.879883</v>
      </c>
      <c r="C418" s="164">
        <f t="shared" si="1"/>
        <v>0.001605762105</v>
      </c>
    </row>
    <row r="419" ht="15.75" customHeight="1">
      <c r="A419" s="471">
        <v>43794.0</v>
      </c>
      <c r="B419" s="472">
        <v>8632.490234</v>
      </c>
      <c r="C419" s="164">
        <f t="shared" si="1"/>
        <v>0.01313077647</v>
      </c>
    </row>
    <row r="420" ht="15.75" customHeight="1">
      <c r="A420" s="471">
        <v>43795.0</v>
      </c>
      <c r="B420" s="472">
        <v>8647.929688</v>
      </c>
      <c r="C420" s="164">
        <f t="shared" si="1"/>
        <v>0.001786930894</v>
      </c>
    </row>
    <row r="421" ht="15.75" customHeight="1">
      <c r="A421" s="471">
        <v>43796.0</v>
      </c>
      <c r="B421" s="472">
        <v>8705.179688</v>
      </c>
      <c r="C421" s="164">
        <f t="shared" si="1"/>
        <v>0.006598265068</v>
      </c>
    </row>
    <row r="422" ht="15.75" customHeight="1">
      <c r="A422" s="471">
        <v>43798.0</v>
      </c>
      <c r="B422" s="472">
        <v>8665.469727</v>
      </c>
      <c r="C422" s="164">
        <f t="shared" si="1"/>
        <v>-0.004572083545</v>
      </c>
    </row>
    <row r="423" ht="15.75" customHeight="1">
      <c r="A423" s="471">
        <v>43801.0</v>
      </c>
      <c r="B423" s="472">
        <v>8567.990234</v>
      </c>
      <c r="C423" s="164">
        <f t="shared" si="1"/>
        <v>-0.01131293807</v>
      </c>
    </row>
    <row r="424" ht="15.75" customHeight="1">
      <c r="A424" s="471">
        <v>43802.0</v>
      </c>
      <c r="B424" s="472">
        <v>8520.639648</v>
      </c>
      <c r="C424" s="164">
        <f t="shared" si="1"/>
        <v>-0.005541779243</v>
      </c>
    </row>
    <row r="425" ht="15.75" customHeight="1">
      <c r="A425" s="471">
        <v>43803.0</v>
      </c>
      <c r="B425" s="472">
        <v>8566.669922</v>
      </c>
      <c r="C425" s="164">
        <f t="shared" si="1"/>
        <v>0.005387669153</v>
      </c>
    </row>
    <row r="426" ht="15.75" customHeight="1">
      <c r="A426" s="471">
        <v>43804.0</v>
      </c>
      <c r="B426" s="472">
        <v>8570.700195</v>
      </c>
      <c r="C426" s="164">
        <f t="shared" si="1"/>
        <v>0.000470349073</v>
      </c>
    </row>
    <row r="427" ht="15.75" customHeight="1">
      <c r="A427" s="471">
        <v>43805.0</v>
      </c>
      <c r="B427" s="472">
        <v>8656.530273</v>
      </c>
      <c r="C427" s="164">
        <f t="shared" si="1"/>
        <v>0.009964548666</v>
      </c>
    </row>
    <row r="428" ht="15.75" customHeight="1">
      <c r="A428" s="471">
        <v>43808.0</v>
      </c>
      <c r="B428" s="472">
        <v>8621.830078</v>
      </c>
      <c r="C428" s="164">
        <f t="shared" si="1"/>
        <v>-0.004016612797</v>
      </c>
    </row>
    <row r="429" ht="15.75" customHeight="1">
      <c r="A429" s="471">
        <v>43809.0</v>
      </c>
      <c r="B429" s="472">
        <v>8616.179688</v>
      </c>
      <c r="C429" s="164">
        <f t="shared" si="1"/>
        <v>-0.0006555733845</v>
      </c>
    </row>
    <row r="430" ht="15.75" customHeight="1">
      <c r="A430" s="471">
        <v>43810.0</v>
      </c>
      <c r="B430" s="472">
        <v>8654.049805</v>
      </c>
      <c r="C430" s="164">
        <f t="shared" si="1"/>
        <v>0.004385602138</v>
      </c>
    </row>
    <row r="431" ht="15.75" customHeight="1">
      <c r="A431" s="471">
        <v>43811.0</v>
      </c>
      <c r="B431" s="472">
        <v>8717.320313</v>
      </c>
      <c r="C431" s="164">
        <f t="shared" si="1"/>
        <v>0.00728449021</v>
      </c>
    </row>
    <row r="432" ht="15.75" customHeight="1">
      <c r="A432" s="471">
        <v>43812.0</v>
      </c>
      <c r="B432" s="472">
        <v>8734.879883</v>
      </c>
      <c r="C432" s="164">
        <f t="shared" si="1"/>
        <v>0.002012305122</v>
      </c>
    </row>
    <row r="433" ht="15.75" customHeight="1">
      <c r="A433" s="471">
        <v>43815.0</v>
      </c>
      <c r="B433" s="472">
        <v>8814.230469</v>
      </c>
      <c r="C433" s="164">
        <f t="shared" si="1"/>
        <v>0.009043321877</v>
      </c>
    </row>
    <row r="434" ht="15.75" customHeight="1">
      <c r="A434" s="471">
        <v>43816.0</v>
      </c>
      <c r="B434" s="472">
        <v>8823.360352</v>
      </c>
      <c r="C434" s="164">
        <f t="shared" si="1"/>
        <v>0.001035275612</v>
      </c>
    </row>
    <row r="435" ht="15.75" customHeight="1">
      <c r="A435" s="471">
        <v>43817.0</v>
      </c>
      <c r="B435" s="472">
        <v>8827.740234</v>
      </c>
      <c r="C435" s="164">
        <f t="shared" si="1"/>
        <v>0.0004962729739</v>
      </c>
    </row>
    <row r="436" ht="15.75" customHeight="1">
      <c r="A436" s="471">
        <v>43818.0</v>
      </c>
      <c r="B436" s="472">
        <v>8887.219727</v>
      </c>
      <c r="C436" s="164">
        <f t="shared" si="1"/>
        <v>0.006715196268</v>
      </c>
    </row>
    <row r="437" ht="15.75" customHeight="1">
      <c r="A437" s="471">
        <v>43819.0</v>
      </c>
      <c r="B437" s="472">
        <v>8924.959961</v>
      </c>
      <c r="C437" s="164">
        <f t="shared" si="1"/>
        <v>0.004237582501</v>
      </c>
    </row>
    <row r="438" ht="15.75" customHeight="1">
      <c r="A438" s="471">
        <v>43822.0</v>
      </c>
      <c r="B438" s="472">
        <v>8945.650391</v>
      </c>
      <c r="C438" s="164">
        <f t="shared" si="1"/>
        <v>0.00231558283</v>
      </c>
    </row>
    <row r="439" ht="15.75" customHeight="1">
      <c r="A439" s="471">
        <v>43823.0</v>
      </c>
      <c r="B439" s="472">
        <v>8952.879883</v>
      </c>
      <c r="C439" s="164">
        <f t="shared" si="1"/>
        <v>0.0008078308423</v>
      </c>
    </row>
    <row r="440" ht="15.75" customHeight="1">
      <c r="A440" s="471">
        <v>43825.0</v>
      </c>
      <c r="B440" s="472">
        <v>9022.389648</v>
      </c>
      <c r="C440" s="164">
        <f t="shared" si="1"/>
        <v>0.007733971538</v>
      </c>
    </row>
    <row r="441" ht="15.75" customHeight="1">
      <c r="A441" s="471">
        <v>43826.0</v>
      </c>
      <c r="B441" s="472">
        <v>9006.620117</v>
      </c>
      <c r="C441" s="164">
        <f t="shared" si="1"/>
        <v>-0.00174935121</v>
      </c>
    </row>
    <row r="442" ht="15.75" customHeight="1">
      <c r="A442" s="471">
        <v>43829.0</v>
      </c>
      <c r="B442" s="472">
        <v>8945.990234</v>
      </c>
      <c r="C442" s="164">
        <f t="shared" si="1"/>
        <v>-0.006754462145</v>
      </c>
    </row>
    <row r="443" ht="15.75" customHeight="1">
      <c r="A443" s="471">
        <v>43830.0</v>
      </c>
      <c r="B443" s="472">
        <v>8972.599609</v>
      </c>
      <c r="C443" s="164">
        <f t="shared" si="1"/>
        <v>0.002970032217</v>
      </c>
    </row>
    <row r="444" ht="15.75" customHeight="1">
      <c r="A444" s="471">
        <v>43832.0</v>
      </c>
      <c r="B444" s="472">
        <v>9092.19043</v>
      </c>
      <c r="C444" s="164">
        <f t="shared" si="1"/>
        <v>0.01324040499</v>
      </c>
    </row>
    <row r="445" ht="15.75" customHeight="1">
      <c r="A445" s="471">
        <v>43833.0</v>
      </c>
      <c r="B445" s="472">
        <v>9020.769531</v>
      </c>
      <c r="C445" s="164">
        <f t="shared" si="1"/>
        <v>-0.007886206264</v>
      </c>
    </row>
    <row r="446" ht="15.75" customHeight="1">
      <c r="A446" s="471">
        <v>43836.0</v>
      </c>
      <c r="B446" s="472">
        <v>9071.469727</v>
      </c>
      <c r="C446" s="164">
        <f t="shared" si="1"/>
        <v>0.005604649374</v>
      </c>
    </row>
    <row r="447" ht="15.75" customHeight="1">
      <c r="A447" s="471">
        <v>43837.0</v>
      </c>
      <c r="B447" s="472">
        <v>9068.580078</v>
      </c>
      <c r="C447" s="164">
        <f t="shared" si="1"/>
        <v>-0.0003185932845</v>
      </c>
    </row>
    <row r="448" ht="15.75" customHeight="1">
      <c r="A448" s="471">
        <v>43838.0</v>
      </c>
      <c r="B448" s="472">
        <v>9129.240234</v>
      </c>
      <c r="C448" s="164">
        <f t="shared" si="1"/>
        <v>0.006666774332</v>
      </c>
    </row>
    <row r="449" ht="15.75" customHeight="1">
      <c r="A449" s="471">
        <v>43839.0</v>
      </c>
      <c r="B449" s="472">
        <v>9203.429688</v>
      </c>
      <c r="C449" s="164">
        <f t="shared" si="1"/>
        <v>0.008093732044</v>
      </c>
    </row>
    <row r="450" ht="15.75" customHeight="1">
      <c r="A450" s="471">
        <v>43840.0</v>
      </c>
      <c r="B450" s="472">
        <v>9178.860352</v>
      </c>
      <c r="C450" s="164">
        <f t="shared" si="1"/>
        <v>-0.002673154496</v>
      </c>
    </row>
    <row r="451" ht="15.75" customHeight="1">
      <c r="A451" s="471">
        <v>43843.0</v>
      </c>
      <c r="B451" s="472">
        <v>9273.929688</v>
      </c>
      <c r="C451" s="164">
        <f t="shared" si="1"/>
        <v>0.01030415205</v>
      </c>
    </row>
    <row r="452" ht="15.75" customHeight="1">
      <c r="A452" s="471">
        <v>43844.0</v>
      </c>
      <c r="B452" s="472">
        <v>9251.330078</v>
      </c>
      <c r="C452" s="164">
        <f t="shared" si="1"/>
        <v>-0.002439870911</v>
      </c>
    </row>
    <row r="453" ht="15.75" customHeight="1">
      <c r="A453" s="471">
        <v>43845.0</v>
      </c>
      <c r="B453" s="472">
        <v>9258.700195</v>
      </c>
      <c r="C453" s="164">
        <f t="shared" si="1"/>
        <v>0.0007963376916</v>
      </c>
    </row>
    <row r="454" ht="15.75" customHeight="1">
      <c r="A454" s="471">
        <v>43846.0</v>
      </c>
      <c r="B454" s="472">
        <v>9357.129883</v>
      </c>
      <c r="C454" s="164">
        <f t="shared" si="1"/>
        <v>0.01057493594</v>
      </c>
    </row>
    <row r="455" ht="15.75" customHeight="1">
      <c r="A455" s="471">
        <v>43847.0</v>
      </c>
      <c r="B455" s="472">
        <v>9388.94043</v>
      </c>
      <c r="C455" s="164">
        <f t="shared" si="1"/>
        <v>0.003393839562</v>
      </c>
    </row>
    <row r="456" ht="15.75" customHeight="1">
      <c r="A456" s="471">
        <v>43851.0</v>
      </c>
      <c r="B456" s="472">
        <v>9370.80957</v>
      </c>
      <c r="C456" s="164">
        <f t="shared" si="1"/>
        <v>-0.001932953866</v>
      </c>
    </row>
    <row r="457" ht="15.75" customHeight="1">
      <c r="A457" s="471">
        <v>43852.0</v>
      </c>
      <c r="B457" s="472">
        <v>9383.769531</v>
      </c>
      <c r="C457" s="164">
        <f t="shared" si="1"/>
        <v>0.001382058535</v>
      </c>
    </row>
    <row r="458" ht="15.75" customHeight="1">
      <c r="A458" s="471">
        <v>43853.0</v>
      </c>
      <c r="B458" s="472">
        <v>9402.480469</v>
      </c>
      <c r="C458" s="164">
        <f t="shared" si="1"/>
        <v>0.00199198288</v>
      </c>
    </row>
    <row r="459" ht="15.75" customHeight="1">
      <c r="A459" s="471">
        <v>43854.0</v>
      </c>
      <c r="B459" s="472">
        <v>9314.910156</v>
      </c>
      <c r="C459" s="164">
        <f t="shared" si="1"/>
        <v>-0.009357175228</v>
      </c>
    </row>
    <row r="460" ht="15.75" customHeight="1">
      <c r="A460" s="471">
        <v>43857.0</v>
      </c>
      <c r="B460" s="472">
        <v>9139.30957</v>
      </c>
      <c r="C460" s="164">
        <f t="shared" si="1"/>
        <v>-0.01903151569</v>
      </c>
    </row>
    <row r="461" ht="15.75" customHeight="1">
      <c r="A461" s="471">
        <v>43858.0</v>
      </c>
      <c r="B461" s="472">
        <v>9269.679688</v>
      </c>
      <c r="C461" s="164">
        <f t="shared" si="1"/>
        <v>0.01416398214</v>
      </c>
    </row>
    <row r="462" ht="15.75" customHeight="1">
      <c r="A462" s="471">
        <v>43859.0</v>
      </c>
      <c r="B462" s="472">
        <v>9275.160156</v>
      </c>
      <c r="C462" s="164">
        <f t="shared" si="1"/>
        <v>0.0005910504707</v>
      </c>
    </row>
    <row r="463" ht="15.75" customHeight="1">
      <c r="A463" s="471">
        <v>43860.0</v>
      </c>
      <c r="B463" s="472">
        <v>9298.929688</v>
      </c>
      <c r="C463" s="164">
        <f t="shared" si="1"/>
        <v>0.002559430387</v>
      </c>
    </row>
    <row r="464" ht="15.75" customHeight="1">
      <c r="A464" s="471">
        <v>43861.0</v>
      </c>
      <c r="B464" s="472">
        <v>9150.94043</v>
      </c>
      <c r="C464" s="164">
        <f t="shared" si="1"/>
        <v>-0.01604265298</v>
      </c>
    </row>
    <row r="465" ht="15.75" customHeight="1">
      <c r="A465" s="471">
        <v>43864.0</v>
      </c>
      <c r="B465" s="472">
        <v>9273.400391</v>
      </c>
      <c r="C465" s="164">
        <f t="shared" si="1"/>
        <v>0.0132934758</v>
      </c>
    </row>
    <row r="466" ht="15.75" customHeight="1">
      <c r="A466" s="471">
        <v>43865.0</v>
      </c>
      <c r="B466" s="472">
        <v>9467.969727</v>
      </c>
      <c r="C466" s="164">
        <f t="shared" si="1"/>
        <v>0.02076436521</v>
      </c>
    </row>
    <row r="467" ht="15.75" customHeight="1">
      <c r="A467" s="471">
        <v>43866.0</v>
      </c>
      <c r="B467" s="472">
        <v>9508.679688</v>
      </c>
      <c r="C467" s="164">
        <f t="shared" si="1"/>
        <v>0.004290538605</v>
      </c>
    </row>
    <row r="468" ht="15.75" customHeight="1">
      <c r="A468" s="471">
        <v>43867.0</v>
      </c>
      <c r="B468" s="472">
        <v>9572.150391</v>
      </c>
      <c r="C468" s="164">
        <f t="shared" si="1"/>
        <v>0.006652848628</v>
      </c>
    </row>
    <row r="469" ht="15.75" customHeight="1">
      <c r="A469" s="471">
        <v>43868.0</v>
      </c>
      <c r="B469" s="472">
        <v>9520.509766</v>
      </c>
      <c r="C469" s="164">
        <f t="shared" si="1"/>
        <v>-0.005409487259</v>
      </c>
    </row>
    <row r="470" ht="15.75" customHeight="1">
      <c r="A470" s="471">
        <v>43871.0</v>
      </c>
      <c r="B470" s="472">
        <v>9628.389648</v>
      </c>
      <c r="C470" s="164">
        <f t="shared" si="1"/>
        <v>0.01126759518</v>
      </c>
    </row>
    <row r="471" ht="15.75" customHeight="1">
      <c r="A471" s="471">
        <v>43872.0</v>
      </c>
      <c r="B471" s="472">
        <v>9638.94043</v>
      </c>
      <c r="C471" s="164">
        <f t="shared" si="1"/>
        <v>0.001095199284</v>
      </c>
    </row>
    <row r="472" ht="15.75" customHeight="1">
      <c r="A472" s="471">
        <v>43873.0</v>
      </c>
      <c r="B472" s="472">
        <v>9725.959961</v>
      </c>
      <c r="C472" s="164">
        <f t="shared" si="1"/>
        <v>0.008987406595</v>
      </c>
    </row>
    <row r="473" ht="15.75" customHeight="1">
      <c r="A473" s="471">
        <v>43874.0</v>
      </c>
      <c r="B473" s="472">
        <v>9711.969727</v>
      </c>
      <c r="C473" s="164">
        <f t="shared" si="1"/>
        <v>-0.001439478035</v>
      </c>
    </row>
    <row r="474" ht="15.75" customHeight="1">
      <c r="A474" s="471">
        <v>43875.0</v>
      </c>
      <c r="B474" s="472">
        <v>9731.179688</v>
      </c>
      <c r="C474" s="164">
        <f t="shared" si="1"/>
        <v>0.001976013951</v>
      </c>
    </row>
    <row r="475" ht="15.75" customHeight="1">
      <c r="A475" s="471">
        <v>43879.0</v>
      </c>
      <c r="B475" s="472">
        <v>9732.740234</v>
      </c>
      <c r="C475" s="164">
        <f t="shared" si="1"/>
        <v>0.0001603526946</v>
      </c>
    </row>
    <row r="476" ht="15.75" customHeight="1">
      <c r="A476" s="471">
        <v>43880.0</v>
      </c>
      <c r="B476" s="472">
        <v>9817.179688</v>
      </c>
      <c r="C476" s="164">
        <f t="shared" si="1"/>
        <v>0.008638396415</v>
      </c>
    </row>
    <row r="477" ht="15.75" customHeight="1">
      <c r="A477" s="471">
        <v>43881.0</v>
      </c>
      <c r="B477" s="472">
        <v>9750.969727</v>
      </c>
      <c r="C477" s="164">
        <f t="shared" si="1"/>
        <v>-0.006767141058</v>
      </c>
    </row>
    <row r="478" ht="15.75" customHeight="1">
      <c r="A478" s="471">
        <v>43882.0</v>
      </c>
      <c r="B478" s="472">
        <v>9576.589844</v>
      </c>
      <c r="C478" s="164">
        <f t="shared" si="1"/>
        <v>-0.01804517681</v>
      </c>
    </row>
    <row r="479" ht="15.75" customHeight="1">
      <c r="A479" s="471">
        <v>43885.0</v>
      </c>
      <c r="B479" s="472">
        <v>9221.280273</v>
      </c>
      <c r="C479" s="164">
        <f t="shared" si="1"/>
        <v>-0.03780767626</v>
      </c>
    </row>
    <row r="480" ht="15.75" customHeight="1">
      <c r="A480" s="471">
        <v>43886.0</v>
      </c>
      <c r="B480" s="472">
        <v>8965.610352</v>
      </c>
      <c r="C480" s="164">
        <f t="shared" si="1"/>
        <v>-0.02811769978</v>
      </c>
    </row>
    <row r="481" ht="15.75" customHeight="1">
      <c r="A481" s="471">
        <v>43887.0</v>
      </c>
      <c r="B481" s="472">
        <v>8980.780273</v>
      </c>
      <c r="C481" s="164">
        <f t="shared" si="1"/>
        <v>0.001690582238</v>
      </c>
    </row>
    <row r="482" ht="15.75" customHeight="1">
      <c r="A482" s="471">
        <v>43888.0</v>
      </c>
      <c r="B482" s="472">
        <v>8566.480469</v>
      </c>
      <c r="C482" s="164">
        <f t="shared" si="1"/>
        <v>-0.04722980077</v>
      </c>
    </row>
    <row r="483" ht="15.75" customHeight="1">
      <c r="A483" s="471">
        <v>43889.0</v>
      </c>
      <c r="B483" s="472">
        <v>8567.370117</v>
      </c>
      <c r="C483" s="164">
        <f t="shared" si="1"/>
        <v>0.0001038468261</v>
      </c>
    </row>
    <row r="484" ht="15.75" customHeight="1">
      <c r="A484" s="471">
        <v>43892.0</v>
      </c>
      <c r="B484" s="472">
        <v>8952.169922</v>
      </c>
      <c r="C484" s="164">
        <f t="shared" si="1"/>
        <v>0.0439351376</v>
      </c>
    </row>
    <row r="485" ht="15.75" customHeight="1">
      <c r="A485" s="471">
        <v>43893.0</v>
      </c>
      <c r="B485" s="472">
        <v>8684.089844</v>
      </c>
      <c r="C485" s="164">
        <f t="shared" si="1"/>
        <v>-0.0304033544</v>
      </c>
    </row>
    <row r="486" ht="15.75" customHeight="1">
      <c r="A486" s="471">
        <v>43894.0</v>
      </c>
      <c r="B486" s="472">
        <v>9018.089844</v>
      </c>
      <c r="C486" s="164">
        <f t="shared" si="1"/>
        <v>0.0377399448</v>
      </c>
    </row>
    <row r="487" ht="15.75" customHeight="1">
      <c r="A487" s="471">
        <v>43895.0</v>
      </c>
      <c r="B487" s="472">
        <v>8738.589844</v>
      </c>
      <c r="C487" s="164">
        <f t="shared" si="1"/>
        <v>-0.03148371112</v>
      </c>
    </row>
    <row r="488" ht="15.75" customHeight="1">
      <c r="A488" s="471">
        <v>43896.0</v>
      </c>
      <c r="B488" s="472">
        <v>8575.620117</v>
      </c>
      <c r="C488" s="164">
        <f t="shared" si="1"/>
        <v>-0.01882552428</v>
      </c>
    </row>
    <row r="489" ht="15.75" customHeight="1">
      <c r="A489" s="471">
        <v>43899.0</v>
      </c>
      <c r="B489" s="472">
        <v>7950.680176</v>
      </c>
      <c r="C489" s="164">
        <f t="shared" si="1"/>
        <v>-0.07566582555</v>
      </c>
    </row>
    <row r="490" ht="15.75" customHeight="1">
      <c r="A490" s="471">
        <v>43900.0</v>
      </c>
      <c r="B490" s="472">
        <v>8344.25</v>
      </c>
      <c r="C490" s="164">
        <f t="shared" si="1"/>
        <v>0.04831519716</v>
      </c>
    </row>
    <row r="491" ht="15.75" customHeight="1">
      <c r="A491" s="471">
        <v>43901.0</v>
      </c>
      <c r="B491" s="472">
        <v>7952.049805</v>
      </c>
      <c r="C491" s="164">
        <f t="shared" si="1"/>
        <v>-0.04814294636</v>
      </c>
    </row>
    <row r="492" ht="15.75" customHeight="1">
      <c r="A492" s="471">
        <v>43902.0</v>
      </c>
      <c r="B492" s="472">
        <v>7201.799805</v>
      </c>
      <c r="C492" s="164">
        <f t="shared" si="1"/>
        <v>-0.09909876484</v>
      </c>
    </row>
    <row r="493" ht="15.75" customHeight="1">
      <c r="A493" s="471">
        <v>43903.0</v>
      </c>
      <c r="B493" s="472">
        <v>7874.879883</v>
      </c>
      <c r="C493" s="164">
        <f t="shared" si="1"/>
        <v>0.08934696394</v>
      </c>
    </row>
    <row r="494" ht="15.75" customHeight="1">
      <c r="A494" s="471">
        <v>43906.0</v>
      </c>
      <c r="B494" s="472">
        <v>6904.589844</v>
      </c>
      <c r="C494" s="164">
        <f t="shared" si="1"/>
        <v>-0.1314915464</v>
      </c>
    </row>
    <row r="495" ht="15.75" customHeight="1">
      <c r="A495" s="471">
        <v>43907.0</v>
      </c>
      <c r="B495" s="472">
        <v>7334.779785</v>
      </c>
      <c r="C495" s="164">
        <f t="shared" si="1"/>
        <v>0.06044100341</v>
      </c>
    </row>
    <row r="496" ht="15.75" customHeight="1">
      <c r="A496" s="471">
        <v>43908.0</v>
      </c>
      <c r="B496" s="472">
        <v>6989.839844</v>
      </c>
      <c r="C496" s="164">
        <f t="shared" si="1"/>
        <v>-0.04816974483</v>
      </c>
    </row>
    <row r="497" ht="15.75" customHeight="1">
      <c r="A497" s="471">
        <v>43909.0</v>
      </c>
      <c r="B497" s="472">
        <v>7150.580078</v>
      </c>
      <c r="C497" s="164">
        <f t="shared" si="1"/>
        <v>0.02273583938</v>
      </c>
    </row>
    <row r="498" ht="15.75" customHeight="1">
      <c r="A498" s="471">
        <v>43910.0</v>
      </c>
      <c r="B498" s="472">
        <v>6879.52002</v>
      </c>
      <c r="C498" s="164">
        <f t="shared" si="1"/>
        <v>-0.03864459823</v>
      </c>
    </row>
    <row r="499" ht="15.75" customHeight="1">
      <c r="A499" s="471">
        <v>43913.0</v>
      </c>
      <c r="B499" s="472">
        <v>6860.669922</v>
      </c>
      <c r="C499" s="164">
        <f t="shared" si="1"/>
        <v>-0.002743791739</v>
      </c>
    </row>
    <row r="500" ht="15.75" customHeight="1">
      <c r="A500" s="471">
        <v>43914.0</v>
      </c>
      <c r="B500" s="472">
        <v>7417.859863</v>
      </c>
      <c r="C500" s="164">
        <f t="shared" si="1"/>
        <v>0.07808549417</v>
      </c>
    </row>
    <row r="501" ht="15.75" customHeight="1">
      <c r="A501" s="471">
        <v>43915.0</v>
      </c>
      <c r="B501" s="472">
        <v>7384.299805</v>
      </c>
      <c r="C501" s="164">
        <f t="shared" si="1"/>
        <v>-0.004534489055</v>
      </c>
    </row>
    <row r="502" ht="15.75" customHeight="1">
      <c r="A502" s="471">
        <v>43916.0</v>
      </c>
      <c r="B502" s="472">
        <v>7797.540039</v>
      </c>
      <c r="C502" s="164">
        <f t="shared" si="1"/>
        <v>0.05445220598</v>
      </c>
    </row>
    <row r="503" ht="15.75" customHeight="1">
      <c r="A503" s="471">
        <v>43917.0</v>
      </c>
      <c r="B503" s="472">
        <v>7502.379883</v>
      </c>
      <c r="C503" s="164">
        <f t="shared" si="1"/>
        <v>-0.0385880164</v>
      </c>
    </row>
    <row r="504" ht="15.75" customHeight="1">
      <c r="A504" s="471">
        <v>43920.0</v>
      </c>
      <c r="B504" s="472">
        <v>7774.149902</v>
      </c>
      <c r="C504" s="164">
        <f t="shared" si="1"/>
        <v>0.03558382678</v>
      </c>
    </row>
    <row r="505" ht="15.75" customHeight="1">
      <c r="A505" s="471">
        <v>43921.0</v>
      </c>
      <c r="B505" s="472">
        <v>7700.100098</v>
      </c>
      <c r="C505" s="164">
        <f t="shared" si="1"/>
        <v>-0.009570786209</v>
      </c>
    </row>
    <row r="506" ht="15.75" customHeight="1">
      <c r="A506" s="471">
        <v>43922.0</v>
      </c>
      <c r="B506" s="472">
        <v>7360.580078</v>
      </c>
      <c r="C506" s="164">
        <f t="shared" si="1"/>
        <v>-0.04509458393</v>
      </c>
    </row>
    <row r="507" ht="15.75" customHeight="1">
      <c r="A507" s="471">
        <v>43923.0</v>
      </c>
      <c r="B507" s="472">
        <v>7487.310059</v>
      </c>
      <c r="C507" s="164">
        <f t="shared" si="1"/>
        <v>0.01707085079</v>
      </c>
    </row>
    <row r="508" ht="15.75" customHeight="1">
      <c r="A508" s="471">
        <v>43924.0</v>
      </c>
      <c r="B508" s="472">
        <v>7373.080078</v>
      </c>
      <c r="C508" s="164">
        <f t="shared" si="1"/>
        <v>-0.01537405545</v>
      </c>
    </row>
    <row r="509" ht="15.75" customHeight="1">
      <c r="A509" s="471">
        <v>43927.0</v>
      </c>
      <c r="B509" s="472">
        <v>7913.240234</v>
      </c>
      <c r="C509" s="164">
        <f t="shared" si="1"/>
        <v>0.07070179565</v>
      </c>
    </row>
    <row r="510" ht="15.75" customHeight="1">
      <c r="A510" s="471">
        <v>43928.0</v>
      </c>
      <c r="B510" s="472">
        <v>7887.259766</v>
      </c>
      <c r="C510" s="164">
        <f t="shared" si="1"/>
        <v>-0.003288565731</v>
      </c>
    </row>
    <row r="511" ht="15.75" customHeight="1">
      <c r="A511" s="471">
        <v>43929.0</v>
      </c>
      <c r="B511" s="472">
        <v>8090.899902</v>
      </c>
      <c r="C511" s="164">
        <f t="shared" si="1"/>
        <v>0.02549119138</v>
      </c>
    </row>
    <row r="512" ht="15.75" customHeight="1">
      <c r="A512" s="471">
        <v>43930.0</v>
      </c>
      <c r="B512" s="472">
        <v>8153.580078</v>
      </c>
      <c r="C512" s="164">
        <f t="shared" si="1"/>
        <v>0.007717142949</v>
      </c>
    </row>
    <row r="513" ht="15.75" customHeight="1">
      <c r="A513" s="471">
        <v>43934.0</v>
      </c>
      <c r="B513" s="472">
        <v>8192.419922</v>
      </c>
      <c r="C513" s="164">
        <f t="shared" si="1"/>
        <v>0.004752222818</v>
      </c>
    </row>
    <row r="514" ht="15.75" customHeight="1">
      <c r="A514" s="471">
        <v>43935.0</v>
      </c>
      <c r="B514" s="472">
        <v>8515.740234</v>
      </c>
      <c r="C514" s="164">
        <f t="shared" si="1"/>
        <v>0.03870691628</v>
      </c>
    </row>
    <row r="515" ht="15.75" customHeight="1">
      <c r="A515" s="471">
        <v>43936.0</v>
      </c>
      <c r="B515" s="472">
        <v>8393.179688</v>
      </c>
      <c r="C515" s="164">
        <f t="shared" si="1"/>
        <v>-0.01449680914</v>
      </c>
    </row>
    <row r="516" ht="15.75" customHeight="1">
      <c r="A516" s="471">
        <v>43937.0</v>
      </c>
      <c r="B516" s="472">
        <v>8532.360352</v>
      </c>
      <c r="C516" s="164">
        <f t="shared" si="1"/>
        <v>0.01644660093</v>
      </c>
    </row>
    <row r="517" ht="15.75" customHeight="1">
      <c r="A517" s="471">
        <v>43938.0</v>
      </c>
      <c r="B517" s="472">
        <v>8650.139648</v>
      </c>
      <c r="C517" s="164">
        <f t="shared" si="1"/>
        <v>0.01370943002</v>
      </c>
    </row>
    <row r="518" ht="15.75" customHeight="1">
      <c r="A518" s="471">
        <v>43941.0</v>
      </c>
      <c r="B518" s="472">
        <v>8560.730469</v>
      </c>
      <c r="C518" s="164">
        <f t="shared" si="1"/>
        <v>-0.01038994341</v>
      </c>
    </row>
    <row r="519" ht="15.75" customHeight="1">
      <c r="A519" s="471">
        <v>43942.0</v>
      </c>
      <c r="B519" s="472">
        <v>8263.230469</v>
      </c>
      <c r="C519" s="164">
        <f t="shared" si="1"/>
        <v>-0.03536991266</v>
      </c>
    </row>
    <row r="520" ht="15.75" customHeight="1">
      <c r="A520" s="471">
        <v>43943.0</v>
      </c>
      <c r="B520" s="472">
        <v>8495.379883</v>
      </c>
      <c r="C520" s="164">
        <f t="shared" si="1"/>
        <v>0.02770686353</v>
      </c>
    </row>
    <row r="521" ht="15.75" customHeight="1">
      <c r="A521" s="471">
        <v>43944.0</v>
      </c>
      <c r="B521" s="472">
        <v>8494.75</v>
      </c>
      <c r="C521" s="164">
        <f t="shared" si="1"/>
        <v>-0.00007414693173</v>
      </c>
    </row>
    <row r="522" ht="15.75" customHeight="1">
      <c r="A522" s="471">
        <v>43945.0</v>
      </c>
      <c r="B522" s="472">
        <v>8634.519531</v>
      </c>
      <c r="C522" s="164">
        <f t="shared" si="1"/>
        <v>0.0163197424</v>
      </c>
    </row>
    <row r="523" ht="15.75" customHeight="1">
      <c r="A523" s="471">
        <v>43948.0</v>
      </c>
      <c r="B523" s="472">
        <v>8730.160156</v>
      </c>
      <c r="C523" s="164">
        <f t="shared" si="1"/>
        <v>0.01101564715</v>
      </c>
    </row>
    <row r="524" ht="15.75" customHeight="1">
      <c r="A524" s="471">
        <v>43949.0</v>
      </c>
      <c r="B524" s="472">
        <v>8607.730469</v>
      </c>
      <c r="C524" s="164">
        <f t="shared" si="1"/>
        <v>-0.01412302392</v>
      </c>
    </row>
    <row r="525" ht="15.75" customHeight="1">
      <c r="A525" s="471">
        <v>43950.0</v>
      </c>
      <c r="B525" s="472">
        <v>8914.709961</v>
      </c>
      <c r="C525" s="164">
        <f t="shared" si="1"/>
        <v>0.03504202572</v>
      </c>
    </row>
    <row r="526" ht="15.75" customHeight="1">
      <c r="A526" s="471">
        <v>43951.0</v>
      </c>
      <c r="B526" s="472">
        <v>8889.549805</v>
      </c>
      <c r="C526" s="164">
        <f t="shared" si="1"/>
        <v>-0.00282630933</v>
      </c>
    </row>
    <row r="527" ht="15.75" customHeight="1">
      <c r="A527" s="471">
        <v>43952.0</v>
      </c>
      <c r="B527" s="472">
        <v>8604.950195</v>
      </c>
      <c r="C527" s="164">
        <f t="shared" si="1"/>
        <v>-0.0325387659</v>
      </c>
    </row>
    <row r="528" ht="15.75" customHeight="1">
      <c r="A528" s="471">
        <v>43955.0</v>
      </c>
      <c r="B528" s="472">
        <v>8710.709961</v>
      </c>
      <c r="C528" s="164">
        <f t="shared" si="1"/>
        <v>0.01221565683</v>
      </c>
    </row>
    <row r="529" ht="15.75" customHeight="1">
      <c r="A529" s="471">
        <v>43956.0</v>
      </c>
      <c r="B529" s="472">
        <v>8809.120117</v>
      </c>
      <c r="C529" s="164">
        <f t="shared" si="1"/>
        <v>0.01123426318</v>
      </c>
    </row>
    <row r="530" ht="15.75" customHeight="1">
      <c r="A530" s="471">
        <v>43957.0</v>
      </c>
      <c r="B530" s="472">
        <v>8854.389648</v>
      </c>
      <c r="C530" s="164">
        <f t="shared" si="1"/>
        <v>0.005125779725</v>
      </c>
    </row>
    <row r="531" ht="15.75" customHeight="1">
      <c r="A531" s="471">
        <v>43958.0</v>
      </c>
      <c r="B531" s="472">
        <v>8979.660156</v>
      </c>
      <c r="C531" s="164">
        <f t="shared" si="1"/>
        <v>0.01404869558</v>
      </c>
    </row>
    <row r="532" ht="15.75" customHeight="1">
      <c r="A532" s="471">
        <v>43959.0</v>
      </c>
      <c r="B532" s="472">
        <v>9121.320313</v>
      </c>
      <c r="C532" s="164">
        <f t="shared" si="1"/>
        <v>0.01565252772</v>
      </c>
    </row>
    <row r="533" ht="15.75" customHeight="1">
      <c r="A533" s="471">
        <v>43962.0</v>
      </c>
      <c r="B533" s="472">
        <v>9192.339844</v>
      </c>
      <c r="C533" s="164">
        <f t="shared" si="1"/>
        <v>0.007755946807</v>
      </c>
    </row>
    <row r="534" ht="15.75" customHeight="1">
      <c r="A534" s="471">
        <v>43963.0</v>
      </c>
      <c r="B534" s="472">
        <v>9002.549805</v>
      </c>
      <c r="C534" s="164">
        <f t="shared" si="1"/>
        <v>-0.0208626627</v>
      </c>
    </row>
    <row r="535" ht="15.75" customHeight="1">
      <c r="A535" s="471">
        <v>43964.0</v>
      </c>
      <c r="B535" s="472">
        <v>8863.169922</v>
      </c>
      <c r="C535" s="164">
        <f t="shared" si="1"/>
        <v>-0.01560336924</v>
      </c>
    </row>
    <row r="536" ht="15.75" customHeight="1">
      <c r="A536" s="471">
        <v>43965.0</v>
      </c>
      <c r="B536" s="472">
        <v>8943.719727</v>
      </c>
      <c r="C536" s="164">
        <f t="shared" si="1"/>
        <v>0.009047099859</v>
      </c>
    </row>
    <row r="537" ht="15.75" customHeight="1">
      <c r="A537" s="471">
        <v>43966.0</v>
      </c>
      <c r="B537" s="472">
        <v>9014.55957</v>
      </c>
      <c r="C537" s="164">
        <f t="shared" si="1"/>
        <v>0.007889420725</v>
      </c>
    </row>
    <row r="538" ht="15.75" customHeight="1">
      <c r="A538" s="471">
        <v>43969.0</v>
      </c>
      <c r="B538" s="472">
        <v>9234.830078</v>
      </c>
      <c r="C538" s="164">
        <f t="shared" si="1"/>
        <v>0.02414121348</v>
      </c>
    </row>
    <row r="539" ht="15.75" customHeight="1">
      <c r="A539" s="471">
        <v>43970.0</v>
      </c>
      <c r="B539" s="472">
        <v>9185.099609</v>
      </c>
      <c r="C539" s="164">
        <f t="shared" si="1"/>
        <v>-0.005399650343</v>
      </c>
    </row>
    <row r="540" ht="15.75" customHeight="1">
      <c r="A540" s="471">
        <v>43971.0</v>
      </c>
      <c r="B540" s="472">
        <v>9375.780273</v>
      </c>
      <c r="C540" s="164">
        <f t="shared" si="1"/>
        <v>0.02054723416</v>
      </c>
    </row>
    <row r="541" ht="15.75" customHeight="1">
      <c r="A541" s="471">
        <v>43972.0</v>
      </c>
      <c r="B541" s="472">
        <v>9284.879883</v>
      </c>
      <c r="C541" s="164">
        <f t="shared" si="1"/>
        <v>-0.009742539464</v>
      </c>
    </row>
    <row r="542" ht="15.75" customHeight="1">
      <c r="A542" s="471">
        <v>43973.0</v>
      </c>
      <c r="B542" s="472">
        <v>9324.589844</v>
      </c>
      <c r="C542" s="164">
        <f t="shared" si="1"/>
        <v>0.004267721956</v>
      </c>
    </row>
    <row r="543" ht="15.75" customHeight="1">
      <c r="A543" s="471">
        <v>43977.0</v>
      </c>
      <c r="B543" s="472">
        <v>9340.219727</v>
      </c>
      <c r="C543" s="164">
        <f t="shared" si="1"/>
        <v>0.001674797334</v>
      </c>
    </row>
    <row r="544" ht="15.75" customHeight="1">
      <c r="A544" s="471">
        <v>43978.0</v>
      </c>
      <c r="B544" s="472">
        <v>9412.360352</v>
      </c>
      <c r="C544" s="164">
        <f t="shared" si="1"/>
        <v>0.007693979236</v>
      </c>
    </row>
    <row r="545" ht="15.75" customHeight="1">
      <c r="A545" s="471">
        <v>43979.0</v>
      </c>
      <c r="B545" s="472">
        <v>9368.990234</v>
      </c>
      <c r="C545" s="164">
        <f t="shared" si="1"/>
        <v>-0.00461843198</v>
      </c>
    </row>
    <row r="546" ht="15.75" customHeight="1">
      <c r="A546" s="471">
        <v>43980.0</v>
      </c>
      <c r="B546" s="472">
        <v>9489.870117</v>
      </c>
      <c r="C546" s="164">
        <f t="shared" si="1"/>
        <v>0.01281960163</v>
      </c>
    </row>
    <row r="547" ht="15.75" customHeight="1">
      <c r="A547" s="471">
        <v>43983.0</v>
      </c>
      <c r="B547" s="472">
        <v>9552.049805</v>
      </c>
      <c r="C547" s="164">
        <f t="shared" si="1"/>
        <v>0.006530844501</v>
      </c>
    </row>
    <row r="548" ht="15.75" customHeight="1">
      <c r="A548" s="471">
        <v>43984.0</v>
      </c>
      <c r="B548" s="472">
        <v>9608.379883</v>
      </c>
      <c r="C548" s="164">
        <f t="shared" si="1"/>
        <v>0.005879851465</v>
      </c>
    </row>
    <row r="549" ht="15.75" customHeight="1">
      <c r="A549" s="471">
        <v>43985.0</v>
      </c>
      <c r="B549" s="472">
        <v>9682.910156</v>
      </c>
      <c r="C549" s="164">
        <f t="shared" si="1"/>
        <v>0.007726869864</v>
      </c>
    </row>
    <row r="550" ht="15.75" customHeight="1">
      <c r="A550" s="471">
        <v>43986.0</v>
      </c>
      <c r="B550" s="472">
        <v>9615.80957</v>
      </c>
      <c r="C550" s="164">
        <f t="shared" si="1"/>
        <v>-0.006953917913</v>
      </c>
    </row>
    <row r="551" ht="15.75" customHeight="1">
      <c r="A551" s="471">
        <v>43987.0</v>
      </c>
      <c r="B551" s="472">
        <v>9814.080078</v>
      </c>
      <c r="C551" s="164">
        <f t="shared" si="1"/>
        <v>0.02040952306</v>
      </c>
    </row>
    <row r="552" ht="15.75" customHeight="1">
      <c r="A552" s="471">
        <v>43990.0</v>
      </c>
      <c r="B552" s="472">
        <v>9924.75</v>
      </c>
      <c r="C552" s="164">
        <f t="shared" si="1"/>
        <v>0.01121354014</v>
      </c>
    </row>
    <row r="553" ht="15.75" customHeight="1">
      <c r="A553" s="471">
        <v>43991.0</v>
      </c>
      <c r="B553" s="472">
        <v>9953.75</v>
      </c>
      <c r="C553" s="164">
        <f t="shared" si="1"/>
        <v>0.00291772725</v>
      </c>
    </row>
    <row r="554" ht="15.75" customHeight="1">
      <c r="A554" s="471">
        <v>43992.0</v>
      </c>
      <c r="B554" s="472">
        <v>10020.349609</v>
      </c>
      <c r="C554" s="164">
        <f t="shared" si="1"/>
        <v>0.006668621576</v>
      </c>
    </row>
    <row r="555" ht="15.75" customHeight="1">
      <c r="A555" s="471">
        <v>43993.0</v>
      </c>
      <c r="B555" s="472">
        <v>9492.730469</v>
      </c>
      <c r="C555" s="164">
        <f t="shared" si="1"/>
        <v>-0.05409169427</v>
      </c>
    </row>
    <row r="556" ht="15.75" customHeight="1">
      <c r="A556" s="471">
        <v>43994.0</v>
      </c>
      <c r="B556" s="472">
        <v>9588.80957</v>
      </c>
      <c r="C556" s="164">
        <f t="shared" si="1"/>
        <v>0.01007045687</v>
      </c>
    </row>
    <row r="557" ht="15.75" customHeight="1">
      <c r="A557" s="471">
        <v>43997.0</v>
      </c>
      <c r="B557" s="472">
        <v>9726.019531</v>
      </c>
      <c r="C557" s="164">
        <f t="shared" si="1"/>
        <v>0.01420797134</v>
      </c>
    </row>
    <row r="558" ht="15.75" customHeight="1">
      <c r="A558" s="471">
        <v>43998.0</v>
      </c>
      <c r="B558" s="472">
        <v>9895.870117</v>
      </c>
      <c r="C558" s="164">
        <f t="shared" si="1"/>
        <v>0.0173127901</v>
      </c>
    </row>
    <row r="559" ht="15.75" customHeight="1">
      <c r="A559" s="471">
        <v>43999.0</v>
      </c>
      <c r="B559" s="472">
        <v>9910.530273</v>
      </c>
      <c r="C559" s="164">
        <f t="shared" si="1"/>
        <v>0.001480345584</v>
      </c>
    </row>
    <row r="560" ht="15.75" customHeight="1">
      <c r="A560" s="471">
        <v>44000.0</v>
      </c>
      <c r="B560" s="472">
        <v>9943.049805</v>
      </c>
      <c r="C560" s="164">
        <f t="shared" si="1"/>
        <v>0.003275939247</v>
      </c>
    </row>
    <row r="561" ht="15.75" customHeight="1">
      <c r="A561" s="471">
        <v>44001.0</v>
      </c>
      <c r="B561" s="472">
        <v>9946.120117</v>
      </c>
      <c r="C561" s="164">
        <f t="shared" si="1"/>
        <v>0.000308742098</v>
      </c>
    </row>
    <row r="562" ht="15.75" customHeight="1">
      <c r="A562" s="471">
        <v>44004.0</v>
      </c>
      <c r="B562" s="472">
        <v>10056.480469</v>
      </c>
      <c r="C562" s="164">
        <f t="shared" si="1"/>
        <v>0.01103471235</v>
      </c>
    </row>
    <row r="563" ht="15.75" customHeight="1">
      <c r="A563" s="471">
        <v>44005.0</v>
      </c>
      <c r="B563" s="472">
        <v>10131.370117</v>
      </c>
      <c r="C563" s="164">
        <f t="shared" si="1"/>
        <v>0.007419313038</v>
      </c>
    </row>
    <row r="564" ht="15.75" customHeight="1">
      <c r="A564" s="471">
        <v>44006.0</v>
      </c>
      <c r="B564" s="472">
        <v>9909.169922</v>
      </c>
      <c r="C564" s="164">
        <f t="shared" si="1"/>
        <v>-0.02217597934</v>
      </c>
    </row>
    <row r="565" ht="15.75" customHeight="1">
      <c r="A565" s="471">
        <v>44007.0</v>
      </c>
      <c r="B565" s="472">
        <v>10017.0</v>
      </c>
      <c r="C565" s="164">
        <f t="shared" si="1"/>
        <v>0.01082306645</v>
      </c>
    </row>
    <row r="566" ht="15.75" customHeight="1">
      <c r="A566" s="471">
        <v>44008.0</v>
      </c>
      <c r="B566" s="472">
        <v>9757.219727</v>
      </c>
      <c r="C566" s="164">
        <f t="shared" si="1"/>
        <v>-0.02627615382</v>
      </c>
    </row>
    <row r="567" ht="15.75" customHeight="1">
      <c r="A567" s="471">
        <v>44011.0</v>
      </c>
      <c r="B567" s="472">
        <v>9874.150391</v>
      </c>
      <c r="C567" s="164">
        <f t="shared" si="1"/>
        <v>0.01191277492</v>
      </c>
    </row>
    <row r="568" ht="15.75" customHeight="1">
      <c r="A568" s="471">
        <v>44012.0</v>
      </c>
      <c r="B568" s="472">
        <v>10058.769531</v>
      </c>
      <c r="C568" s="164">
        <f t="shared" si="1"/>
        <v>0.01852457344</v>
      </c>
    </row>
    <row r="569" ht="15.75" customHeight="1">
      <c r="A569" s="471">
        <v>44013.0</v>
      </c>
      <c r="B569" s="472">
        <v>10154.629883</v>
      </c>
      <c r="C569" s="164">
        <f t="shared" si="1"/>
        <v>0.009484903424</v>
      </c>
    </row>
    <row r="570" ht="15.75" customHeight="1">
      <c r="A570" s="471">
        <v>44014.0</v>
      </c>
      <c r="B570" s="472">
        <v>10207.629883</v>
      </c>
      <c r="C570" s="164">
        <f t="shared" si="1"/>
        <v>0.005205720809</v>
      </c>
    </row>
    <row r="571" ht="15.75" customHeight="1">
      <c r="A571" s="471">
        <v>44018.0</v>
      </c>
      <c r="B571" s="472">
        <v>10433.650391</v>
      </c>
      <c r="C571" s="164">
        <f t="shared" si="1"/>
        <v>0.02190072893</v>
      </c>
    </row>
    <row r="572" ht="15.75" customHeight="1">
      <c r="A572" s="471">
        <v>44019.0</v>
      </c>
      <c r="B572" s="472">
        <v>10343.889648</v>
      </c>
      <c r="C572" s="164">
        <f t="shared" si="1"/>
        <v>-0.008640224131</v>
      </c>
    </row>
    <row r="573" ht="15.75" customHeight="1">
      <c r="A573" s="471">
        <v>44020.0</v>
      </c>
      <c r="B573" s="472">
        <v>10492.5</v>
      </c>
      <c r="C573" s="164">
        <f t="shared" si="1"/>
        <v>0.01426474303</v>
      </c>
    </row>
    <row r="574" ht="15.75" customHeight="1">
      <c r="A574" s="471">
        <v>44021.0</v>
      </c>
      <c r="B574" s="472">
        <v>10547.75</v>
      </c>
      <c r="C574" s="164">
        <f t="shared" si="1"/>
        <v>0.005251850809</v>
      </c>
    </row>
    <row r="575" ht="15.75" customHeight="1">
      <c r="A575" s="471">
        <v>44022.0</v>
      </c>
      <c r="B575" s="472">
        <v>10617.44043</v>
      </c>
      <c r="C575" s="164">
        <f t="shared" si="1"/>
        <v>0.006585405606</v>
      </c>
    </row>
    <row r="576" ht="15.75" customHeight="1">
      <c r="A576" s="471">
        <v>44025.0</v>
      </c>
      <c r="B576" s="472">
        <v>10390.839844</v>
      </c>
      <c r="C576" s="164">
        <f t="shared" si="1"/>
        <v>-0.02157333884</v>
      </c>
    </row>
    <row r="577" ht="15.75" customHeight="1">
      <c r="A577" s="471">
        <v>44026.0</v>
      </c>
      <c r="B577" s="472">
        <v>10488.580078</v>
      </c>
      <c r="C577" s="164">
        <f t="shared" si="1"/>
        <v>0.009362419868</v>
      </c>
    </row>
    <row r="578" ht="15.75" customHeight="1">
      <c r="A578" s="471">
        <v>44027.0</v>
      </c>
      <c r="B578" s="472">
        <v>10550.490234</v>
      </c>
      <c r="C578" s="164">
        <f t="shared" si="1"/>
        <v>0.005885272854</v>
      </c>
    </row>
    <row r="579" ht="15.75" customHeight="1">
      <c r="A579" s="471">
        <v>44028.0</v>
      </c>
      <c r="B579" s="472">
        <v>10473.830078</v>
      </c>
      <c r="C579" s="164">
        <f t="shared" si="1"/>
        <v>-0.007292554014</v>
      </c>
    </row>
    <row r="580" ht="15.75" customHeight="1">
      <c r="A580" s="471">
        <v>44029.0</v>
      </c>
      <c r="B580" s="472">
        <v>10503.19043</v>
      </c>
      <c r="C580" s="164">
        <f t="shared" si="1"/>
        <v>0.00279928898</v>
      </c>
    </row>
    <row r="581" ht="15.75" customHeight="1">
      <c r="A581" s="471">
        <v>44032.0</v>
      </c>
      <c r="B581" s="472">
        <v>10767.089844</v>
      </c>
      <c r="C581" s="164">
        <f t="shared" si="1"/>
        <v>0.0248151837</v>
      </c>
    </row>
    <row r="582" ht="15.75" customHeight="1">
      <c r="A582" s="471">
        <v>44033.0</v>
      </c>
      <c r="B582" s="472">
        <v>10680.360352</v>
      </c>
      <c r="C582" s="164">
        <f t="shared" si="1"/>
        <v>-0.008087671398</v>
      </c>
    </row>
    <row r="583" ht="15.75" customHeight="1">
      <c r="A583" s="471">
        <v>44034.0</v>
      </c>
      <c r="B583" s="472">
        <v>10706.129883</v>
      </c>
      <c r="C583" s="164">
        <f t="shared" si="1"/>
        <v>0.002409889906</v>
      </c>
    </row>
    <row r="584" ht="15.75" customHeight="1">
      <c r="A584" s="471">
        <v>44035.0</v>
      </c>
      <c r="B584" s="472">
        <v>10461.419922</v>
      </c>
      <c r="C584" s="164">
        <f t="shared" si="1"/>
        <v>-0.02312226647</v>
      </c>
    </row>
    <row r="585" ht="15.75" customHeight="1">
      <c r="A585" s="471">
        <v>44036.0</v>
      </c>
      <c r="B585" s="472">
        <v>10363.179688</v>
      </c>
      <c r="C585" s="164">
        <f t="shared" si="1"/>
        <v>-0.009435087793</v>
      </c>
    </row>
    <row r="586" ht="15.75" customHeight="1">
      <c r="A586" s="471">
        <v>44039.0</v>
      </c>
      <c r="B586" s="472">
        <v>10536.269531</v>
      </c>
      <c r="C586" s="164">
        <f t="shared" si="1"/>
        <v>0.01656443659</v>
      </c>
    </row>
    <row r="587" ht="15.75" customHeight="1">
      <c r="A587" s="471">
        <v>44040.0</v>
      </c>
      <c r="B587" s="472">
        <v>10402.089844</v>
      </c>
      <c r="C587" s="164">
        <f t="shared" si="1"/>
        <v>-0.01281681352</v>
      </c>
    </row>
    <row r="588" ht="15.75" customHeight="1">
      <c r="A588" s="471">
        <v>44041.0</v>
      </c>
      <c r="B588" s="472">
        <v>10542.94043</v>
      </c>
      <c r="C588" s="164">
        <f t="shared" si="1"/>
        <v>0.01344974989</v>
      </c>
    </row>
    <row r="589" ht="15.75" customHeight="1">
      <c r="A589" s="471">
        <v>44042.0</v>
      </c>
      <c r="B589" s="472">
        <v>10587.80957</v>
      </c>
      <c r="C589" s="164">
        <f t="shared" si="1"/>
        <v>0.004246816363</v>
      </c>
    </row>
    <row r="590" ht="15.75" customHeight="1">
      <c r="A590" s="471">
        <v>44043.0</v>
      </c>
      <c r="B590" s="472">
        <v>10745.269531</v>
      </c>
      <c r="C590" s="164">
        <f t="shared" si="1"/>
        <v>0.01476231535</v>
      </c>
    </row>
    <row r="591" ht="15.75" customHeight="1">
      <c r="A591" s="471">
        <v>44046.0</v>
      </c>
      <c r="B591" s="472">
        <v>10902.799805</v>
      </c>
      <c r="C591" s="164">
        <f t="shared" si="1"/>
        <v>0.014554005</v>
      </c>
    </row>
    <row r="592" ht="15.75" customHeight="1">
      <c r="A592" s="471">
        <v>44047.0</v>
      </c>
      <c r="B592" s="472">
        <v>10941.169922</v>
      </c>
      <c r="C592" s="164">
        <f t="shared" si="1"/>
        <v>0.003513112034</v>
      </c>
    </row>
    <row r="593" ht="15.75" customHeight="1">
      <c r="A593" s="471">
        <v>44048.0</v>
      </c>
      <c r="B593" s="472">
        <v>10998.400391</v>
      </c>
      <c r="C593" s="164">
        <f t="shared" si="1"/>
        <v>0.005217112094</v>
      </c>
    </row>
    <row r="594" ht="15.75" customHeight="1">
      <c r="A594" s="471">
        <v>44049.0</v>
      </c>
      <c r="B594" s="472">
        <v>11108.070313</v>
      </c>
      <c r="C594" s="164">
        <f t="shared" si="1"/>
        <v>0.009922056143</v>
      </c>
    </row>
    <row r="595" ht="15.75" customHeight="1">
      <c r="A595" s="471">
        <v>44050.0</v>
      </c>
      <c r="B595" s="472">
        <v>11010.980469</v>
      </c>
      <c r="C595" s="164">
        <f t="shared" si="1"/>
        <v>-0.008778900009</v>
      </c>
    </row>
    <row r="596" ht="15.75" customHeight="1">
      <c r="A596" s="471">
        <v>44053.0</v>
      </c>
      <c r="B596" s="472">
        <v>10968.360352</v>
      </c>
      <c r="C596" s="164">
        <f t="shared" si="1"/>
        <v>-0.003878202787</v>
      </c>
    </row>
    <row r="597" ht="15.75" customHeight="1">
      <c r="A597" s="471">
        <v>44054.0</v>
      </c>
      <c r="B597" s="472">
        <v>10782.820313</v>
      </c>
      <c r="C597" s="164">
        <f t="shared" si="1"/>
        <v>-0.01706064073</v>
      </c>
    </row>
    <row r="598" ht="15.75" customHeight="1">
      <c r="A598" s="471">
        <v>44055.0</v>
      </c>
      <c r="B598" s="472">
        <v>11012.240234</v>
      </c>
      <c r="C598" s="164">
        <f t="shared" si="1"/>
        <v>0.02105324685</v>
      </c>
    </row>
    <row r="599" ht="15.75" customHeight="1">
      <c r="A599" s="471">
        <v>44056.0</v>
      </c>
      <c r="B599" s="472">
        <v>11042.5</v>
      </c>
      <c r="C599" s="164">
        <f t="shared" si="1"/>
        <v>0.00274406179</v>
      </c>
    </row>
    <row r="600" ht="15.75" customHeight="1">
      <c r="A600" s="471">
        <v>44057.0</v>
      </c>
      <c r="B600" s="472">
        <v>11019.299805</v>
      </c>
      <c r="C600" s="164">
        <f t="shared" si="1"/>
        <v>-0.002103201349</v>
      </c>
    </row>
    <row r="601" ht="15.75" customHeight="1">
      <c r="A601" s="471">
        <v>44060.0</v>
      </c>
      <c r="B601" s="472">
        <v>11129.730469</v>
      </c>
      <c r="C601" s="164">
        <f t="shared" si="1"/>
        <v>0.009971685233</v>
      </c>
    </row>
    <row r="602" ht="15.75" customHeight="1">
      <c r="A602" s="471">
        <v>44061.0</v>
      </c>
      <c r="B602" s="472">
        <v>11210.839844</v>
      </c>
      <c r="C602" s="164">
        <f t="shared" si="1"/>
        <v>0.007261205085</v>
      </c>
    </row>
    <row r="603" ht="15.75" customHeight="1">
      <c r="A603" s="471">
        <v>44062.0</v>
      </c>
      <c r="B603" s="472">
        <v>11146.459961</v>
      </c>
      <c r="C603" s="164">
        <f t="shared" si="1"/>
        <v>-0.005759198249</v>
      </c>
    </row>
    <row r="604" ht="15.75" customHeight="1">
      <c r="A604" s="471">
        <v>44063.0</v>
      </c>
      <c r="B604" s="472">
        <v>11264.950195</v>
      </c>
      <c r="C604" s="164">
        <f t="shared" si="1"/>
        <v>0.01057419745</v>
      </c>
    </row>
    <row r="605" ht="15.75" customHeight="1">
      <c r="A605" s="471">
        <v>44064.0</v>
      </c>
      <c r="B605" s="472">
        <v>11311.799805</v>
      </c>
      <c r="C605" s="164">
        <f t="shared" si="1"/>
        <v>0.004150258762</v>
      </c>
    </row>
    <row r="606" ht="15.75" customHeight="1">
      <c r="A606" s="471">
        <v>44067.0</v>
      </c>
      <c r="B606" s="472">
        <v>11379.719727</v>
      </c>
      <c r="C606" s="164">
        <f t="shared" si="1"/>
        <v>0.005986388416</v>
      </c>
    </row>
    <row r="607" ht="15.75" customHeight="1">
      <c r="A607" s="471">
        <v>44068.0</v>
      </c>
      <c r="B607" s="472">
        <v>11466.469727</v>
      </c>
      <c r="C607" s="164">
        <f t="shared" si="1"/>
        <v>0.007594300757</v>
      </c>
    </row>
    <row r="608" ht="15.75" customHeight="1">
      <c r="A608" s="471">
        <v>44069.0</v>
      </c>
      <c r="B608" s="472">
        <v>11665.05957</v>
      </c>
      <c r="C608" s="164">
        <f t="shared" si="1"/>
        <v>0.0171709116</v>
      </c>
    </row>
    <row r="609" ht="15.75" customHeight="1">
      <c r="A609" s="471">
        <v>44070.0</v>
      </c>
      <c r="B609" s="472">
        <v>11625.339844</v>
      </c>
      <c r="C609" s="164">
        <f t="shared" si="1"/>
        <v>-0.003410827251</v>
      </c>
    </row>
    <row r="610" ht="15.75" customHeight="1">
      <c r="A610" s="471">
        <v>44071.0</v>
      </c>
      <c r="B610" s="472">
        <v>11695.629883</v>
      </c>
      <c r="C610" s="164">
        <f t="shared" si="1"/>
        <v>0.006028072818</v>
      </c>
    </row>
    <row r="611" ht="15.75" customHeight="1">
      <c r="A611" s="471">
        <v>44074.0</v>
      </c>
      <c r="B611" s="472">
        <v>11775.459961</v>
      </c>
      <c r="C611" s="164">
        <f t="shared" si="1"/>
        <v>0.006802443888</v>
      </c>
    </row>
    <row r="612" ht="15.75" customHeight="1">
      <c r="A612" s="471">
        <v>44075.0</v>
      </c>
      <c r="B612" s="472">
        <v>11939.669922</v>
      </c>
      <c r="C612" s="164">
        <f t="shared" si="1"/>
        <v>0.01384876121</v>
      </c>
    </row>
    <row r="613" ht="15.75" customHeight="1">
      <c r="A613" s="471">
        <v>44076.0</v>
      </c>
      <c r="B613" s="472">
        <v>12056.44043</v>
      </c>
      <c r="C613" s="164">
        <f t="shared" si="1"/>
        <v>0.009732529815</v>
      </c>
    </row>
    <row r="614" ht="15.75" customHeight="1">
      <c r="A614" s="471">
        <v>44077.0</v>
      </c>
      <c r="B614" s="472">
        <v>11458.099609</v>
      </c>
      <c r="C614" s="164">
        <f t="shared" si="1"/>
        <v>-0.05090212332</v>
      </c>
    </row>
    <row r="615" ht="15.75" customHeight="1">
      <c r="A615" s="471">
        <v>44078.0</v>
      </c>
      <c r="B615" s="472">
        <v>11313.129883</v>
      </c>
      <c r="C615" s="164">
        <f t="shared" si="1"/>
        <v>-0.01273288161</v>
      </c>
    </row>
    <row r="616" ht="15.75" customHeight="1">
      <c r="A616" s="471">
        <v>44082.0</v>
      </c>
      <c r="B616" s="472">
        <v>10847.69043</v>
      </c>
      <c r="C616" s="164">
        <f t="shared" si="1"/>
        <v>-0.04201179401</v>
      </c>
    </row>
    <row r="617" ht="15.75" customHeight="1">
      <c r="A617" s="471">
        <v>44083.0</v>
      </c>
      <c r="B617" s="472">
        <v>11141.55957</v>
      </c>
      <c r="C617" s="164">
        <f t="shared" si="1"/>
        <v>0.02673002827</v>
      </c>
    </row>
    <row r="618" ht="15.75" customHeight="1">
      <c r="A618" s="471">
        <v>44084.0</v>
      </c>
      <c r="B618" s="472">
        <v>10919.589844</v>
      </c>
      <c r="C618" s="164">
        <f t="shared" si="1"/>
        <v>-0.02012381247</v>
      </c>
    </row>
    <row r="619" ht="15.75" customHeight="1">
      <c r="A619" s="471">
        <v>44085.0</v>
      </c>
      <c r="B619" s="472">
        <v>10853.549805</v>
      </c>
      <c r="C619" s="164">
        <f t="shared" si="1"/>
        <v>-0.006066212093</v>
      </c>
    </row>
    <row r="620" ht="15.75" customHeight="1">
      <c r="A620" s="471">
        <v>44088.0</v>
      </c>
      <c r="B620" s="472">
        <v>11056.650391</v>
      </c>
      <c r="C620" s="164">
        <f t="shared" si="1"/>
        <v>0.01853989482</v>
      </c>
    </row>
    <row r="621" ht="15.75" customHeight="1">
      <c r="A621" s="471">
        <v>44089.0</v>
      </c>
      <c r="B621" s="472">
        <v>11190.320313</v>
      </c>
      <c r="C621" s="164">
        <f t="shared" si="1"/>
        <v>0.01201705458</v>
      </c>
    </row>
    <row r="622" ht="15.75" customHeight="1">
      <c r="A622" s="471">
        <v>44090.0</v>
      </c>
      <c r="B622" s="472">
        <v>11050.469727</v>
      </c>
      <c r="C622" s="164">
        <f t="shared" si="1"/>
        <v>-0.01257621056</v>
      </c>
    </row>
    <row r="623" ht="15.75" customHeight="1">
      <c r="A623" s="471">
        <v>44091.0</v>
      </c>
      <c r="B623" s="472">
        <v>10910.280273</v>
      </c>
      <c r="C623" s="164">
        <f t="shared" si="1"/>
        <v>-0.01276744723</v>
      </c>
    </row>
    <row r="624" ht="15.75" customHeight="1">
      <c r="A624" s="471">
        <v>44092.0</v>
      </c>
      <c r="B624" s="472">
        <v>10793.280273</v>
      </c>
      <c r="C624" s="164">
        <f t="shared" si="1"/>
        <v>-0.01078174552</v>
      </c>
    </row>
    <row r="625" ht="15.75" customHeight="1">
      <c r="A625" s="471">
        <v>44095.0</v>
      </c>
      <c r="B625" s="472">
        <v>10778.799805</v>
      </c>
      <c r="C625" s="164">
        <f t="shared" si="1"/>
        <v>-0.001342519601</v>
      </c>
    </row>
    <row r="626" ht="15.75" customHeight="1">
      <c r="A626" s="471">
        <v>44096.0</v>
      </c>
      <c r="B626" s="472">
        <v>10963.639648</v>
      </c>
      <c r="C626" s="164">
        <f t="shared" si="1"/>
        <v>0.01700308712</v>
      </c>
    </row>
    <row r="627" ht="15.75" customHeight="1">
      <c r="A627" s="471">
        <v>44097.0</v>
      </c>
      <c r="B627" s="472">
        <v>10632.990234</v>
      </c>
      <c r="C627" s="164">
        <f t="shared" si="1"/>
        <v>-0.03062285686</v>
      </c>
    </row>
    <row r="628" ht="15.75" customHeight="1">
      <c r="A628" s="471">
        <v>44098.0</v>
      </c>
      <c r="B628" s="472">
        <v>10672.269531</v>
      </c>
      <c r="C628" s="164">
        <f t="shared" si="1"/>
        <v>0.003687290551</v>
      </c>
    </row>
    <row r="629" ht="15.75" customHeight="1">
      <c r="A629" s="471">
        <v>44099.0</v>
      </c>
      <c r="B629" s="472">
        <v>10913.55957</v>
      </c>
      <c r="C629" s="164">
        <f t="shared" si="1"/>
        <v>0.0223572686</v>
      </c>
    </row>
    <row r="630" ht="15.75" customHeight="1">
      <c r="A630" s="471">
        <v>44102.0</v>
      </c>
      <c r="B630" s="472">
        <v>11117.530273</v>
      </c>
      <c r="C630" s="164">
        <f t="shared" si="1"/>
        <v>0.01851715304</v>
      </c>
    </row>
    <row r="631" ht="15.75" customHeight="1">
      <c r="A631" s="471">
        <v>44103.0</v>
      </c>
      <c r="B631" s="472">
        <v>11085.25</v>
      </c>
      <c r="C631" s="164">
        <f t="shared" si="1"/>
        <v>-0.00290777059</v>
      </c>
    </row>
    <row r="632" ht="15.75" customHeight="1">
      <c r="A632" s="471">
        <v>44104.0</v>
      </c>
      <c r="B632" s="472">
        <v>11167.509766</v>
      </c>
      <c r="C632" s="164">
        <f t="shared" si="1"/>
        <v>0.007393252932</v>
      </c>
    </row>
    <row r="633" ht="15.75" customHeight="1">
      <c r="A633" s="471">
        <v>44105.0</v>
      </c>
      <c r="B633" s="472">
        <v>11326.509766</v>
      </c>
      <c r="C633" s="164">
        <f t="shared" si="1"/>
        <v>0.01413732641</v>
      </c>
    </row>
    <row r="634" ht="15.75" customHeight="1">
      <c r="A634" s="471">
        <v>44106.0</v>
      </c>
      <c r="B634" s="472">
        <v>11075.019531</v>
      </c>
      <c r="C634" s="164">
        <f t="shared" si="1"/>
        <v>-0.0224538957</v>
      </c>
    </row>
    <row r="635" ht="15.75" customHeight="1">
      <c r="A635" s="471">
        <v>44109.0</v>
      </c>
      <c r="B635" s="472">
        <v>11332.490234</v>
      </c>
      <c r="C635" s="164">
        <f t="shared" si="1"/>
        <v>0.02298176261</v>
      </c>
    </row>
    <row r="636" ht="15.75" customHeight="1">
      <c r="A636" s="471">
        <v>44110.0</v>
      </c>
      <c r="B636" s="472">
        <v>11154.599609</v>
      </c>
      <c r="C636" s="164">
        <f t="shared" si="1"/>
        <v>-0.01582190823</v>
      </c>
    </row>
    <row r="637" ht="15.75" customHeight="1">
      <c r="A637" s="471">
        <v>44111.0</v>
      </c>
      <c r="B637" s="472">
        <v>11364.599609</v>
      </c>
      <c r="C637" s="164">
        <f t="shared" si="1"/>
        <v>0.01865129267</v>
      </c>
    </row>
    <row r="638" ht="15.75" customHeight="1">
      <c r="A638" s="471">
        <v>44112.0</v>
      </c>
      <c r="B638" s="472">
        <v>11420.980469</v>
      </c>
      <c r="C638" s="164">
        <f t="shared" si="1"/>
        <v>0.004948829468</v>
      </c>
    </row>
    <row r="639" ht="15.75" customHeight="1">
      <c r="A639" s="471">
        <v>44113.0</v>
      </c>
      <c r="B639" s="472">
        <v>11579.94043</v>
      </c>
      <c r="C639" s="164">
        <f t="shared" si="1"/>
        <v>0.01382227195</v>
      </c>
    </row>
    <row r="640" ht="15.75" customHeight="1">
      <c r="A640" s="471">
        <v>44116.0</v>
      </c>
      <c r="B640" s="472">
        <v>11876.259766</v>
      </c>
      <c r="C640" s="164">
        <f t="shared" si="1"/>
        <v>0.02526710193</v>
      </c>
    </row>
    <row r="641" ht="15.75" customHeight="1">
      <c r="A641" s="471">
        <v>44117.0</v>
      </c>
      <c r="B641" s="472">
        <v>11863.900391</v>
      </c>
      <c r="C641" s="164">
        <f t="shared" si="1"/>
        <v>-0.001041220955</v>
      </c>
    </row>
    <row r="642" ht="15.75" customHeight="1">
      <c r="A642" s="471">
        <v>44118.0</v>
      </c>
      <c r="B642" s="472">
        <v>11768.730469</v>
      </c>
      <c r="C642" s="164">
        <f t="shared" si="1"/>
        <v>-0.008054155039</v>
      </c>
    </row>
    <row r="643" ht="15.75" customHeight="1">
      <c r="A643" s="471">
        <v>44119.0</v>
      </c>
      <c r="B643" s="472">
        <v>11713.870117</v>
      </c>
      <c r="C643" s="164">
        <f t="shared" si="1"/>
        <v>-0.004672434095</v>
      </c>
    </row>
    <row r="644" ht="15.75" customHeight="1">
      <c r="A644" s="471">
        <v>44120.0</v>
      </c>
      <c r="B644" s="472">
        <v>11671.55957</v>
      </c>
      <c r="C644" s="164">
        <f t="shared" si="1"/>
        <v>-0.003618543147</v>
      </c>
    </row>
    <row r="645" ht="15.75" customHeight="1">
      <c r="A645" s="471">
        <v>44123.0</v>
      </c>
      <c r="B645" s="472">
        <v>11478.879883</v>
      </c>
      <c r="C645" s="164">
        <f t="shared" si="1"/>
        <v>-0.01664626165</v>
      </c>
    </row>
    <row r="646" ht="15.75" customHeight="1">
      <c r="A646" s="471">
        <v>44124.0</v>
      </c>
      <c r="B646" s="472">
        <v>11516.490234</v>
      </c>
      <c r="C646" s="164">
        <f t="shared" si="1"/>
        <v>0.003271126696</v>
      </c>
    </row>
    <row r="647" ht="15.75" customHeight="1">
      <c r="A647" s="471">
        <v>44125.0</v>
      </c>
      <c r="B647" s="472">
        <v>11484.69043</v>
      </c>
      <c r="C647" s="164">
        <f t="shared" si="1"/>
        <v>-0.00276506017</v>
      </c>
    </row>
    <row r="648" ht="15.75" customHeight="1">
      <c r="A648" s="471">
        <v>44126.0</v>
      </c>
      <c r="B648" s="472">
        <v>11506.009766</v>
      </c>
      <c r="C648" s="164">
        <f t="shared" si="1"/>
        <v>0.001854605726</v>
      </c>
    </row>
    <row r="649" ht="15.75" customHeight="1">
      <c r="A649" s="471">
        <v>44127.0</v>
      </c>
      <c r="B649" s="472">
        <v>11548.280273</v>
      </c>
      <c r="C649" s="164">
        <f t="shared" si="1"/>
        <v>0.003667044554</v>
      </c>
    </row>
    <row r="650" ht="15.75" customHeight="1">
      <c r="A650" s="471">
        <v>44130.0</v>
      </c>
      <c r="B650" s="472">
        <v>11358.94043</v>
      </c>
      <c r="C650" s="164">
        <f t="shared" si="1"/>
        <v>-0.01653139483</v>
      </c>
    </row>
    <row r="651" ht="15.75" customHeight="1">
      <c r="A651" s="471">
        <v>44131.0</v>
      </c>
      <c r="B651" s="472">
        <v>11431.349609</v>
      </c>
      <c r="C651" s="164">
        <f t="shared" si="1"/>
        <v>0.006354409928</v>
      </c>
    </row>
    <row r="652" ht="15.75" customHeight="1">
      <c r="A652" s="471">
        <v>44132.0</v>
      </c>
      <c r="B652" s="472">
        <v>11004.870117</v>
      </c>
      <c r="C652" s="164">
        <f t="shared" si="1"/>
        <v>-0.03802163414</v>
      </c>
    </row>
    <row r="653" ht="15.75" customHeight="1">
      <c r="A653" s="471">
        <v>44133.0</v>
      </c>
      <c r="B653" s="472">
        <v>11185.589844</v>
      </c>
      <c r="C653" s="164">
        <f t="shared" si="1"/>
        <v>0.01628841609</v>
      </c>
    </row>
    <row r="654" ht="15.75" customHeight="1">
      <c r="A654" s="471">
        <v>44134.0</v>
      </c>
      <c r="B654" s="472">
        <v>10911.589844</v>
      </c>
      <c r="C654" s="164">
        <f t="shared" si="1"/>
        <v>-0.02480081604</v>
      </c>
    </row>
    <row r="655" ht="15.75" customHeight="1">
      <c r="A655" s="471">
        <v>44137.0</v>
      </c>
      <c r="B655" s="472">
        <v>10957.610352</v>
      </c>
      <c r="C655" s="164">
        <f t="shared" si="1"/>
        <v>0.004208711386</v>
      </c>
    </row>
    <row r="656" ht="15.75" customHeight="1">
      <c r="A656" s="471">
        <v>44138.0</v>
      </c>
      <c r="B656" s="472">
        <v>11160.570313</v>
      </c>
      <c r="C656" s="164">
        <f t="shared" si="1"/>
        <v>0.01835283479</v>
      </c>
    </row>
    <row r="657" ht="15.75" customHeight="1">
      <c r="A657" s="471">
        <v>44139.0</v>
      </c>
      <c r="B657" s="472">
        <v>11590.780273</v>
      </c>
      <c r="C657" s="164">
        <f t="shared" si="1"/>
        <v>0.03782291907</v>
      </c>
    </row>
    <row r="658" ht="15.75" customHeight="1">
      <c r="A658" s="471">
        <v>44140.0</v>
      </c>
      <c r="B658" s="472">
        <v>11890.929688</v>
      </c>
      <c r="C658" s="164">
        <f t="shared" si="1"/>
        <v>0.02556592036</v>
      </c>
    </row>
    <row r="659" ht="15.75" customHeight="1">
      <c r="A659" s="471">
        <v>44141.0</v>
      </c>
      <c r="B659" s="472">
        <v>11895.230469</v>
      </c>
      <c r="C659" s="164">
        <f t="shared" si="1"/>
        <v>0.0003616204565</v>
      </c>
    </row>
    <row r="660" ht="15.75" customHeight="1">
      <c r="A660" s="471">
        <v>44144.0</v>
      </c>
      <c r="B660" s="472">
        <v>11713.780273</v>
      </c>
      <c r="C660" s="164">
        <f t="shared" si="1"/>
        <v>-0.015371569</v>
      </c>
    </row>
    <row r="661" ht="15.75" customHeight="1">
      <c r="A661" s="471">
        <v>44145.0</v>
      </c>
      <c r="B661" s="472">
        <v>11553.860352</v>
      </c>
      <c r="C661" s="164">
        <f t="shared" si="1"/>
        <v>-0.01374633912</v>
      </c>
    </row>
    <row r="662" ht="15.75" customHeight="1">
      <c r="A662" s="471">
        <v>44146.0</v>
      </c>
      <c r="B662" s="472">
        <v>11786.429688</v>
      </c>
      <c r="C662" s="164">
        <f t="shared" si="1"/>
        <v>0.01992923251</v>
      </c>
    </row>
    <row r="663" ht="15.75" customHeight="1">
      <c r="A663" s="471">
        <v>44147.0</v>
      </c>
      <c r="B663" s="472">
        <v>11709.589844</v>
      </c>
      <c r="C663" s="164">
        <f t="shared" si="1"/>
        <v>-0.006540692378</v>
      </c>
    </row>
    <row r="664" ht="15.75" customHeight="1">
      <c r="A664" s="471">
        <v>44148.0</v>
      </c>
      <c r="B664" s="472">
        <v>11829.290039</v>
      </c>
      <c r="C664" s="164">
        <f t="shared" si="1"/>
        <v>0.01017051172</v>
      </c>
    </row>
    <row r="665" ht="15.75" customHeight="1">
      <c r="A665" s="471">
        <v>44151.0</v>
      </c>
      <c r="B665" s="472">
        <v>11924.129883</v>
      </c>
      <c r="C665" s="164">
        <f t="shared" si="1"/>
        <v>0.007985405746</v>
      </c>
    </row>
    <row r="666" ht="15.75" customHeight="1">
      <c r="A666" s="471">
        <v>44152.0</v>
      </c>
      <c r="B666" s="472">
        <v>11899.339844</v>
      </c>
      <c r="C666" s="164">
        <f t="shared" si="1"/>
        <v>-0.002081145042</v>
      </c>
    </row>
    <row r="667" ht="15.75" customHeight="1">
      <c r="A667" s="471">
        <v>44153.0</v>
      </c>
      <c r="B667" s="472">
        <v>11801.599609</v>
      </c>
      <c r="C667" s="164">
        <f t="shared" si="1"/>
        <v>-0.008247840916</v>
      </c>
    </row>
    <row r="668" ht="15.75" customHeight="1">
      <c r="A668" s="471">
        <v>44154.0</v>
      </c>
      <c r="B668" s="472">
        <v>11904.709961</v>
      </c>
      <c r="C668" s="164">
        <f t="shared" si="1"/>
        <v>0.008699034484</v>
      </c>
    </row>
    <row r="669" ht="15.75" customHeight="1">
      <c r="A669" s="471">
        <v>44155.0</v>
      </c>
      <c r="B669" s="472">
        <v>11854.969727</v>
      </c>
      <c r="C669" s="164">
        <f t="shared" si="1"/>
        <v>-0.004186950945</v>
      </c>
    </row>
    <row r="670" ht="15.75" customHeight="1">
      <c r="A670" s="471">
        <v>44158.0</v>
      </c>
      <c r="B670" s="472">
        <v>11880.629883</v>
      </c>
      <c r="C670" s="164">
        <f t="shared" si="1"/>
        <v>0.002162167075</v>
      </c>
    </row>
    <row r="671" ht="15.75" customHeight="1">
      <c r="A671" s="471">
        <v>44159.0</v>
      </c>
      <c r="B671" s="472">
        <v>12036.790039</v>
      </c>
      <c r="C671" s="164">
        <f t="shared" si="1"/>
        <v>0.01305846329</v>
      </c>
    </row>
    <row r="672" ht="15.75" customHeight="1">
      <c r="A672" s="471">
        <v>44160.0</v>
      </c>
      <c r="B672" s="472">
        <v>12094.400391</v>
      </c>
      <c r="C672" s="164">
        <f t="shared" si="1"/>
        <v>0.004774771607</v>
      </c>
    </row>
    <row r="673" ht="15.75" customHeight="1">
      <c r="A673" s="471">
        <v>44162.0</v>
      </c>
      <c r="B673" s="472">
        <v>12205.849609</v>
      </c>
      <c r="C673" s="164">
        <f t="shared" si="1"/>
        <v>0.00917274509</v>
      </c>
    </row>
    <row r="674" ht="15.75" customHeight="1">
      <c r="A674" s="471">
        <v>44165.0</v>
      </c>
      <c r="B674" s="472">
        <v>12198.740234</v>
      </c>
      <c r="C674" s="164">
        <f t="shared" si="1"/>
        <v>-0.0005826260754</v>
      </c>
    </row>
    <row r="675" ht="15.75" customHeight="1">
      <c r="A675" s="471">
        <v>44166.0</v>
      </c>
      <c r="B675" s="472">
        <v>12355.110352</v>
      </c>
      <c r="C675" s="164">
        <f t="shared" si="1"/>
        <v>0.01273708427</v>
      </c>
    </row>
    <row r="676" ht="15.75" customHeight="1">
      <c r="A676" s="471">
        <v>44167.0</v>
      </c>
      <c r="B676" s="472">
        <v>12349.370117</v>
      </c>
      <c r="C676" s="164">
        <f t="shared" si="1"/>
        <v>-0.000464712068</v>
      </c>
    </row>
    <row r="677" ht="15.75" customHeight="1">
      <c r="A677" s="471">
        <v>44168.0</v>
      </c>
      <c r="B677" s="472">
        <v>12377.179688</v>
      </c>
      <c r="C677" s="164">
        <f t="shared" si="1"/>
        <v>0.002249370247</v>
      </c>
    </row>
    <row r="678" ht="15.75" customHeight="1">
      <c r="A678" s="471">
        <v>44169.0</v>
      </c>
      <c r="B678" s="472">
        <v>12464.230469</v>
      </c>
      <c r="C678" s="164">
        <f t="shared" si="1"/>
        <v>0.007008550382</v>
      </c>
    </row>
    <row r="679" ht="15.75" customHeight="1">
      <c r="A679" s="471">
        <v>44172.0</v>
      </c>
      <c r="B679" s="472">
        <v>12519.950195</v>
      </c>
      <c r="C679" s="164">
        <f t="shared" si="1"/>
        <v>0.004460407898</v>
      </c>
    </row>
    <row r="680" ht="15.75" customHeight="1">
      <c r="A680" s="471">
        <v>44173.0</v>
      </c>
      <c r="B680" s="472">
        <v>12582.769531</v>
      </c>
      <c r="C680" s="164">
        <f t="shared" si="1"/>
        <v>0.005004992911</v>
      </c>
    </row>
    <row r="681" ht="15.75" customHeight="1">
      <c r="A681" s="471">
        <v>44174.0</v>
      </c>
      <c r="B681" s="472">
        <v>12338.950195</v>
      </c>
      <c r="C681" s="164">
        <f t="shared" si="1"/>
        <v>-0.01956743902</v>
      </c>
    </row>
    <row r="682" ht="15.75" customHeight="1">
      <c r="A682" s="471">
        <v>44175.0</v>
      </c>
      <c r="B682" s="472">
        <v>12405.80957</v>
      </c>
      <c r="C682" s="164">
        <f t="shared" si="1"/>
        <v>0.005403935083</v>
      </c>
    </row>
    <row r="683" ht="15.75" customHeight="1">
      <c r="A683" s="471">
        <v>44176.0</v>
      </c>
      <c r="B683" s="472">
        <v>12377.870117</v>
      </c>
      <c r="C683" s="164">
        <f t="shared" si="1"/>
        <v>-0.002254666392</v>
      </c>
    </row>
    <row r="684" ht="15.75" customHeight="1">
      <c r="A684" s="471">
        <v>44179.0</v>
      </c>
      <c r="B684" s="472">
        <v>12440.040039</v>
      </c>
      <c r="C684" s="164">
        <f t="shared" si="1"/>
        <v>0.005010095665</v>
      </c>
    </row>
    <row r="685" ht="15.75" customHeight="1">
      <c r="A685" s="471">
        <v>44180.0</v>
      </c>
      <c r="B685" s="472">
        <v>12595.05957</v>
      </c>
      <c r="C685" s="164">
        <f t="shared" si="1"/>
        <v>0.01238433357</v>
      </c>
    </row>
    <row r="686" ht="15.75" customHeight="1">
      <c r="A686" s="471">
        <v>44181.0</v>
      </c>
      <c r="B686" s="472">
        <v>12658.19043</v>
      </c>
      <c r="C686" s="164">
        <f t="shared" si="1"/>
        <v>0.004999831033</v>
      </c>
    </row>
    <row r="687" ht="15.75" customHeight="1">
      <c r="A687" s="471">
        <v>44182.0</v>
      </c>
      <c r="B687" s="472">
        <v>12764.75</v>
      </c>
      <c r="C687" s="164">
        <f t="shared" si="1"/>
        <v>0.008382995219</v>
      </c>
    </row>
    <row r="688" ht="15.75" customHeight="1">
      <c r="A688" s="471">
        <v>44183.0</v>
      </c>
      <c r="B688" s="472">
        <v>12755.639648</v>
      </c>
      <c r="C688" s="164">
        <f t="shared" si="1"/>
        <v>-0.0007139665587</v>
      </c>
    </row>
    <row r="689" ht="15.75" customHeight="1">
      <c r="A689" s="471">
        <v>44186.0</v>
      </c>
      <c r="B689" s="472">
        <v>12742.519531</v>
      </c>
      <c r="C689" s="164">
        <f t="shared" si="1"/>
        <v>-0.001029103165</v>
      </c>
    </row>
    <row r="690" ht="15.75" customHeight="1">
      <c r="A690" s="471">
        <v>44187.0</v>
      </c>
      <c r="B690" s="472">
        <v>12807.919922</v>
      </c>
      <c r="C690" s="164">
        <f t="shared" si="1"/>
        <v>0.005119327513</v>
      </c>
    </row>
    <row r="691" ht="15.75" customHeight="1">
      <c r="A691" s="471">
        <v>44188.0</v>
      </c>
      <c r="B691" s="472">
        <v>12771.110352</v>
      </c>
      <c r="C691" s="164">
        <f t="shared" si="1"/>
        <v>-0.002878107185</v>
      </c>
    </row>
    <row r="692" ht="15.75" customHeight="1">
      <c r="A692" s="471">
        <v>44189.0</v>
      </c>
      <c r="B692" s="472">
        <v>12804.730469</v>
      </c>
      <c r="C692" s="164">
        <f t="shared" si="1"/>
        <v>0.002629054239</v>
      </c>
    </row>
    <row r="693" ht="15.75" customHeight="1">
      <c r="A693" s="471">
        <v>44193.0</v>
      </c>
      <c r="B693" s="472">
        <v>12899.419922</v>
      </c>
      <c r="C693" s="164">
        <f t="shared" si="1"/>
        <v>0.007367672527</v>
      </c>
    </row>
    <row r="694" ht="15.75" customHeight="1">
      <c r="A694" s="471">
        <v>44194.0</v>
      </c>
      <c r="B694" s="472">
        <v>12850.219727</v>
      </c>
      <c r="C694" s="164">
        <f t="shared" si="1"/>
        <v>-0.003821432497</v>
      </c>
    </row>
    <row r="695" ht="15.75" customHeight="1">
      <c r="A695" s="471">
        <v>44195.0</v>
      </c>
      <c r="B695" s="472">
        <v>12870.0</v>
      </c>
      <c r="C695" s="164">
        <f t="shared" si="1"/>
        <v>0.001538111036</v>
      </c>
    </row>
    <row r="696" ht="15.75" customHeight="1">
      <c r="A696" s="471">
        <v>44196.0</v>
      </c>
      <c r="B696" s="472">
        <v>12888.280273</v>
      </c>
      <c r="C696" s="164">
        <f t="shared" si="1"/>
        <v>0.001419370849</v>
      </c>
    </row>
    <row r="697" ht="15.75" customHeight="1">
      <c r="A697" s="471">
        <v>44200.0</v>
      </c>
      <c r="B697" s="472">
        <v>12698.450195</v>
      </c>
      <c r="C697" s="164">
        <f t="shared" si="1"/>
        <v>-0.01483843833</v>
      </c>
    </row>
    <row r="698" ht="15.75" customHeight="1">
      <c r="A698" s="471">
        <v>44201.0</v>
      </c>
      <c r="B698" s="472">
        <v>12818.959961</v>
      </c>
      <c r="C698" s="164">
        <f t="shared" si="1"/>
        <v>0.009445367786</v>
      </c>
    </row>
    <row r="699" ht="15.75" customHeight="1">
      <c r="A699" s="471">
        <v>44202.0</v>
      </c>
      <c r="B699" s="472">
        <v>12740.790039</v>
      </c>
      <c r="C699" s="164">
        <f t="shared" si="1"/>
        <v>-0.006116661213</v>
      </c>
    </row>
    <row r="700" ht="15.75" customHeight="1">
      <c r="A700" s="471">
        <v>44203.0</v>
      </c>
      <c r="B700" s="472">
        <v>13067.480469</v>
      </c>
      <c r="C700" s="164">
        <f t="shared" si="1"/>
        <v>0.02531807628</v>
      </c>
    </row>
    <row r="701" ht="15.75" customHeight="1">
      <c r="A701" s="471">
        <v>44204.0</v>
      </c>
      <c r="B701" s="472">
        <v>13201.980469</v>
      </c>
      <c r="C701" s="164">
        <f t="shared" si="1"/>
        <v>0.01024011689</v>
      </c>
    </row>
    <row r="702" ht="15.75" customHeight="1">
      <c r="A702" s="471">
        <v>44207.0</v>
      </c>
      <c r="B702" s="472">
        <v>13036.429688</v>
      </c>
      <c r="C702" s="164">
        <f t="shared" si="1"/>
        <v>-0.01261913179</v>
      </c>
    </row>
    <row r="703" ht="15.75" customHeight="1">
      <c r="A703" s="471">
        <v>44208.0</v>
      </c>
      <c r="B703" s="472">
        <v>13072.429688</v>
      </c>
      <c r="C703" s="164">
        <f t="shared" si="1"/>
        <v>0.00275768637</v>
      </c>
    </row>
    <row r="704" ht="15.75" customHeight="1">
      <c r="A704" s="471">
        <v>44209.0</v>
      </c>
      <c r="B704" s="472">
        <v>13128.950195</v>
      </c>
      <c r="C704" s="164">
        <f t="shared" si="1"/>
        <v>0.004314321988</v>
      </c>
    </row>
    <row r="705" ht="15.75" customHeight="1">
      <c r="A705" s="471">
        <v>44210.0</v>
      </c>
      <c r="B705" s="472">
        <v>13112.639648</v>
      </c>
      <c r="C705" s="164">
        <f t="shared" si="1"/>
        <v>-0.001243106778</v>
      </c>
    </row>
    <row r="706" ht="15.75" customHeight="1">
      <c r="A706" s="471">
        <v>44211.0</v>
      </c>
      <c r="B706" s="472">
        <v>12998.5</v>
      </c>
      <c r="C706" s="164">
        <f t="shared" si="1"/>
        <v>-0.008742657467</v>
      </c>
    </row>
    <row r="707" ht="15.75" customHeight="1">
      <c r="A707" s="471">
        <v>44215.0</v>
      </c>
      <c r="B707" s="472">
        <v>13197.179688</v>
      </c>
      <c r="C707" s="164">
        <f t="shared" si="1"/>
        <v>0.01516918057</v>
      </c>
    </row>
    <row r="708" ht="15.75" customHeight="1">
      <c r="A708" s="471">
        <v>44216.0</v>
      </c>
      <c r="B708" s="472">
        <v>13457.25</v>
      </c>
      <c r="C708" s="164">
        <f t="shared" si="1"/>
        <v>0.01951484751</v>
      </c>
    </row>
    <row r="709" ht="15.75" customHeight="1">
      <c r="A709" s="471">
        <v>44217.0</v>
      </c>
      <c r="B709" s="472">
        <v>13530.910156</v>
      </c>
      <c r="C709" s="164">
        <f t="shared" si="1"/>
        <v>0.005458715117</v>
      </c>
    </row>
    <row r="710" ht="15.75" customHeight="1">
      <c r="A710" s="471">
        <v>44218.0</v>
      </c>
      <c r="B710" s="472">
        <v>13543.05957</v>
      </c>
      <c r="C710" s="164">
        <f t="shared" si="1"/>
        <v>0.0008974978504</v>
      </c>
    </row>
    <row r="711" ht="15.75" customHeight="1">
      <c r="A711" s="471">
        <v>44221.0</v>
      </c>
      <c r="B711" s="472">
        <v>13635.990234</v>
      </c>
      <c r="C711" s="164">
        <f t="shared" si="1"/>
        <v>0.006838430837</v>
      </c>
    </row>
    <row r="712" ht="15.75" customHeight="1">
      <c r="A712" s="471">
        <v>44222.0</v>
      </c>
      <c r="B712" s="472">
        <v>13626.05957</v>
      </c>
      <c r="C712" s="164">
        <f t="shared" si="1"/>
        <v>-0.0007285339518</v>
      </c>
    </row>
    <row r="713" ht="15.75" customHeight="1">
      <c r="A713" s="471">
        <v>44223.0</v>
      </c>
      <c r="B713" s="472">
        <v>13270.599609</v>
      </c>
      <c r="C713" s="164">
        <f t="shared" si="1"/>
        <v>-0.0264330715</v>
      </c>
    </row>
    <row r="714" ht="15.75" customHeight="1">
      <c r="A714" s="471">
        <v>44224.0</v>
      </c>
      <c r="B714" s="472">
        <v>13337.160156</v>
      </c>
      <c r="C714" s="164">
        <f t="shared" si="1"/>
        <v>0.005003103337</v>
      </c>
    </row>
    <row r="715" ht="15.75" customHeight="1">
      <c r="A715" s="471">
        <v>44225.0</v>
      </c>
      <c r="B715" s="472">
        <v>13070.69043</v>
      </c>
      <c r="C715" s="164">
        <f t="shared" si="1"/>
        <v>-0.02018178417</v>
      </c>
    </row>
    <row r="716" ht="15.75" customHeight="1">
      <c r="A716" s="471">
        <v>44228.0</v>
      </c>
      <c r="B716" s="472">
        <v>13403.389648</v>
      </c>
      <c r="C716" s="164">
        <f t="shared" si="1"/>
        <v>0.02513528198</v>
      </c>
    </row>
    <row r="717" ht="15.75" customHeight="1">
      <c r="A717" s="471">
        <v>44229.0</v>
      </c>
      <c r="B717" s="472">
        <v>13612.780273</v>
      </c>
      <c r="C717" s="164">
        <f t="shared" si="1"/>
        <v>0.01550144366</v>
      </c>
    </row>
    <row r="718" ht="15.75" customHeight="1">
      <c r="A718" s="471">
        <v>44230.0</v>
      </c>
      <c r="B718" s="472">
        <v>13610.540039</v>
      </c>
      <c r="C718" s="164">
        <f t="shared" si="1"/>
        <v>-0.0001645819819</v>
      </c>
    </row>
    <row r="719" ht="15.75" customHeight="1">
      <c r="A719" s="471">
        <v>44231.0</v>
      </c>
      <c r="B719" s="472">
        <v>13777.740234</v>
      </c>
      <c r="C719" s="164">
        <f t="shared" si="1"/>
        <v>0.01220976786</v>
      </c>
    </row>
    <row r="720" ht="15.75" customHeight="1">
      <c r="A720" s="471">
        <v>44232.0</v>
      </c>
      <c r="B720" s="472">
        <v>13856.299805</v>
      </c>
      <c r="C720" s="164">
        <f t="shared" si="1"/>
        <v>0.005685725469</v>
      </c>
    </row>
    <row r="721" ht="15.75" customHeight="1">
      <c r="A721" s="471">
        <v>44235.0</v>
      </c>
      <c r="B721" s="472">
        <v>13987.639648</v>
      </c>
      <c r="C721" s="164">
        <f t="shared" si="1"/>
        <v>0.009434068577</v>
      </c>
    </row>
    <row r="722" ht="15.75" customHeight="1">
      <c r="A722" s="471">
        <v>44236.0</v>
      </c>
      <c r="B722" s="472">
        <v>14007.700195</v>
      </c>
      <c r="C722" s="164">
        <f t="shared" si="1"/>
        <v>0.001433134982</v>
      </c>
    </row>
    <row r="723" ht="15.75" customHeight="1">
      <c r="A723" s="471">
        <v>44237.0</v>
      </c>
      <c r="B723" s="472">
        <v>13972.530273</v>
      </c>
      <c r="C723" s="164">
        <f t="shared" si="1"/>
        <v>-0.002513913569</v>
      </c>
    </row>
    <row r="724" ht="15.75" customHeight="1">
      <c r="A724" s="471">
        <v>44238.0</v>
      </c>
      <c r="B724" s="472">
        <v>14025.769531</v>
      </c>
      <c r="C724" s="164">
        <f t="shared" si="1"/>
        <v>0.003803039652</v>
      </c>
    </row>
    <row r="725" ht="15.75" customHeight="1">
      <c r="A725" s="471">
        <v>44239.0</v>
      </c>
      <c r="B725" s="472">
        <v>14095.469727</v>
      </c>
      <c r="C725" s="164">
        <f t="shared" si="1"/>
        <v>0.004957131376</v>
      </c>
    </row>
    <row r="726" ht="15.75" customHeight="1">
      <c r="A726" s="471">
        <v>44243.0</v>
      </c>
      <c r="B726" s="472">
        <v>14047.5</v>
      </c>
      <c r="C726" s="164">
        <f t="shared" si="1"/>
        <v>-0.003409005796</v>
      </c>
    </row>
    <row r="727" ht="15.75" customHeight="1">
      <c r="A727" s="471">
        <v>44244.0</v>
      </c>
      <c r="B727" s="472">
        <v>13965.490234</v>
      </c>
      <c r="C727" s="164">
        <f t="shared" si="1"/>
        <v>-0.005855140748</v>
      </c>
    </row>
    <row r="728" ht="15.75" customHeight="1">
      <c r="A728" s="471">
        <v>44245.0</v>
      </c>
      <c r="B728" s="472">
        <v>13865.360352</v>
      </c>
      <c r="C728" s="164">
        <f t="shared" si="1"/>
        <v>-0.00719563448</v>
      </c>
    </row>
    <row r="729" ht="15.75" customHeight="1">
      <c r="A729" s="471">
        <v>44246.0</v>
      </c>
      <c r="B729" s="472">
        <v>13874.459961</v>
      </c>
      <c r="C729" s="164">
        <f t="shared" si="1"/>
        <v>0.0006560683684</v>
      </c>
    </row>
    <row r="730" ht="15.75" customHeight="1">
      <c r="A730" s="471">
        <v>44249.0</v>
      </c>
      <c r="B730" s="472">
        <v>13533.049805</v>
      </c>
      <c r="C730" s="164">
        <f t="shared" si="1"/>
        <v>-0.02491490979</v>
      </c>
    </row>
    <row r="731" ht="15.75" customHeight="1">
      <c r="A731" s="471">
        <v>44250.0</v>
      </c>
      <c r="B731" s="472">
        <v>13465.200195</v>
      </c>
      <c r="C731" s="164">
        <f t="shared" si="1"/>
        <v>-0.005026233392</v>
      </c>
    </row>
    <row r="732" ht="15.75" customHeight="1">
      <c r="A732" s="471">
        <v>44251.0</v>
      </c>
      <c r="B732" s="472">
        <v>13597.969727</v>
      </c>
      <c r="C732" s="164">
        <f t="shared" si="1"/>
        <v>0.00981190286</v>
      </c>
    </row>
    <row r="733" ht="15.75" customHeight="1">
      <c r="A733" s="471">
        <v>44252.0</v>
      </c>
      <c r="B733" s="472">
        <v>13119.429688</v>
      </c>
      <c r="C733" s="164">
        <f t="shared" si="1"/>
        <v>-0.03582618315</v>
      </c>
    </row>
    <row r="734" ht="15.75" customHeight="1">
      <c r="A734" s="471">
        <v>44253.0</v>
      </c>
      <c r="B734" s="472">
        <v>13192.349609</v>
      </c>
      <c r="C734" s="164">
        <f t="shared" si="1"/>
        <v>0.005542772829</v>
      </c>
    </row>
    <row r="735" ht="15.75" customHeight="1">
      <c r="A735" s="471">
        <v>44256.0</v>
      </c>
      <c r="B735" s="472">
        <v>13588.830078</v>
      </c>
      <c r="C735" s="164">
        <f t="shared" si="1"/>
        <v>0.02961105098</v>
      </c>
    </row>
    <row r="736" ht="15.75" customHeight="1">
      <c r="A736" s="471">
        <v>44257.0</v>
      </c>
      <c r="B736" s="472">
        <v>13358.790039</v>
      </c>
      <c r="C736" s="164">
        <f t="shared" si="1"/>
        <v>-0.01707353942</v>
      </c>
    </row>
    <row r="737" ht="15.75" customHeight="1">
      <c r="A737" s="471">
        <v>44258.0</v>
      </c>
      <c r="B737" s="472">
        <v>12997.75</v>
      </c>
      <c r="C737" s="164">
        <f t="shared" si="1"/>
        <v>-0.02739833251</v>
      </c>
    </row>
    <row r="738" ht="15.75" customHeight="1">
      <c r="A738" s="471">
        <v>44259.0</v>
      </c>
      <c r="B738" s="472">
        <v>12723.469727</v>
      </c>
      <c r="C738" s="164">
        <f t="shared" si="1"/>
        <v>-0.02132796756</v>
      </c>
    </row>
    <row r="739" ht="15.75" customHeight="1">
      <c r="A739" s="471">
        <v>44260.0</v>
      </c>
      <c r="B739" s="472">
        <v>12920.150391</v>
      </c>
      <c r="C739" s="164">
        <f t="shared" si="1"/>
        <v>0.01533984046</v>
      </c>
    </row>
    <row r="740" ht="15.75" customHeight="1">
      <c r="A740" s="471">
        <v>44263.0</v>
      </c>
      <c r="B740" s="472">
        <v>12609.160156</v>
      </c>
      <c r="C740" s="164">
        <f t="shared" si="1"/>
        <v>-0.02436459213</v>
      </c>
    </row>
    <row r="741" ht="15.75" customHeight="1">
      <c r="A741" s="471">
        <v>44264.0</v>
      </c>
      <c r="B741" s="472">
        <v>13073.820313</v>
      </c>
      <c r="C741" s="164">
        <f t="shared" si="1"/>
        <v>0.03618823492</v>
      </c>
    </row>
    <row r="742" ht="15.75" customHeight="1">
      <c r="A742" s="471">
        <v>44265.0</v>
      </c>
      <c r="B742" s="472">
        <v>13068.830078</v>
      </c>
      <c r="C742" s="164">
        <f t="shared" si="1"/>
        <v>-0.0003817696359</v>
      </c>
    </row>
    <row r="743" ht="15.75" customHeight="1">
      <c r="A743" s="471">
        <v>44266.0</v>
      </c>
      <c r="B743" s="472">
        <v>13398.669922</v>
      </c>
      <c r="C743" s="164">
        <f t="shared" si="1"/>
        <v>0.02492543086</v>
      </c>
    </row>
    <row r="744" ht="15.75" customHeight="1">
      <c r="A744" s="471">
        <v>44267.0</v>
      </c>
      <c r="B744" s="472">
        <v>13319.860352</v>
      </c>
      <c r="C744" s="164">
        <f t="shared" si="1"/>
        <v>-0.005899261505</v>
      </c>
    </row>
    <row r="745" ht="15.75" customHeight="1">
      <c r="A745" s="471">
        <v>44270.0</v>
      </c>
      <c r="B745" s="472">
        <v>13459.709961</v>
      </c>
      <c r="C745" s="164">
        <f t="shared" si="1"/>
        <v>0.01044459479</v>
      </c>
    </row>
    <row r="746" ht="15.75" customHeight="1">
      <c r="A746" s="471">
        <v>44271.0</v>
      </c>
      <c r="B746" s="472">
        <v>13471.570313</v>
      </c>
      <c r="C746" s="164">
        <f t="shared" si="1"/>
        <v>0.000880786405</v>
      </c>
    </row>
    <row r="747" ht="15.75" customHeight="1">
      <c r="A747" s="471">
        <v>44272.0</v>
      </c>
      <c r="B747" s="472">
        <v>13525.200195</v>
      </c>
      <c r="C747" s="164">
        <f t="shared" si="1"/>
        <v>0.003973064299</v>
      </c>
    </row>
    <row r="748" ht="15.75" customHeight="1">
      <c r="A748" s="471">
        <v>44273.0</v>
      </c>
      <c r="B748" s="472">
        <v>13116.169922</v>
      </c>
      <c r="C748" s="164">
        <f t="shared" si="1"/>
        <v>-0.03070881225</v>
      </c>
    </row>
    <row r="749" ht="15.75" customHeight="1">
      <c r="A749" s="471">
        <v>44274.0</v>
      </c>
      <c r="B749" s="472">
        <v>13215.240234</v>
      </c>
      <c r="C749" s="164">
        <f t="shared" si="1"/>
        <v>0.007524912558</v>
      </c>
    </row>
    <row r="750" ht="15.75" customHeight="1">
      <c r="A750" s="471">
        <v>44277.0</v>
      </c>
      <c r="B750" s="472">
        <v>13377.540039</v>
      </c>
      <c r="C750" s="164">
        <f t="shared" si="1"/>
        <v>0.01220645743</v>
      </c>
    </row>
    <row r="751" ht="15.75" customHeight="1">
      <c r="A751" s="471">
        <v>44278.0</v>
      </c>
      <c r="B751" s="472">
        <v>13227.700195</v>
      </c>
      <c r="C751" s="164">
        <f t="shared" si="1"/>
        <v>-0.01126405377</v>
      </c>
    </row>
    <row r="752" ht="15.75" customHeight="1">
      <c r="A752" s="471">
        <v>44279.0</v>
      </c>
      <c r="B752" s="472">
        <v>12961.889648</v>
      </c>
      <c r="C752" s="164">
        <f t="shared" si="1"/>
        <v>-0.02029964397</v>
      </c>
    </row>
    <row r="753" ht="15.75" customHeight="1">
      <c r="A753" s="471">
        <v>44280.0</v>
      </c>
      <c r="B753" s="472">
        <v>12977.679688</v>
      </c>
      <c r="C753" s="164">
        <f t="shared" si="1"/>
        <v>0.001217448273</v>
      </c>
    </row>
    <row r="754" ht="15.75" customHeight="1">
      <c r="A754" s="471">
        <v>44281.0</v>
      </c>
      <c r="B754" s="472">
        <v>13138.730469</v>
      </c>
      <c r="C754" s="164">
        <f t="shared" si="1"/>
        <v>0.01233345789</v>
      </c>
    </row>
    <row r="755" ht="15.75" customHeight="1">
      <c r="A755" s="471">
        <v>44284.0</v>
      </c>
      <c r="B755" s="472">
        <v>13059.650391</v>
      </c>
      <c r="C755" s="164">
        <f t="shared" si="1"/>
        <v>-0.006037038594</v>
      </c>
    </row>
    <row r="756" ht="15.75" customHeight="1">
      <c r="A756" s="471">
        <v>44285.0</v>
      </c>
      <c r="B756" s="472">
        <v>13045.389648</v>
      </c>
      <c r="C756" s="164">
        <f t="shared" si="1"/>
        <v>-0.00109256637</v>
      </c>
    </row>
    <row r="757" ht="15.75" customHeight="1">
      <c r="A757" s="471">
        <v>44286.0</v>
      </c>
      <c r="B757" s="472">
        <v>13246.870117</v>
      </c>
      <c r="C757" s="164">
        <f t="shared" si="1"/>
        <v>0.01532651927</v>
      </c>
    </row>
    <row r="758" ht="15.75" customHeight="1">
      <c r="A758" s="471">
        <v>44287.0</v>
      </c>
      <c r="B758" s="472">
        <v>13480.110352</v>
      </c>
      <c r="C758" s="164">
        <f t="shared" si="1"/>
        <v>0.01745398486</v>
      </c>
    </row>
    <row r="759" ht="15.75" customHeight="1">
      <c r="A759" s="471">
        <v>44291.0</v>
      </c>
      <c r="B759" s="472">
        <v>13705.589844</v>
      </c>
      <c r="C759" s="164">
        <f t="shared" si="1"/>
        <v>0.01658847563</v>
      </c>
    </row>
    <row r="760" ht="15.75" customHeight="1">
      <c r="A760" s="471">
        <v>44292.0</v>
      </c>
      <c r="B760" s="472">
        <v>13698.379883</v>
      </c>
      <c r="C760" s="164">
        <f t="shared" si="1"/>
        <v>-0.0005261983018</v>
      </c>
    </row>
    <row r="761" ht="15.75" customHeight="1">
      <c r="A761" s="471">
        <v>44293.0</v>
      </c>
      <c r="B761" s="472">
        <v>13688.839844</v>
      </c>
      <c r="C761" s="164">
        <f t="shared" si="1"/>
        <v>-0.0006966781938</v>
      </c>
    </row>
    <row r="762" ht="15.75" customHeight="1">
      <c r="A762" s="471">
        <v>44294.0</v>
      </c>
      <c r="B762" s="472">
        <v>13829.30957</v>
      </c>
      <c r="C762" s="164">
        <f t="shared" si="1"/>
        <v>0.01020933087</v>
      </c>
    </row>
    <row r="763" ht="15.75" customHeight="1">
      <c r="A763" s="471">
        <v>44295.0</v>
      </c>
      <c r="B763" s="472">
        <v>13900.19043</v>
      </c>
      <c r="C763" s="164">
        <f t="shared" si="1"/>
        <v>0.005112318244</v>
      </c>
    </row>
    <row r="764" ht="15.75" customHeight="1">
      <c r="A764" s="471">
        <v>44298.0</v>
      </c>
      <c r="B764" s="472">
        <v>13850.0</v>
      </c>
      <c r="C764" s="164">
        <f t="shared" si="1"/>
        <v>-0.003617307409</v>
      </c>
    </row>
    <row r="765" ht="15.75" customHeight="1">
      <c r="A765" s="471">
        <v>44299.0</v>
      </c>
      <c r="B765" s="472">
        <v>13996.099609</v>
      </c>
      <c r="C765" s="164">
        <f t="shared" si="1"/>
        <v>0.01049345881</v>
      </c>
    </row>
    <row r="766" ht="15.75" customHeight="1">
      <c r="A766" s="471">
        <v>44300.0</v>
      </c>
      <c r="B766" s="472">
        <v>13857.839844</v>
      </c>
      <c r="C766" s="164">
        <f t="shared" si="1"/>
        <v>-0.009927565238</v>
      </c>
    </row>
    <row r="767" ht="15.75" customHeight="1">
      <c r="A767" s="471">
        <v>44301.0</v>
      </c>
      <c r="B767" s="472">
        <v>14038.759766</v>
      </c>
      <c r="C767" s="164">
        <f t="shared" si="1"/>
        <v>0.01297093274</v>
      </c>
    </row>
    <row r="768" ht="15.75" customHeight="1">
      <c r="A768" s="471">
        <v>44302.0</v>
      </c>
      <c r="B768" s="472">
        <v>14052.339844</v>
      </c>
      <c r="C768" s="164">
        <f t="shared" si="1"/>
        <v>0.0009668599127</v>
      </c>
    </row>
    <row r="769" ht="15.75" customHeight="1">
      <c r="A769" s="471">
        <v>44305.0</v>
      </c>
      <c r="B769" s="472">
        <v>13914.769531</v>
      </c>
      <c r="C769" s="164">
        <f t="shared" si="1"/>
        <v>-0.009838086643</v>
      </c>
    </row>
    <row r="770" ht="15.75" customHeight="1">
      <c r="A770" s="471">
        <v>44306.0</v>
      </c>
      <c r="B770" s="472">
        <v>13786.269531</v>
      </c>
      <c r="C770" s="164">
        <f t="shared" si="1"/>
        <v>-0.009277696872</v>
      </c>
    </row>
    <row r="771" ht="15.75" customHeight="1">
      <c r="A771" s="471">
        <v>44307.0</v>
      </c>
      <c r="B771" s="472">
        <v>13950.219727</v>
      </c>
      <c r="C771" s="164">
        <f t="shared" si="1"/>
        <v>0.01182212384</v>
      </c>
    </row>
    <row r="772" ht="15.75" customHeight="1">
      <c r="A772" s="471">
        <v>44308.0</v>
      </c>
      <c r="B772" s="472">
        <v>13818.410156</v>
      </c>
      <c r="C772" s="164">
        <f t="shared" si="1"/>
        <v>-0.009493486824</v>
      </c>
    </row>
    <row r="773" ht="15.75" customHeight="1">
      <c r="A773" s="471">
        <v>44309.0</v>
      </c>
      <c r="B773" s="472">
        <v>14016.80957</v>
      </c>
      <c r="C773" s="164">
        <f t="shared" si="1"/>
        <v>0.01425552058</v>
      </c>
    </row>
    <row r="774" ht="15.75" customHeight="1">
      <c r="A774" s="471">
        <v>44312.0</v>
      </c>
      <c r="B774" s="472">
        <v>14138.780273</v>
      </c>
      <c r="C774" s="164">
        <f t="shared" si="1"/>
        <v>0.008664103055</v>
      </c>
    </row>
    <row r="775" ht="15.75" customHeight="1">
      <c r="A775" s="471">
        <v>44313.0</v>
      </c>
      <c r="B775" s="472">
        <v>14090.219727</v>
      </c>
      <c r="C775" s="164">
        <f t="shared" si="1"/>
        <v>-0.003440475674</v>
      </c>
    </row>
    <row r="776" ht="15.75" customHeight="1">
      <c r="A776" s="471">
        <v>44314.0</v>
      </c>
      <c r="B776" s="472">
        <v>14051.030273</v>
      </c>
      <c r="C776" s="164">
        <f t="shared" si="1"/>
        <v>-0.002785198194</v>
      </c>
    </row>
    <row r="777" ht="15.75" customHeight="1">
      <c r="A777" s="471">
        <v>44315.0</v>
      </c>
      <c r="B777" s="472">
        <v>14082.549805</v>
      </c>
      <c r="C777" s="164">
        <f t="shared" si="1"/>
        <v>0.002240706309</v>
      </c>
    </row>
    <row r="778" ht="15.75" customHeight="1">
      <c r="A778" s="471">
        <v>44316.0</v>
      </c>
      <c r="B778" s="472">
        <v>13962.679688</v>
      </c>
      <c r="C778" s="164">
        <f t="shared" si="1"/>
        <v>-0.008548394798</v>
      </c>
    </row>
    <row r="779" ht="15.75" customHeight="1">
      <c r="A779" s="471">
        <v>44319.0</v>
      </c>
      <c r="B779" s="472">
        <v>13895.120117</v>
      </c>
      <c r="C779" s="164">
        <f t="shared" si="1"/>
        <v>-0.004850325864</v>
      </c>
    </row>
    <row r="780" ht="15.75" customHeight="1">
      <c r="A780" s="471">
        <v>44320.0</v>
      </c>
      <c r="B780" s="472">
        <v>13633.5</v>
      </c>
      <c r="C780" s="164">
        <f t="shared" si="1"/>
        <v>-0.01900770853</v>
      </c>
    </row>
    <row r="781" ht="15.75" customHeight="1">
      <c r="A781" s="471">
        <v>44321.0</v>
      </c>
      <c r="B781" s="472">
        <v>13582.419922</v>
      </c>
      <c r="C781" s="164">
        <f t="shared" si="1"/>
        <v>-0.003753695493</v>
      </c>
    </row>
    <row r="782" ht="15.75" customHeight="1">
      <c r="A782" s="471">
        <v>44322.0</v>
      </c>
      <c r="B782" s="472">
        <v>13632.839844</v>
      </c>
      <c r="C782" s="164">
        <f t="shared" si="1"/>
        <v>0.003705272712</v>
      </c>
    </row>
    <row r="783" ht="15.75" customHeight="1">
      <c r="A783" s="471">
        <v>44323.0</v>
      </c>
      <c r="B783" s="472">
        <v>13752.240234</v>
      </c>
      <c r="C783" s="164">
        <f t="shared" si="1"/>
        <v>0.008720160487</v>
      </c>
    </row>
    <row r="784" ht="15.75" customHeight="1">
      <c r="A784" s="471">
        <v>44326.0</v>
      </c>
      <c r="B784" s="472">
        <v>13401.860352</v>
      </c>
      <c r="C784" s="164">
        <f t="shared" si="1"/>
        <v>-0.02580820739</v>
      </c>
    </row>
    <row r="785" ht="15.75" customHeight="1">
      <c r="A785" s="471">
        <v>44327.0</v>
      </c>
      <c r="B785" s="472">
        <v>13389.429688</v>
      </c>
      <c r="C785" s="164">
        <f t="shared" si="1"/>
        <v>-0.0009279631457</v>
      </c>
    </row>
    <row r="786" ht="15.75" customHeight="1">
      <c r="A786" s="471">
        <v>44328.0</v>
      </c>
      <c r="B786" s="472">
        <v>13031.679688</v>
      </c>
      <c r="C786" s="164">
        <f t="shared" si="1"/>
        <v>-0.0270822743</v>
      </c>
    </row>
    <row r="787" ht="15.75" customHeight="1">
      <c r="A787" s="471">
        <v>44329.0</v>
      </c>
      <c r="B787" s="472">
        <v>13124.990234</v>
      </c>
      <c r="C787" s="164">
        <f t="shared" si="1"/>
        <v>0.007134772286</v>
      </c>
    </row>
    <row r="788" ht="15.75" customHeight="1">
      <c r="A788" s="471">
        <v>44330.0</v>
      </c>
      <c r="B788" s="472">
        <v>13429.980469</v>
      </c>
      <c r="C788" s="164">
        <f t="shared" si="1"/>
        <v>0.02297149185</v>
      </c>
    </row>
    <row r="789" ht="15.75" customHeight="1">
      <c r="A789" s="471">
        <v>44333.0</v>
      </c>
      <c r="B789" s="472">
        <v>13379.049805</v>
      </c>
      <c r="C789" s="164">
        <f t="shared" si="1"/>
        <v>-0.003799520143</v>
      </c>
    </row>
    <row r="790" ht="15.75" customHeight="1">
      <c r="A790" s="471">
        <v>44334.0</v>
      </c>
      <c r="B790" s="472">
        <v>13303.639648</v>
      </c>
      <c r="C790" s="164">
        <f t="shared" si="1"/>
        <v>-0.005652380575</v>
      </c>
    </row>
    <row r="791" ht="15.75" customHeight="1">
      <c r="A791" s="471">
        <v>44335.0</v>
      </c>
      <c r="B791" s="472">
        <v>13299.740234</v>
      </c>
      <c r="C791" s="164">
        <f t="shared" si="1"/>
        <v>-0.0002931517758</v>
      </c>
    </row>
    <row r="792" ht="15.75" customHeight="1">
      <c r="A792" s="471">
        <v>44336.0</v>
      </c>
      <c r="B792" s="472">
        <v>13535.740234</v>
      </c>
      <c r="C792" s="164">
        <f t="shared" si="1"/>
        <v>0.01758910817</v>
      </c>
    </row>
    <row r="793" ht="15.75" customHeight="1">
      <c r="A793" s="471">
        <v>44337.0</v>
      </c>
      <c r="B793" s="472">
        <v>13470.990234</v>
      </c>
      <c r="C793" s="164">
        <f t="shared" si="1"/>
        <v>-0.004795110178</v>
      </c>
    </row>
    <row r="794" ht="15.75" customHeight="1">
      <c r="A794" s="471">
        <v>44340.0</v>
      </c>
      <c r="B794" s="472">
        <v>13661.169922</v>
      </c>
      <c r="C794" s="164">
        <f t="shared" si="1"/>
        <v>0.01401899455</v>
      </c>
    </row>
    <row r="795" ht="15.75" customHeight="1">
      <c r="A795" s="471">
        <v>44341.0</v>
      </c>
      <c r="B795" s="472">
        <v>13657.169922</v>
      </c>
      <c r="C795" s="164">
        <f t="shared" si="1"/>
        <v>-0.000292843566</v>
      </c>
    </row>
    <row r="796" ht="15.75" customHeight="1">
      <c r="A796" s="471">
        <v>44342.0</v>
      </c>
      <c r="B796" s="472">
        <v>13738.0</v>
      </c>
      <c r="C796" s="164">
        <f t="shared" si="1"/>
        <v>0.005901063055</v>
      </c>
    </row>
    <row r="797" ht="15.75" customHeight="1">
      <c r="A797" s="471">
        <v>44343.0</v>
      </c>
      <c r="B797" s="472">
        <v>13736.280273</v>
      </c>
      <c r="C797" s="164">
        <f t="shared" si="1"/>
        <v>-0.0001251881385</v>
      </c>
    </row>
    <row r="798" ht="15.75" customHeight="1">
      <c r="A798" s="471">
        <v>44344.0</v>
      </c>
      <c r="B798" s="472">
        <v>13748.740234</v>
      </c>
      <c r="C798" s="164">
        <f t="shared" si="1"/>
        <v>0.0009066729166</v>
      </c>
    </row>
    <row r="799" ht="15.75" customHeight="1">
      <c r="A799" s="471">
        <v>44348.0</v>
      </c>
      <c r="B799" s="472">
        <v>13736.480469</v>
      </c>
      <c r="C799" s="164">
        <f t="shared" si="1"/>
        <v>-0.0008920987716</v>
      </c>
    </row>
    <row r="800" ht="15.75" customHeight="1">
      <c r="A800" s="471">
        <v>44349.0</v>
      </c>
      <c r="B800" s="472">
        <v>13756.330078</v>
      </c>
      <c r="C800" s="164">
        <f t="shared" si="1"/>
        <v>0.001443985686</v>
      </c>
    </row>
    <row r="801" ht="15.75" customHeight="1">
      <c r="A801" s="471">
        <v>44350.0</v>
      </c>
      <c r="B801" s="472">
        <v>13614.509766</v>
      </c>
      <c r="C801" s="164">
        <f t="shared" si="1"/>
        <v>-0.01036296891</v>
      </c>
    </row>
    <row r="802" ht="15.75" customHeight="1">
      <c r="A802" s="471">
        <v>44351.0</v>
      </c>
      <c r="B802" s="472">
        <v>13814.490234</v>
      </c>
      <c r="C802" s="164">
        <f t="shared" si="1"/>
        <v>0.01458193966</v>
      </c>
    </row>
    <row r="803" ht="15.75" customHeight="1">
      <c r="A803" s="471">
        <v>44354.0</v>
      </c>
      <c r="B803" s="472">
        <v>13881.719727</v>
      </c>
      <c r="C803" s="164">
        <f t="shared" si="1"/>
        <v>0.004854788806</v>
      </c>
    </row>
    <row r="804" ht="15.75" customHeight="1">
      <c r="A804" s="471">
        <v>44355.0</v>
      </c>
      <c r="B804" s="472">
        <v>13924.910156</v>
      </c>
      <c r="C804" s="164">
        <f t="shared" si="1"/>
        <v>0.003106486756</v>
      </c>
    </row>
    <row r="805" ht="15.75" customHeight="1">
      <c r="A805" s="471">
        <v>44356.0</v>
      </c>
      <c r="B805" s="472">
        <v>13911.75</v>
      </c>
      <c r="C805" s="164">
        <f t="shared" si="1"/>
        <v>-0.000945527007</v>
      </c>
    </row>
    <row r="806" ht="15.75" customHeight="1">
      <c r="A806" s="471">
        <v>44357.0</v>
      </c>
      <c r="B806" s="472">
        <v>14020.330078</v>
      </c>
      <c r="C806" s="164">
        <f t="shared" si="1"/>
        <v>0.007774617903</v>
      </c>
    </row>
    <row r="807" ht="15.75" customHeight="1">
      <c r="A807" s="471">
        <v>44358.0</v>
      </c>
      <c r="B807" s="472">
        <v>14069.419922</v>
      </c>
      <c r="C807" s="164">
        <f t="shared" si="1"/>
        <v>0.003495217578</v>
      </c>
    </row>
    <row r="808" ht="15.75" customHeight="1">
      <c r="A808" s="471">
        <v>44361.0</v>
      </c>
      <c r="B808" s="472">
        <v>14174.139648</v>
      </c>
      <c r="C808" s="164">
        <f t="shared" si="1"/>
        <v>0.007415510472</v>
      </c>
    </row>
    <row r="809" ht="15.75" customHeight="1">
      <c r="A809" s="471">
        <v>44362.0</v>
      </c>
      <c r="B809" s="472">
        <v>14072.860352</v>
      </c>
      <c r="C809" s="164">
        <f t="shared" si="1"/>
        <v>-0.007171007895</v>
      </c>
    </row>
    <row r="810" ht="15.75" customHeight="1">
      <c r="A810" s="471">
        <v>44363.0</v>
      </c>
      <c r="B810" s="472">
        <v>14039.679688</v>
      </c>
      <c r="C810" s="164">
        <f t="shared" si="1"/>
        <v>-0.002360560758</v>
      </c>
    </row>
    <row r="811" ht="15.75" customHeight="1">
      <c r="A811" s="471">
        <v>44364.0</v>
      </c>
      <c r="B811" s="472">
        <v>14161.349609</v>
      </c>
      <c r="C811" s="164">
        <f t="shared" si="1"/>
        <v>0.008628811001</v>
      </c>
    </row>
    <row r="812" ht="15.75" customHeight="1">
      <c r="A812" s="471">
        <v>44365.0</v>
      </c>
      <c r="B812" s="472">
        <v>14030.379883</v>
      </c>
      <c r="C812" s="164">
        <f t="shared" si="1"/>
        <v>-0.009291424867</v>
      </c>
    </row>
    <row r="813" ht="15.75" customHeight="1">
      <c r="A813" s="471">
        <v>44368.0</v>
      </c>
      <c r="B813" s="472">
        <v>14141.480469</v>
      </c>
      <c r="C813" s="164">
        <f t="shared" si="1"/>
        <v>0.007887385539</v>
      </c>
    </row>
    <row r="814" ht="15.75" customHeight="1">
      <c r="A814" s="471">
        <v>44369.0</v>
      </c>
      <c r="B814" s="472">
        <v>14253.269531</v>
      </c>
      <c r="C814" s="164">
        <f t="shared" si="1"/>
        <v>0.007873965403</v>
      </c>
    </row>
    <row r="815" ht="15.75" customHeight="1">
      <c r="A815" s="471">
        <v>44370.0</v>
      </c>
      <c r="B815" s="472">
        <v>14271.730469</v>
      </c>
      <c r="C815" s="164">
        <f t="shared" si="1"/>
        <v>0.00129436919</v>
      </c>
    </row>
    <row r="816" ht="15.75" customHeight="1">
      <c r="A816" s="471">
        <v>44371.0</v>
      </c>
      <c r="B816" s="472">
        <v>14369.709961</v>
      </c>
      <c r="C816" s="164">
        <f t="shared" si="1"/>
        <v>0.006841825881</v>
      </c>
    </row>
    <row r="817" ht="15.75" customHeight="1">
      <c r="A817" s="471">
        <v>44372.0</v>
      </c>
      <c r="B817" s="472">
        <v>14360.389648</v>
      </c>
      <c r="C817" s="164">
        <f t="shared" si="1"/>
        <v>-0.000648818727</v>
      </c>
    </row>
    <row r="818" ht="15.75" customHeight="1">
      <c r="A818" s="471">
        <v>44375.0</v>
      </c>
      <c r="B818" s="472">
        <v>14500.509766</v>
      </c>
      <c r="C818" s="164">
        <f t="shared" si="1"/>
        <v>0.009710107571</v>
      </c>
    </row>
    <row r="819" ht="15.75" customHeight="1">
      <c r="A819" s="471">
        <v>44376.0</v>
      </c>
      <c r="B819" s="472">
        <v>14528.330078</v>
      </c>
      <c r="C819" s="164">
        <f t="shared" si="1"/>
        <v>0.001916736643</v>
      </c>
    </row>
    <row r="820" ht="15.75" customHeight="1">
      <c r="A820" s="471">
        <v>44377.0</v>
      </c>
      <c r="B820" s="472">
        <v>14503.950195</v>
      </c>
      <c r="C820" s="164">
        <f t="shared" si="1"/>
        <v>-0.001679502161</v>
      </c>
    </row>
    <row r="821" ht="15.75" customHeight="1">
      <c r="A821" s="471">
        <v>44378.0</v>
      </c>
      <c r="B821" s="472">
        <v>14522.379883</v>
      </c>
      <c r="C821" s="164">
        <f t="shared" si="1"/>
        <v>0.001269860187</v>
      </c>
    </row>
    <row r="822" ht="15.75" customHeight="1">
      <c r="A822" s="471">
        <v>44379.0</v>
      </c>
      <c r="B822" s="472">
        <v>14639.330078</v>
      </c>
      <c r="C822" s="164">
        <f t="shared" si="1"/>
        <v>0.008020848033</v>
      </c>
    </row>
    <row r="823" ht="15.75" customHeight="1">
      <c r="A823" s="471">
        <v>44383.0</v>
      </c>
      <c r="B823" s="472">
        <v>14663.639648</v>
      </c>
      <c r="C823" s="164">
        <f t="shared" si="1"/>
        <v>0.001659188526</v>
      </c>
    </row>
    <row r="824" ht="15.75" customHeight="1">
      <c r="A824" s="471">
        <v>44384.0</v>
      </c>
      <c r="B824" s="472">
        <v>14665.05957</v>
      </c>
      <c r="C824" s="164">
        <f t="shared" si="1"/>
        <v>0.00009682816074</v>
      </c>
    </row>
    <row r="825" ht="15.75" customHeight="1">
      <c r="A825" s="471">
        <v>44385.0</v>
      </c>
      <c r="B825" s="472">
        <v>14559.780273</v>
      </c>
      <c r="C825" s="164">
        <f t="shared" si="1"/>
        <v>-0.007204812959</v>
      </c>
    </row>
    <row r="826" ht="15.75" customHeight="1">
      <c r="A826" s="471">
        <v>44386.0</v>
      </c>
      <c r="B826" s="472">
        <v>14701.919922</v>
      </c>
      <c r="C826" s="164">
        <f t="shared" si="1"/>
        <v>0.009715140681</v>
      </c>
    </row>
    <row r="827" ht="15.75" customHeight="1">
      <c r="A827" s="471">
        <v>44389.0</v>
      </c>
      <c r="B827" s="472">
        <v>14733.240234</v>
      </c>
      <c r="C827" s="164">
        <f t="shared" si="1"/>
        <v>0.002128089241</v>
      </c>
    </row>
    <row r="828" ht="15.75" customHeight="1">
      <c r="A828" s="471">
        <v>44390.0</v>
      </c>
      <c r="B828" s="472">
        <v>14677.650391</v>
      </c>
      <c r="C828" s="164">
        <f t="shared" si="1"/>
        <v>-0.003780226169</v>
      </c>
    </row>
    <row r="829" ht="15.75" customHeight="1">
      <c r="A829" s="471">
        <v>44391.0</v>
      </c>
      <c r="B829" s="472">
        <v>14644.950195</v>
      </c>
      <c r="C829" s="164">
        <f t="shared" si="1"/>
        <v>-0.002230375813</v>
      </c>
    </row>
    <row r="830" ht="15.75" customHeight="1">
      <c r="A830" s="471">
        <v>44392.0</v>
      </c>
      <c r="B830" s="472">
        <v>14543.129883</v>
      </c>
      <c r="C830" s="164">
        <f t="shared" si="1"/>
        <v>-0.006976870335</v>
      </c>
    </row>
    <row r="831" ht="15.75" customHeight="1">
      <c r="A831" s="471">
        <v>44393.0</v>
      </c>
      <c r="B831" s="472">
        <v>14427.240234</v>
      </c>
      <c r="C831" s="164">
        <f t="shared" si="1"/>
        <v>-0.008000606599</v>
      </c>
    </row>
    <row r="832" ht="15.75" customHeight="1">
      <c r="A832" s="471">
        <v>44396.0</v>
      </c>
      <c r="B832" s="472">
        <v>14274.980469</v>
      </c>
      <c r="C832" s="164">
        <f t="shared" si="1"/>
        <v>-0.01060971517</v>
      </c>
    </row>
    <row r="833" ht="15.75" customHeight="1">
      <c r="A833" s="471">
        <v>44397.0</v>
      </c>
      <c r="B833" s="472">
        <v>14498.879883</v>
      </c>
      <c r="C833" s="164">
        <f t="shared" si="1"/>
        <v>0.01556300965</v>
      </c>
    </row>
    <row r="834" ht="15.75" customHeight="1">
      <c r="A834" s="471">
        <v>44398.0</v>
      </c>
      <c r="B834" s="472">
        <v>14631.950195</v>
      </c>
      <c r="C834" s="164">
        <f t="shared" si="1"/>
        <v>0.009136110248</v>
      </c>
    </row>
    <row r="835" ht="15.75" customHeight="1">
      <c r="A835" s="471">
        <v>44399.0</v>
      </c>
      <c r="B835" s="472">
        <v>14684.599609</v>
      </c>
      <c r="C835" s="164">
        <f t="shared" si="1"/>
        <v>0.003591791732</v>
      </c>
    </row>
    <row r="836" ht="15.75" customHeight="1">
      <c r="A836" s="471">
        <v>44400.0</v>
      </c>
      <c r="B836" s="472">
        <v>14836.990234</v>
      </c>
      <c r="C836" s="164">
        <f t="shared" si="1"/>
        <v>0.01032410377</v>
      </c>
    </row>
    <row r="837" ht="15.75" customHeight="1">
      <c r="A837" s="471">
        <v>44403.0</v>
      </c>
      <c r="B837" s="472">
        <v>14840.709961</v>
      </c>
      <c r="C837" s="164">
        <f t="shared" si="1"/>
        <v>0.0002506748835</v>
      </c>
    </row>
    <row r="838" ht="15.75" customHeight="1">
      <c r="A838" s="471">
        <v>44404.0</v>
      </c>
      <c r="B838" s="472">
        <v>14660.580078</v>
      </c>
      <c r="C838" s="164">
        <f t="shared" si="1"/>
        <v>-0.0122118132</v>
      </c>
    </row>
    <row r="839" ht="15.75" customHeight="1">
      <c r="A839" s="471">
        <v>44405.0</v>
      </c>
      <c r="B839" s="472">
        <v>14762.580078</v>
      </c>
      <c r="C839" s="164">
        <f t="shared" si="1"/>
        <v>0.006933341495</v>
      </c>
    </row>
    <row r="840" ht="15.75" customHeight="1">
      <c r="A840" s="471">
        <v>44406.0</v>
      </c>
      <c r="B840" s="472">
        <v>14778.259766</v>
      </c>
      <c r="C840" s="164">
        <f t="shared" si="1"/>
        <v>0.001061560169</v>
      </c>
    </row>
    <row r="841" ht="15.75" customHeight="1">
      <c r="A841" s="471">
        <v>44407.0</v>
      </c>
      <c r="B841" s="472">
        <v>14672.679688</v>
      </c>
      <c r="C841" s="164">
        <f t="shared" si="1"/>
        <v>-0.007169926139</v>
      </c>
    </row>
    <row r="842" ht="15.75" customHeight="1">
      <c r="A842" s="471">
        <v>44410.0</v>
      </c>
      <c r="B842" s="472">
        <v>14681.070313</v>
      </c>
      <c r="C842" s="164">
        <f t="shared" si="1"/>
        <v>0.0005716901744</v>
      </c>
    </row>
    <row r="843" ht="15.75" customHeight="1">
      <c r="A843" s="471">
        <v>44411.0</v>
      </c>
      <c r="B843" s="472">
        <v>14761.290039</v>
      </c>
      <c r="C843" s="164">
        <f t="shared" si="1"/>
        <v>0.005449286236</v>
      </c>
    </row>
    <row r="844" ht="15.75" customHeight="1">
      <c r="A844" s="471">
        <v>44412.0</v>
      </c>
      <c r="B844" s="472">
        <v>14780.530273</v>
      </c>
      <c r="C844" s="164">
        <f t="shared" si="1"/>
        <v>0.001302576247</v>
      </c>
    </row>
    <row r="845" ht="15.75" customHeight="1">
      <c r="A845" s="471">
        <v>44413.0</v>
      </c>
      <c r="B845" s="472">
        <v>14895.120117</v>
      </c>
      <c r="C845" s="164">
        <f t="shared" si="1"/>
        <v>0.007722857766</v>
      </c>
    </row>
    <row r="846" ht="15.75" customHeight="1">
      <c r="A846" s="471">
        <v>44414.0</v>
      </c>
      <c r="B846" s="472">
        <v>14835.759766</v>
      </c>
      <c r="C846" s="164">
        <f t="shared" si="1"/>
        <v>-0.003993183526</v>
      </c>
    </row>
    <row r="847" ht="15.75" customHeight="1">
      <c r="A847" s="471">
        <v>44417.0</v>
      </c>
      <c r="B847" s="472">
        <v>14860.179688</v>
      </c>
      <c r="C847" s="164">
        <f t="shared" si="1"/>
        <v>0.001644664419</v>
      </c>
    </row>
    <row r="848" ht="15.75" customHeight="1">
      <c r="A848" s="471">
        <v>44418.0</v>
      </c>
      <c r="B848" s="472">
        <v>14788.089844</v>
      </c>
      <c r="C848" s="164">
        <f t="shared" si="1"/>
        <v>-0.004863014753</v>
      </c>
    </row>
    <row r="849" ht="15.75" customHeight="1">
      <c r="A849" s="471">
        <v>44419.0</v>
      </c>
      <c r="B849" s="472">
        <v>14765.139648</v>
      </c>
      <c r="C849" s="164">
        <f t="shared" si="1"/>
        <v>-0.001553143329</v>
      </c>
    </row>
    <row r="850" ht="15.75" customHeight="1">
      <c r="A850" s="471">
        <v>44420.0</v>
      </c>
      <c r="B850" s="472">
        <v>14816.259766</v>
      </c>
      <c r="C850" s="164">
        <f t="shared" si="1"/>
        <v>0.003456237359</v>
      </c>
    </row>
    <row r="851" ht="15.75" customHeight="1">
      <c r="A851" s="471">
        <v>44421.0</v>
      </c>
      <c r="B851" s="472">
        <v>14822.900391</v>
      </c>
      <c r="C851" s="164">
        <f t="shared" si="1"/>
        <v>0.0004480980619</v>
      </c>
    </row>
    <row r="852" ht="15.75" customHeight="1">
      <c r="A852" s="471">
        <v>44424.0</v>
      </c>
      <c r="B852" s="472">
        <v>14793.759766</v>
      </c>
      <c r="C852" s="164">
        <f t="shared" si="1"/>
        <v>-0.001967854191</v>
      </c>
    </row>
    <row r="853" ht="15.75" customHeight="1">
      <c r="A853" s="471">
        <v>44425.0</v>
      </c>
      <c r="B853" s="472">
        <v>14656.179688</v>
      </c>
      <c r="C853" s="164">
        <f t="shared" si="1"/>
        <v>-0.009343386196</v>
      </c>
    </row>
    <row r="854" ht="15.75" customHeight="1">
      <c r="A854" s="471">
        <v>44426.0</v>
      </c>
      <c r="B854" s="472">
        <v>14525.910156</v>
      </c>
      <c r="C854" s="164">
        <f t="shared" si="1"/>
        <v>-0.00892810611</v>
      </c>
    </row>
    <row r="855" ht="15.75" customHeight="1">
      <c r="A855" s="471">
        <v>44427.0</v>
      </c>
      <c r="B855" s="472">
        <v>14541.790039</v>
      </c>
      <c r="C855" s="164">
        <f t="shared" si="1"/>
        <v>0.001092613758</v>
      </c>
    </row>
    <row r="856" ht="15.75" customHeight="1">
      <c r="A856" s="471">
        <v>44428.0</v>
      </c>
      <c r="B856" s="472">
        <v>14714.660156</v>
      </c>
      <c r="C856" s="164">
        <f t="shared" si="1"/>
        <v>0.01181771047</v>
      </c>
    </row>
    <row r="857" ht="15.75" customHeight="1">
      <c r="A857" s="471">
        <v>44431.0</v>
      </c>
      <c r="B857" s="472">
        <v>14942.650391</v>
      </c>
      <c r="C857" s="164">
        <f t="shared" si="1"/>
        <v>0.01537527997</v>
      </c>
    </row>
    <row r="858" ht="15.75" customHeight="1">
      <c r="A858" s="471">
        <v>44432.0</v>
      </c>
      <c r="B858" s="472">
        <v>15019.799805</v>
      </c>
      <c r="C858" s="164">
        <f t="shared" si="1"/>
        <v>0.005149751372</v>
      </c>
    </row>
    <row r="859" ht="15.75" customHeight="1">
      <c r="A859" s="471">
        <v>44433.0</v>
      </c>
      <c r="B859" s="472">
        <v>15041.860352</v>
      </c>
      <c r="C859" s="164">
        <f t="shared" si="1"/>
        <v>0.001467686804</v>
      </c>
    </row>
    <row r="860" ht="15.75" customHeight="1">
      <c r="A860" s="471">
        <v>44434.0</v>
      </c>
      <c r="B860" s="472">
        <v>14945.80957</v>
      </c>
      <c r="C860" s="164">
        <f t="shared" si="1"/>
        <v>-0.006406040264</v>
      </c>
    </row>
    <row r="861" ht="15.75" customHeight="1">
      <c r="A861" s="471">
        <v>44435.0</v>
      </c>
      <c r="B861" s="472">
        <v>15129.5</v>
      </c>
      <c r="C861" s="164">
        <f t="shared" si="1"/>
        <v>0.0122155161</v>
      </c>
    </row>
    <row r="862" ht="15.75" customHeight="1">
      <c r="A862" s="471">
        <v>44438.0</v>
      </c>
      <c r="B862" s="472">
        <v>15265.889648</v>
      </c>
      <c r="C862" s="164">
        <f t="shared" si="1"/>
        <v>0.00897442441</v>
      </c>
    </row>
    <row r="863" ht="15.75" customHeight="1">
      <c r="A863" s="471">
        <v>44439.0</v>
      </c>
      <c r="B863" s="472">
        <v>15259.240234</v>
      </c>
      <c r="C863" s="164">
        <f t="shared" si="1"/>
        <v>-0.0004356681941</v>
      </c>
    </row>
    <row r="864" ht="15.75" customHeight="1">
      <c r="A864" s="471">
        <v>44440.0</v>
      </c>
      <c r="B864" s="472">
        <v>15309.379883</v>
      </c>
      <c r="C864" s="164">
        <f t="shared" si="1"/>
        <v>0.003280468256</v>
      </c>
    </row>
    <row r="865" ht="15.75" customHeight="1">
      <c r="A865" s="471">
        <v>44441.0</v>
      </c>
      <c r="B865" s="472">
        <v>15331.179688</v>
      </c>
      <c r="C865" s="164">
        <f t="shared" si="1"/>
        <v>0.001422938026</v>
      </c>
    </row>
    <row r="866" ht="15.75" customHeight="1">
      <c r="A866" s="471">
        <v>44442.0</v>
      </c>
      <c r="B866" s="472">
        <v>15363.519531</v>
      </c>
      <c r="C866" s="164">
        <f t="shared" si="1"/>
        <v>0.002107194779</v>
      </c>
    </row>
    <row r="867" ht="15.75" customHeight="1">
      <c r="A867" s="471">
        <v>44446.0</v>
      </c>
      <c r="B867" s="472">
        <v>15374.330078</v>
      </c>
      <c r="C867" s="164">
        <f t="shared" si="1"/>
        <v>0.000703402976</v>
      </c>
    </row>
    <row r="868" ht="15.75" customHeight="1">
      <c r="A868" s="471">
        <v>44447.0</v>
      </c>
      <c r="B868" s="472">
        <v>15286.639648</v>
      </c>
      <c r="C868" s="164">
        <f t="shared" si="1"/>
        <v>-0.005720019287</v>
      </c>
    </row>
    <row r="869" ht="15.75" customHeight="1">
      <c r="A869" s="471">
        <v>44448.0</v>
      </c>
      <c r="B869" s="472">
        <v>15248.25</v>
      </c>
      <c r="C869" s="164">
        <f t="shared" si="1"/>
        <v>-0.002514478924</v>
      </c>
    </row>
    <row r="870" ht="15.75" customHeight="1">
      <c r="A870" s="471">
        <v>44449.0</v>
      </c>
      <c r="B870" s="472">
        <v>15115.490234</v>
      </c>
      <c r="C870" s="164">
        <f t="shared" si="1"/>
        <v>-0.008744681056</v>
      </c>
    </row>
    <row r="871" ht="15.75" customHeight="1">
      <c r="A871" s="471">
        <v>44452.0</v>
      </c>
      <c r="B871" s="472">
        <v>15105.580078</v>
      </c>
      <c r="C871" s="164">
        <f t="shared" si="1"/>
        <v>-0.0006558441679</v>
      </c>
    </row>
    <row r="872" ht="15.75" customHeight="1">
      <c r="A872" s="471">
        <v>44453.0</v>
      </c>
      <c r="B872" s="472">
        <v>15037.759766</v>
      </c>
      <c r="C872" s="164">
        <f t="shared" si="1"/>
        <v>-0.004499861448</v>
      </c>
    </row>
    <row r="873" ht="15.75" customHeight="1">
      <c r="A873" s="471">
        <v>44454.0</v>
      </c>
      <c r="B873" s="472">
        <v>15161.530273</v>
      </c>
      <c r="C873" s="164">
        <f t="shared" si="1"/>
        <v>0.008196960912</v>
      </c>
    </row>
    <row r="874" ht="15.75" customHeight="1">
      <c r="A874" s="471">
        <v>44455.0</v>
      </c>
      <c r="B874" s="472">
        <v>15181.919922</v>
      </c>
      <c r="C874" s="164">
        <f t="shared" si="1"/>
        <v>0.001343924434</v>
      </c>
    </row>
    <row r="875" ht="15.75" customHeight="1">
      <c r="A875" s="471">
        <v>44456.0</v>
      </c>
      <c r="B875" s="472">
        <v>15043.969727</v>
      </c>
      <c r="C875" s="164">
        <f t="shared" si="1"/>
        <v>-0.009128012736</v>
      </c>
    </row>
    <row r="876" ht="15.75" customHeight="1">
      <c r="A876" s="471">
        <v>44459.0</v>
      </c>
      <c r="B876" s="472">
        <v>14713.900391</v>
      </c>
      <c r="C876" s="164">
        <f t="shared" si="1"/>
        <v>-0.0221845765</v>
      </c>
    </row>
    <row r="877" ht="15.75" customHeight="1">
      <c r="A877" s="471">
        <v>44460.0</v>
      </c>
      <c r="B877" s="472">
        <v>14746.400391</v>
      </c>
      <c r="C877" s="164">
        <f t="shared" si="1"/>
        <v>0.002206359903</v>
      </c>
    </row>
    <row r="878" ht="15.75" customHeight="1">
      <c r="A878" s="471">
        <v>44461.0</v>
      </c>
      <c r="B878" s="472">
        <v>14896.849609</v>
      </c>
      <c r="C878" s="164">
        <f t="shared" si="1"/>
        <v>0.01015074324</v>
      </c>
    </row>
    <row r="879" ht="15.75" customHeight="1">
      <c r="A879" s="471">
        <v>44462.0</v>
      </c>
      <c r="B879" s="472">
        <v>15052.240234</v>
      </c>
      <c r="C879" s="164">
        <f t="shared" si="1"/>
        <v>0.01037707792</v>
      </c>
    </row>
    <row r="880" ht="15.75" customHeight="1">
      <c r="A880" s="471">
        <v>44463.0</v>
      </c>
      <c r="B880" s="472">
        <v>15047.700195</v>
      </c>
      <c r="C880" s="164">
        <f t="shared" si="1"/>
        <v>-0.0003016643202</v>
      </c>
    </row>
    <row r="881" ht="15.75" customHeight="1">
      <c r="A881" s="471">
        <v>44466.0</v>
      </c>
      <c r="B881" s="472">
        <v>14969.969727</v>
      </c>
      <c r="C881" s="164">
        <f t="shared" si="1"/>
        <v>-0.00517899237</v>
      </c>
    </row>
    <row r="882" ht="15.75" customHeight="1">
      <c r="A882" s="471">
        <v>44467.0</v>
      </c>
      <c r="B882" s="472">
        <v>14546.679688</v>
      </c>
      <c r="C882" s="164">
        <f t="shared" si="1"/>
        <v>-0.02868340875</v>
      </c>
    </row>
    <row r="883" ht="15.75" customHeight="1">
      <c r="A883" s="471">
        <v>44468.0</v>
      </c>
      <c r="B883" s="472">
        <v>14512.44043</v>
      </c>
      <c r="C883" s="164">
        <f t="shared" si="1"/>
        <v>-0.00235652516</v>
      </c>
    </row>
    <row r="884" ht="15.75" customHeight="1">
      <c r="A884" s="471">
        <v>44469.0</v>
      </c>
      <c r="B884" s="472">
        <v>14448.580078</v>
      </c>
      <c r="C884" s="164">
        <f t="shared" si="1"/>
        <v>-0.004410097046</v>
      </c>
    </row>
    <row r="885" ht="15.75" customHeight="1">
      <c r="A885" s="471">
        <v>44470.0</v>
      </c>
      <c r="B885" s="472">
        <v>14566.700195</v>
      </c>
      <c r="C885" s="164">
        <f t="shared" si="1"/>
        <v>0.008141969915</v>
      </c>
    </row>
    <row r="886" ht="15.75" customHeight="1">
      <c r="A886" s="471">
        <v>44473.0</v>
      </c>
      <c r="B886" s="472">
        <v>14255.480469</v>
      </c>
      <c r="C886" s="164">
        <f t="shared" si="1"/>
        <v>-0.02159668805</v>
      </c>
    </row>
    <row r="887" ht="15.75" customHeight="1">
      <c r="A887" s="471">
        <v>44474.0</v>
      </c>
      <c r="B887" s="472">
        <v>14433.830078</v>
      </c>
      <c r="C887" s="164">
        <f t="shared" si="1"/>
        <v>0.01243333514</v>
      </c>
    </row>
    <row r="888" ht="15.75" customHeight="1">
      <c r="A888" s="471">
        <v>44475.0</v>
      </c>
      <c r="B888" s="472">
        <v>14501.910156</v>
      </c>
      <c r="C888" s="164">
        <f t="shared" si="1"/>
        <v>0.004705613409</v>
      </c>
    </row>
    <row r="889" ht="15.75" customHeight="1">
      <c r="A889" s="471">
        <v>44476.0</v>
      </c>
      <c r="B889" s="472">
        <v>14654.019531</v>
      </c>
      <c r="C889" s="164">
        <f t="shared" si="1"/>
        <v>0.0104342929</v>
      </c>
    </row>
    <row r="890" ht="15.75" customHeight="1">
      <c r="A890" s="471">
        <v>44477.0</v>
      </c>
      <c r="B890" s="472">
        <v>14579.540039</v>
      </c>
      <c r="C890" s="164">
        <f t="shared" si="1"/>
        <v>-0.005095489858</v>
      </c>
    </row>
    <row r="891" ht="15.75" customHeight="1">
      <c r="A891" s="471">
        <v>44480.0</v>
      </c>
      <c r="B891" s="472">
        <v>14486.200195</v>
      </c>
      <c r="C891" s="164">
        <f t="shared" si="1"/>
        <v>-0.006422693116</v>
      </c>
    </row>
    <row r="892" ht="15.75" customHeight="1">
      <c r="A892" s="471">
        <v>44481.0</v>
      </c>
      <c r="B892" s="472">
        <v>14465.919922</v>
      </c>
      <c r="C892" s="164">
        <f t="shared" si="1"/>
        <v>-0.001400952762</v>
      </c>
    </row>
    <row r="893" ht="15.75" customHeight="1">
      <c r="A893" s="471">
        <v>44482.0</v>
      </c>
      <c r="B893" s="472">
        <v>14571.639648</v>
      </c>
      <c r="C893" s="164">
        <f t="shared" si="1"/>
        <v>0.00728161696</v>
      </c>
    </row>
    <row r="894" ht="15.75" customHeight="1">
      <c r="A894" s="471">
        <v>44483.0</v>
      </c>
      <c r="B894" s="472">
        <v>14823.429688</v>
      </c>
      <c r="C894" s="164">
        <f t="shared" si="1"/>
        <v>0.01713186626</v>
      </c>
    </row>
    <row r="895" ht="15.75" customHeight="1">
      <c r="A895" s="471">
        <v>44484.0</v>
      </c>
      <c r="B895" s="472">
        <v>14897.339844</v>
      </c>
      <c r="C895" s="164">
        <f t="shared" si="1"/>
        <v>0.004973647017</v>
      </c>
    </row>
    <row r="896" ht="15.75" customHeight="1">
      <c r="A896" s="471">
        <v>44487.0</v>
      </c>
      <c r="B896" s="472">
        <v>15021.80957</v>
      </c>
      <c r="C896" s="164">
        <f t="shared" si="1"/>
        <v>0.00832045339</v>
      </c>
    </row>
    <row r="897" ht="15.75" customHeight="1">
      <c r="A897" s="471">
        <v>44488.0</v>
      </c>
      <c r="B897" s="472">
        <v>15129.089844</v>
      </c>
      <c r="C897" s="164">
        <f t="shared" si="1"/>
        <v>0.007116253831</v>
      </c>
    </row>
    <row r="898" ht="15.75" customHeight="1">
      <c r="A898" s="471">
        <v>44489.0</v>
      </c>
      <c r="B898" s="472">
        <v>15121.679688</v>
      </c>
      <c r="C898" s="164">
        <f t="shared" si="1"/>
        <v>-0.0004899152162</v>
      </c>
    </row>
    <row r="899" ht="15.75" customHeight="1">
      <c r="A899" s="471">
        <v>44490.0</v>
      </c>
      <c r="B899" s="472">
        <v>15215.700195</v>
      </c>
      <c r="C899" s="164">
        <f t="shared" si="1"/>
        <v>0.006198347279</v>
      </c>
    </row>
    <row r="900" ht="15.75" customHeight="1">
      <c r="A900" s="471">
        <v>44491.0</v>
      </c>
      <c r="B900" s="472">
        <v>15090.200195</v>
      </c>
      <c r="C900" s="164">
        <f t="shared" si="1"/>
        <v>-0.008282262911</v>
      </c>
    </row>
    <row r="901" ht="15.75" customHeight="1">
      <c r="A901" s="471">
        <v>44494.0</v>
      </c>
      <c r="B901" s="472">
        <v>15226.709961</v>
      </c>
      <c r="C901" s="164">
        <f t="shared" si="1"/>
        <v>0.009005580574</v>
      </c>
    </row>
    <row r="902" ht="15.75" customHeight="1">
      <c r="A902" s="471">
        <v>44495.0</v>
      </c>
      <c r="B902" s="472">
        <v>15235.709961</v>
      </c>
      <c r="C902" s="164">
        <f t="shared" si="1"/>
        <v>0.0005908920096</v>
      </c>
    </row>
    <row r="903" ht="15.75" customHeight="1">
      <c r="A903" s="471">
        <v>44496.0</v>
      </c>
      <c r="B903" s="472">
        <v>15235.839844</v>
      </c>
      <c r="C903" s="164">
        <f t="shared" si="1"/>
        <v>0.000008524869974</v>
      </c>
    </row>
    <row r="904" ht="15.75" customHeight="1">
      <c r="A904" s="471">
        <v>44497.0</v>
      </c>
      <c r="B904" s="472">
        <v>15448.120117</v>
      </c>
      <c r="C904" s="164">
        <f t="shared" si="1"/>
        <v>0.01383678379</v>
      </c>
    </row>
    <row r="905" ht="15.75" customHeight="1">
      <c r="A905" s="471">
        <v>44498.0</v>
      </c>
      <c r="B905" s="472">
        <v>15498.389648</v>
      </c>
      <c r="C905" s="164">
        <f t="shared" si="1"/>
        <v>0.003248804185</v>
      </c>
    </row>
    <row r="906" ht="15.75" customHeight="1">
      <c r="A906" s="471">
        <v>44501.0</v>
      </c>
      <c r="B906" s="472">
        <v>15595.919922</v>
      </c>
      <c r="C906" s="164">
        <f t="shared" si="1"/>
        <v>0.006273211735</v>
      </c>
    </row>
    <row r="907" ht="15.75" customHeight="1">
      <c r="A907" s="471">
        <v>44502.0</v>
      </c>
      <c r="B907" s="472">
        <v>15649.599609</v>
      </c>
      <c r="C907" s="164">
        <f t="shared" si="1"/>
        <v>0.003435995984</v>
      </c>
    </row>
    <row r="908" ht="15.75" customHeight="1">
      <c r="A908" s="471">
        <v>44503.0</v>
      </c>
      <c r="B908" s="472">
        <v>15811.580078</v>
      </c>
      <c r="C908" s="164">
        <f t="shared" si="1"/>
        <v>0.01029725534</v>
      </c>
    </row>
    <row r="909" ht="15.75" customHeight="1">
      <c r="A909" s="471">
        <v>44504.0</v>
      </c>
      <c r="B909" s="472">
        <v>15940.30957</v>
      </c>
      <c r="C909" s="164">
        <f t="shared" si="1"/>
        <v>0.008108506217</v>
      </c>
    </row>
    <row r="910" ht="15.75" customHeight="1">
      <c r="A910" s="471">
        <v>44505.0</v>
      </c>
      <c r="B910" s="472">
        <v>15971.589844</v>
      </c>
      <c r="C910" s="164">
        <f t="shared" si="1"/>
        <v>0.001960415055</v>
      </c>
    </row>
    <row r="911" ht="15.75" customHeight="1">
      <c r="A911" s="471">
        <v>44508.0</v>
      </c>
      <c r="B911" s="472">
        <v>15982.360352</v>
      </c>
      <c r="C911" s="164">
        <f t="shared" si="1"/>
        <v>0.0006741268821</v>
      </c>
    </row>
    <row r="912" ht="15.75" customHeight="1">
      <c r="A912" s="471">
        <v>44509.0</v>
      </c>
      <c r="B912" s="472">
        <v>15886.540039</v>
      </c>
      <c r="C912" s="164">
        <f t="shared" si="1"/>
        <v>-0.006013423781</v>
      </c>
    </row>
    <row r="913" ht="15.75" customHeight="1">
      <c r="A913" s="471">
        <v>44510.0</v>
      </c>
      <c r="B913" s="472">
        <v>15622.709961</v>
      </c>
      <c r="C913" s="164">
        <f t="shared" si="1"/>
        <v>-0.0167465899</v>
      </c>
    </row>
    <row r="914" ht="15.75" customHeight="1">
      <c r="A914" s="471">
        <v>44511.0</v>
      </c>
      <c r="B914" s="472">
        <v>15704.280273</v>
      </c>
      <c r="C914" s="164">
        <f t="shared" si="1"/>
        <v>0.005207681666</v>
      </c>
    </row>
    <row r="915" ht="15.75" customHeight="1">
      <c r="A915" s="471">
        <v>44512.0</v>
      </c>
      <c r="B915" s="472">
        <v>15860.959961</v>
      </c>
      <c r="C915" s="164">
        <f t="shared" si="1"/>
        <v>0.009927437499</v>
      </c>
    </row>
    <row r="916" ht="15.75" customHeight="1">
      <c r="A916" s="471">
        <v>44515.0</v>
      </c>
      <c r="B916" s="472">
        <v>15853.849609</v>
      </c>
      <c r="C916" s="164">
        <f t="shared" si="1"/>
        <v>-0.0004483931775</v>
      </c>
    </row>
    <row r="917" ht="15.75" customHeight="1">
      <c r="A917" s="471">
        <v>44516.0</v>
      </c>
      <c r="B917" s="472">
        <v>15973.860352</v>
      </c>
      <c r="C917" s="164">
        <f t="shared" si="1"/>
        <v>0.007541309878</v>
      </c>
    </row>
    <row r="918" ht="15.75" customHeight="1">
      <c r="A918" s="471">
        <v>44517.0</v>
      </c>
      <c r="B918" s="472">
        <v>15921.570313</v>
      </c>
      <c r="C918" s="164">
        <f t="shared" si="1"/>
        <v>-0.003278844948</v>
      </c>
    </row>
    <row r="919" ht="15.75" customHeight="1">
      <c r="A919" s="471">
        <v>44518.0</v>
      </c>
      <c r="B919" s="472">
        <v>15993.709961</v>
      </c>
      <c r="C919" s="164">
        <f t="shared" si="1"/>
        <v>0.004520704204</v>
      </c>
    </row>
    <row r="920" ht="15.75" customHeight="1">
      <c r="A920" s="471">
        <v>44519.0</v>
      </c>
      <c r="B920" s="472">
        <v>16057.44043</v>
      </c>
      <c r="C920" s="164">
        <f t="shared" si="1"/>
        <v>0.003976802843</v>
      </c>
    </row>
    <row r="921" ht="15.75" customHeight="1">
      <c r="A921" s="471">
        <v>44522.0</v>
      </c>
      <c r="B921" s="472">
        <v>15854.759766</v>
      </c>
      <c r="C921" s="164">
        <f t="shared" si="1"/>
        <v>-0.01270256441</v>
      </c>
    </row>
    <row r="922" ht="15.75" customHeight="1">
      <c r="A922" s="471">
        <v>44523.0</v>
      </c>
      <c r="B922" s="472">
        <v>15775.139648</v>
      </c>
      <c r="C922" s="164">
        <f t="shared" si="1"/>
        <v>-0.00503449506</v>
      </c>
    </row>
    <row r="923" ht="15.75" customHeight="1">
      <c r="A923" s="471">
        <v>44524.0</v>
      </c>
      <c r="B923" s="472">
        <v>15845.230469</v>
      </c>
      <c r="C923" s="164">
        <f t="shared" si="1"/>
        <v>0.00443327738</v>
      </c>
    </row>
    <row r="924" ht="15.75" customHeight="1">
      <c r="A924" s="471">
        <v>44526.0</v>
      </c>
      <c r="B924" s="472">
        <v>15491.660156</v>
      </c>
      <c r="C924" s="164">
        <f t="shared" si="1"/>
        <v>-0.02256671359</v>
      </c>
    </row>
    <row r="925" ht="15.75" customHeight="1">
      <c r="A925" s="471">
        <v>44529.0</v>
      </c>
      <c r="B925" s="472">
        <v>15782.830078</v>
      </c>
      <c r="C925" s="164">
        <f t="shared" si="1"/>
        <v>0.01862082055</v>
      </c>
    </row>
    <row r="926" ht="15.75" customHeight="1">
      <c r="A926" s="471">
        <v>44530.0</v>
      </c>
      <c r="B926" s="472">
        <v>15537.69043</v>
      </c>
      <c r="C926" s="164">
        <f t="shared" si="1"/>
        <v>-0.0156539323</v>
      </c>
    </row>
    <row r="927" ht="15.75" customHeight="1">
      <c r="A927" s="471">
        <v>44531.0</v>
      </c>
      <c r="B927" s="472">
        <v>15254.049805</v>
      </c>
      <c r="C927" s="164">
        <f t="shared" si="1"/>
        <v>-0.01842368413</v>
      </c>
    </row>
    <row r="928" ht="15.75" customHeight="1">
      <c r="A928" s="471">
        <v>44532.0</v>
      </c>
      <c r="B928" s="472">
        <v>15381.320313</v>
      </c>
      <c r="C928" s="164">
        <f t="shared" si="1"/>
        <v>0.00830877771</v>
      </c>
    </row>
    <row r="929" ht="15.75" customHeight="1">
      <c r="A929" s="471">
        <v>44533.0</v>
      </c>
      <c r="B929" s="472">
        <v>15085.469727</v>
      </c>
      <c r="C929" s="164">
        <f t="shared" si="1"/>
        <v>-0.01942179568</v>
      </c>
    </row>
    <row r="930" ht="15.75" customHeight="1">
      <c r="A930" s="471">
        <v>44536.0</v>
      </c>
      <c r="B930" s="472">
        <v>15225.150391</v>
      </c>
      <c r="C930" s="164">
        <f t="shared" si="1"/>
        <v>0.009216680638</v>
      </c>
    </row>
    <row r="931" ht="15.75" customHeight="1">
      <c r="A931" s="471">
        <v>44537.0</v>
      </c>
      <c r="B931" s="472">
        <v>15686.919922</v>
      </c>
      <c r="C931" s="164">
        <f t="shared" si="1"/>
        <v>0.02987854768</v>
      </c>
    </row>
    <row r="932" ht="15.75" customHeight="1">
      <c r="A932" s="471">
        <v>44538.0</v>
      </c>
      <c r="B932" s="472">
        <v>15786.990234</v>
      </c>
      <c r="C932" s="164">
        <f t="shared" si="1"/>
        <v>0.006358958814</v>
      </c>
    </row>
    <row r="933" ht="15.75" customHeight="1">
      <c r="A933" s="471">
        <v>44539.0</v>
      </c>
      <c r="B933" s="472">
        <v>15517.370117</v>
      </c>
      <c r="C933" s="164">
        <f t="shared" si="1"/>
        <v>-0.01722614877</v>
      </c>
    </row>
    <row r="934" ht="15.75" customHeight="1">
      <c r="A934" s="471">
        <v>44540.0</v>
      </c>
      <c r="B934" s="472">
        <v>15630.599609</v>
      </c>
      <c r="C934" s="164">
        <f t="shared" si="1"/>
        <v>0.007270457225</v>
      </c>
    </row>
    <row r="935" ht="15.75" customHeight="1">
      <c r="A935" s="471">
        <v>44543.0</v>
      </c>
      <c r="B935" s="472">
        <v>15413.280273</v>
      </c>
      <c r="C935" s="164">
        <f t="shared" si="1"/>
        <v>-0.0140010132</v>
      </c>
    </row>
    <row r="936" ht="15.75" customHeight="1">
      <c r="A936" s="471">
        <v>44544.0</v>
      </c>
      <c r="B936" s="472">
        <v>15237.639648</v>
      </c>
      <c r="C936" s="164">
        <f t="shared" si="1"/>
        <v>-0.01146083367</v>
      </c>
    </row>
    <row r="937" ht="15.75" customHeight="1">
      <c r="A937" s="471">
        <v>44545.0</v>
      </c>
      <c r="B937" s="472">
        <v>15565.580078</v>
      </c>
      <c r="C937" s="164">
        <f t="shared" si="1"/>
        <v>0.02129341178</v>
      </c>
    </row>
    <row r="938" ht="15.75" customHeight="1">
      <c r="A938" s="471">
        <v>44546.0</v>
      </c>
      <c r="B938" s="472">
        <v>15180.429688</v>
      </c>
      <c r="C938" s="164">
        <f t="shared" si="1"/>
        <v>-0.02505499354</v>
      </c>
    </row>
    <row r="939" ht="15.75" customHeight="1">
      <c r="A939" s="471">
        <v>44547.0</v>
      </c>
      <c r="B939" s="472">
        <v>15169.679688</v>
      </c>
      <c r="C939" s="164">
        <f t="shared" si="1"/>
        <v>-0.0007083994536</v>
      </c>
    </row>
    <row r="940" ht="15.75" customHeight="1">
      <c r="A940" s="471">
        <v>44550.0</v>
      </c>
      <c r="B940" s="472">
        <v>14980.94043</v>
      </c>
      <c r="C940" s="164">
        <f t="shared" si="1"/>
        <v>-0.01251992315</v>
      </c>
    </row>
    <row r="941" ht="15.75" customHeight="1">
      <c r="A941" s="471">
        <v>44551.0</v>
      </c>
      <c r="B941" s="472">
        <v>15341.089844</v>
      </c>
      <c r="C941" s="164">
        <f t="shared" si="1"/>
        <v>0.02375608415</v>
      </c>
    </row>
    <row r="942" ht="15.75" customHeight="1">
      <c r="A942" s="471">
        <v>44552.0</v>
      </c>
      <c r="B942" s="472">
        <v>15521.889648</v>
      </c>
      <c r="C942" s="164">
        <f t="shared" si="1"/>
        <v>0.0117164237</v>
      </c>
    </row>
    <row r="943" ht="15.75" customHeight="1">
      <c r="A943" s="471">
        <v>44553.0</v>
      </c>
      <c r="B943" s="472">
        <v>15653.370117</v>
      </c>
      <c r="C943" s="164">
        <f t="shared" si="1"/>
        <v>0.008434973729</v>
      </c>
    </row>
    <row r="944" ht="15.75" customHeight="1">
      <c r="A944" s="471">
        <v>44557.0</v>
      </c>
      <c r="B944" s="472">
        <v>15871.259766</v>
      </c>
      <c r="C944" s="164">
        <f t="shared" si="1"/>
        <v>0.01382367499</v>
      </c>
    </row>
    <row r="945" ht="15.75" customHeight="1">
      <c r="A945" s="471">
        <v>44558.0</v>
      </c>
      <c r="B945" s="472">
        <v>15781.719727</v>
      </c>
      <c r="C945" s="164">
        <f t="shared" si="1"/>
        <v>-0.005657620816</v>
      </c>
    </row>
    <row r="946" ht="15.75" customHeight="1">
      <c r="A946" s="471">
        <v>44559.0</v>
      </c>
      <c r="B946" s="472">
        <v>15766.219727</v>
      </c>
      <c r="C946" s="164">
        <f t="shared" si="1"/>
        <v>-0.0009826316086</v>
      </c>
    </row>
    <row r="947" ht="15.75" customHeight="1">
      <c r="A947" s="471">
        <v>44560.0</v>
      </c>
      <c r="B947" s="472">
        <v>15741.55957</v>
      </c>
      <c r="C947" s="164">
        <f t="shared" si="1"/>
        <v>-0.001565337995</v>
      </c>
    </row>
    <row r="948" ht="15.75" customHeight="1">
      <c r="A948" s="471">
        <v>44561.0</v>
      </c>
      <c r="B948" s="472">
        <v>15644.969727</v>
      </c>
      <c r="C948" s="164">
        <f t="shared" si="1"/>
        <v>-0.006154879185</v>
      </c>
    </row>
    <row r="949" ht="15.75" customHeight="1">
      <c r="A949" s="471">
        <v>44564.0</v>
      </c>
      <c r="B949" s="472">
        <v>15832.799805</v>
      </c>
      <c r="C949" s="164">
        <f t="shared" si="1"/>
        <v>0.01193428315</v>
      </c>
    </row>
    <row r="950" ht="15.75" customHeight="1">
      <c r="A950" s="471">
        <v>44565.0</v>
      </c>
      <c r="B950" s="472">
        <v>15622.719727</v>
      </c>
      <c r="C950" s="164">
        <f t="shared" si="1"/>
        <v>-0.01335747778</v>
      </c>
    </row>
    <row r="951" ht="15.75" customHeight="1">
      <c r="A951" s="471">
        <v>44566.0</v>
      </c>
      <c r="B951" s="472">
        <v>15100.169922</v>
      </c>
      <c r="C951" s="164">
        <f t="shared" si="1"/>
        <v>-0.03402025063</v>
      </c>
    </row>
    <row r="952" ht="15.75" customHeight="1">
      <c r="A952" s="471">
        <v>44567.0</v>
      </c>
      <c r="B952" s="472">
        <v>15080.860352</v>
      </c>
      <c r="C952" s="164">
        <f t="shared" si="1"/>
        <v>-0.001279583398</v>
      </c>
    </row>
    <row r="953" ht="15.75" customHeight="1">
      <c r="A953" s="471">
        <v>44568.0</v>
      </c>
      <c r="B953" s="472">
        <v>14935.900391</v>
      </c>
      <c r="C953" s="164">
        <f t="shared" si="1"/>
        <v>-0.00965867631</v>
      </c>
    </row>
    <row r="954" ht="15.75" customHeight="1">
      <c r="A954" s="471">
        <v>44571.0</v>
      </c>
      <c r="B954" s="472">
        <v>14942.830078</v>
      </c>
      <c r="C954" s="164">
        <f t="shared" si="1"/>
        <v>0.0004638541876</v>
      </c>
    </row>
    <row r="955" ht="15.75" customHeight="1">
      <c r="A955" s="471">
        <v>44572.0</v>
      </c>
      <c r="B955" s="472">
        <v>15153.450195</v>
      </c>
      <c r="C955" s="164">
        <f t="shared" si="1"/>
        <v>0.01399665032</v>
      </c>
    </row>
    <row r="956" ht="15.75" customHeight="1">
      <c r="A956" s="471">
        <v>44573.0</v>
      </c>
      <c r="B956" s="472">
        <v>15188.389648</v>
      </c>
      <c r="C956" s="164">
        <f t="shared" si="1"/>
        <v>0.00230305536</v>
      </c>
    </row>
    <row r="957" ht="15.75" customHeight="1">
      <c r="A957" s="471">
        <v>44574.0</v>
      </c>
      <c r="B957" s="472">
        <v>14806.80957</v>
      </c>
      <c r="C957" s="164">
        <f t="shared" si="1"/>
        <v>-0.025444116</v>
      </c>
    </row>
    <row r="958" ht="15.75" customHeight="1">
      <c r="A958" s="471">
        <v>44575.0</v>
      </c>
      <c r="B958" s="472">
        <v>14893.75</v>
      </c>
      <c r="C958" s="164">
        <f t="shared" si="1"/>
        <v>0.00585448083</v>
      </c>
    </row>
    <row r="959" ht="15.75" customHeight="1">
      <c r="A959" s="471">
        <v>44579.0</v>
      </c>
      <c r="B959" s="472">
        <v>14506.900391</v>
      </c>
      <c r="C959" s="164">
        <f t="shared" si="1"/>
        <v>-0.0263172366</v>
      </c>
    </row>
    <row r="960" ht="15.75" customHeight="1">
      <c r="A960" s="471">
        <v>44580.0</v>
      </c>
      <c r="B960" s="472">
        <v>14340.259766</v>
      </c>
      <c r="C960" s="164">
        <f t="shared" si="1"/>
        <v>-0.01155347547</v>
      </c>
    </row>
    <row r="961" ht="15.75" customHeight="1">
      <c r="A961" s="471">
        <v>44581.0</v>
      </c>
      <c r="B961" s="472">
        <v>14154.019531</v>
      </c>
      <c r="C961" s="164">
        <f t="shared" si="1"/>
        <v>-0.01307230025</v>
      </c>
    </row>
    <row r="962" ht="15.75" customHeight="1">
      <c r="A962" s="471">
        <v>44582.0</v>
      </c>
      <c r="B962" s="472">
        <v>13768.919922</v>
      </c>
      <c r="C962" s="164">
        <f t="shared" si="1"/>
        <v>-0.02758477692</v>
      </c>
    </row>
    <row r="963" ht="15.75" customHeight="1">
      <c r="A963" s="471">
        <v>44585.0</v>
      </c>
      <c r="B963" s="472">
        <v>13855.129883</v>
      </c>
      <c r="C963" s="164">
        <f t="shared" si="1"/>
        <v>0.006241680093</v>
      </c>
    </row>
    <row r="964" ht="15.75" customHeight="1">
      <c r="A964" s="471">
        <v>44586.0</v>
      </c>
      <c r="B964" s="472">
        <v>13539.290039</v>
      </c>
      <c r="C964" s="164">
        <f t="shared" si="1"/>
        <v>-0.02305972095</v>
      </c>
    </row>
    <row r="965" ht="15.75" customHeight="1">
      <c r="A965" s="471">
        <v>44587.0</v>
      </c>
      <c r="B965" s="472">
        <v>13542.120117</v>
      </c>
      <c r="C965" s="164">
        <f t="shared" si="1"/>
        <v>0.0002090052175</v>
      </c>
    </row>
    <row r="966" ht="15.75" customHeight="1">
      <c r="A966" s="471">
        <v>44588.0</v>
      </c>
      <c r="B966" s="472">
        <v>13352.780273</v>
      </c>
      <c r="C966" s="164">
        <f t="shared" si="1"/>
        <v>-0.01408021367</v>
      </c>
    </row>
    <row r="967" ht="15.75" customHeight="1">
      <c r="A967" s="471">
        <v>44589.0</v>
      </c>
      <c r="B967" s="472">
        <v>13770.570313</v>
      </c>
      <c r="C967" s="164">
        <f t="shared" si="1"/>
        <v>0.03080910564</v>
      </c>
    </row>
    <row r="968" ht="15.75" customHeight="1">
      <c r="A968" s="471">
        <v>44592.0</v>
      </c>
      <c r="B968" s="472">
        <v>14239.879883</v>
      </c>
      <c r="C968" s="164">
        <f t="shared" si="1"/>
        <v>0.03351274182</v>
      </c>
    </row>
    <row r="969" ht="15.75" customHeight="1">
      <c r="A969" s="471">
        <v>44593.0</v>
      </c>
      <c r="B969" s="472">
        <v>14346.0</v>
      </c>
      <c r="C969" s="164">
        <f t="shared" si="1"/>
        <v>0.007424686939</v>
      </c>
    </row>
    <row r="970" ht="15.75" customHeight="1">
      <c r="A970" s="471">
        <v>44594.0</v>
      </c>
      <c r="B970" s="472">
        <v>14417.549805</v>
      </c>
      <c r="C970" s="164">
        <f t="shared" si="1"/>
        <v>0.00497504328</v>
      </c>
    </row>
    <row r="971" ht="15.75" customHeight="1">
      <c r="A971" s="471">
        <v>44595.0</v>
      </c>
      <c r="B971" s="472">
        <v>13878.820313</v>
      </c>
      <c r="C971" s="164">
        <f t="shared" si="1"/>
        <v>-0.03808224138</v>
      </c>
    </row>
    <row r="972" ht="15.75" customHeight="1">
      <c r="A972" s="471">
        <v>44596.0</v>
      </c>
      <c r="B972" s="472">
        <v>14098.009766</v>
      </c>
      <c r="C972" s="164">
        <f t="shared" si="1"/>
        <v>0.01566967647</v>
      </c>
    </row>
    <row r="973" ht="15.75" customHeight="1">
      <c r="A973" s="471">
        <v>44599.0</v>
      </c>
      <c r="B973" s="472">
        <v>14015.669922</v>
      </c>
      <c r="C973" s="164">
        <f t="shared" si="1"/>
        <v>-0.005857652243</v>
      </c>
    </row>
    <row r="974" ht="15.75" customHeight="1">
      <c r="A974" s="471">
        <v>44600.0</v>
      </c>
      <c r="B974" s="472">
        <v>14194.450195</v>
      </c>
      <c r="C974" s="164">
        <f t="shared" si="1"/>
        <v>0.01267507304</v>
      </c>
    </row>
    <row r="975" ht="15.75" customHeight="1">
      <c r="A975" s="471">
        <v>44601.0</v>
      </c>
      <c r="B975" s="472">
        <v>14490.370117</v>
      </c>
      <c r="C975" s="164">
        <f t="shared" si="1"/>
        <v>0.02063324206</v>
      </c>
    </row>
    <row r="976" ht="15.75" customHeight="1">
      <c r="A976" s="471">
        <v>44602.0</v>
      </c>
      <c r="B976" s="472">
        <v>14185.639648</v>
      </c>
      <c r="C976" s="164">
        <f t="shared" si="1"/>
        <v>-0.02125413842</v>
      </c>
    </row>
    <row r="977" ht="15.75" customHeight="1">
      <c r="A977" s="471">
        <v>44603.0</v>
      </c>
      <c r="B977" s="472">
        <v>13791.150391</v>
      </c>
      <c r="C977" s="164">
        <f t="shared" si="1"/>
        <v>-0.02820305007</v>
      </c>
    </row>
    <row r="978" ht="15.75" customHeight="1">
      <c r="A978" s="471">
        <v>44606.0</v>
      </c>
      <c r="B978" s="472">
        <v>13790.919922</v>
      </c>
      <c r="C978" s="164">
        <f t="shared" si="1"/>
        <v>-0.00001671150841</v>
      </c>
    </row>
    <row r="979" ht="15.75" customHeight="1">
      <c r="A979" s="471">
        <v>44607.0</v>
      </c>
      <c r="B979" s="472">
        <v>14139.759766</v>
      </c>
      <c r="C979" s="164">
        <f t="shared" si="1"/>
        <v>0.02498027171</v>
      </c>
    </row>
    <row r="980" ht="15.75" customHeight="1">
      <c r="A980" s="471">
        <v>44608.0</v>
      </c>
      <c r="B980" s="472">
        <v>14124.089844</v>
      </c>
      <c r="C980" s="164">
        <f t="shared" si="1"/>
        <v>-0.001108831516</v>
      </c>
    </row>
    <row r="981" ht="15.75" customHeight="1">
      <c r="A981" s="471">
        <v>44609.0</v>
      </c>
      <c r="B981" s="472">
        <v>13716.719727</v>
      </c>
      <c r="C981" s="164">
        <f t="shared" si="1"/>
        <v>-0.02926633237</v>
      </c>
    </row>
    <row r="982" ht="15.75" customHeight="1">
      <c r="A982" s="471">
        <v>44610.0</v>
      </c>
      <c r="B982" s="472">
        <v>13548.070313</v>
      </c>
      <c r="C982" s="164">
        <f t="shared" si="1"/>
        <v>-0.0123713819</v>
      </c>
    </row>
    <row r="983" ht="15.75" customHeight="1">
      <c r="A983" s="471">
        <v>44614.0</v>
      </c>
      <c r="B983" s="472">
        <v>13381.519531</v>
      </c>
      <c r="C983" s="164">
        <f t="shared" si="1"/>
        <v>-0.01236950927</v>
      </c>
    </row>
    <row r="984" ht="15.75" customHeight="1">
      <c r="A984" s="471">
        <v>44615.0</v>
      </c>
      <c r="B984" s="472">
        <v>13037.490234</v>
      </c>
      <c r="C984" s="164">
        <f t="shared" si="1"/>
        <v>-0.02604554433</v>
      </c>
    </row>
    <row r="985" ht="15.75" customHeight="1">
      <c r="A985" s="471">
        <v>44616.0</v>
      </c>
      <c r="B985" s="472">
        <v>13473.589844</v>
      </c>
      <c r="C985" s="164">
        <f t="shared" si="1"/>
        <v>0.03290239027</v>
      </c>
    </row>
    <row r="986" ht="15.75" customHeight="1">
      <c r="A986" s="471">
        <v>44617.0</v>
      </c>
      <c r="B986" s="472">
        <v>13694.620117</v>
      </c>
      <c r="C986" s="164">
        <f t="shared" si="1"/>
        <v>0.016271602</v>
      </c>
    </row>
    <row r="987" ht="15.75" customHeight="1">
      <c r="A987" s="471">
        <v>44620.0</v>
      </c>
      <c r="B987" s="472">
        <v>13751.400391</v>
      </c>
      <c r="C987" s="164">
        <f t="shared" si="1"/>
        <v>0.004137602024</v>
      </c>
    </row>
    <row r="988" ht="15.75" customHeight="1">
      <c r="A988" s="471">
        <v>44621.0</v>
      </c>
      <c r="B988" s="472">
        <v>13532.459961</v>
      </c>
      <c r="C988" s="164">
        <f t="shared" si="1"/>
        <v>-0.01604942459</v>
      </c>
    </row>
    <row r="989" ht="15.75" customHeight="1">
      <c r="A989" s="471">
        <v>44622.0</v>
      </c>
      <c r="B989" s="472">
        <v>13752.019531</v>
      </c>
      <c r="C989" s="164">
        <f t="shared" si="1"/>
        <v>0.01609444735</v>
      </c>
    </row>
    <row r="990" ht="15.75" customHeight="1">
      <c r="A990" s="471">
        <v>44623.0</v>
      </c>
      <c r="B990" s="472">
        <v>13537.94043</v>
      </c>
      <c r="C990" s="164">
        <f t="shared" si="1"/>
        <v>-0.01568954244</v>
      </c>
    </row>
    <row r="991" ht="15.75" customHeight="1">
      <c r="A991" s="471">
        <v>44624.0</v>
      </c>
      <c r="B991" s="472">
        <v>13313.44043</v>
      </c>
      <c r="C991" s="164">
        <f t="shared" si="1"/>
        <v>-0.01672206227</v>
      </c>
    </row>
    <row r="992" ht="15.75" customHeight="1">
      <c r="A992" s="471">
        <v>44627.0</v>
      </c>
      <c r="B992" s="472">
        <v>12830.959961</v>
      </c>
      <c r="C992" s="164">
        <f t="shared" si="1"/>
        <v>-0.03691308619</v>
      </c>
    </row>
    <row r="993" ht="15.75" customHeight="1">
      <c r="A993" s="471">
        <v>44628.0</v>
      </c>
      <c r="B993" s="472">
        <v>12795.549805</v>
      </c>
      <c r="C993" s="164">
        <f t="shared" si="1"/>
        <v>-0.002763558429</v>
      </c>
    </row>
    <row r="994" ht="15.75" customHeight="1">
      <c r="A994" s="471">
        <v>44629.0</v>
      </c>
      <c r="B994" s="472">
        <v>13255.549805</v>
      </c>
      <c r="C994" s="164">
        <f t="shared" si="1"/>
        <v>0.03531887896</v>
      </c>
    </row>
    <row r="995" ht="15.75" customHeight="1">
      <c r="A995" s="471">
        <v>44630.0</v>
      </c>
      <c r="B995" s="472">
        <v>13129.959961</v>
      </c>
      <c r="C995" s="164">
        <f t="shared" si="1"/>
        <v>-0.009519679064</v>
      </c>
    </row>
    <row r="996" ht="15.75" customHeight="1">
      <c r="A996" s="471">
        <v>44631.0</v>
      </c>
      <c r="B996" s="472">
        <v>12843.80957</v>
      </c>
      <c r="C996" s="164">
        <f t="shared" si="1"/>
        <v>-0.02203468914</v>
      </c>
    </row>
    <row r="997" ht="15.75" customHeight="1">
      <c r="A997" s="471">
        <v>44634.0</v>
      </c>
      <c r="B997" s="472">
        <v>12581.219727</v>
      </c>
      <c r="C997" s="164">
        <f t="shared" si="1"/>
        <v>-0.02065674554</v>
      </c>
    </row>
    <row r="998" ht="15.75" customHeight="1">
      <c r="A998" s="471">
        <v>44635.0</v>
      </c>
      <c r="B998" s="472">
        <v>12948.620117</v>
      </c>
      <c r="C998" s="164">
        <f t="shared" si="1"/>
        <v>0.02878402359</v>
      </c>
    </row>
    <row r="999" ht="15.75" customHeight="1">
      <c r="A999" s="471">
        <v>44636.0</v>
      </c>
      <c r="B999" s="472">
        <v>13436.549805</v>
      </c>
      <c r="C999" s="164">
        <f t="shared" si="1"/>
        <v>0.03698936341</v>
      </c>
    </row>
    <row r="1000" ht="15.75" customHeight="1">
      <c r="A1000" s="471">
        <v>44637.0</v>
      </c>
      <c r="B1000" s="472">
        <v>13614.780273</v>
      </c>
      <c r="C1000" s="164">
        <f t="shared" si="1"/>
        <v>0.0131773962</v>
      </c>
    </row>
    <row r="1001" ht="15.75" customHeight="1">
      <c r="A1001" s="471">
        <v>44638.0</v>
      </c>
      <c r="B1001" s="472">
        <v>13893.839844</v>
      </c>
      <c r="C1001" s="164">
        <f t="shared" si="1"/>
        <v>0.02028957782</v>
      </c>
    </row>
    <row r="1002" ht="15.75" customHeight="1">
      <c r="A1002" s="471">
        <v>44641.0</v>
      </c>
      <c r="B1002" s="472">
        <v>13838.459961</v>
      </c>
      <c r="C1002" s="164">
        <f t="shared" si="1"/>
        <v>-0.00399389571</v>
      </c>
    </row>
    <row r="1003" ht="15.75" customHeight="1">
      <c r="A1003" s="471">
        <v>44642.0</v>
      </c>
      <c r="B1003" s="472">
        <v>14108.820313</v>
      </c>
      <c r="C1003" s="164">
        <f t="shared" si="1"/>
        <v>0.01934848642</v>
      </c>
    </row>
    <row r="1004" ht="15.75" customHeight="1">
      <c r="A1004" s="471">
        <v>44643.0</v>
      </c>
      <c r="B1004" s="472">
        <v>13922.599609</v>
      </c>
      <c r="C1004" s="164">
        <f t="shared" si="1"/>
        <v>-0.01328676493</v>
      </c>
    </row>
    <row r="1005" ht="15.75" customHeight="1">
      <c r="A1005" s="471">
        <v>44644.0</v>
      </c>
      <c r="B1005" s="472">
        <v>14191.839844</v>
      </c>
      <c r="C1005" s="164">
        <f t="shared" si="1"/>
        <v>0.01915374956</v>
      </c>
    </row>
    <row r="1006" ht="15.75" customHeight="1">
      <c r="A1006" s="471">
        <v>44645.0</v>
      </c>
      <c r="B1006" s="472">
        <v>14169.299805</v>
      </c>
      <c r="C1006" s="164">
        <f t="shared" si="1"/>
        <v>-0.001589501975</v>
      </c>
    </row>
    <row r="1007" ht="15.75" customHeight="1">
      <c r="A1007" s="471">
        <v>44648.0</v>
      </c>
      <c r="B1007" s="472">
        <v>14354.900391</v>
      </c>
      <c r="C1007" s="164">
        <f t="shared" si="1"/>
        <v>0.01301373599</v>
      </c>
    </row>
    <row r="1008" ht="15.75" customHeight="1">
      <c r="A1008" s="471">
        <v>44649.0</v>
      </c>
      <c r="B1008" s="472">
        <v>14619.639648</v>
      </c>
      <c r="C1008" s="164">
        <f t="shared" si="1"/>
        <v>0.01827443157</v>
      </c>
    </row>
    <row r="1009" ht="15.75" customHeight="1">
      <c r="A1009" s="471">
        <v>44650.0</v>
      </c>
      <c r="B1009" s="472">
        <v>14442.269531</v>
      </c>
      <c r="C1009" s="164">
        <f t="shared" si="1"/>
        <v>-0.01220651529</v>
      </c>
    </row>
  </sheetData>
  <drawing r:id="rId1"/>
</worksheet>
</file>