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20" windowWidth="14808" windowHeight="8016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F18" i="1" l="1"/>
  <c r="F19" i="1"/>
  <c r="F20" i="1"/>
  <c r="F21" i="1"/>
  <c r="F22" i="1"/>
  <c r="F23" i="1"/>
  <c r="F24" i="1"/>
  <c r="F25" i="1"/>
  <c r="F26" i="1"/>
  <c r="F27" i="1"/>
  <c r="F28" i="1"/>
  <c r="F29" i="1"/>
  <c r="F30" i="1"/>
  <c r="L18" i="1"/>
  <c r="C31" i="1"/>
  <c r="D19" i="1" s="1"/>
  <c r="E19" i="1" s="1"/>
  <c r="L6" i="1"/>
  <c r="Q5" i="1"/>
  <c r="Q6" i="1"/>
  <c r="Q7" i="1"/>
  <c r="Q8" i="1"/>
  <c r="Q9" i="1"/>
  <c r="Q10" i="1"/>
  <c r="Q11" i="1"/>
  <c r="Q12" i="1"/>
  <c r="Q13" i="1"/>
  <c r="Q4" i="1"/>
  <c r="D24" i="1" l="1"/>
  <c r="E24" i="1" s="1"/>
  <c r="D23" i="1"/>
  <c r="E23" i="1" s="1"/>
  <c r="D18" i="1"/>
  <c r="E18" i="1" s="1"/>
  <c r="D21" i="1"/>
  <c r="E21" i="1" s="1"/>
  <c r="D22" i="1"/>
  <c r="E22" i="1" s="1"/>
  <c r="D28" i="1"/>
  <c r="E28" i="1" s="1"/>
  <c r="D20" i="1"/>
  <c r="E20" i="1" s="1"/>
  <c r="D26" i="1"/>
  <c r="E26" i="1" s="1"/>
  <c r="D25" i="1"/>
  <c r="E25" i="1" s="1"/>
  <c r="D30" i="1"/>
  <c r="E30" i="1" s="1"/>
  <c r="D29" i="1"/>
  <c r="E29" i="1" s="1"/>
  <c r="D27" i="1"/>
  <c r="E27" i="1" s="1"/>
  <c r="D31" i="1" l="1"/>
</calcChain>
</file>

<file path=xl/sharedStrings.xml><?xml version="1.0" encoding="utf-8"?>
<sst xmlns="http://schemas.openxmlformats.org/spreadsheetml/2006/main" count="49" uniqueCount="43">
  <si>
    <t>Total Jobs</t>
  </si>
  <si>
    <t>Term</t>
  </si>
  <si>
    <t>Date</t>
  </si>
  <si>
    <t>canada</t>
  </si>
  <si>
    <t>Results x page</t>
  </si>
  <si>
    <t>Data</t>
  </si>
  <si>
    <t>New</t>
  </si>
  <si>
    <t>Yes / no</t>
  </si>
  <si>
    <t>Title</t>
  </si>
  <si>
    <t xml:space="preserve">link </t>
  </si>
  <si>
    <t>Company</t>
  </si>
  <si>
    <t>Stars</t>
  </si>
  <si>
    <t>Location</t>
  </si>
  <si>
    <t>Brief Extract</t>
  </si>
  <si>
    <t>ontario</t>
  </si>
  <si>
    <t>quebec</t>
  </si>
  <si>
    <t>british columbia</t>
  </si>
  <si>
    <t>alberta</t>
  </si>
  <si>
    <t>manitoba</t>
  </si>
  <si>
    <t>saskatchewan</t>
  </si>
  <si>
    <t>nova scotia</t>
  </si>
  <si>
    <t>new brunswick</t>
  </si>
  <si>
    <t>newfoundland and labrador</t>
  </si>
  <si>
    <t>prince edward island</t>
  </si>
  <si>
    <t>northwest territories</t>
  </si>
  <si>
    <t>yukon</t>
  </si>
  <si>
    <t>nunavut</t>
  </si>
  <si>
    <t>Salary</t>
  </si>
  <si>
    <t>Muestreo Aleatorio simple</t>
  </si>
  <si>
    <t>Población infinita (&gt;100.000)</t>
  </si>
  <si>
    <t>Fórmula</t>
  </si>
  <si>
    <t>n = # de muestras</t>
  </si>
  <si>
    <t>E = margen error</t>
  </si>
  <si>
    <t>p y 1 = prob del suceso</t>
  </si>
  <si>
    <t>p</t>
  </si>
  <si>
    <t>q</t>
  </si>
  <si>
    <t>Z = nivel confianza elegido 95%</t>
  </si>
  <si>
    <t>Weight</t>
  </si>
  <si>
    <t>Total</t>
  </si>
  <si>
    <t>Muestreo aleatori para población infinita</t>
  </si>
  <si>
    <t>N = Tamaño poblacion</t>
  </si>
  <si>
    <t>Pages</t>
  </si>
  <si>
    <t>Offers to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</si>
</sst>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5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9" fontId="0" fillId="0" borderId="0" xfId="0" applyNumberFormat="1"/>
    <xf numFmtId="165" fontId="0" fillId="0" borderId="0" xfId="0" applyNumberFormat="1" applyFont="1"/>
    <xf numFmtId="9" fontId="0" fillId="0" borderId="0" xfId="2" applyFont="1"/>
    <xf numFmtId="165" fontId="1" fillId="0" borderId="0" xfId="1" applyNumberFormat="1" applyFont="1"/>
  </cellXfs>
  <cellStyles count="3">
    <cellStyle name="Millares" xfId="1" builtinId="3"/>
    <cellStyle name="Normal" xfId="0" builtinId="0"/>
    <cellStyle name="Porcentaje" xfId="2" builtinId="5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_-;\-* #,##0_-;_-* &quot;-&quot;??_-;_-@_-"/>
    </dxf>
    <dxf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_-;\-* #,##0_-;_-* &quot;-&quot;??_-;_-@_-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188125</xdr:colOff>
      <xdr:row>1</xdr:row>
      <xdr:rowOff>177367</xdr:rowOff>
    </xdr:from>
    <xdr:ext cx="876137" cy="33861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/>
            <xdr:cNvSpPr txBox="1"/>
          </xdr:nvSpPr>
          <xdr:spPr>
            <a:xfrm>
              <a:off x="7555877" y="361298"/>
              <a:ext cx="876137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𝑍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𝑞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s-ES" sz="1100"/>
            </a:p>
          </xdr:txBody>
        </xdr:sp>
      </mc:Choice>
      <mc:Fallback>
        <xdr:sp macro="" textlink="">
          <xdr:nvSpPr>
            <xdr:cNvPr id="2" name="CuadroTexto 1"/>
            <xdr:cNvSpPr txBox="1"/>
          </xdr:nvSpPr>
          <xdr:spPr>
            <a:xfrm>
              <a:off x="7555877" y="361298"/>
              <a:ext cx="876137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𝑛=(𝑍^2∗𝑝∗𝑞)/𝐸^2 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12</xdr:col>
      <xdr:colOff>245165</xdr:colOff>
      <xdr:row>16</xdr:row>
      <xdr:rowOff>159026</xdr:rowOff>
    </xdr:from>
    <xdr:ext cx="1765163" cy="3649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/>
            <xdr:cNvSpPr txBox="1"/>
          </xdr:nvSpPr>
          <xdr:spPr>
            <a:xfrm>
              <a:off x="8415130" y="3127513"/>
              <a:ext cx="1765163" cy="364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𝑍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𝑞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 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𝑍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𝑄</m:t>
                        </m:r>
                      </m:den>
                    </m:f>
                  </m:oMath>
                </m:oMathPara>
              </a14:m>
              <a:endParaRPr lang="es-ES" sz="1100"/>
            </a:p>
          </xdr:txBody>
        </xdr:sp>
      </mc:Choice>
      <mc:Fallback>
        <xdr:sp macro="" textlink="">
          <xdr:nvSpPr>
            <xdr:cNvPr id="3" name="CuadroTexto 2"/>
            <xdr:cNvSpPr txBox="1"/>
          </xdr:nvSpPr>
          <xdr:spPr>
            <a:xfrm>
              <a:off x="8415130" y="3127513"/>
              <a:ext cx="1765163" cy="364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𝑛=(𝑍^2∗𝑝∗𝑞 ∗𝑁)/(𝐸^2 (𝑁−1)+ 𝑍^2∗𝑃 ∗𝑄)</a:t>
              </a:r>
              <a:endParaRPr lang="es-ES" sz="1100"/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id="1" name="Tabla1" displayName="Tabla1" ref="B17:F31" totalsRowCount="1">
  <autoFilter ref="B17:F30"/>
  <tableColumns count="5">
    <tableColumn id="1" name="Term" totalsRowLabel="Total"/>
    <tableColumn id="2" name="Total Jobs" totalsRowFunction="sum" dataDxfId="4" totalsRowDxfId="2" dataCellStyle="Millares"/>
    <tableColumn id="4" name="Weight" totalsRowFunction="sum" totalsRowDxfId="1" dataCellStyle="Porcentaje">
      <calculatedColumnFormula>Tabla1[[#This Row],[Total Jobs]]/Tabla1[[#Totals],[Total Jobs]]</calculatedColumnFormula>
    </tableColumn>
    <tableColumn id="5" name="Offers to study" dataDxfId="3" dataCellStyle="Millares">
      <calculatedColumnFormula>$L$22*Tabla1[[#This Row],[Weight]]</calculatedColumnFormula>
    </tableColumn>
    <tableColumn id="6" name="Pages" dataDxfId="0" dataCellStyle="Millares">
      <calculatedColumnFormula>Tabla1[[#This Row],[Offers to study]]/$B$2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topLeftCell="A10" zoomScale="115" zoomScaleNormal="115" workbookViewId="0">
      <selection activeCell="F19" sqref="F19"/>
    </sheetView>
  </sheetViews>
  <sheetFormatPr baseColWidth="10" defaultColWidth="8.88671875" defaultRowHeight="14.4" x14ac:dyDescent="0.3"/>
  <cols>
    <col min="1" max="1" width="12.44140625" bestFit="1" customWidth="1"/>
    <col min="2" max="2" width="23.6640625" bestFit="1" customWidth="1"/>
    <col min="3" max="3" width="11.6640625" style="2" customWidth="1"/>
    <col min="5" max="5" width="15.6640625" bestFit="1" customWidth="1"/>
    <col min="6" max="9" width="9.33203125" customWidth="1"/>
    <col min="11" max="11" width="26.88671875" bestFit="1" customWidth="1"/>
  </cols>
  <sheetData>
    <row r="1" spans="1:17" x14ac:dyDescent="0.3">
      <c r="A1" t="s">
        <v>2</v>
      </c>
      <c r="B1" s="1">
        <v>44557</v>
      </c>
    </row>
    <row r="2" spans="1:17" x14ac:dyDescent="0.3">
      <c r="A2" t="s">
        <v>4</v>
      </c>
      <c r="B2">
        <v>15</v>
      </c>
    </row>
    <row r="3" spans="1:17" x14ac:dyDescent="0.3">
      <c r="K3" t="s">
        <v>28</v>
      </c>
      <c r="O3" t="s">
        <v>34</v>
      </c>
      <c r="P3" t="s">
        <v>35</v>
      </c>
    </row>
    <row r="4" spans="1:17" x14ac:dyDescent="0.3">
      <c r="A4" t="s">
        <v>5</v>
      </c>
      <c r="K4" t="s">
        <v>29</v>
      </c>
      <c r="O4">
        <v>0.1</v>
      </c>
      <c r="P4">
        <v>0.9</v>
      </c>
      <c r="Q4">
        <f>O4*P4</f>
        <v>9.0000000000000011E-2</v>
      </c>
    </row>
    <row r="5" spans="1:17" x14ac:dyDescent="0.3">
      <c r="A5" t="s">
        <v>6</v>
      </c>
      <c r="B5" t="s">
        <v>7</v>
      </c>
      <c r="K5" t="s">
        <v>30</v>
      </c>
      <c r="O5">
        <v>0.2</v>
      </c>
      <c r="P5">
        <v>0.8</v>
      </c>
      <c r="Q5">
        <f t="shared" ref="Q5:Q13" si="0">O5*P5</f>
        <v>0.16000000000000003</v>
      </c>
    </row>
    <row r="6" spans="1:17" x14ac:dyDescent="0.3">
      <c r="A6" t="s">
        <v>8</v>
      </c>
      <c r="K6" t="s">
        <v>31</v>
      </c>
      <c r="L6">
        <f>(((L7^2)*L9*L9)/(L8^2))</f>
        <v>384.15999999999991</v>
      </c>
      <c r="O6">
        <v>0.3</v>
      </c>
      <c r="P6">
        <v>0.7</v>
      </c>
      <c r="Q6">
        <f t="shared" si="0"/>
        <v>0.21</v>
      </c>
    </row>
    <row r="7" spans="1:17" x14ac:dyDescent="0.3">
      <c r="A7" t="s">
        <v>9</v>
      </c>
      <c r="K7" t="s">
        <v>36</v>
      </c>
      <c r="L7">
        <v>1.96</v>
      </c>
      <c r="O7">
        <v>0.4</v>
      </c>
      <c r="P7">
        <v>0.6</v>
      </c>
      <c r="Q7">
        <f t="shared" si="0"/>
        <v>0.24</v>
      </c>
    </row>
    <row r="8" spans="1:17" x14ac:dyDescent="0.3">
      <c r="A8" t="s">
        <v>10</v>
      </c>
      <c r="K8" t="s">
        <v>32</v>
      </c>
      <c r="L8">
        <v>0.05</v>
      </c>
      <c r="O8">
        <v>0.5</v>
      </c>
      <c r="P8">
        <v>0.5</v>
      </c>
      <c r="Q8">
        <f t="shared" si="0"/>
        <v>0.25</v>
      </c>
    </row>
    <row r="9" spans="1:17" x14ac:dyDescent="0.3">
      <c r="A9" t="s">
        <v>11</v>
      </c>
      <c r="K9" t="s">
        <v>33</v>
      </c>
      <c r="L9">
        <v>0.5</v>
      </c>
      <c r="O9">
        <v>0.6</v>
      </c>
      <c r="P9">
        <v>0.4</v>
      </c>
      <c r="Q9">
        <f t="shared" si="0"/>
        <v>0.24</v>
      </c>
    </row>
    <row r="10" spans="1:17" x14ac:dyDescent="0.3">
      <c r="A10" t="s">
        <v>12</v>
      </c>
      <c r="O10">
        <v>0.7</v>
      </c>
      <c r="P10">
        <v>0.3</v>
      </c>
      <c r="Q10">
        <f t="shared" si="0"/>
        <v>0.21</v>
      </c>
    </row>
    <row r="11" spans="1:17" x14ac:dyDescent="0.3">
      <c r="A11" t="s">
        <v>13</v>
      </c>
      <c r="O11">
        <v>0.8</v>
      </c>
      <c r="P11">
        <v>0.2</v>
      </c>
      <c r="Q11">
        <f t="shared" si="0"/>
        <v>0.16000000000000003</v>
      </c>
    </row>
    <row r="12" spans="1:17" x14ac:dyDescent="0.3">
      <c r="A12" t="s">
        <v>27</v>
      </c>
      <c r="O12">
        <v>0.9</v>
      </c>
      <c r="P12">
        <v>0.1</v>
      </c>
      <c r="Q12">
        <f t="shared" si="0"/>
        <v>9.0000000000000011E-2</v>
      </c>
    </row>
    <row r="13" spans="1:17" x14ac:dyDescent="0.3">
      <c r="O13">
        <v>1</v>
      </c>
      <c r="P13">
        <v>0</v>
      </c>
      <c r="Q13">
        <f t="shared" si="0"/>
        <v>0</v>
      </c>
    </row>
    <row r="15" spans="1:17" x14ac:dyDescent="0.3">
      <c r="K15" t="s">
        <v>39</v>
      </c>
    </row>
    <row r="16" spans="1:17" x14ac:dyDescent="0.3">
      <c r="D16" s="3"/>
      <c r="K16" t="s">
        <v>29</v>
      </c>
    </row>
    <row r="17" spans="2:12" x14ac:dyDescent="0.3">
      <c r="B17" t="s">
        <v>1</v>
      </c>
      <c r="C17" s="2" t="s">
        <v>0</v>
      </c>
      <c r="D17" s="4" t="s">
        <v>37</v>
      </c>
      <c r="E17" s="4" t="s">
        <v>42</v>
      </c>
      <c r="F17" s="4" t="s">
        <v>41</v>
      </c>
      <c r="G17" s="4"/>
      <c r="H17" s="4"/>
      <c r="I17" s="4"/>
      <c r="J17" s="4"/>
      <c r="K17" t="s">
        <v>30</v>
      </c>
    </row>
    <row r="18" spans="2:12" x14ac:dyDescent="0.3">
      <c r="B18" t="s">
        <v>14</v>
      </c>
      <c r="C18" s="2">
        <v>133852</v>
      </c>
      <c r="D18" s="6">
        <f>Tabla1[[#This Row],[Total Jobs]]/Tabla1[[#Totals],[Total Jobs]]</f>
        <v>0.36300520973170286</v>
      </c>
      <c r="E18" s="2">
        <f>$L$22*Tabla1[[#This Row],[Weight]]</f>
        <v>8923.3940656247196</v>
      </c>
      <c r="F18" s="2">
        <f>Tabla1[[#This Row],[Offers to study]]/$B$2</f>
        <v>594.89293770831466</v>
      </c>
      <c r="G18" s="2"/>
      <c r="H18" s="2"/>
      <c r="I18" s="2"/>
      <c r="K18" t="s">
        <v>31</v>
      </c>
      <c r="L18">
        <f>(((L19^2)*L21*L21)*L22
/
(((L20^2)*(L22-1)+(L19^2))*L21*L21))</f>
        <v>1446.2901119703001</v>
      </c>
    </row>
    <row r="19" spans="2:12" x14ac:dyDescent="0.3">
      <c r="B19" t="s">
        <v>15</v>
      </c>
      <c r="C19" s="2">
        <v>91596</v>
      </c>
      <c r="D19" s="6">
        <f>Tabla1[[#This Row],[Total Jobs]]/Tabla1[[#Totals],[Total Jobs]]</f>
        <v>0.24840738420483113</v>
      </c>
      <c r="E19" s="2">
        <f>$L$22*Tabla1[[#This Row],[Weight]]</f>
        <v>6106.3503185231593</v>
      </c>
      <c r="F19" s="2">
        <f>Tabla1[[#This Row],[Offers to study]]/$B$2</f>
        <v>407.09002123487727</v>
      </c>
      <c r="G19" s="2"/>
      <c r="H19" s="2"/>
      <c r="I19" s="2"/>
      <c r="K19" t="s">
        <v>36</v>
      </c>
      <c r="L19">
        <v>1.96</v>
      </c>
    </row>
    <row r="20" spans="2:12" x14ac:dyDescent="0.3">
      <c r="B20" t="s">
        <v>16</v>
      </c>
      <c r="C20" s="2">
        <v>68973</v>
      </c>
      <c r="D20" s="6">
        <f>Tabla1[[#This Row],[Total Jobs]]/Tabla1[[#Totals],[Total Jobs]]</f>
        <v>0.18705404723743196</v>
      </c>
      <c r="E20" s="2">
        <f>$L$22*Tabla1[[#This Row],[Weight]]</f>
        <v>4598.1625891905524</v>
      </c>
      <c r="F20" s="2">
        <f>Tabla1[[#This Row],[Offers to study]]/$B$2</f>
        <v>306.54417261270351</v>
      </c>
      <c r="G20" s="2"/>
      <c r="H20" s="2"/>
      <c r="I20" s="2"/>
      <c r="K20" t="s">
        <v>32</v>
      </c>
      <c r="L20">
        <v>0.05</v>
      </c>
    </row>
    <row r="21" spans="2:12" x14ac:dyDescent="0.3">
      <c r="B21" t="s">
        <v>17</v>
      </c>
      <c r="C21" s="2">
        <v>37574</v>
      </c>
      <c r="D21" s="6">
        <f>Tabla1[[#This Row],[Total Jobs]]/Tabla1[[#Totals],[Total Jobs]]</f>
        <v>0.10190029099646628</v>
      </c>
      <c r="E21" s="2">
        <f>$L$22*Tabla1[[#This Row],[Weight]]</f>
        <v>2504.912953275134</v>
      </c>
      <c r="F21" s="2">
        <f>Tabla1[[#This Row],[Offers to study]]/$B$2</f>
        <v>166.99419688500893</v>
      </c>
      <c r="G21" s="2"/>
      <c r="H21" s="2"/>
      <c r="I21" s="2"/>
      <c r="K21" t="s">
        <v>33</v>
      </c>
      <c r="L21">
        <v>0.5</v>
      </c>
    </row>
    <row r="22" spans="2:12" x14ac:dyDescent="0.3">
      <c r="B22" t="s">
        <v>18</v>
      </c>
      <c r="C22" s="2">
        <v>8997</v>
      </c>
      <c r="D22" s="6">
        <f>Tabla1[[#This Row],[Total Jobs]]/Tabla1[[#Totals],[Total Jobs]]</f>
        <v>2.4399768938500217E-2</v>
      </c>
      <c r="E22" s="7">
        <f>$L$22*Tabla1[[#This Row],[Weight]]</f>
        <v>599.79512004621233</v>
      </c>
      <c r="F22" s="7">
        <f>Tabla1[[#This Row],[Offers to study]]/$B$2</f>
        <v>39.986341336414156</v>
      </c>
      <c r="G22" s="7"/>
      <c r="H22" s="7"/>
      <c r="I22" s="7"/>
      <c r="K22" t="s">
        <v>40</v>
      </c>
      <c r="L22">
        <v>24582</v>
      </c>
    </row>
    <row r="23" spans="2:12" x14ac:dyDescent="0.3">
      <c r="B23" t="s">
        <v>19</v>
      </c>
      <c r="C23" s="2">
        <v>7574</v>
      </c>
      <c r="D23" s="6">
        <f>Tabla1[[#This Row],[Total Jobs]]/Tabla1[[#Totals],[Total Jobs]]</f>
        <v>2.0540607973791335E-2</v>
      </c>
      <c r="E23" s="2">
        <f>$L$22*Tabla1[[#This Row],[Weight]]</f>
        <v>504.92922521173858</v>
      </c>
      <c r="F23" s="2">
        <f>Tabla1[[#This Row],[Offers to study]]/$B$2</f>
        <v>33.66194834744924</v>
      </c>
      <c r="G23" s="2"/>
      <c r="H23" s="2"/>
      <c r="I23" s="2"/>
    </row>
    <row r="24" spans="2:12" x14ac:dyDescent="0.3">
      <c r="B24" t="s">
        <v>20</v>
      </c>
      <c r="C24" s="2">
        <v>8084</v>
      </c>
      <c r="D24" s="6">
        <f>Tabla1[[#This Row],[Total Jobs]]/Tabla1[[#Totals],[Total Jobs]]</f>
        <v>2.1923722585176809E-2</v>
      </c>
      <c r="E24" s="2">
        <f>$L$22*Tabla1[[#This Row],[Weight]]</f>
        <v>538.9289485888163</v>
      </c>
      <c r="F24" s="2">
        <f>Tabla1[[#This Row],[Offers to study]]/$B$2</f>
        <v>35.92859657258775</v>
      </c>
      <c r="G24" s="2"/>
      <c r="H24" s="2"/>
      <c r="I24" s="2"/>
    </row>
    <row r="25" spans="2:12" x14ac:dyDescent="0.3">
      <c r="B25" t="s">
        <v>21</v>
      </c>
      <c r="C25" s="2">
        <v>6342</v>
      </c>
      <c r="D25" s="6">
        <f>Tabla1[[#This Row],[Total Jobs]]/Tabla1[[#Totals],[Total Jobs]]</f>
        <v>1.7199436990993484E-2</v>
      </c>
      <c r="E25" s="2">
        <f>$L$22*Tabla1[[#This Row],[Weight]]</f>
        <v>422.79656011260181</v>
      </c>
      <c r="F25" s="2">
        <f>Tabla1[[#This Row],[Offers to study]]/$B$2</f>
        <v>28.186437340840122</v>
      </c>
      <c r="G25" s="2"/>
      <c r="H25" s="2"/>
      <c r="I25" s="2"/>
    </row>
    <row r="26" spans="2:12" x14ac:dyDescent="0.3">
      <c r="B26" t="s">
        <v>22</v>
      </c>
      <c r="C26" s="2">
        <v>2603</v>
      </c>
      <c r="D26" s="6">
        <f>Tabla1[[#This Row],[Total Jobs]]/Tabla1[[#Totals],[Total Jobs]]</f>
        <v>7.0593084969340957E-3</v>
      </c>
      <c r="E26" s="2">
        <f>$L$22*Tabla1[[#This Row],[Weight]]</f>
        <v>173.53192147163395</v>
      </c>
      <c r="F26" s="2">
        <f>Tabla1[[#This Row],[Offers to study]]/$B$2</f>
        <v>11.568794764775596</v>
      </c>
      <c r="G26" s="2"/>
      <c r="H26" s="2"/>
      <c r="I26" s="2"/>
    </row>
    <row r="27" spans="2:12" x14ac:dyDescent="0.3">
      <c r="B27" t="s">
        <v>23</v>
      </c>
      <c r="C27" s="2">
        <v>1279</v>
      </c>
      <c r="D27" s="6">
        <f>Tabla1[[#This Row],[Total Jobs]]/Tabla1[[#Totals],[Total Jobs]]</f>
        <v>3.4686344862000416E-3</v>
      </c>
      <c r="E27" s="2">
        <f>$L$22*Tabla1[[#This Row],[Weight]]</f>
        <v>85.265972939769426</v>
      </c>
      <c r="F27" s="2">
        <f>Tabla1[[#This Row],[Offers to study]]/$B$2</f>
        <v>5.6843981959846284</v>
      </c>
      <c r="G27" s="2"/>
      <c r="H27" s="2"/>
      <c r="I27" s="2"/>
    </row>
    <row r="28" spans="2:12" x14ac:dyDescent="0.3">
      <c r="B28" t="s">
        <v>24</v>
      </c>
      <c r="C28" s="2">
        <v>476</v>
      </c>
      <c r="D28" s="6">
        <f>Tabla1[[#This Row],[Total Jobs]]/Tabla1[[#Totals],[Total Jobs]]</f>
        <v>1.2909069706264424E-3</v>
      </c>
      <c r="E28" s="2">
        <f>$L$22*Tabla1[[#This Row],[Weight]]</f>
        <v>31.733075151939207</v>
      </c>
      <c r="F28" s="2">
        <f>Tabla1[[#This Row],[Offers to study]]/$B$2</f>
        <v>2.1155383434626138</v>
      </c>
      <c r="G28" s="2"/>
      <c r="H28" s="2"/>
      <c r="I28" s="2"/>
    </row>
    <row r="29" spans="2:12" x14ac:dyDescent="0.3">
      <c r="B29" t="s">
        <v>25</v>
      </c>
      <c r="C29" s="2">
        <v>961</v>
      </c>
      <c r="D29" s="6">
        <f>Tabla1[[#This Row],[Total Jobs]]/Tabla1[[#Totals],[Total Jobs]]</f>
        <v>2.6062218461596872E-3</v>
      </c>
      <c r="E29" s="2">
        <f>$L$22*Tabla1[[#This Row],[Weight]]</f>
        <v>64.066145422297424</v>
      </c>
      <c r="F29" s="2">
        <f>Tabla1[[#This Row],[Offers to study]]/$B$2</f>
        <v>4.2710763614864948</v>
      </c>
      <c r="G29" s="2"/>
      <c r="H29" s="2"/>
      <c r="I29" s="2"/>
    </row>
    <row r="30" spans="2:12" x14ac:dyDescent="0.3">
      <c r="B30" t="s">
        <v>26</v>
      </c>
      <c r="C30" s="2">
        <v>422</v>
      </c>
      <c r="D30" s="6">
        <f>Tabla1[[#This Row],[Total Jobs]]/Tabla1[[#Totals],[Total Jobs]]</f>
        <v>1.1444595411856276E-3</v>
      </c>
      <c r="E30" s="2">
        <f>$L$22*Tabla1[[#This Row],[Weight]]</f>
        <v>28.133104441425097</v>
      </c>
      <c r="F30" s="2">
        <f>Tabla1[[#This Row],[Offers to study]]/$B$2</f>
        <v>1.8755402960950065</v>
      </c>
      <c r="G30" s="2"/>
      <c r="H30" s="2"/>
      <c r="I30" s="2"/>
    </row>
    <row r="31" spans="2:12" x14ac:dyDescent="0.3">
      <c r="B31" t="s">
        <v>38</v>
      </c>
      <c r="C31" s="5">
        <f>SUBTOTAL(109,Tabla1[Total Jobs])</f>
        <v>368733</v>
      </c>
      <c r="D31" s="6">
        <f>SUBTOTAL(109,Tabla1[Weight])</f>
        <v>1</v>
      </c>
    </row>
    <row r="35" spans="2:3" x14ac:dyDescent="0.3">
      <c r="B35" t="s">
        <v>3</v>
      </c>
      <c r="C35" s="2">
        <v>372907</v>
      </c>
    </row>
  </sheetData>
  <conditionalFormatting sqref="Q4:Q13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{2407303C-38FF-4E74-A2B5-46E87EB9C1C5}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07303C-38FF-4E74-A2B5-46E87EB9C1C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Q4:Q13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2021-12-27T14:04:32Z</dcterms:modified>
</cp:coreProperties>
</file>