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\Desktop\TI\TI-TPs-2021\TP2\Meta 2\Testes\"/>
    </mc:Choice>
  </mc:AlternateContent>
  <xr:revisionPtr revIDLastSave="0" documentId="13_ncr:1_{AB65AC6B-D4ED-4F79-8915-46CB7497BFA6}" xr6:coauthVersionLast="47" xr6:coauthVersionMax="47" xr10:uidLastSave="{00000000-0000-0000-0000-000000000000}"/>
  <bookViews>
    <workbookView xWindow="-108" yWindow="-108" windowWidth="23256" windowHeight="12576" xr2:uid="{F6746B91-E9B6-4AB7-B1F6-5426F099D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J12" i="1"/>
  <c r="F13" i="1"/>
  <c r="F6" i="1"/>
  <c r="F5" i="1"/>
  <c r="F4" i="1"/>
  <c r="F3" i="1"/>
  <c r="S31" i="1"/>
  <c r="S30" i="1"/>
  <c r="S28" i="1"/>
  <c r="S23" i="1"/>
  <c r="S22" i="1"/>
  <c r="S20" i="1"/>
  <c r="E3" i="1"/>
  <c r="E12" i="1" s="1"/>
  <c r="D3" i="1"/>
  <c r="D12" i="1" s="1"/>
  <c r="C3" i="1"/>
  <c r="C12" i="1" s="1"/>
  <c r="E5" i="1"/>
  <c r="E4" i="1"/>
  <c r="E13" i="1" s="1"/>
  <c r="D5" i="1"/>
  <c r="D4" i="1"/>
  <c r="D13" i="1" s="1"/>
  <c r="C5" i="1"/>
  <c r="C4" i="1"/>
  <c r="C13" i="1" s="1"/>
  <c r="D14" i="1"/>
  <c r="F15" i="1"/>
  <c r="E6" i="1"/>
  <c r="E15" i="1" s="1"/>
  <c r="E14" i="1"/>
  <c r="F14" i="1"/>
  <c r="D15" i="1"/>
  <c r="D6" i="1"/>
  <c r="C14" i="1"/>
  <c r="C6" i="1"/>
  <c r="C15" i="1"/>
  <c r="O15" i="1"/>
  <c r="R12" i="1"/>
  <c r="R14" i="1"/>
  <c r="R15" i="1"/>
  <c r="J13" i="1"/>
  <c r="J14" i="1"/>
  <c r="J15" i="1"/>
  <c r="I12" i="1"/>
  <c r="I13" i="1"/>
  <c r="I14" i="1"/>
  <c r="I15" i="1"/>
  <c r="O12" i="1"/>
  <c r="O13" i="1"/>
  <c r="O14" i="1"/>
  <c r="K12" i="1"/>
  <c r="K13" i="1"/>
  <c r="K14" i="1"/>
  <c r="K15" i="1"/>
  <c r="L12" i="1"/>
  <c r="L14" i="1"/>
  <c r="L15" i="1"/>
  <c r="H12" i="1"/>
  <c r="H13" i="1"/>
  <c r="H14" i="1"/>
  <c r="H15" i="1"/>
  <c r="N15" i="1"/>
  <c r="N12" i="1"/>
  <c r="N14" i="1"/>
  <c r="V12" i="1"/>
  <c r="V13" i="1"/>
  <c r="V14" i="1"/>
  <c r="V15" i="1"/>
  <c r="Y12" i="1"/>
  <c r="Z12" i="1"/>
  <c r="Y13" i="1"/>
  <c r="Z13" i="1"/>
  <c r="Y14" i="1"/>
  <c r="Z14" i="1"/>
  <c r="Y15" i="1"/>
  <c r="Z15" i="1"/>
  <c r="X12" i="1"/>
  <c r="X13" i="1"/>
  <c r="X14" i="1"/>
  <c r="X15" i="1"/>
  <c r="W12" i="1"/>
  <c r="W13" i="1"/>
  <c r="W14" i="1"/>
  <c r="W15" i="1"/>
  <c r="S12" i="1"/>
  <c r="M12" i="1"/>
  <c r="M14" i="1"/>
  <c r="Q14" i="1"/>
  <c r="P14" i="1"/>
  <c r="S14" i="1"/>
  <c r="T14" i="1"/>
  <c r="M15" i="1"/>
  <c r="Q15" i="1"/>
  <c r="P15" i="1"/>
  <c r="S15" i="1"/>
  <c r="T15" i="1"/>
  <c r="Q12" i="1"/>
  <c r="P12" i="1"/>
  <c r="T12" i="1"/>
</calcChain>
</file>

<file path=xl/sharedStrings.xml><?xml version="1.0" encoding="utf-8"?>
<sst xmlns="http://schemas.openxmlformats.org/spreadsheetml/2006/main" count="80" uniqueCount="35">
  <si>
    <t>File name</t>
  </si>
  <si>
    <t>size (bytes)</t>
  </si>
  <si>
    <t>bible.txt</t>
  </si>
  <si>
    <t>finance.csv</t>
  </si>
  <si>
    <t>jquery-3.6.0.js</t>
  </si>
  <si>
    <t>random.txt</t>
  </si>
  <si>
    <t>BWT-MTF-RLE</t>
  </si>
  <si>
    <t>BWT-RLE</t>
  </si>
  <si>
    <t>BWT-RLE-ART</t>
  </si>
  <si>
    <t>BWT-MTF-RLE-ART</t>
  </si>
  <si>
    <t>BWT-MTF-ART</t>
  </si>
  <si>
    <t>Ratio</t>
  </si>
  <si>
    <t>LZMA</t>
  </si>
  <si>
    <t>bzip2</t>
  </si>
  <si>
    <t>gzip</t>
  </si>
  <si>
    <t>rzip</t>
  </si>
  <si>
    <t>LZW</t>
  </si>
  <si>
    <t>//////////</t>
  </si>
  <si>
    <t>BWT-ART</t>
  </si>
  <si>
    <t>LZ77</t>
  </si>
  <si>
    <t>BWT-LZ77</t>
  </si>
  <si>
    <t>ART</t>
  </si>
  <si>
    <t>entropic minimum</t>
  </si>
  <si>
    <t>Comp time</t>
  </si>
  <si>
    <t>Decomp time</t>
  </si>
  <si>
    <t>(old size / new size)</t>
  </si>
  <si>
    <t>(20 runs) (seconds)</t>
  </si>
  <si>
    <t>MTF-ART</t>
  </si>
  <si>
    <t>LZ77 (max)</t>
  </si>
  <si>
    <t>LZ77-ART</t>
  </si>
  <si>
    <t>X</t>
  </si>
  <si>
    <t>BWT-LZ77-ART</t>
  </si>
  <si>
    <t>&gt; with BWT</t>
  </si>
  <si>
    <t>&gt; with MTF</t>
  </si>
  <si>
    <t>&gt; with RLE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</si>
</sst>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4"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B7D0-E994-43E2-B1D1-1E07942FF460}">
  <dimension ref="A1:Z31"/>
  <sheetViews>
    <sheetView tabSelected="1" topLeftCell="B1" zoomScale="70" zoomScaleNormal="70" workbookViewId="0">
      <selection activeCell="U32" sqref="U32"/>
    </sheetView>
  </sheetViews>
  <sheetFormatPr defaultRowHeight="14.4" x14ac:dyDescent="0.3"/>
  <cols>
    <col min="1" max="1" width="13.5546875" bestFit="1" customWidth="1"/>
    <col min="2" max="2" width="18.21875" bestFit="1" customWidth="1"/>
    <col min="3" max="3" width="17.21875" bestFit="1" customWidth="1"/>
    <col min="4" max="4" width="10.77734375" bestFit="1" customWidth="1"/>
    <col min="5" max="5" width="10.44140625" bestFit="1" customWidth="1"/>
    <col min="6" max="6" width="9.6640625" bestFit="1" customWidth="1"/>
    <col min="7" max="7" width="11.109375" customWidth="1"/>
    <col min="8" max="8" width="9.77734375" bestFit="1" customWidth="1"/>
    <col min="9" max="9" width="10.44140625" bestFit="1" customWidth="1"/>
    <col min="10" max="15" width="9.77734375" bestFit="1" customWidth="1"/>
    <col min="16" max="16" width="12.44140625" bestFit="1" customWidth="1"/>
    <col min="17" max="17" width="12.77734375" bestFit="1" customWidth="1"/>
    <col min="18" max="18" width="13.44140625" bestFit="1" customWidth="1"/>
    <col min="19" max="19" width="13.109375" bestFit="1" customWidth="1"/>
    <col min="20" max="20" width="16.77734375" bestFit="1" customWidth="1"/>
    <col min="21" max="21" width="9" bestFit="1" customWidth="1"/>
    <col min="22" max="22" width="9.77734375" bestFit="1" customWidth="1"/>
    <col min="23" max="24" width="8.21875" bestFit="1" customWidth="1"/>
    <col min="25" max="25" width="9.77734375" bestFit="1" customWidth="1"/>
    <col min="26" max="26" width="8.21875" bestFit="1" customWidth="1"/>
  </cols>
  <sheetData>
    <row r="1" spans="1:26" ht="15.6" thickTop="1" thickBot="1" x14ac:dyDescent="0.35">
      <c r="A1" t="s">
        <v>0</v>
      </c>
      <c r="B1" t="s">
        <v>1</v>
      </c>
      <c r="C1" t="s">
        <v>22</v>
      </c>
      <c r="D1" t="s">
        <v>32</v>
      </c>
      <c r="E1" t="s">
        <v>33</v>
      </c>
      <c r="F1" t="s">
        <v>34</v>
      </c>
      <c r="H1" t="s">
        <v>19</v>
      </c>
      <c r="I1" s="7" t="s">
        <v>28</v>
      </c>
      <c r="J1" s="7" t="s">
        <v>29</v>
      </c>
      <c r="K1" s="7" t="s">
        <v>21</v>
      </c>
      <c r="L1" t="s">
        <v>20</v>
      </c>
      <c r="M1" s="2" t="s">
        <v>7</v>
      </c>
      <c r="N1" t="s">
        <v>18</v>
      </c>
      <c r="O1" t="s">
        <v>27</v>
      </c>
      <c r="P1" t="s">
        <v>8</v>
      </c>
      <c r="Q1" t="s">
        <v>6</v>
      </c>
      <c r="R1" t="s">
        <v>31</v>
      </c>
      <c r="S1" s="7" t="s">
        <v>10</v>
      </c>
      <c r="T1" s="7" t="s">
        <v>9</v>
      </c>
      <c r="U1" t="s">
        <v>17</v>
      </c>
      <c r="V1" t="s">
        <v>16</v>
      </c>
      <c r="W1" t="s">
        <v>12</v>
      </c>
      <c r="X1" t="s">
        <v>13</v>
      </c>
      <c r="Y1" t="s">
        <v>14</v>
      </c>
      <c r="Z1" t="s">
        <v>15</v>
      </c>
    </row>
    <row r="2" spans="1:26" ht="15" thickTop="1" x14ac:dyDescent="0.3">
      <c r="U2" t="s">
        <v>17</v>
      </c>
    </row>
    <row r="3" spans="1:26" x14ac:dyDescent="0.3">
      <c r="A3" t="s">
        <v>2</v>
      </c>
      <c r="B3" s="1">
        <v>4077775</v>
      </c>
      <c r="C3" s="1">
        <f>B3*4.342751/8</f>
        <v>2213595.1823781249</v>
      </c>
      <c r="D3">
        <f>B3*4.342756/8</f>
        <v>2213597.7309874999</v>
      </c>
      <c r="E3">
        <f>B3*1.975416/8</f>
        <v>1006912.7474250001</v>
      </c>
      <c r="F3" s="1">
        <f>2166514*3.93261/8</f>
        <v>1065006.8276925001</v>
      </c>
      <c r="H3" s="1">
        <v>1939357</v>
      </c>
      <c r="I3" s="1">
        <v>1684288</v>
      </c>
      <c r="J3" s="1">
        <v>1542229</v>
      </c>
      <c r="K3" s="1">
        <v>2201706</v>
      </c>
      <c r="L3" s="1">
        <v>1448312</v>
      </c>
      <c r="M3" s="1">
        <v>2029766</v>
      </c>
      <c r="N3" s="1">
        <v>1487719</v>
      </c>
      <c r="O3" s="1">
        <v>2418044</v>
      </c>
      <c r="P3" s="1">
        <v>1197978</v>
      </c>
      <c r="Q3" s="1">
        <v>2166514</v>
      </c>
      <c r="R3" s="1">
        <v>1263289</v>
      </c>
      <c r="S3" s="1">
        <v>902377</v>
      </c>
      <c r="T3" s="1">
        <v>1037115</v>
      </c>
      <c r="U3" t="s">
        <v>17</v>
      </c>
      <c r="V3" s="1">
        <v>1383063</v>
      </c>
      <c r="W3" s="1">
        <v>886403</v>
      </c>
      <c r="X3" s="1">
        <v>846238</v>
      </c>
      <c r="Y3" s="1">
        <v>1178760</v>
      </c>
      <c r="Z3" s="1">
        <v>868128</v>
      </c>
    </row>
    <row r="4" spans="1:26" x14ac:dyDescent="0.3">
      <c r="A4" t="s">
        <v>3</v>
      </c>
      <c r="B4" s="1">
        <v>5881081</v>
      </c>
      <c r="C4" s="1">
        <f>B4*5.182569/8</f>
        <v>3809888.5096361251</v>
      </c>
      <c r="D4">
        <f>B4*5.182572/8</f>
        <v>3809890.7150415005</v>
      </c>
      <c r="E4">
        <f>B4*0.399208/8</f>
        <v>293471.822981</v>
      </c>
      <c r="F4">
        <f>499808*3.703603/8</f>
        <v>231386.30102800002</v>
      </c>
      <c r="H4" s="1">
        <v>1681582</v>
      </c>
      <c r="I4" s="1">
        <v>412736</v>
      </c>
      <c r="J4" s="1">
        <v>378608</v>
      </c>
      <c r="K4" s="1">
        <v>3770065</v>
      </c>
      <c r="L4" s="6" t="s">
        <v>30</v>
      </c>
      <c r="M4" s="6" t="s">
        <v>30</v>
      </c>
      <c r="N4" s="6" t="s">
        <v>30</v>
      </c>
      <c r="O4" s="1">
        <v>4024632</v>
      </c>
      <c r="P4" s="6" t="s">
        <v>30</v>
      </c>
      <c r="Q4" s="6" t="s">
        <v>30</v>
      </c>
      <c r="R4" s="5" t="s">
        <v>30</v>
      </c>
      <c r="S4" s="6" t="s">
        <v>30</v>
      </c>
      <c r="T4" s="6" t="s">
        <v>30</v>
      </c>
      <c r="U4" t="s">
        <v>17</v>
      </c>
      <c r="V4" s="1">
        <v>1034187</v>
      </c>
      <c r="W4" s="1">
        <v>149956</v>
      </c>
      <c r="X4" s="1">
        <v>189436</v>
      </c>
      <c r="Y4" s="1">
        <v>274597</v>
      </c>
      <c r="Z4" s="1">
        <v>248593</v>
      </c>
    </row>
    <row r="5" spans="1:26" x14ac:dyDescent="0.3">
      <c r="A5" t="s">
        <v>4</v>
      </c>
      <c r="B5" s="1">
        <v>299461</v>
      </c>
      <c r="C5" s="1">
        <f>B5*5.066984/8</f>
        <v>189670.51195299998</v>
      </c>
      <c r="D5">
        <f>B5*5.067034/8</f>
        <v>189672.38358425</v>
      </c>
      <c r="E5">
        <f>B5*2.205119/8</f>
        <v>82543.39260737499</v>
      </c>
      <c r="F5">
        <f>174324*4.1751/8</f>
        <v>90977.516549999986</v>
      </c>
      <c r="H5" s="1">
        <v>137854</v>
      </c>
      <c r="I5" s="1">
        <v>126068</v>
      </c>
      <c r="J5" s="1">
        <v>114959</v>
      </c>
      <c r="K5" s="1">
        <v>182888</v>
      </c>
      <c r="L5" s="1">
        <v>133888</v>
      </c>
      <c r="M5" s="1">
        <v>157848</v>
      </c>
      <c r="N5" s="1">
        <v>155179</v>
      </c>
      <c r="O5" s="1">
        <v>193629</v>
      </c>
      <c r="P5" s="1">
        <v>106804</v>
      </c>
      <c r="Q5" s="1">
        <v>174324</v>
      </c>
      <c r="R5" s="1">
        <v>118425</v>
      </c>
      <c r="S5" s="1">
        <v>77792</v>
      </c>
      <c r="T5" s="1">
        <v>90256</v>
      </c>
      <c r="U5" t="s">
        <v>17</v>
      </c>
      <c r="V5" s="1">
        <v>111611</v>
      </c>
      <c r="W5" s="1">
        <v>73741</v>
      </c>
      <c r="X5" s="1">
        <v>68706</v>
      </c>
      <c r="Y5" s="1">
        <v>85275</v>
      </c>
      <c r="Z5" s="1">
        <v>71011</v>
      </c>
    </row>
    <row r="6" spans="1:26" x14ac:dyDescent="0.3">
      <c r="A6" t="s">
        <v>5</v>
      </c>
      <c r="B6" s="1">
        <v>100000</v>
      </c>
      <c r="C6" s="1">
        <f>B6*5.999488/8</f>
        <v>74993.600000000006</v>
      </c>
      <c r="D6">
        <f>B6*5.999609/8</f>
        <v>74995.112500000003</v>
      </c>
      <c r="E6">
        <f>B6*6.006716/8</f>
        <v>75083.95</v>
      </c>
      <c r="F6">
        <f>B6*6.075071/8</f>
        <v>75938.387499999997</v>
      </c>
      <c r="H6" s="1">
        <v>113995</v>
      </c>
      <c r="I6" s="1">
        <v>129208</v>
      </c>
      <c r="J6" s="1">
        <v>108738</v>
      </c>
      <c r="K6" s="1">
        <v>75462</v>
      </c>
      <c r="L6" s="1">
        <v>129256</v>
      </c>
      <c r="M6" s="1">
        <v>101715</v>
      </c>
      <c r="N6" s="1">
        <v>75465</v>
      </c>
      <c r="O6" s="1">
        <v>75522</v>
      </c>
      <c r="P6" s="1">
        <v>78086</v>
      </c>
      <c r="Q6" s="1">
        <v>101720</v>
      </c>
      <c r="R6" s="1">
        <v>108848</v>
      </c>
      <c r="S6" s="1">
        <v>75528</v>
      </c>
      <c r="T6" s="1">
        <v>77642</v>
      </c>
      <c r="U6" t="s">
        <v>17</v>
      </c>
      <c r="V6" s="1">
        <v>92377</v>
      </c>
      <c r="W6" s="1">
        <v>76767</v>
      </c>
      <c r="X6" s="1">
        <v>75684</v>
      </c>
      <c r="Y6" s="1">
        <v>75689</v>
      </c>
      <c r="Z6" s="1">
        <v>75773</v>
      </c>
    </row>
    <row r="7" spans="1:26" x14ac:dyDescent="0.3">
      <c r="S7" s="1"/>
      <c r="U7" t="s">
        <v>17</v>
      </c>
    </row>
    <row r="8" spans="1:26" x14ac:dyDescent="0.3">
      <c r="U8" t="s">
        <v>17</v>
      </c>
    </row>
    <row r="9" spans="1:26" x14ac:dyDescent="0.3">
      <c r="U9" t="s">
        <v>17</v>
      </c>
    </row>
    <row r="10" spans="1:26" x14ac:dyDescent="0.3">
      <c r="A10" t="s">
        <v>11</v>
      </c>
      <c r="B10" s="1" t="s">
        <v>25</v>
      </c>
      <c r="U10" t="s">
        <v>17</v>
      </c>
    </row>
    <row r="11" spans="1:26" x14ac:dyDescent="0.3">
      <c r="U11" t="s">
        <v>17</v>
      </c>
    </row>
    <row r="12" spans="1:26" x14ac:dyDescent="0.3">
      <c r="A12" t="s">
        <v>2</v>
      </c>
      <c r="C12" s="3">
        <f t="shared" ref="C12:E12" si="0">$B3/C3</f>
        <v>1.8421502867652326</v>
      </c>
      <c r="D12" s="3">
        <f t="shared" si="0"/>
        <v>1.842148165819125</v>
      </c>
      <c r="E12" s="3">
        <f t="shared" si="0"/>
        <v>4.0497798944627359</v>
      </c>
      <c r="F12" s="3">
        <f>$B3/F3</f>
        <v>3.8288721667964536</v>
      </c>
      <c r="H12" s="3">
        <f t="shared" ref="H12:T12" si="1">$B3/H3</f>
        <v>2.1026427831492605</v>
      </c>
      <c r="I12" s="3">
        <f t="shared" si="1"/>
        <v>2.4210675371432915</v>
      </c>
      <c r="J12" s="3">
        <f>$B3/J3</f>
        <v>2.644078797636408</v>
      </c>
      <c r="K12" s="3">
        <f t="shared" si="1"/>
        <v>1.8520978731946953</v>
      </c>
      <c r="L12" s="3">
        <f t="shared" si="1"/>
        <v>2.8155362932848722</v>
      </c>
      <c r="M12" s="3">
        <f t="shared" si="1"/>
        <v>2.008987735532076</v>
      </c>
      <c r="N12" s="3">
        <f t="shared" si="1"/>
        <v>2.7409578018429555</v>
      </c>
      <c r="O12" s="3">
        <f t="shared" si="1"/>
        <v>1.6863940441116869</v>
      </c>
      <c r="P12" s="3">
        <f t="shared" si="1"/>
        <v>3.4038813734475926</v>
      </c>
      <c r="Q12" s="3">
        <f t="shared" si="1"/>
        <v>1.8821826214831752</v>
      </c>
      <c r="R12" s="3">
        <f t="shared" si="1"/>
        <v>3.2279035121812982</v>
      </c>
      <c r="S12" s="3">
        <f t="shared" si="1"/>
        <v>4.518926125111788</v>
      </c>
      <c r="T12" s="3">
        <f t="shared" si="1"/>
        <v>3.9318445881122153</v>
      </c>
      <c r="U12" t="s">
        <v>17</v>
      </c>
      <c r="V12" s="3">
        <f t="shared" ref="V12:Z15" si="2">$B3/V3</f>
        <v>2.9483653311526661</v>
      </c>
      <c r="W12" s="3">
        <f t="shared" si="2"/>
        <v>4.6003623633945283</v>
      </c>
      <c r="X12" s="3">
        <f t="shared" si="2"/>
        <v>4.8187093938111971</v>
      </c>
      <c r="Y12" s="3">
        <f t="shared" si="2"/>
        <v>3.4593768027418643</v>
      </c>
      <c r="Z12" s="3">
        <f t="shared" si="2"/>
        <v>4.6972047900770395</v>
      </c>
    </row>
    <row r="13" spans="1:26" x14ac:dyDescent="0.3">
      <c r="A13" t="s">
        <v>3</v>
      </c>
      <c r="C13" s="3">
        <f t="shared" ref="C13:E13" si="3">$B4/C4</f>
        <v>1.5436359843930683</v>
      </c>
      <c r="D13" s="3">
        <f t="shared" si="3"/>
        <v>1.5436350908390657</v>
      </c>
      <c r="E13" s="3">
        <f t="shared" si="3"/>
        <v>20.039678563555839</v>
      </c>
      <c r="F13" s="3">
        <f>$B4/F4</f>
        <v>25.416720756032706</v>
      </c>
      <c r="H13" s="3">
        <f t="shared" ref="H13:K15" si="4">$B4/H4</f>
        <v>3.4973501143565997</v>
      </c>
      <c r="I13" s="3">
        <f t="shared" si="4"/>
        <v>14.249013897503488</v>
      </c>
      <c r="J13" s="3">
        <f t="shared" si="4"/>
        <v>15.533430355407175</v>
      </c>
      <c r="K13" s="3">
        <f t="shared" si="4"/>
        <v>1.5599415394694787</v>
      </c>
      <c r="L13" s="4" t="s">
        <v>30</v>
      </c>
      <c r="M13" s="4" t="s">
        <v>30</v>
      </c>
      <c r="N13" s="4" t="s">
        <v>30</v>
      </c>
      <c r="O13" s="3">
        <f>$B4/O4</f>
        <v>1.461271738633495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t="s">
        <v>17</v>
      </c>
      <c r="V13" s="3">
        <f t="shared" si="2"/>
        <v>5.6866707858443393</v>
      </c>
      <c r="W13" s="3">
        <f t="shared" si="2"/>
        <v>39.218710821841071</v>
      </c>
      <c r="X13" s="3">
        <f t="shared" si="2"/>
        <v>31.045213159061635</v>
      </c>
      <c r="Y13" s="3">
        <f t="shared" si="2"/>
        <v>21.417134928640881</v>
      </c>
      <c r="Z13" s="3">
        <f t="shared" si="2"/>
        <v>23.657468231205222</v>
      </c>
    </row>
    <row r="14" spans="1:26" x14ac:dyDescent="0.3">
      <c r="A14" t="s">
        <v>4</v>
      </c>
      <c r="C14" s="3">
        <f t="shared" ref="C14:F14" si="5">$B5/C5</f>
        <v>1.5788484826476659</v>
      </c>
      <c r="D14" s="3">
        <f t="shared" si="5"/>
        <v>1.5788329030355825</v>
      </c>
      <c r="E14" s="3">
        <f t="shared" si="5"/>
        <v>3.6279221212097856</v>
      </c>
      <c r="F14" s="3">
        <f t="shared" si="5"/>
        <v>3.2915934766742105</v>
      </c>
      <c r="H14" s="3">
        <f t="shared" si="4"/>
        <v>2.1723054826120389</v>
      </c>
      <c r="I14" s="3">
        <f t="shared" si="4"/>
        <v>2.3753926452390774</v>
      </c>
      <c r="J14" s="3">
        <f t="shared" si="4"/>
        <v>2.6049374124687934</v>
      </c>
      <c r="K14" s="3">
        <f t="shared" si="4"/>
        <v>1.637401032325795</v>
      </c>
      <c r="L14" s="3">
        <f t="shared" ref="L14:N15" si="6">$B5/L5</f>
        <v>2.2366530234225621</v>
      </c>
      <c r="M14" s="3">
        <f t="shared" si="6"/>
        <v>1.8971478891085094</v>
      </c>
      <c r="N14" s="3">
        <f t="shared" si="6"/>
        <v>1.9297778694282086</v>
      </c>
      <c r="O14" s="3">
        <f>$B5/O5</f>
        <v>1.5465710198369047</v>
      </c>
      <c r="P14" s="3">
        <f t="shared" ref="P14:T15" si="7">$B5/P5</f>
        <v>2.8038369349462569</v>
      </c>
      <c r="Q14" s="3">
        <f t="shared" si="7"/>
        <v>1.7178414905578119</v>
      </c>
      <c r="R14" s="3">
        <f t="shared" si="7"/>
        <v>2.5286974878615158</v>
      </c>
      <c r="S14" s="3">
        <f t="shared" si="7"/>
        <v>3.8495089469354173</v>
      </c>
      <c r="T14" s="3">
        <f t="shared" si="7"/>
        <v>3.3179068427583762</v>
      </c>
      <c r="U14" t="s">
        <v>17</v>
      </c>
      <c r="V14" s="3">
        <f t="shared" si="2"/>
        <v>2.6830778328300973</v>
      </c>
      <c r="W14" s="3">
        <f t="shared" si="2"/>
        <v>4.0609837132667037</v>
      </c>
      <c r="X14" s="3">
        <f t="shared" si="2"/>
        <v>4.358585858585859</v>
      </c>
      <c r="Y14" s="3">
        <f t="shared" si="2"/>
        <v>3.5117091761946644</v>
      </c>
      <c r="Z14" s="3">
        <f t="shared" si="2"/>
        <v>4.2171072087423074</v>
      </c>
    </row>
    <row r="15" spans="1:26" x14ac:dyDescent="0.3">
      <c r="A15" t="s">
        <v>5</v>
      </c>
      <c r="C15" s="3">
        <f t="shared" ref="C15:F15" si="8">$B6/C6</f>
        <v>1.3334471208209766</v>
      </c>
      <c r="D15" s="3">
        <f t="shared" si="8"/>
        <v>1.3334202278848504</v>
      </c>
      <c r="E15" s="3">
        <f t="shared" si="8"/>
        <v>1.3318425575639001</v>
      </c>
      <c r="F15" s="3">
        <f t="shared" si="8"/>
        <v>1.3168570375556106</v>
      </c>
      <c r="H15" s="3">
        <f t="shared" si="4"/>
        <v>0.8772314575200667</v>
      </c>
      <c r="I15" s="3">
        <f t="shared" si="4"/>
        <v>0.77394588570367162</v>
      </c>
      <c r="J15" s="3">
        <f t="shared" si="4"/>
        <v>0.91964170759072261</v>
      </c>
      <c r="K15" s="3">
        <f t="shared" si="4"/>
        <v>1.3251702843815429</v>
      </c>
      <c r="L15" s="3">
        <f t="shared" si="6"/>
        <v>0.77365847620226524</v>
      </c>
      <c r="M15" s="3">
        <f t="shared" si="6"/>
        <v>0.98313916334857199</v>
      </c>
      <c r="N15" s="3">
        <f t="shared" si="6"/>
        <v>1.3251176041873716</v>
      </c>
      <c r="O15" s="3">
        <f>$B6/O6</f>
        <v>1.3241174757024443</v>
      </c>
      <c r="P15" s="3">
        <f t="shared" si="7"/>
        <v>1.2806392951361321</v>
      </c>
      <c r="Q15" s="3">
        <f t="shared" si="7"/>
        <v>0.98309083759339366</v>
      </c>
      <c r="R15" s="3">
        <f t="shared" si="7"/>
        <v>0.91871233279435538</v>
      </c>
      <c r="S15" s="3">
        <f t="shared" si="7"/>
        <v>1.3240122868340218</v>
      </c>
      <c r="T15" s="3">
        <f t="shared" si="7"/>
        <v>1.2879627006001906</v>
      </c>
      <c r="U15" t="s">
        <v>17</v>
      </c>
      <c r="V15" s="3">
        <f t="shared" si="2"/>
        <v>1.0825205408272622</v>
      </c>
      <c r="W15" s="3">
        <f t="shared" si="2"/>
        <v>1.3026430627743693</v>
      </c>
      <c r="X15" s="3">
        <f t="shared" si="2"/>
        <v>1.3212832302732413</v>
      </c>
      <c r="Y15" s="3">
        <f t="shared" si="2"/>
        <v>1.3211959465708358</v>
      </c>
      <c r="Z15" s="3">
        <f t="shared" si="2"/>
        <v>1.319731302706769</v>
      </c>
    </row>
    <row r="18" spans="1:26" x14ac:dyDescent="0.3">
      <c r="A18" t="s">
        <v>23</v>
      </c>
      <c r="B18" t="s">
        <v>26</v>
      </c>
    </row>
    <row r="20" spans="1:26" x14ac:dyDescent="0.3">
      <c r="A20" t="s">
        <v>2</v>
      </c>
      <c r="S20">
        <f>AVERAGE(3.344, 3.279, 3.366, 3.329, 3.358, 3.368, 3.372, 3.408, 3.46, 3.304, 3.284, 3.322, 3.28, 3.264, 3.336, 3.282, 3.327, 3.556, 3.283, 3.291, 3.296)</f>
        <v>3.3385238095238101</v>
      </c>
      <c r="T20">
        <v>4.9124999999999996</v>
      </c>
      <c r="W20">
        <v>1.9410000000000001</v>
      </c>
      <c r="X20">
        <v>0.52900000000000003</v>
      </c>
      <c r="Y20">
        <v>0.40300000000000002</v>
      </c>
      <c r="Z20">
        <v>0.61499999999999999</v>
      </c>
    </row>
    <row r="21" spans="1:26" x14ac:dyDescent="0.3">
      <c r="A21" t="s">
        <v>3</v>
      </c>
      <c r="J21">
        <v>5.7083500000000011</v>
      </c>
      <c r="S21" s="5" t="s">
        <v>30</v>
      </c>
      <c r="T21" s="5" t="s">
        <v>30</v>
      </c>
      <c r="W21">
        <v>6.0759999999999996</v>
      </c>
      <c r="X21">
        <v>0.83499999999999996</v>
      </c>
      <c r="Y21">
        <v>0.107</v>
      </c>
      <c r="Z21">
        <v>1.5229999999999999</v>
      </c>
    </row>
    <row r="22" spans="1:26" x14ac:dyDescent="0.3">
      <c r="A22" t="s">
        <v>4</v>
      </c>
      <c r="S22">
        <f>AVERAGE(0.275, 0.304, 0.275, 0.272, 0.273, 0.28, 0.288, 0.278, 0.273, 0.279, 0.296, 0.302, 0.287, 0.275, 0.28, 0.314, 0.28, 0.274, 0.329, 0.305)</f>
        <v>0.28694999999999998</v>
      </c>
      <c r="T22">
        <v>0.40105000000000002</v>
      </c>
      <c r="W22">
        <v>0.11899999999999999</v>
      </c>
      <c r="X22">
        <v>4.5999999999999999E-2</v>
      </c>
      <c r="Y22">
        <v>3.1E-2</v>
      </c>
      <c r="Z22">
        <v>0.114</v>
      </c>
    </row>
    <row r="23" spans="1:26" x14ac:dyDescent="0.3">
      <c r="A23" t="s">
        <v>5</v>
      </c>
      <c r="S23">
        <f>AVERAGE(0.186, 0.196, 0.2, 0.197, 0.208, 0.222, 0.191, 0.191, 0.197, 0.197, 0.199, 0.193, 0.2, 0.204, 0.189, 0.19, 0.195, 0.199, 0.209, 0.206)</f>
        <v>0.19845000000000002</v>
      </c>
      <c r="T23">
        <v>0.25440000000000002</v>
      </c>
      <c r="W23">
        <v>5.8999999999999997E-2</v>
      </c>
      <c r="X23">
        <v>2.4E-2</v>
      </c>
      <c r="Y23">
        <v>8.9999999999999993E-3</v>
      </c>
      <c r="Z23">
        <v>8.8999999999999996E-2</v>
      </c>
    </row>
    <row r="24" spans="1:26" x14ac:dyDescent="0.3">
      <c r="B24" s="1"/>
    </row>
    <row r="26" spans="1:26" x14ac:dyDescent="0.3">
      <c r="A26" t="s">
        <v>24</v>
      </c>
    </row>
    <row r="28" spans="1:26" x14ac:dyDescent="0.3">
      <c r="A28" t="s">
        <v>2</v>
      </c>
      <c r="S28">
        <f>AVERAGE(1.489, 1.427, 1.452, 1.449, 1.45, 1.403, 1.473, 1.387, 1.429, 1.435, 1.441, 1.385, 1.472, 1.466, 1.436, 1.414, 1.49, 1.509, 1.555, 1.474)</f>
        <v>1.4518000000000002</v>
      </c>
      <c r="T28">
        <v>2.8774000000000002</v>
      </c>
      <c r="W28">
        <v>9.9000000000000005E-2</v>
      </c>
      <c r="X28">
        <v>0.40799999999999997</v>
      </c>
      <c r="Y28">
        <v>4.2000000000000003E-2</v>
      </c>
      <c r="Z28">
        <v>3.6469999999999998</v>
      </c>
    </row>
    <row r="29" spans="1:26" x14ac:dyDescent="0.3">
      <c r="A29" t="s">
        <v>3</v>
      </c>
      <c r="J29">
        <v>1.5835999999999999</v>
      </c>
      <c r="S29" s="5" t="s">
        <v>30</v>
      </c>
      <c r="T29" s="5" t="s">
        <v>30</v>
      </c>
      <c r="W29">
        <v>7.6999999999999999E-2</v>
      </c>
      <c r="X29">
        <v>0.39300000000000002</v>
      </c>
      <c r="Y29">
        <v>0.04</v>
      </c>
      <c r="Z29">
        <v>16.172999999999998</v>
      </c>
    </row>
    <row r="30" spans="1:26" x14ac:dyDescent="0.3">
      <c r="A30" t="s">
        <v>4</v>
      </c>
      <c r="S30">
        <f>AVERAGE(0.205, 0.2, 0.188, 0.195, 0.21, 0.196, 0.201, 0.198, 0.192, 0.198, 0.193, 0.191, 0.191, 0.203, 0.195, 0.202, 0.191, 0.192, 0.196, 0.193)</f>
        <v>0.19649999999999995</v>
      </c>
      <c r="T30">
        <v>0.30259999999999998</v>
      </c>
      <c r="W30">
        <v>1.4999999999999999E-2</v>
      </c>
      <c r="X30">
        <v>3.5000000000000003E-2</v>
      </c>
      <c r="Y30">
        <v>8.0000000000000002E-3</v>
      </c>
      <c r="Z30">
        <v>0.27700000000000002</v>
      </c>
    </row>
    <row r="31" spans="1:26" x14ac:dyDescent="0.3">
      <c r="A31" t="s">
        <v>5</v>
      </c>
      <c r="S31">
        <f>AVERAGE(0.199, 0.186, 0.156, 0.153, 0.156, 0.186, 0.161, 0.164, 0.189, 0.172, 0.158, 0.155, 0.202, 0.157, 0.149, 0.162, 0.163, 0.198, 0.161, 0.164, 0.16)</f>
        <v>0.16909523809523808</v>
      </c>
      <c r="T31">
        <v>0.23119999999999999</v>
      </c>
      <c r="W31">
        <v>1.2999999999999999E-2</v>
      </c>
      <c r="X31">
        <v>0.02</v>
      </c>
      <c r="Y31">
        <v>6.0000000000000001E-3</v>
      </c>
      <c r="Z31">
        <v>1.7999999999999999E-2</v>
      </c>
    </row>
  </sheetData>
  <sortState xmlns:xlrd2="http://schemas.microsoft.com/office/spreadsheetml/2017/richdata2" ref="A3:B6">
    <sortCondition ref="A3:A6"/>
  </sortState>
  <conditionalFormatting sqref="V12:Z15">
    <cfRule type="expression" dxfId="7" priority="80">
      <formula>V12=MAX($V12:$Z12)</formula>
    </cfRule>
    <cfRule type="expression" dxfId="6" priority="81">
      <formula>V12=LARGE($V12:$Z12,2)</formula>
    </cfRule>
  </conditionalFormatting>
  <conditionalFormatting sqref="H12:T15">
    <cfRule type="expression" dxfId="5" priority="83">
      <formula>H12=LARGE($H12:$T12,2)</formula>
    </cfRule>
    <cfRule type="expression" dxfId="4" priority="84">
      <formula>H12=SMALL($H12:$T12,1)</formula>
    </cfRule>
    <cfRule type="expression" dxfId="3" priority="85">
      <formula>H12=MAX($H12:$T12)</formula>
    </cfRule>
  </conditionalFormatting>
  <conditionalFormatting sqref="J20:T31">
    <cfRule type="expression" dxfId="2" priority="4">
      <formula>J20=SMALL($H20:$T20,1)</formula>
    </cfRule>
  </conditionalFormatting>
  <conditionalFormatting sqref="W20:Z31">
    <cfRule type="expression" dxfId="1" priority="2">
      <formula>W20=SMALL($W20:$Z20,1)</formula>
    </cfRule>
    <cfRule type="expression" dxfId="0" priority="1">
      <formula>W20=MAX($W20:$Z20,1)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2021-12-13T19:40:54Z</dcterms:created>
  <dcterms:modified xsi:type="dcterms:W3CDTF">2021-12-21T20:28:56Z</dcterms:modified>
</cp:coreProperties>
</file>