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5980f6a27ac9b/Documentos/GitHub/TI-TPs-Compressao-LEI-2021/TP2/Meta 2/Estado da Arte/"/>
    </mc:Choice>
  </mc:AlternateContent>
  <xr:revisionPtr revIDLastSave="0" documentId="13_ncr:1_{2DB6CF8A-D4F0-4CF6-A77E-97A82CD1AA16}" xr6:coauthVersionLast="47" xr6:coauthVersionMax="47" xr10:uidLastSave="{00000000-0000-0000-0000-000000000000}"/>
  <bookViews>
    <workbookView xWindow="-108" yWindow="-108" windowWidth="23256" windowHeight="12456" xr2:uid="{F6746B91-E9B6-4AB7-B1F6-5426F099D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0" i="1" l="1"/>
  <c r="I12" i="1"/>
  <c r="N5" i="1"/>
  <c r="N14" i="1" s="1"/>
  <c r="N3" i="1"/>
  <c r="N6" i="1"/>
  <c r="N15" i="1" s="1"/>
  <c r="N12" i="1"/>
  <c r="J12" i="1"/>
  <c r="H14" i="1"/>
  <c r="H5" i="1"/>
  <c r="H6" i="1"/>
  <c r="H15" i="1" s="1"/>
  <c r="H3" i="1"/>
  <c r="F29" i="1"/>
  <c r="F21" i="1"/>
  <c r="O31" i="1"/>
  <c r="O23" i="1"/>
  <c r="O22" i="1"/>
  <c r="O28" i="1"/>
  <c r="O20" i="1"/>
  <c r="S3" i="1"/>
  <c r="V6" i="1"/>
  <c r="V15" i="1" s="1"/>
  <c r="V5" i="1"/>
  <c r="V14" i="1" s="1"/>
  <c r="V4" i="1"/>
  <c r="V3" i="1"/>
  <c r="V12" i="1" s="1"/>
  <c r="U6" i="1"/>
  <c r="U15" i="1" s="1"/>
  <c r="U5" i="1"/>
  <c r="U14" i="1" s="1"/>
  <c r="U4" i="1"/>
  <c r="U13" i="1" s="1"/>
  <c r="U3" i="1"/>
  <c r="U12" i="1" s="1"/>
  <c r="T6" i="1"/>
  <c r="T15" i="1" s="1"/>
  <c r="T5" i="1"/>
  <c r="T4" i="1"/>
  <c r="T13" i="1" s="1"/>
  <c r="T3" i="1"/>
  <c r="S6" i="1"/>
  <c r="S15" i="1" s="1"/>
  <c r="S5" i="1"/>
  <c r="S14" i="1" s="1"/>
  <c r="S4" i="1"/>
  <c r="R6" i="1"/>
  <c r="R15" i="1" s="1"/>
  <c r="R5" i="1"/>
  <c r="R14" i="1" s="1"/>
  <c r="R4" i="1"/>
  <c r="R13" i="1" s="1"/>
  <c r="R3" i="1"/>
  <c r="R12" i="1" s="1"/>
  <c r="F12" i="1"/>
  <c r="F13" i="1"/>
  <c r="F14" i="1"/>
  <c r="F15" i="1"/>
  <c r="E12" i="1"/>
  <c r="E13" i="1"/>
  <c r="E14" i="1"/>
  <c r="E15" i="1"/>
  <c r="K12" i="1"/>
  <c r="K13" i="1"/>
  <c r="K14" i="1"/>
  <c r="K15" i="1"/>
  <c r="C12" i="1"/>
  <c r="C13" i="1"/>
  <c r="C14" i="1"/>
  <c r="C15" i="1"/>
  <c r="G13" i="1"/>
  <c r="G14" i="1"/>
  <c r="G15" i="1"/>
  <c r="H12" i="1"/>
  <c r="D12" i="1"/>
  <c r="D13" i="1"/>
  <c r="D14" i="1"/>
  <c r="D15" i="1"/>
  <c r="J15" i="1"/>
  <c r="J14" i="1"/>
  <c r="V13" i="1"/>
  <c r="T14" i="1"/>
  <c r="S13" i="1"/>
  <c r="I14" i="1"/>
  <c r="M14" i="1"/>
  <c r="L14" i="1"/>
  <c r="O14" i="1"/>
  <c r="P14" i="1"/>
  <c r="I15" i="1"/>
  <c r="M15" i="1"/>
  <c r="L15" i="1"/>
  <c r="O15" i="1"/>
  <c r="P15" i="1"/>
  <c r="P12" i="1" l="1"/>
  <c r="S12" i="1"/>
  <c r="L12" i="1"/>
  <c r="O12" i="1"/>
  <c r="M12" i="1"/>
  <c r="G12" i="1"/>
  <c r="T12" i="1"/>
</calcChain>
</file>

<file path=xl/sharedStrings.xml><?xml version="1.0" encoding="utf-8"?>
<sst xmlns="http://schemas.openxmlformats.org/spreadsheetml/2006/main" count="78" uniqueCount="32">
  <si>
    <t>File name</t>
  </si>
  <si>
    <t>bible.txt</t>
  </si>
  <si>
    <t>finance.csv</t>
  </si>
  <si>
    <t>jquery-3.6.0.js</t>
  </si>
  <si>
    <t>random.txt</t>
  </si>
  <si>
    <t>BWT-MTF-RLE</t>
  </si>
  <si>
    <t>BWT-RLE</t>
  </si>
  <si>
    <t>BWT-RLE-ART</t>
  </si>
  <si>
    <t>BWT-MTF-RLE-ART</t>
  </si>
  <si>
    <t>BWT-MTF-ART</t>
  </si>
  <si>
    <t>Ratio</t>
  </si>
  <si>
    <t>LZMA</t>
  </si>
  <si>
    <t>bzip2</t>
  </si>
  <si>
    <t>gzip</t>
  </si>
  <si>
    <t>rzip</t>
  </si>
  <si>
    <t>LZW</t>
  </si>
  <si>
    <t>//////////</t>
  </si>
  <si>
    <t>BWT-ART</t>
  </si>
  <si>
    <t>LZ77</t>
  </si>
  <si>
    <t>BWT-LZ77</t>
  </si>
  <si>
    <t>ART</t>
  </si>
  <si>
    <t>entropic minimum</t>
  </si>
  <si>
    <t>Comp time</t>
  </si>
  <si>
    <t>Decomp time</t>
  </si>
  <si>
    <t>(old size / new size)</t>
  </si>
  <si>
    <t>(20 runs) (seconds)</t>
  </si>
  <si>
    <t>MTF-ART</t>
  </si>
  <si>
    <t>LZ77 (max)</t>
  </si>
  <si>
    <t>LZ77-ART</t>
  </si>
  <si>
    <t>X</t>
  </si>
  <si>
    <t>size (bits)</t>
  </si>
  <si>
    <t>BWT-LZ77-ART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</si>
</sst>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8">
    <dxf>
      <fill>
        <patternFill>
          <bgColor theme="9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B7D0-E994-43E2-B1D1-1E07942FF460}">
  <dimension ref="A1:V31"/>
  <sheetViews>
    <sheetView tabSelected="1" topLeftCell="A4" zoomScale="70" zoomScaleNormal="70" workbookViewId="0">
      <selection activeCell="O21" sqref="O21"/>
    </sheetView>
  </sheetViews>
  <sheetFormatPr defaultRowHeight="14.4" x14ac:dyDescent="0.3"/>
  <cols>
    <col min="1" max="1" width="12.5546875" customWidth="1"/>
    <col min="2" max="2" width="17.21875" customWidth="1"/>
    <col min="3" max="3" width="17" customWidth="1"/>
    <col min="4" max="4" width="11.21875" customWidth="1"/>
    <col min="5" max="6" width="10.88671875" customWidth="1"/>
    <col min="7" max="7" width="11.109375" customWidth="1"/>
    <col min="8" max="9" width="12" customWidth="1"/>
    <col min="10" max="10" width="11.21875" customWidth="1"/>
    <col min="11" max="11" width="13.88671875" customWidth="1"/>
    <col min="12" max="12" width="16.109375" customWidth="1"/>
    <col min="13" max="13" width="14.44140625" customWidth="1"/>
    <col min="14" max="14" width="15.44140625" customWidth="1"/>
    <col min="15" max="15" width="18.44140625" customWidth="1"/>
    <col min="16" max="19" width="11.109375" customWidth="1"/>
    <col min="20" max="20" width="9.33203125" customWidth="1"/>
    <col min="21" max="21" width="10.21875" customWidth="1"/>
  </cols>
  <sheetData>
    <row r="1" spans="1:22" ht="15.6" thickTop="1" thickBot="1" x14ac:dyDescent="0.35">
      <c r="A1" t="s">
        <v>0</v>
      </c>
      <c r="B1" t="s">
        <v>30</v>
      </c>
      <c r="C1" t="s">
        <v>21</v>
      </c>
      <c r="D1" t="s">
        <v>18</v>
      </c>
      <c r="E1" s="8" t="s">
        <v>27</v>
      </c>
      <c r="F1" s="8" t="s">
        <v>28</v>
      </c>
      <c r="G1" s="8" t="s">
        <v>20</v>
      </c>
      <c r="H1" t="s">
        <v>19</v>
      </c>
      <c r="I1" s="2" t="s">
        <v>6</v>
      </c>
      <c r="J1" t="s">
        <v>17</v>
      </c>
      <c r="K1" t="s">
        <v>26</v>
      </c>
      <c r="L1" t="s">
        <v>7</v>
      </c>
      <c r="M1" t="s">
        <v>5</v>
      </c>
      <c r="N1" t="s">
        <v>31</v>
      </c>
      <c r="O1" s="8" t="s">
        <v>9</v>
      </c>
      <c r="P1" s="8" t="s">
        <v>8</v>
      </c>
      <c r="Q1" t="s">
        <v>16</v>
      </c>
      <c r="R1" t="s">
        <v>15</v>
      </c>
      <c r="S1" t="s">
        <v>11</v>
      </c>
      <c r="T1" t="s">
        <v>12</v>
      </c>
      <c r="U1" t="s">
        <v>13</v>
      </c>
      <c r="V1" t="s">
        <v>14</v>
      </c>
    </row>
    <row r="2" spans="1:22" ht="15" thickTop="1" x14ac:dyDescent="0.3">
      <c r="Q2" t="s">
        <v>16</v>
      </c>
    </row>
    <row r="3" spans="1:22" x14ac:dyDescent="0.3">
      <c r="A3" t="s">
        <v>1</v>
      </c>
      <c r="B3" s="1">
        <v>32622200</v>
      </c>
      <c r="C3" s="1">
        <v>17708764</v>
      </c>
      <c r="D3" s="1">
        <v>15514856</v>
      </c>
      <c r="E3" s="1">
        <v>13474304</v>
      </c>
      <c r="F3" s="1">
        <v>12337832</v>
      </c>
      <c r="G3" s="1">
        <v>17613648</v>
      </c>
      <c r="H3" s="1">
        <f>1448312*8</f>
        <v>11586496</v>
      </c>
      <c r="I3" s="1">
        <v>16238128</v>
      </c>
      <c r="J3" s="1">
        <v>11901752</v>
      </c>
      <c r="K3" s="1">
        <v>19344352</v>
      </c>
      <c r="L3" s="1">
        <v>9583824</v>
      </c>
      <c r="M3" s="1">
        <v>17332112</v>
      </c>
      <c r="N3">
        <f>1263289*8</f>
        <v>10106312</v>
      </c>
      <c r="O3" s="1">
        <v>7219016</v>
      </c>
      <c r="P3" s="1">
        <v>8296920</v>
      </c>
      <c r="Q3" t="s">
        <v>16</v>
      </c>
      <c r="R3" s="1">
        <f>1383063*8</f>
        <v>11064504</v>
      </c>
      <c r="S3" s="1">
        <f>886403*8</f>
        <v>7091224</v>
      </c>
      <c r="T3" s="1">
        <f>846238*8</f>
        <v>6769904</v>
      </c>
      <c r="U3" s="1">
        <f>1178760*8</f>
        <v>9430080</v>
      </c>
      <c r="V3" s="1">
        <f>868128*8</f>
        <v>6945024</v>
      </c>
    </row>
    <row r="4" spans="1:22" x14ac:dyDescent="0.3">
      <c r="A4" t="s">
        <v>2</v>
      </c>
      <c r="B4" s="1">
        <v>47048648</v>
      </c>
      <c r="C4" s="1">
        <v>30346083</v>
      </c>
      <c r="D4" s="1">
        <v>13452656</v>
      </c>
      <c r="E4" s="1">
        <v>3301888</v>
      </c>
      <c r="F4" s="1">
        <v>3028864</v>
      </c>
      <c r="G4" s="1">
        <v>30160520</v>
      </c>
      <c r="H4" s="6" t="s">
        <v>29</v>
      </c>
      <c r="I4" s="6" t="s">
        <v>29</v>
      </c>
      <c r="J4" s="6" t="s">
        <v>29</v>
      </c>
      <c r="K4" s="1">
        <v>32197056</v>
      </c>
      <c r="L4" s="6" t="s">
        <v>29</v>
      </c>
      <c r="M4" s="6" t="s">
        <v>29</v>
      </c>
      <c r="N4" s="6" t="s">
        <v>29</v>
      </c>
      <c r="O4" s="6" t="s">
        <v>29</v>
      </c>
      <c r="P4" s="6" t="s">
        <v>29</v>
      </c>
      <c r="Q4" t="s">
        <v>16</v>
      </c>
      <c r="R4" s="1">
        <f>1034187*8</f>
        <v>8273496</v>
      </c>
      <c r="S4" s="1">
        <f>149956*8</f>
        <v>1199648</v>
      </c>
      <c r="T4" s="1">
        <f>189436*8</f>
        <v>1515488</v>
      </c>
      <c r="U4" s="1">
        <f>274597*8</f>
        <v>2196776</v>
      </c>
      <c r="V4" s="1">
        <f>248593*8</f>
        <v>1988744</v>
      </c>
    </row>
    <row r="5" spans="1:22" x14ac:dyDescent="0.3">
      <c r="A5" t="s">
        <v>3</v>
      </c>
      <c r="B5" s="1">
        <v>2395688</v>
      </c>
      <c r="C5" s="1">
        <v>1517365</v>
      </c>
      <c r="D5" s="1">
        <v>1102832</v>
      </c>
      <c r="E5" s="1">
        <v>1008544</v>
      </c>
      <c r="F5" s="1">
        <v>919672</v>
      </c>
      <c r="G5" s="1">
        <v>1463104</v>
      </c>
      <c r="H5" s="1">
        <f>133888*8</f>
        <v>1071104</v>
      </c>
      <c r="I5" s="1">
        <v>1262784</v>
      </c>
      <c r="J5" s="1">
        <v>1241432</v>
      </c>
      <c r="K5" s="1">
        <v>1549032</v>
      </c>
      <c r="L5" s="1">
        <v>854432</v>
      </c>
      <c r="M5" s="1">
        <v>1394592</v>
      </c>
      <c r="N5" s="1">
        <f>118425*8</f>
        <v>947400</v>
      </c>
      <c r="O5" s="1">
        <v>622336</v>
      </c>
      <c r="P5" s="1">
        <v>722048</v>
      </c>
      <c r="Q5" t="s">
        <v>16</v>
      </c>
      <c r="R5" s="1">
        <f>111611*8</f>
        <v>892888</v>
      </c>
      <c r="S5" s="1">
        <f>73741*8</f>
        <v>589928</v>
      </c>
      <c r="T5" s="1">
        <f>68706*8</f>
        <v>549648</v>
      </c>
      <c r="U5" s="1">
        <f>85275*8</f>
        <v>682200</v>
      </c>
      <c r="V5" s="1">
        <f>71011*8</f>
        <v>568088</v>
      </c>
    </row>
    <row r="6" spans="1:22" x14ac:dyDescent="0.3">
      <c r="A6" t="s">
        <v>4</v>
      </c>
      <c r="B6" s="1">
        <v>800000</v>
      </c>
      <c r="C6" s="1">
        <v>599949</v>
      </c>
      <c r="D6" s="1">
        <v>911960</v>
      </c>
      <c r="E6" s="1">
        <v>1033664</v>
      </c>
      <c r="F6" s="1">
        <v>869904</v>
      </c>
      <c r="G6" s="1">
        <v>603696</v>
      </c>
      <c r="H6" s="1">
        <f>129256*8</f>
        <v>1034048</v>
      </c>
      <c r="I6" s="1">
        <v>813720</v>
      </c>
      <c r="J6" s="1">
        <v>603720</v>
      </c>
      <c r="K6" s="1">
        <v>604176</v>
      </c>
      <c r="L6" s="1">
        <v>624688</v>
      </c>
      <c r="M6" s="1">
        <v>813760</v>
      </c>
      <c r="N6">
        <f>108848*8</f>
        <v>870784</v>
      </c>
      <c r="O6" s="1">
        <v>604224</v>
      </c>
      <c r="P6" s="1">
        <v>621136</v>
      </c>
      <c r="Q6" t="s">
        <v>16</v>
      </c>
      <c r="R6" s="1">
        <f>92377*8</f>
        <v>739016</v>
      </c>
      <c r="S6" s="1">
        <f>76767*8</f>
        <v>614136</v>
      </c>
      <c r="T6" s="1">
        <f>75684*8</f>
        <v>605472</v>
      </c>
      <c r="U6" s="1">
        <f>75689*8</f>
        <v>605512</v>
      </c>
      <c r="V6" s="1">
        <f>75773*8</f>
        <v>606184</v>
      </c>
    </row>
    <row r="7" spans="1:22" x14ac:dyDescent="0.3">
      <c r="O7" s="1"/>
      <c r="Q7" t="s">
        <v>16</v>
      </c>
    </row>
    <row r="8" spans="1:22" x14ac:dyDescent="0.3">
      <c r="Q8" t="s">
        <v>16</v>
      </c>
    </row>
    <row r="9" spans="1:22" x14ac:dyDescent="0.3">
      <c r="Q9" t="s">
        <v>16</v>
      </c>
    </row>
    <row r="10" spans="1:22" x14ac:dyDescent="0.3">
      <c r="A10" t="s">
        <v>10</v>
      </c>
      <c r="B10" s="1" t="s">
        <v>24</v>
      </c>
      <c r="Q10" t="s">
        <v>16</v>
      </c>
    </row>
    <row r="11" spans="1:22" x14ac:dyDescent="0.3">
      <c r="Q11" t="s">
        <v>16</v>
      </c>
    </row>
    <row r="12" spans="1:22" x14ac:dyDescent="0.3">
      <c r="A12" t="s">
        <v>1</v>
      </c>
      <c r="C12" s="3">
        <f t="shared" ref="C12:D12" si="0">$B3/C3</f>
        <v>1.842150022440866</v>
      </c>
      <c r="D12" s="3">
        <f t="shared" si="0"/>
        <v>2.1026427831492605</v>
      </c>
      <c r="E12" s="3">
        <f t="shared" ref="E12:M12" si="1">$B3/E3</f>
        <v>2.4210675371432915</v>
      </c>
      <c r="F12" s="3">
        <f t="shared" si="1"/>
        <v>2.644078797636408</v>
      </c>
      <c r="G12" s="3">
        <f t="shared" si="1"/>
        <v>1.8520978731946953</v>
      </c>
      <c r="H12" s="3">
        <f>$B3/H3</f>
        <v>2.8155362932848722</v>
      </c>
      <c r="I12" s="3">
        <f>$B3/I3</f>
        <v>2.008987735532076</v>
      </c>
      <c r="J12" s="3">
        <f>$B3/J3</f>
        <v>2.7409578018429555</v>
      </c>
      <c r="K12" s="3">
        <f t="shared" si="1"/>
        <v>1.6863940441116869</v>
      </c>
      <c r="L12" s="3">
        <f t="shared" si="1"/>
        <v>3.4038813734475926</v>
      </c>
      <c r="M12" s="3">
        <f t="shared" si="1"/>
        <v>1.8821826214831752</v>
      </c>
      <c r="N12" s="3">
        <f t="shared" ref="N12" si="2">$B3/N3</f>
        <v>3.2279035121812982</v>
      </c>
      <c r="O12" s="3">
        <f>$B3/O3</f>
        <v>4.518926125111788</v>
      </c>
      <c r="P12" s="3">
        <f>$B3/P3</f>
        <v>3.9318445881122153</v>
      </c>
      <c r="Q12" t="s">
        <v>16</v>
      </c>
      <c r="R12" s="3">
        <f t="shared" ref="R12:V15" si="3">$B3/R3</f>
        <v>2.9483653311526661</v>
      </c>
      <c r="S12" s="3">
        <f t="shared" si="3"/>
        <v>4.6003623633945283</v>
      </c>
      <c r="T12" s="3">
        <f t="shared" si="3"/>
        <v>4.8187093938111971</v>
      </c>
      <c r="U12" s="3">
        <f t="shared" si="3"/>
        <v>3.4593768027418643</v>
      </c>
      <c r="V12" s="3">
        <f t="shared" si="3"/>
        <v>4.6972047900770395</v>
      </c>
    </row>
    <row r="13" spans="1:22" x14ac:dyDescent="0.3">
      <c r="A13" t="s">
        <v>2</v>
      </c>
      <c r="C13" s="3">
        <f t="shared" ref="C13:D13" si="4">$B4/C4</f>
        <v>1.5504026664660477</v>
      </c>
      <c r="D13" s="3">
        <f t="shared" si="4"/>
        <v>3.4973501143565997</v>
      </c>
      <c r="E13" s="3">
        <f t="shared" ref="E13:G15" si="5">$B4/E4</f>
        <v>14.249013897503488</v>
      </c>
      <c r="F13" s="3">
        <f t="shared" si="5"/>
        <v>15.533430355407175</v>
      </c>
      <c r="G13" s="3">
        <f t="shared" si="5"/>
        <v>1.5599415394694787</v>
      </c>
      <c r="H13" s="4" t="s">
        <v>29</v>
      </c>
      <c r="I13" s="4" t="s">
        <v>29</v>
      </c>
      <c r="J13" s="4" t="s">
        <v>29</v>
      </c>
      <c r="K13" s="3">
        <f>$B4/K4</f>
        <v>1.461271738633495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t="s">
        <v>16</v>
      </c>
      <c r="R13" s="3">
        <f t="shared" si="3"/>
        <v>5.6866707858443393</v>
      </c>
      <c r="S13" s="3">
        <f t="shared" si="3"/>
        <v>39.218710821841071</v>
      </c>
      <c r="T13" s="3">
        <f t="shared" si="3"/>
        <v>31.045213159061635</v>
      </c>
      <c r="U13" s="3">
        <f t="shared" si="3"/>
        <v>21.417134928640881</v>
      </c>
      <c r="V13" s="3">
        <f t="shared" si="3"/>
        <v>23.657468231205222</v>
      </c>
    </row>
    <row r="14" spans="1:22" x14ac:dyDescent="0.3">
      <c r="A14" t="s">
        <v>3</v>
      </c>
      <c r="C14" s="3">
        <f t="shared" ref="C14:D14" si="6">$B5/C5</f>
        <v>1.578847541626438</v>
      </c>
      <c r="D14" s="3">
        <f t="shared" si="6"/>
        <v>2.1723054826120389</v>
      </c>
      <c r="E14" s="3">
        <f t="shared" si="5"/>
        <v>2.3753926452390774</v>
      </c>
      <c r="F14" s="3">
        <f t="shared" si="5"/>
        <v>2.6049374124687934</v>
      </c>
      <c r="G14" s="3">
        <f t="shared" si="5"/>
        <v>1.637401032325795</v>
      </c>
      <c r="H14" s="3">
        <f>$B5/H5</f>
        <v>2.2366530234225621</v>
      </c>
      <c r="I14" s="3">
        <f t="shared" ref="H14:J15" si="7">$B5/I5</f>
        <v>1.8971478891085094</v>
      </c>
      <c r="J14" s="3">
        <f t="shared" si="7"/>
        <v>1.9297778694282086</v>
      </c>
      <c r="K14" s="3">
        <f>$B5/K5</f>
        <v>1.5465710198369047</v>
      </c>
      <c r="L14" s="3">
        <f t="shared" ref="L14:M15" si="8">$B5/L5</f>
        <v>2.8038369349462569</v>
      </c>
      <c r="M14" s="3">
        <f t="shared" si="8"/>
        <v>1.7178414905578119</v>
      </c>
      <c r="N14" s="3">
        <f t="shared" ref="N14" si="9">$B5/N5</f>
        <v>2.5286974878615158</v>
      </c>
      <c r="O14" s="3">
        <f>$B5/O5</f>
        <v>3.8495089469354173</v>
      </c>
      <c r="P14" s="3">
        <f>$B5/P5</f>
        <v>3.3179068427583762</v>
      </c>
      <c r="Q14" t="s">
        <v>16</v>
      </c>
      <c r="R14" s="3">
        <f t="shared" si="3"/>
        <v>2.6830778328300973</v>
      </c>
      <c r="S14" s="3">
        <f t="shared" si="3"/>
        <v>4.0609837132667037</v>
      </c>
      <c r="T14" s="3">
        <f t="shared" si="3"/>
        <v>4.358585858585859</v>
      </c>
      <c r="U14" s="3">
        <f t="shared" si="3"/>
        <v>3.5117091761946644</v>
      </c>
      <c r="V14" s="3">
        <f t="shared" si="3"/>
        <v>4.2171072087423074</v>
      </c>
    </row>
    <row r="15" spans="1:22" x14ac:dyDescent="0.3">
      <c r="A15" t="s">
        <v>4</v>
      </c>
      <c r="C15" s="3">
        <f t="shared" ref="C15:D15" si="10">$B6/C6</f>
        <v>1.3334466763008188</v>
      </c>
      <c r="D15" s="3">
        <f t="shared" si="10"/>
        <v>0.8772314575200667</v>
      </c>
      <c r="E15" s="3">
        <f t="shared" si="5"/>
        <v>0.77394588570367162</v>
      </c>
      <c r="F15" s="3">
        <f t="shared" si="5"/>
        <v>0.91964170759072261</v>
      </c>
      <c r="G15" s="7">
        <f t="shared" si="5"/>
        <v>1.3251702843815429</v>
      </c>
      <c r="H15" s="3">
        <f t="shared" si="7"/>
        <v>0.77365847620226524</v>
      </c>
      <c r="I15" s="3">
        <f t="shared" si="7"/>
        <v>0.98313916334857199</v>
      </c>
      <c r="J15" s="3">
        <f t="shared" si="7"/>
        <v>1.3251176041873716</v>
      </c>
      <c r="K15" s="3">
        <f>$B6/K6</f>
        <v>1.3241174757024443</v>
      </c>
      <c r="L15" s="3">
        <f t="shared" si="8"/>
        <v>1.2806392951361321</v>
      </c>
      <c r="M15" s="3">
        <f t="shared" si="8"/>
        <v>0.98309083759339366</v>
      </c>
      <c r="N15" s="3">
        <f t="shared" ref="N15" si="11">$B6/N6</f>
        <v>0.91871233279435538</v>
      </c>
      <c r="O15" s="3">
        <f>$B6/O6</f>
        <v>1.3240122868340218</v>
      </c>
      <c r="P15" s="3">
        <f>$B6/P6</f>
        <v>1.2879627006001906</v>
      </c>
      <c r="Q15" t="s">
        <v>16</v>
      </c>
      <c r="R15" s="3">
        <f t="shared" si="3"/>
        <v>1.0825205408272622</v>
      </c>
      <c r="S15" s="3">
        <f t="shared" si="3"/>
        <v>1.3026430627743693</v>
      </c>
      <c r="T15" s="3">
        <f t="shared" si="3"/>
        <v>1.3212832302732413</v>
      </c>
      <c r="U15" s="3">
        <f t="shared" si="3"/>
        <v>1.3211959465708358</v>
      </c>
      <c r="V15" s="3">
        <f t="shared" si="3"/>
        <v>1.319731302706769</v>
      </c>
    </row>
    <row r="18" spans="1:22" x14ac:dyDescent="0.3">
      <c r="A18" t="s">
        <v>22</v>
      </c>
      <c r="B18" t="s">
        <v>25</v>
      </c>
    </row>
    <row r="20" spans="1:22" x14ac:dyDescent="0.3">
      <c r="A20" t="s">
        <v>1</v>
      </c>
      <c r="O20">
        <f>AVERAGE(3.344, 3.279, 3.366, 3.329, 3.358, 3.368, 3.372, 3.408, 3.46, 3.304, 3.284, 3.322, 3.28, 3.264, 3.336, 3.282, 3.327, 3.556, 3.283, 3.291, 3.296)</f>
        <v>3.3385238095238101</v>
      </c>
      <c r="P20">
        <v>4.9124999999999996</v>
      </c>
      <c r="S20">
        <v>1.9410000000000001</v>
      </c>
      <c r="T20">
        <v>0.52900000000000003</v>
      </c>
      <c r="U20">
        <v>0.40300000000000002</v>
      </c>
      <c r="V20">
        <v>0.61499999999999999</v>
      </c>
    </row>
    <row r="21" spans="1:22" x14ac:dyDescent="0.3">
      <c r="A21" t="s">
        <v>2</v>
      </c>
      <c r="F21">
        <f>AVERAGE(5.988, 5.691, 5.715, 5.705, 5.731, 5.724, 5.679, 5.691, 5.678, 5.716, 5.672, 5.675, 5.747, 5.72, 5.664, 5.683, 5.661, 5.707, 5.664, 5.656)</f>
        <v>5.7083500000000011</v>
      </c>
      <c r="O21" s="5" t="s">
        <v>29</v>
      </c>
      <c r="P21" s="5" t="s">
        <v>29</v>
      </c>
      <c r="S21">
        <v>6.0759999999999996</v>
      </c>
      <c r="T21">
        <v>0.83499999999999996</v>
      </c>
      <c r="U21">
        <v>0.107</v>
      </c>
      <c r="V21">
        <v>1.5229999999999999</v>
      </c>
    </row>
    <row r="22" spans="1:22" x14ac:dyDescent="0.3">
      <c r="A22" t="s">
        <v>3</v>
      </c>
      <c r="O22">
        <f>AVERAGE(0.275, 0.304, 0.275, 0.272, 0.273, 0.28, 0.288, 0.278, 0.273, 0.279, 0.296, 0.302, 0.287, 0.275, 0.28, 0.314, 0.28, 0.274, 0.329, 0.305)</f>
        <v>0.28694999999999998</v>
      </c>
      <c r="P22">
        <v>0.40105000000000002</v>
      </c>
      <c r="S22">
        <v>0.11899999999999999</v>
      </c>
      <c r="T22">
        <v>4.5999999999999999E-2</v>
      </c>
      <c r="U22">
        <v>3.1E-2</v>
      </c>
      <c r="V22">
        <v>0.114</v>
      </c>
    </row>
    <row r="23" spans="1:22" x14ac:dyDescent="0.3">
      <c r="A23" t="s">
        <v>4</v>
      </c>
      <c r="O23">
        <f>AVERAGE(0.186, 0.196, 0.2, 0.197, 0.208, 0.222, 0.191, 0.191, 0.197, 0.197, 0.199, 0.193, 0.2, 0.204, 0.189, 0.19, 0.195, 0.199, 0.209, 0.206)</f>
        <v>0.19845000000000002</v>
      </c>
      <c r="P23">
        <v>0.25440000000000002</v>
      </c>
      <c r="S23">
        <v>5.8999999999999997E-2</v>
      </c>
      <c r="T23">
        <v>2.4E-2</v>
      </c>
      <c r="U23">
        <v>8.9999999999999993E-3</v>
      </c>
      <c r="V23">
        <v>8.8999999999999996E-2</v>
      </c>
    </row>
    <row r="26" spans="1:22" x14ac:dyDescent="0.3">
      <c r="A26" t="s">
        <v>23</v>
      </c>
      <c r="B26" t="s">
        <v>25</v>
      </c>
    </row>
    <row r="28" spans="1:22" x14ac:dyDescent="0.3">
      <c r="A28" t="s">
        <v>1</v>
      </c>
      <c r="O28">
        <f>AVERAGE(1.489, 1.427, 1.452, 1.449, 1.45, 1.403, 1.473, 1.387, 1.429, 1.435, 1.441, 1.385, 1.472, 1.466, 1.436, 1.414, 1.49, 1.509, 1.555, 1.474)</f>
        <v>1.4518000000000002</v>
      </c>
      <c r="P28">
        <v>2.8774000000000002</v>
      </c>
      <c r="S28">
        <v>9.9000000000000005E-2</v>
      </c>
      <c r="T28">
        <v>0.40799999999999997</v>
      </c>
      <c r="U28">
        <v>4.2000000000000003E-2</v>
      </c>
      <c r="V28">
        <v>3.6469999999999998</v>
      </c>
    </row>
    <row r="29" spans="1:22" x14ac:dyDescent="0.3">
      <c r="A29" t="s">
        <v>2</v>
      </c>
      <c r="F29">
        <f>AVERAGE(1.605, 1.586, 1.612, 1.572, 1.579, 1.603, 1.588, 1.582, 1.565, 1.574, 1.58, 1.576, 1.578, 1.563, 1.591, 1.592, 1.582, 1.582, 1.581, 1.581)</f>
        <v>1.5835999999999999</v>
      </c>
      <c r="O29" s="5" t="s">
        <v>29</v>
      </c>
      <c r="P29" s="5" t="s">
        <v>29</v>
      </c>
      <c r="S29">
        <v>7.6999999999999999E-2</v>
      </c>
      <c r="T29">
        <v>0.39300000000000002</v>
      </c>
      <c r="U29">
        <v>0.04</v>
      </c>
      <c r="V29">
        <v>16.172999999999998</v>
      </c>
    </row>
    <row r="30" spans="1:22" x14ac:dyDescent="0.3">
      <c r="A30" t="s">
        <v>3</v>
      </c>
      <c r="O30">
        <f>AVERAGE(0.205, 0.2, 0.188, 0.195, 0.21, 0.196, 0.201, 0.198, 0.192, 0.198, 0.193, 0.191, 0.191, 0.203, 0.195, 0.202, 0.191, 0.192, 0.196, 0.193)</f>
        <v>0.19649999999999995</v>
      </c>
      <c r="P30">
        <v>0.30259999999999998</v>
      </c>
      <c r="S30">
        <v>1.4999999999999999E-2</v>
      </c>
      <c r="T30">
        <v>3.5000000000000003E-2</v>
      </c>
      <c r="U30">
        <v>8.0000000000000002E-3</v>
      </c>
      <c r="V30">
        <v>0.27700000000000002</v>
      </c>
    </row>
    <row r="31" spans="1:22" x14ac:dyDescent="0.3">
      <c r="A31" t="s">
        <v>4</v>
      </c>
      <c r="O31">
        <f>AVERAGE(0.199, 0.186, 0.156, 0.153, 0.156, 0.186, 0.161, 0.164, 0.189, 0.172, 0.158, 0.155, 0.202, 0.157, 0.149, 0.162, 0.163, 0.198, 0.161, 0.164, 0.16)</f>
        <v>0.16909523809523808</v>
      </c>
      <c r="P31">
        <v>0.23119999999999999</v>
      </c>
      <c r="S31">
        <v>1.2999999999999999E-2</v>
      </c>
      <c r="T31">
        <v>0.02</v>
      </c>
      <c r="U31">
        <v>6.0000000000000001E-3</v>
      </c>
      <c r="V31">
        <v>1.7999999999999999E-2</v>
      </c>
    </row>
  </sheetData>
  <sortState xmlns:xlrd2="http://schemas.microsoft.com/office/spreadsheetml/2017/richdata2" ref="A3:B6">
    <sortCondition ref="A3:A6"/>
  </sortState>
  <conditionalFormatting sqref="R12:V15">
    <cfRule type="expression" dxfId="7" priority="66">
      <formula>R12=MAX($R12:$V12)</formula>
    </cfRule>
    <cfRule type="expression" dxfId="6" priority="67">
      <formula>R12=LARGE($R12:$V12,2)</formula>
    </cfRule>
  </conditionalFormatting>
  <conditionalFormatting sqref="O20:P31">
    <cfRule type="expression" dxfId="5" priority="77">
      <formula>O20=SMALL($O20:$P20,1)</formula>
    </cfRule>
  </conditionalFormatting>
  <conditionalFormatting sqref="S20:V23 S28:V31">
    <cfRule type="expression" dxfId="4" priority="79">
      <formula>S20=SMALL($S20:$V20,2)</formula>
    </cfRule>
    <cfRule type="expression" dxfId="3" priority="80">
      <formula>S20=MIN($S20:$V20)</formula>
    </cfRule>
  </conditionalFormatting>
  <conditionalFormatting sqref="D12:P15">
    <cfRule type="expression" dxfId="2" priority="68">
      <formula>D12=LARGE($D12:$P12,2)</formula>
    </cfRule>
    <cfRule type="expression" dxfId="1" priority="69">
      <formula>D12=SMALL($D12:$P12,1)</formula>
    </cfRule>
    <cfRule type="expression" dxfId="0" priority="70">
      <formula>D12=MAX($D12:$P12)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Dário Félix</cp:lastModifiedBy>
  <dcterms:created xsi:type="dcterms:W3CDTF">2021-12-13T19:40:54Z</dcterms:created>
  <dcterms:modified xsi:type="dcterms:W3CDTF">2022-07-27T19:02:12Z</dcterms:modified>
</cp:coreProperties>
</file>