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st\Desktop\Mary\Ciclo V\MOP-115\"/>
    </mc:Choice>
  </mc:AlternateContent>
  <xr:revisionPtr revIDLastSave="0" documentId="8_{C2D71FA2-D6AB-4947-AB12-C18DE7992388}" xr6:coauthVersionLast="47" xr6:coauthVersionMax="47" xr10:uidLastSave="{00000000-0000-0000-0000-000000000000}"/>
  <bookViews>
    <workbookView xWindow="-120" yWindow="-120" windowWidth="20730" windowHeight="11040" activeTab="4" xr2:uid="{359CF672-C8D5-4BBA-A179-307EC5B9F49A}"/>
  </bookViews>
  <sheets>
    <sheet name="Hoja1" sheetId="1" r:id="rId1"/>
    <sheet name="Hoja2" sheetId="2" r:id="rId2"/>
    <sheet name="Hoja3" sheetId="3" r:id="rId3"/>
    <sheet name="simplex dual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5" l="1"/>
  <c r="U27" i="5"/>
  <c r="T27" i="5"/>
  <c r="S27" i="5"/>
  <c r="R27" i="5"/>
  <c r="W25" i="5"/>
  <c r="T25" i="5"/>
  <c r="S25" i="5"/>
  <c r="R25" i="5"/>
  <c r="J34" i="5"/>
  <c r="J28" i="5"/>
  <c r="I21" i="5"/>
  <c r="I28" i="5" s="1"/>
  <c r="I34" i="5" s="1"/>
  <c r="H28" i="5"/>
  <c r="H34" i="5" s="1"/>
  <c r="G28" i="5"/>
  <c r="G34" i="5" s="1"/>
  <c r="K21" i="5"/>
  <c r="K28" i="5" s="1"/>
  <c r="K19" i="5"/>
  <c r="K26" i="5" s="1"/>
  <c r="H19" i="5"/>
  <c r="H26" i="5" s="1"/>
  <c r="K18" i="1"/>
  <c r="G21" i="5"/>
  <c r="H21" i="5"/>
  <c r="F21" i="5"/>
  <c r="F28" i="5" s="1"/>
  <c r="G19" i="5"/>
  <c r="G26" i="5" s="1"/>
  <c r="F19" i="5"/>
  <c r="F26" i="5" s="1"/>
  <c r="F12" i="4"/>
  <c r="G12" i="4"/>
  <c r="E12" i="4"/>
  <c r="D12" i="4"/>
  <c r="C12" i="4"/>
  <c r="C9" i="4"/>
  <c r="D9" i="4"/>
  <c r="H34" i="1"/>
  <c r="J34" i="1"/>
  <c r="K34" i="1"/>
  <c r="F34" i="1"/>
  <c r="H33" i="1"/>
  <c r="G33" i="1"/>
  <c r="K26" i="1"/>
  <c r="K32" i="1" s="1"/>
  <c r="H32" i="1"/>
  <c r="F32" i="1"/>
  <c r="H27" i="1"/>
  <c r="G27" i="1"/>
  <c r="G34" i="1" s="1"/>
  <c r="F19" i="1"/>
  <c r="I27" i="1" s="1"/>
  <c r="I34" i="1" s="1"/>
  <c r="L19" i="1"/>
  <c r="L7" i="1"/>
  <c r="K20" i="1"/>
  <c r="L20" i="1" s="1"/>
  <c r="I19" i="1"/>
  <c r="H19" i="1"/>
  <c r="G19" i="1"/>
  <c r="J20" i="1"/>
  <c r="J18" i="1"/>
  <c r="F18" i="1"/>
  <c r="I13" i="1"/>
  <c r="I20" i="1" s="1"/>
  <c r="H13" i="1"/>
  <c r="H18" i="1" s="1"/>
  <c r="G13" i="1"/>
  <c r="G20" i="1" s="1"/>
  <c r="F13" i="1"/>
  <c r="F20" i="1" s="1"/>
  <c r="L14" i="1"/>
  <c r="L8" i="1"/>
  <c r="K33" i="5" l="1"/>
  <c r="K34" i="5"/>
  <c r="F33" i="5"/>
  <c r="F34" i="5"/>
  <c r="H33" i="5"/>
  <c r="G33" i="5"/>
  <c r="L13" i="1"/>
  <c r="H20" i="1"/>
  <c r="G32" i="1"/>
</calcChain>
</file>

<file path=xl/sharedStrings.xml><?xml version="1.0" encoding="utf-8"?>
<sst xmlns="http://schemas.openxmlformats.org/spreadsheetml/2006/main" count="217" uniqueCount="74">
  <si>
    <t>No. It.</t>
  </si>
  <si>
    <t>V. Bas.</t>
  </si>
  <si>
    <t>No Ec.</t>
  </si>
  <si>
    <t>Z</t>
  </si>
  <si>
    <t>Y1</t>
  </si>
  <si>
    <t>Y2</t>
  </si>
  <si>
    <t>Y3</t>
  </si>
  <si>
    <t>A1</t>
  </si>
  <si>
    <t>h1</t>
  </si>
  <si>
    <t>LD</t>
  </si>
  <si>
    <t>Previa 0</t>
  </si>
  <si>
    <t>-</t>
  </si>
  <si>
    <t>H1</t>
  </si>
  <si>
    <t>M</t>
  </si>
  <si>
    <t>-5-M</t>
  </si>
  <si>
    <t>-2-5M</t>
  </si>
  <si>
    <t>-3-2M</t>
  </si>
  <si>
    <t>-30M</t>
  </si>
  <si>
    <t>Razón</t>
  </si>
  <si>
    <t>Como el valor pivote es 5 hay que convertirlo a 1:</t>
  </si>
  <si>
    <t>Convertir los numeros arriba y abajo del elemento pivote a cero.</t>
  </si>
  <si>
    <t>2(F2)+F1</t>
  </si>
  <si>
    <t>5(F2)+F3</t>
  </si>
  <si>
    <t>2/5 + M</t>
  </si>
  <si>
    <t>Debemos convertir los números negativos de la fila Z en positivos y ahora nuestro pivote será el primer valor negativo.</t>
  </si>
  <si>
    <t>Como el valor pivote es 0.2 hay que convertirlo a 1:</t>
  </si>
  <si>
    <t>Convertir los numeros arribadel elemento pivote a cero.</t>
  </si>
  <si>
    <t>//-23/5*F2+F1</t>
  </si>
  <si>
    <t>//4.6(F2)+F1</t>
  </si>
  <si>
    <t>4.6+2/5 + M</t>
  </si>
  <si>
    <t>//-2*F2+F3</t>
  </si>
  <si>
    <t>Y1 = 30</t>
  </si>
  <si>
    <t>Zd = 328</t>
  </si>
  <si>
    <t>1</t>
  </si>
  <si>
    <t>0</t>
  </si>
  <si>
    <t>3</t>
  </si>
  <si>
    <t>TOYCO ensambla tres tipos de juguetes: trenes, camiones y autos, realizando tres operaciones. Los tiempos de ensamble disponibles para las tres operaciones son 430, 460 y 420 minutos por día</t>
  </si>
  <si>
    <t>y los ingresos por tren, camión y auto de juguete son $3, $2 y $5, respectivamente. Los tiempos de ensamble por tren para las tres operaciones son 1, 3 y 1 minuto, respectivamente.</t>
  </si>
  <si>
    <t>Los tiempos correspondientes por camión y por auto son (2, 0, 4) y (1, 2, 0) minutos (un tiempo cero indica que la operación no se utiliza).</t>
  </si>
  <si>
    <t>a) Resuelva el primal</t>
  </si>
  <si>
    <t>b) Resuelva el dual</t>
  </si>
  <si>
    <t>X1 = Cantidad de trenes por día</t>
  </si>
  <si>
    <t>X2 = Cantidad de camiones por día</t>
  </si>
  <si>
    <t>X3 = Cantidad de carros por día</t>
  </si>
  <si>
    <t>Función objetivo</t>
  </si>
  <si>
    <t>Max Zd = 3X1 + 2X2 + 5X3</t>
  </si>
  <si>
    <t>Restricciones:</t>
  </si>
  <si>
    <t>X1 + 2X2 + X3 &lt;= 430</t>
  </si>
  <si>
    <t>3X1 + 2X3 &lt;= 460</t>
  </si>
  <si>
    <t>X1 + 4X2 &lt;= 420</t>
  </si>
  <si>
    <t>X1, X2, X3 &gt;= 0</t>
  </si>
  <si>
    <t>Tiempo disponible operación 1</t>
  </si>
  <si>
    <t>Si es minimización tomamos el número más grande que tenga Z</t>
  </si>
  <si>
    <t>h2</t>
  </si>
  <si>
    <t>X1</t>
  </si>
  <si>
    <t>X2</t>
  </si>
  <si>
    <t>Esto aplica solo para numeros de signo contrario</t>
  </si>
  <si>
    <t>Número más pequeño</t>
  </si>
  <si>
    <t>Número más grande</t>
  </si>
  <si>
    <t>Columna entrante</t>
  </si>
  <si>
    <t>Las demás columnas se resuelven con el método gauss-jordan</t>
  </si>
  <si>
    <t>2X1+3X2</t>
  </si>
  <si>
    <t>2X1+2X2</t>
  </si>
  <si>
    <t>Nuestro elemento pivote es el número 1.</t>
  </si>
  <si>
    <t>//25*F2+F1</t>
  </si>
  <si>
    <t>25 + M</t>
  </si>
  <si>
    <t>//F2-F3</t>
  </si>
  <si>
    <t>Como el valor pivote es 0.1 hay que convertirlo a 1:</t>
  </si>
  <si>
    <t>//-43.75*F3+F1</t>
  </si>
  <si>
    <t>-437.5 + M</t>
  </si>
  <si>
    <t>//0.21*F3+F2</t>
  </si>
  <si>
    <t>ZD = 51875</t>
  </si>
  <si>
    <t>Y1 = -29, Y2 = 0, Y3 = 0</t>
  </si>
  <si>
    <t>La solución es óptima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</si>
</sst>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top"/>
    </xf>
    <xf numFmtId="0" fontId="0" fillId="0" borderId="0" xfId="0" applyBorder="1"/>
    <xf numFmtId="0" fontId="0" fillId="0" borderId="6" xfId="0" applyBorder="1"/>
    <xf numFmtId="49" fontId="0" fillId="0" borderId="0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0" fontId="0" fillId="0" borderId="7" xfId="0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 applyBorder="1"/>
    <xf numFmtId="0" fontId="0" fillId="2" borderId="6" xfId="0" applyFill="1" applyBorder="1"/>
    <xf numFmtId="49" fontId="0" fillId="2" borderId="0" xfId="0" applyNumberFormat="1" applyFill="1" applyBorder="1" applyAlignment="1">
      <alignment horizontal="right"/>
    </xf>
    <xf numFmtId="0" fontId="0" fillId="2" borderId="8" xfId="0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Border="1" applyAlignment="1">
      <alignment horizontal="center" vertical="top"/>
    </xf>
    <xf numFmtId="0" fontId="0" fillId="0" borderId="10" xfId="0" applyFill="1" applyBorder="1"/>
    <xf numFmtId="0" fontId="0" fillId="0" borderId="3" xfId="0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3" borderId="9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 vertical="top"/>
    </xf>
    <xf numFmtId="0" fontId="0" fillId="2" borderId="0" xfId="0" applyFill="1"/>
    <xf numFmtId="0" fontId="0" fillId="0" borderId="10" xfId="0" applyBorder="1"/>
    <xf numFmtId="0" fontId="0" fillId="0" borderId="10" xfId="0" applyNumberFormat="1" applyBorder="1" applyAlignment="1">
      <alignment horizontal="right"/>
    </xf>
    <xf numFmtId="0" fontId="0" fillId="0" borderId="10" xfId="0" applyNumberFormat="1" applyFill="1" applyBorder="1" applyAlignment="1">
      <alignment horizontal="right"/>
    </xf>
    <xf numFmtId="0" fontId="0" fillId="0" borderId="10" xfId="0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49" fontId="0" fillId="2" borderId="13" xfId="0" applyNumberFormat="1" applyFill="1" applyBorder="1" applyAlignment="1">
      <alignment horizontal="right"/>
    </xf>
    <xf numFmtId="0" fontId="0" fillId="2" borderId="14" xfId="0" applyFill="1" applyBorder="1"/>
    <xf numFmtId="0" fontId="0" fillId="2" borderId="13" xfId="0" applyFill="1" applyBorder="1"/>
    <xf numFmtId="49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8761-64A8-4807-9CEB-EEF370FB0D23}">
  <dimension ref="A2:M34"/>
  <sheetViews>
    <sheetView topLeftCell="A15" zoomScale="90" zoomScaleNormal="90" workbookViewId="0">
      <selection activeCell="N38" sqref="N38"/>
    </sheetView>
  </sheetViews>
  <sheetFormatPr baseColWidth="10" defaultRowHeight="15" x14ac:dyDescent="0.25"/>
  <cols>
    <col min="1" max="1" width="11.85546875" bestFit="1" customWidth="1"/>
    <col min="6" max="6" width="12.7109375" bestFit="1" customWidth="1"/>
  </cols>
  <sheetData>
    <row r="2" spans="1:12" x14ac:dyDescent="0.25">
      <c r="B2" s="30" t="s">
        <v>52</v>
      </c>
      <c r="C2" s="30"/>
      <c r="D2" s="30"/>
      <c r="E2" s="30"/>
      <c r="F2" s="30"/>
      <c r="G2" s="30"/>
      <c r="H2" s="30"/>
      <c r="I2" s="30"/>
      <c r="J2" s="30"/>
      <c r="K2" s="30"/>
    </row>
    <row r="3" spans="1:12" ht="15.75" thickBot="1" x14ac:dyDescent="0.3"/>
    <row r="4" spans="1:12" x14ac:dyDescent="0.25">
      <c r="B4" s="3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5" t="s">
        <v>9</v>
      </c>
      <c r="L4" s="14" t="s">
        <v>18</v>
      </c>
    </row>
    <row r="5" spans="1:12" x14ac:dyDescent="0.25">
      <c r="B5" s="6" t="s">
        <v>10</v>
      </c>
      <c r="C5" s="7" t="s">
        <v>11</v>
      </c>
      <c r="D5" s="7">
        <v>0</v>
      </c>
      <c r="E5" s="7">
        <v>1</v>
      </c>
      <c r="F5" s="7">
        <v>-5</v>
      </c>
      <c r="G5" s="7">
        <v>-2</v>
      </c>
      <c r="H5" s="7">
        <v>-3</v>
      </c>
      <c r="I5" s="7" t="s">
        <v>13</v>
      </c>
      <c r="J5" s="7">
        <v>0</v>
      </c>
      <c r="K5" s="8">
        <v>0</v>
      </c>
    </row>
    <row r="6" spans="1:12" ht="15.75" thickBot="1" x14ac:dyDescent="0.3">
      <c r="B6" s="6"/>
      <c r="C6" s="7" t="s">
        <v>11</v>
      </c>
      <c r="D6" s="7"/>
      <c r="E6" s="7">
        <v>1</v>
      </c>
      <c r="F6" s="9" t="s">
        <v>14</v>
      </c>
      <c r="G6" s="17" t="s">
        <v>15</v>
      </c>
      <c r="H6" s="9" t="s">
        <v>16</v>
      </c>
      <c r="I6" s="7">
        <v>0</v>
      </c>
      <c r="J6" s="7">
        <v>0</v>
      </c>
      <c r="K6" s="10" t="s">
        <v>17</v>
      </c>
    </row>
    <row r="7" spans="1:12" ht="15.75" thickBot="1" x14ac:dyDescent="0.3">
      <c r="A7" t="s">
        <v>13</v>
      </c>
      <c r="B7" s="6"/>
      <c r="C7" s="15" t="s">
        <v>7</v>
      </c>
      <c r="D7" s="15">
        <v>1</v>
      </c>
      <c r="E7" s="15">
        <v>0</v>
      </c>
      <c r="F7" s="15">
        <v>1</v>
      </c>
      <c r="G7" s="19">
        <v>5</v>
      </c>
      <c r="H7" s="15">
        <v>2</v>
      </c>
      <c r="I7" s="15">
        <v>1</v>
      </c>
      <c r="J7" s="15">
        <v>0</v>
      </c>
      <c r="K7" s="16">
        <v>30</v>
      </c>
      <c r="L7">
        <f>K7/F7</f>
        <v>30</v>
      </c>
    </row>
    <row r="8" spans="1:12" ht="15.75" thickBot="1" x14ac:dyDescent="0.3">
      <c r="B8" s="11"/>
      <c r="C8" s="12" t="s">
        <v>12</v>
      </c>
      <c r="D8" s="12">
        <v>2</v>
      </c>
      <c r="E8" s="12">
        <v>0</v>
      </c>
      <c r="F8" s="12">
        <v>1</v>
      </c>
      <c r="G8" s="18">
        <v>-5</v>
      </c>
      <c r="H8" s="12">
        <v>-6</v>
      </c>
      <c r="I8" s="12">
        <v>0</v>
      </c>
      <c r="J8" s="12">
        <v>1</v>
      </c>
      <c r="K8" s="13">
        <v>40</v>
      </c>
      <c r="L8">
        <f>K8/F8</f>
        <v>40</v>
      </c>
    </row>
    <row r="9" spans="1:12" x14ac:dyDescent="0.25">
      <c r="B9" s="23" t="s">
        <v>19</v>
      </c>
      <c r="C9" s="23"/>
      <c r="D9" s="23"/>
      <c r="E9" s="23"/>
      <c r="F9" s="23"/>
      <c r="G9" s="15"/>
      <c r="H9" s="7"/>
      <c r="I9" s="7"/>
      <c r="J9" s="7"/>
      <c r="K9" s="7"/>
    </row>
    <row r="10" spans="1:12" ht="15.75" thickBot="1" x14ac:dyDescent="0.3"/>
    <row r="11" spans="1:12" x14ac:dyDescent="0.25">
      <c r="B11" s="3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4" t="s">
        <v>8</v>
      </c>
      <c r="K11" s="5" t="s">
        <v>9</v>
      </c>
      <c r="L11" s="14" t="s">
        <v>18</v>
      </c>
    </row>
    <row r="12" spans="1:12" ht="15.75" thickBot="1" x14ac:dyDescent="0.3">
      <c r="B12" s="6" t="s">
        <v>10</v>
      </c>
      <c r="C12" s="7" t="s">
        <v>11</v>
      </c>
      <c r="D12" s="7">
        <v>0</v>
      </c>
      <c r="E12" s="7">
        <v>1</v>
      </c>
      <c r="F12" s="7">
        <v>-5</v>
      </c>
      <c r="G12" s="7">
        <v>-2</v>
      </c>
      <c r="H12" s="7">
        <v>-3</v>
      </c>
      <c r="I12" s="7" t="s">
        <v>13</v>
      </c>
      <c r="J12" s="7">
        <v>0</v>
      </c>
      <c r="K12" s="8">
        <v>0</v>
      </c>
    </row>
    <row r="13" spans="1:12" ht="15.75" thickBot="1" x14ac:dyDescent="0.3">
      <c r="B13" s="6"/>
      <c r="C13" s="14" t="s">
        <v>5</v>
      </c>
      <c r="D13" s="14">
        <v>1</v>
      </c>
      <c r="E13" s="14">
        <v>0</v>
      </c>
      <c r="F13" s="14">
        <f>1/G7</f>
        <v>0.2</v>
      </c>
      <c r="G13" s="20">
        <f>5/$G$7</f>
        <v>1</v>
      </c>
      <c r="H13" s="14">
        <f>2/5</f>
        <v>0.4</v>
      </c>
      <c r="I13" s="14">
        <f>1/5</f>
        <v>0.2</v>
      </c>
      <c r="J13" s="14">
        <v>0</v>
      </c>
      <c r="K13" s="21">
        <v>30</v>
      </c>
      <c r="L13">
        <f>K13/F13</f>
        <v>150</v>
      </c>
    </row>
    <row r="14" spans="1:12" ht="15.75" thickBot="1" x14ac:dyDescent="0.3">
      <c r="B14" s="11"/>
      <c r="C14" s="12" t="s">
        <v>12</v>
      </c>
      <c r="D14" s="12">
        <v>2</v>
      </c>
      <c r="E14" s="12">
        <v>0</v>
      </c>
      <c r="F14" s="12">
        <v>1</v>
      </c>
      <c r="G14" s="22">
        <v>-5</v>
      </c>
      <c r="H14" s="12">
        <v>-6</v>
      </c>
      <c r="I14" s="12">
        <v>0</v>
      </c>
      <c r="J14" s="12">
        <v>1</v>
      </c>
      <c r="K14" s="13">
        <v>40</v>
      </c>
      <c r="L14">
        <f>K14/F14</f>
        <v>40</v>
      </c>
    </row>
    <row r="15" spans="1:12" x14ac:dyDescent="0.25">
      <c r="B15" s="25" t="s">
        <v>20</v>
      </c>
      <c r="C15" s="25"/>
      <c r="D15" s="25"/>
      <c r="E15" s="25"/>
      <c r="F15" s="25"/>
      <c r="G15" s="25"/>
    </row>
    <row r="16" spans="1:12" ht="15.75" thickBot="1" x14ac:dyDescent="0.3">
      <c r="B16" s="7"/>
      <c r="C16" s="7"/>
      <c r="D16" s="7"/>
      <c r="E16" s="7"/>
      <c r="F16" s="7"/>
      <c r="G16" s="7"/>
    </row>
    <row r="17" spans="1:12" x14ac:dyDescent="0.25">
      <c r="B17" s="3"/>
      <c r="C17" s="4"/>
      <c r="D17" s="4"/>
      <c r="E17" s="4" t="s">
        <v>3</v>
      </c>
      <c r="F17" s="4" t="s">
        <v>4</v>
      </c>
      <c r="G17" s="4" t="s">
        <v>5</v>
      </c>
      <c r="H17" s="4" t="s">
        <v>6</v>
      </c>
      <c r="I17" s="4" t="s">
        <v>7</v>
      </c>
      <c r="J17" s="4" t="s">
        <v>8</v>
      </c>
      <c r="K17" s="5" t="s">
        <v>9</v>
      </c>
    </row>
    <row r="18" spans="1:12" ht="15.75" thickBot="1" x14ac:dyDescent="0.3">
      <c r="A18" s="2" t="s">
        <v>21</v>
      </c>
      <c r="B18" s="26"/>
      <c r="C18" s="7" t="s">
        <v>3</v>
      </c>
      <c r="D18" s="7">
        <v>0</v>
      </c>
      <c r="E18" s="7">
        <v>1</v>
      </c>
      <c r="F18" s="15">
        <f>2*(F13)+F12</f>
        <v>-4.5999999999999996</v>
      </c>
      <c r="G18" s="7">
        <v>0</v>
      </c>
      <c r="H18" s="7">
        <f>2*(H13)+H12</f>
        <v>-2.2000000000000002</v>
      </c>
      <c r="I18" s="7" t="s">
        <v>23</v>
      </c>
      <c r="J18" s="7">
        <f>2*(J13)+J12</f>
        <v>0</v>
      </c>
      <c r="K18" s="27">
        <f>2*(K13)+K12</f>
        <v>60</v>
      </c>
    </row>
    <row r="19" spans="1:12" ht="15.75" thickBot="1" x14ac:dyDescent="0.3">
      <c r="B19" s="26"/>
      <c r="C19" s="7" t="s">
        <v>5</v>
      </c>
      <c r="D19" s="14">
        <v>1</v>
      </c>
      <c r="E19" s="15">
        <v>0</v>
      </c>
      <c r="F19" s="19">
        <f>1/5</f>
        <v>0.2</v>
      </c>
      <c r="G19" s="15">
        <f>5/$G$7</f>
        <v>1</v>
      </c>
      <c r="H19" s="15">
        <f>2/5</f>
        <v>0.4</v>
      </c>
      <c r="I19" s="15">
        <f>1/5</f>
        <v>0.2</v>
      </c>
      <c r="J19" s="15">
        <v>0</v>
      </c>
      <c r="K19" s="16">
        <v>30</v>
      </c>
      <c r="L19">
        <f t="shared" ref="L19:L20" si="0">K19/F19</f>
        <v>150</v>
      </c>
    </row>
    <row r="20" spans="1:12" ht="15.75" thickBot="1" x14ac:dyDescent="0.3">
      <c r="A20" t="s">
        <v>22</v>
      </c>
      <c r="B20" s="28"/>
      <c r="C20" s="12" t="s">
        <v>12</v>
      </c>
      <c r="D20" s="12">
        <v>2</v>
      </c>
      <c r="E20" s="12">
        <v>0</v>
      </c>
      <c r="F20" s="18">
        <f>5*(F13)+F14</f>
        <v>2</v>
      </c>
      <c r="G20" s="12">
        <f>5*(G13)+G14</f>
        <v>0</v>
      </c>
      <c r="H20" s="12">
        <f>5*(H13)+H14</f>
        <v>-4</v>
      </c>
      <c r="I20" s="12">
        <f>5*(I13)+I14</f>
        <v>1</v>
      </c>
      <c r="J20" s="12">
        <f>5*(J13)+J14</f>
        <v>1</v>
      </c>
      <c r="K20" s="29">
        <f>5*(K13)+K14</f>
        <v>190</v>
      </c>
      <c r="L20">
        <f t="shared" si="0"/>
        <v>95</v>
      </c>
    </row>
    <row r="22" spans="1:12" x14ac:dyDescent="0.25">
      <c r="B22" s="31" t="s">
        <v>24</v>
      </c>
      <c r="C22" s="31"/>
      <c r="D22" s="31"/>
      <c r="E22" s="31"/>
      <c r="F22" s="31"/>
      <c r="G22" s="31"/>
      <c r="H22" s="31"/>
      <c r="I22" s="31"/>
      <c r="J22" s="31"/>
      <c r="K22" s="31"/>
    </row>
    <row r="23" spans="1:12" ht="15.75" thickBot="1" x14ac:dyDescent="0.3"/>
    <row r="24" spans="1:12" ht="15.75" thickBot="1" x14ac:dyDescent="0.3">
      <c r="B24" s="23" t="s">
        <v>25</v>
      </c>
      <c r="C24" s="23"/>
      <c r="D24" s="23"/>
      <c r="E24" s="23"/>
      <c r="F24" s="23"/>
    </row>
    <row r="25" spans="1:12" x14ac:dyDescent="0.25">
      <c r="B25" s="3"/>
      <c r="C25" s="4"/>
      <c r="D25" s="4"/>
      <c r="E25" s="4" t="s">
        <v>3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5" t="s">
        <v>9</v>
      </c>
    </row>
    <row r="26" spans="1:12" ht="15.75" thickBot="1" x14ac:dyDescent="0.3">
      <c r="A26" t="s">
        <v>27</v>
      </c>
      <c r="B26" s="26"/>
      <c r="C26" s="7" t="s">
        <v>3</v>
      </c>
      <c r="D26" s="7">
        <v>0</v>
      </c>
      <c r="E26" s="7">
        <v>1</v>
      </c>
      <c r="F26" s="15">
        <v>-4.5999999999999996</v>
      </c>
      <c r="G26" s="7">
        <v>0</v>
      </c>
      <c r="H26" s="7">
        <v>-2.2000000000000002</v>
      </c>
      <c r="I26" s="7" t="s">
        <v>23</v>
      </c>
      <c r="J26" s="7">
        <v>0</v>
      </c>
      <c r="K26" s="27">
        <f>2*(K21)+K20</f>
        <v>190</v>
      </c>
    </row>
    <row r="27" spans="1:12" ht="15.75" thickBot="1" x14ac:dyDescent="0.3">
      <c r="B27" s="26"/>
      <c r="C27" s="7" t="s">
        <v>5</v>
      </c>
      <c r="D27" s="14">
        <v>1</v>
      </c>
      <c r="E27" s="15">
        <v>0</v>
      </c>
      <c r="F27" s="19">
        <v>1</v>
      </c>
      <c r="G27" s="15">
        <f>5</f>
        <v>5</v>
      </c>
      <c r="H27" s="15">
        <f>2</f>
        <v>2</v>
      </c>
      <c r="I27" s="15">
        <f>(1/5)/F19</f>
        <v>1</v>
      </c>
      <c r="J27" s="15">
        <v>0</v>
      </c>
      <c r="K27" s="16">
        <v>30</v>
      </c>
    </row>
    <row r="28" spans="1:12" ht="15.75" thickBot="1" x14ac:dyDescent="0.3">
      <c r="B28" s="28"/>
      <c r="C28" s="12" t="s">
        <v>12</v>
      </c>
      <c r="D28" s="12">
        <v>2</v>
      </c>
      <c r="E28" s="12">
        <v>0</v>
      </c>
      <c r="F28" s="18">
        <v>2</v>
      </c>
      <c r="G28" s="12">
        <v>0</v>
      </c>
      <c r="H28" s="12">
        <v>-4</v>
      </c>
      <c r="I28" s="12">
        <v>1</v>
      </c>
      <c r="J28" s="12">
        <v>1</v>
      </c>
      <c r="K28" s="29"/>
    </row>
    <row r="29" spans="1:12" ht="15.75" thickBot="1" x14ac:dyDescent="0.3"/>
    <row r="30" spans="1:12" x14ac:dyDescent="0.25">
      <c r="B30" s="25" t="s">
        <v>26</v>
      </c>
      <c r="C30" s="25"/>
      <c r="D30" s="25"/>
      <c r="E30" s="25"/>
      <c r="F30" s="25"/>
      <c r="G30" s="25"/>
    </row>
    <row r="31" spans="1:12" ht="15.75" thickBot="1" x14ac:dyDescent="0.3"/>
    <row r="32" spans="1:12" ht="15.75" thickBot="1" x14ac:dyDescent="0.3">
      <c r="A32" t="s">
        <v>28</v>
      </c>
      <c r="B32" s="3"/>
      <c r="C32" s="4"/>
      <c r="D32" s="4"/>
      <c r="E32" s="4">
        <v>1</v>
      </c>
      <c r="F32" s="4">
        <f>4.6*F27+F26</f>
        <v>0</v>
      </c>
      <c r="G32" s="4">
        <f>4.6*G27+G26</f>
        <v>23</v>
      </c>
      <c r="H32" s="4">
        <f>4.6*H27+H26</f>
        <v>6.9999999999999991</v>
      </c>
      <c r="I32" s="4" t="s">
        <v>29</v>
      </c>
      <c r="J32" s="4">
        <v>0</v>
      </c>
      <c r="K32" s="5">
        <f>4.6*K27+K26</f>
        <v>328</v>
      </c>
    </row>
    <row r="33" spans="1:13" ht="15.75" thickBot="1" x14ac:dyDescent="0.3">
      <c r="B33" s="26"/>
      <c r="C33" s="7" t="s">
        <v>4</v>
      </c>
      <c r="D33" s="7"/>
      <c r="E33" s="15">
        <v>0</v>
      </c>
      <c r="F33" s="19">
        <v>1</v>
      </c>
      <c r="G33" s="15">
        <f>5</f>
        <v>5</v>
      </c>
      <c r="H33" s="15">
        <f>2</f>
        <v>2</v>
      </c>
      <c r="I33" s="15">
        <v>1</v>
      </c>
      <c r="J33" s="15">
        <v>0</v>
      </c>
      <c r="K33" s="16">
        <v>30</v>
      </c>
      <c r="M33" t="s">
        <v>31</v>
      </c>
    </row>
    <row r="34" spans="1:13" ht="15.75" thickBot="1" x14ac:dyDescent="0.3">
      <c r="A34" t="s">
        <v>30</v>
      </c>
      <c r="B34" s="28"/>
      <c r="C34" s="12" t="s">
        <v>12</v>
      </c>
      <c r="D34" s="12"/>
      <c r="E34" s="12">
        <v>0</v>
      </c>
      <c r="F34" s="12">
        <f>-2*F27+F28</f>
        <v>0</v>
      </c>
      <c r="G34" s="12">
        <f>-2*G27+G28</f>
        <v>-10</v>
      </c>
      <c r="H34" s="12">
        <f t="shared" ref="H34:K34" si="1">-2*H27+H28</f>
        <v>-8</v>
      </c>
      <c r="I34" s="12">
        <f t="shared" si="1"/>
        <v>-1</v>
      </c>
      <c r="J34" s="12">
        <f t="shared" si="1"/>
        <v>1</v>
      </c>
      <c r="K34" s="13">
        <f t="shared" si="1"/>
        <v>-60</v>
      </c>
      <c r="M34" t="s">
        <v>32</v>
      </c>
    </row>
  </sheetData>
  <mergeCells count="8">
    <mergeCell ref="B24:F24"/>
    <mergeCell ref="B30:G30"/>
    <mergeCell ref="B2:K2"/>
    <mergeCell ref="B5:B8"/>
    <mergeCell ref="B12:B14"/>
    <mergeCell ref="B9:F9"/>
    <mergeCell ref="B15:G15"/>
    <mergeCell ref="B22:K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5D53-7947-4CEC-B725-FA7458AB730E}">
  <dimension ref="D2:J6"/>
  <sheetViews>
    <sheetView workbookViewId="0">
      <selection activeCell="J5" sqref="J5"/>
    </sheetView>
  </sheetViews>
  <sheetFormatPr baseColWidth="10" defaultRowHeight="15" x14ac:dyDescent="0.25"/>
  <sheetData>
    <row r="2" spans="4:10" ht="15.75" thickBot="1" x14ac:dyDescent="0.3"/>
    <row r="3" spans="4:10" x14ac:dyDescent="0.25"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5" t="s">
        <v>9</v>
      </c>
    </row>
    <row r="4" spans="4:10" x14ac:dyDescent="0.25">
      <c r="D4" s="7">
        <v>1</v>
      </c>
      <c r="E4" s="7">
        <v>4</v>
      </c>
      <c r="F4" s="7">
        <v>6</v>
      </c>
      <c r="G4" s="7">
        <v>18</v>
      </c>
      <c r="H4" s="7" t="s">
        <v>13</v>
      </c>
      <c r="I4" s="7">
        <v>0</v>
      </c>
      <c r="J4" s="8">
        <v>0</v>
      </c>
    </row>
    <row r="5" spans="4:10" x14ac:dyDescent="0.25">
      <c r="D5" s="7">
        <v>0</v>
      </c>
      <c r="E5" s="9" t="s">
        <v>33</v>
      </c>
      <c r="F5" s="17" t="s">
        <v>34</v>
      </c>
      <c r="G5" s="9" t="s">
        <v>35</v>
      </c>
      <c r="H5" s="7">
        <v>1</v>
      </c>
      <c r="I5" s="7">
        <v>0</v>
      </c>
      <c r="J5" s="10"/>
    </row>
    <row r="6" spans="4:10" x14ac:dyDescent="0.25">
      <c r="D6">
        <v>0</v>
      </c>
      <c r="E6">
        <v>0</v>
      </c>
      <c r="F6">
        <v>1</v>
      </c>
      <c r="G6">
        <v>2</v>
      </c>
      <c r="H6">
        <v>0</v>
      </c>
      <c r="I6">
        <v>1</v>
      </c>
      <c r="J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C21D-8334-4A07-BEA3-9E7C3E28D467}">
  <dimension ref="B2:P19"/>
  <sheetViews>
    <sheetView workbookViewId="0">
      <selection activeCell="I18" sqref="I18"/>
    </sheetView>
  </sheetViews>
  <sheetFormatPr baseColWidth="10" defaultRowHeight="15" x14ac:dyDescent="0.25"/>
  <sheetData>
    <row r="2" spans="2:16" x14ac:dyDescent="0.25">
      <c r="B2" s="1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x14ac:dyDescent="0.25">
      <c r="B3" s="1" t="s">
        <v>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6" x14ac:dyDescent="0.25">
      <c r="B4" s="1" t="s">
        <v>38</v>
      </c>
      <c r="C4" s="1"/>
      <c r="D4" s="1"/>
      <c r="E4" s="1"/>
      <c r="F4" s="1"/>
      <c r="G4" s="1"/>
      <c r="H4" s="1"/>
      <c r="I4" s="1"/>
      <c r="J4" s="1"/>
      <c r="K4" s="1"/>
      <c r="L4" s="1"/>
    </row>
    <row r="6" spans="2:16" x14ac:dyDescent="0.25">
      <c r="B6" t="s">
        <v>39</v>
      </c>
      <c r="D6" t="s">
        <v>40</v>
      </c>
    </row>
    <row r="8" spans="2:16" x14ac:dyDescent="0.25">
      <c r="B8" t="s">
        <v>41</v>
      </c>
    </row>
    <row r="9" spans="2:16" x14ac:dyDescent="0.25">
      <c r="B9" t="s">
        <v>42</v>
      </c>
    </row>
    <row r="10" spans="2:16" x14ac:dyDescent="0.25">
      <c r="B10" t="s">
        <v>43</v>
      </c>
    </row>
    <row r="12" spans="2:16" x14ac:dyDescent="0.25">
      <c r="B12" t="s">
        <v>44</v>
      </c>
    </row>
    <row r="13" spans="2:16" x14ac:dyDescent="0.25">
      <c r="B13" t="s">
        <v>45</v>
      </c>
    </row>
    <row r="15" spans="2:16" x14ac:dyDescent="0.25">
      <c r="B15" t="s">
        <v>46</v>
      </c>
    </row>
    <row r="16" spans="2:16" x14ac:dyDescent="0.25">
      <c r="B16" t="s">
        <v>47</v>
      </c>
      <c r="D16" t="s">
        <v>51</v>
      </c>
    </row>
    <row r="17" spans="2:2" x14ac:dyDescent="0.25">
      <c r="B17" t="s">
        <v>48</v>
      </c>
    </row>
    <row r="18" spans="2:2" x14ac:dyDescent="0.25">
      <c r="B18" t="s">
        <v>49</v>
      </c>
    </row>
    <row r="19" spans="2:2" x14ac:dyDescent="0.25">
      <c r="B19" t="s">
        <v>50</v>
      </c>
    </row>
  </sheetData>
  <mergeCells count="3">
    <mergeCell ref="B2:P2"/>
    <mergeCell ref="B3:O3"/>
    <mergeCell ref="B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506F-8F8E-4F01-8FBC-74FD14099033}">
  <dimension ref="B2:H18"/>
  <sheetViews>
    <sheetView topLeftCell="B2" workbookViewId="0">
      <selection activeCell="C9" sqref="C9"/>
    </sheetView>
  </sheetViews>
  <sheetFormatPr baseColWidth="10" defaultRowHeight="15" x14ac:dyDescent="0.25"/>
  <sheetData>
    <row r="2" spans="2:8" x14ac:dyDescent="0.25">
      <c r="D2" t="s">
        <v>59</v>
      </c>
    </row>
    <row r="3" spans="2:8" x14ac:dyDescent="0.25">
      <c r="C3" t="s">
        <v>54</v>
      </c>
      <c r="D3" t="s">
        <v>55</v>
      </c>
      <c r="E3" t="s">
        <v>8</v>
      </c>
      <c r="F3" t="s">
        <v>53</v>
      </c>
    </row>
    <row r="4" spans="2:8" ht="15.75" thickBot="1" x14ac:dyDescent="0.3">
      <c r="B4" t="s">
        <v>3</v>
      </c>
      <c r="C4">
        <v>2</v>
      </c>
      <c r="D4" s="33">
        <v>3</v>
      </c>
      <c r="E4">
        <v>0</v>
      </c>
      <c r="F4">
        <v>0</v>
      </c>
      <c r="G4">
        <v>0</v>
      </c>
    </row>
    <row r="5" spans="2:8" ht="15.75" thickBot="1" x14ac:dyDescent="0.3">
      <c r="B5" t="s">
        <v>8</v>
      </c>
      <c r="C5" s="33">
        <v>-1</v>
      </c>
      <c r="D5" s="19">
        <v>-2</v>
      </c>
      <c r="E5" s="33">
        <v>1</v>
      </c>
      <c r="F5" s="33">
        <v>0</v>
      </c>
      <c r="G5" s="33">
        <v>-10</v>
      </c>
      <c r="H5" t="s">
        <v>57</v>
      </c>
    </row>
    <row r="6" spans="2:8" x14ac:dyDescent="0.25">
      <c r="B6" t="s">
        <v>53</v>
      </c>
      <c r="C6">
        <v>2</v>
      </c>
      <c r="D6" s="33">
        <v>2</v>
      </c>
      <c r="E6">
        <v>0</v>
      </c>
      <c r="F6">
        <v>1</v>
      </c>
      <c r="G6">
        <v>30</v>
      </c>
    </row>
    <row r="7" spans="2:8" x14ac:dyDescent="0.25">
      <c r="D7" t="s">
        <v>58</v>
      </c>
    </row>
    <row r="9" spans="2:8" x14ac:dyDescent="0.25">
      <c r="C9">
        <f>C4/C5</f>
        <v>-2</v>
      </c>
      <c r="D9">
        <f>D4/D5</f>
        <v>-1.5</v>
      </c>
      <c r="E9" t="s">
        <v>56</v>
      </c>
    </row>
    <row r="10" spans="2:8" x14ac:dyDescent="0.25">
      <c r="C10" t="s">
        <v>54</v>
      </c>
      <c r="D10" t="s">
        <v>55</v>
      </c>
      <c r="E10" t="s">
        <v>8</v>
      </c>
      <c r="F10" t="s">
        <v>53</v>
      </c>
    </row>
    <row r="11" spans="2:8" x14ac:dyDescent="0.25">
      <c r="B11" t="s">
        <v>3</v>
      </c>
      <c r="C11">
        <v>2</v>
      </c>
      <c r="D11" s="33">
        <v>3</v>
      </c>
      <c r="E11">
        <v>0</v>
      </c>
      <c r="F11">
        <v>0</v>
      </c>
      <c r="G11">
        <v>0</v>
      </c>
    </row>
    <row r="12" spans="2:8" x14ac:dyDescent="0.25">
      <c r="B12" t="s">
        <v>8</v>
      </c>
      <c r="C12" s="33">
        <f>-1/D5</f>
        <v>0.5</v>
      </c>
      <c r="D12" s="33">
        <f>D5/D5</f>
        <v>1</v>
      </c>
      <c r="E12" s="33">
        <f>1/D5</f>
        <v>-0.5</v>
      </c>
      <c r="F12" s="33">
        <f>F5/D5</f>
        <v>0</v>
      </c>
      <c r="G12" s="33">
        <f>G5/D5</f>
        <v>5</v>
      </c>
    </row>
    <row r="13" spans="2:8" x14ac:dyDescent="0.25">
      <c r="B13" t="s">
        <v>53</v>
      </c>
      <c r="C13">
        <v>2</v>
      </c>
      <c r="D13" s="33">
        <v>2</v>
      </c>
      <c r="E13">
        <v>0</v>
      </c>
      <c r="F13">
        <v>1</v>
      </c>
      <c r="G13">
        <v>30</v>
      </c>
    </row>
    <row r="15" spans="2:8" x14ac:dyDescent="0.25">
      <c r="C15" t="s">
        <v>60</v>
      </c>
    </row>
    <row r="17" spans="3:3" x14ac:dyDescent="0.25">
      <c r="C17" t="s">
        <v>61</v>
      </c>
    </row>
    <row r="18" spans="3:3" x14ac:dyDescent="0.25">
      <c r="C18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C53C-AC6F-429D-91C9-19F7390BE96D}">
  <dimension ref="A3:W39"/>
  <sheetViews>
    <sheetView tabSelected="1" topLeftCell="A19" workbookViewId="0">
      <selection activeCell="L32" sqref="L32"/>
    </sheetView>
  </sheetViews>
  <sheetFormatPr baseColWidth="10" defaultRowHeight="15" x14ac:dyDescent="0.25"/>
  <cols>
    <col min="9" max="9" width="11.85546875" bestFit="1" customWidth="1"/>
  </cols>
  <sheetData>
    <row r="3" spans="3:11" x14ac:dyDescent="0.25">
      <c r="C3" s="34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14" t="s">
        <v>18</v>
      </c>
    </row>
    <row r="4" spans="3:11" x14ac:dyDescent="0.25">
      <c r="C4" s="34">
        <v>0</v>
      </c>
      <c r="D4" s="34">
        <v>1</v>
      </c>
      <c r="E4" s="34">
        <v>25</v>
      </c>
      <c r="F4" s="34">
        <v>9</v>
      </c>
      <c r="G4" s="34">
        <v>-7</v>
      </c>
      <c r="H4" s="34" t="s">
        <v>13</v>
      </c>
      <c r="I4" s="34">
        <v>0</v>
      </c>
      <c r="J4" s="34">
        <v>0</v>
      </c>
    </row>
    <row r="5" spans="3:11" x14ac:dyDescent="0.25">
      <c r="C5" s="34"/>
      <c r="D5" s="34">
        <v>0</v>
      </c>
      <c r="E5" s="35">
        <v>1</v>
      </c>
      <c r="F5" s="36">
        <v>0.34</v>
      </c>
      <c r="G5" s="35">
        <v>-0.21</v>
      </c>
      <c r="H5" s="34">
        <v>1</v>
      </c>
      <c r="I5" s="34">
        <v>0</v>
      </c>
      <c r="J5" s="35">
        <v>55</v>
      </c>
    </row>
    <row r="6" spans="3:11" x14ac:dyDescent="0.25">
      <c r="C6" s="24">
        <v>1</v>
      </c>
      <c r="D6" s="24">
        <v>0</v>
      </c>
      <c r="E6" s="24">
        <v>1</v>
      </c>
      <c r="F6" s="24">
        <v>0.26</v>
      </c>
      <c r="G6" s="24">
        <v>-0.31</v>
      </c>
      <c r="H6" s="24">
        <v>0</v>
      </c>
      <c r="I6" s="24">
        <v>1</v>
      </c>
      <c r="J6" s="24">
        <v>95</v>
      </c>
    </row>
    <row r="9" spans="3:11" x14ac:dyDescent="0.25">
      <c r="C9" s="34" t="s">
        <v>1</v>
      </c>
      <c r="D9" s="34"/>
      <c r="E9" s="37" t="s">
        <v>3</v>
      </c>
      <c r="F9" s="34" t="s">
        <v>4</v>
      </c>
      <c r="G9" s="34" t="s">
        <v>5</v>
      </c>
      <c r="H9" s="34" t="s">
        <v>6</v>
      </c>
      <c r="I9" s="34" t="s">
        <v>7</v>
      </c>
      <c r="J9" s="34" t="s">
        <v>8</v>
      </c>
      <c r="K9" s="34" t="s">
        <v>9</v>
      </c>
    </row>
    <row r="10" spans="3:11" x14ac:dyDescent="0.25">
      <c r="C10" s="34" t="s">
        <v>11</v>
      </c>
      <c r="D10" s="34">
        <v>0</v>
      </c>
      <c r="E10" s="34">
        <v>1</v>
      </c>
      <c r="F10" s="34">
        <v>-25</v>
      </c>
      <c r="G10" s="34">
        <v>-9</v>
      </c>
      <c r="H10" s="34">
        <v>7</v>
      </c>
      <c r="I10" s="34" t="s">
        <v>13</v>
      </c>
      <c r="J10" s="34">
        <v>0</v>
      </c>
      <c r="K10" s="34">
        <v>0</v>
      </c>
    </row>
    <row r="11" spans="3:11" ht="15.75" thickBot="1" x14ac:dyDescent="0.3">
      <c r="C11" s="34" t="s">
        <v>11</v>
      </c>
      <c r="D11" s="34"/>
      <c r="E11" s="34">
        <v>1</v>
      </c>
      <c r="F11" s="44" t="s">
        <v>14</v>
      </c>
      <c r="G11" s="38" t="s">
        <v>15</v>
      </c>
      <c r="H11" s="39" t="s">
        <v>16</v>
      </c>
      <c r="I11" s="34">
        <v>0</v>
      </c>
      <c r="J11" s="34">
        <v>0</v>
      </c>
      <c r="K11" s="40" t="s">
        <v>17</v>
      </c>
    </row>
    <row r="12" spans="3:11" ht="15.75" thickBot="1" x14ac:dyDescent="0.3">
      <c r="C12" s="41" t="s">
        <v>7</v>
      </c>
      <c r="D12" s="41">
        <v>1</v>
      </c>
      <c r="E12" s="42">
        <v>0</v>
      </c>
      <c r="F12" s="19">
        <v>1</v>
      </c>
      <c r="G12" s="43">
        <v>0.34</v>
      </c>
      <c r="H12" s="41">
        <v>-0.21</v>
      </c>
      <c r="I12" s="41">
        <v>1</v>
      </c>
      <c r="J12" s="41">
        <v>0</v>
      </c>
      <c r="K12" s="41">
        <v>55</v>
      </c>
    </row>
    <row r="13" spans="3:11" x14ac:dyDescent="0.25">
      <c r="C13" s="34" t="s">
        <v>12</v>
      </c>
      <c r="D13" s="34">
        <v>2</v>
      </c>
      <c r="E13" s="34">
        <v>0</v>
      </c>
      <c r="F13" s="45">
        <v>1</v>
      </c>
      <c r="G13" s="24">
        <v>0.26</v>
      </c>
      <c r="H13" s="34">
        <v>-0.31</v>
      </c>
      <c r="I13" s="34">
        <v>0</v>
      </c>
      <c r="J13" s="34">
        <v>1</v>
      </c>
      <c r="K13" s="34">
        <v>95</v>
      </c>
    </row>
    <row r="15" spans="3:11" ht="15.75" thickBot="1" x14ac:dyDescent="0.3">
      <c r="C15" t="s">
        <v>63</v>
      </c>
    </row>
    <row r="16" spans="3:11" x14ac:dyDescent="0.25">
      <c r="C16" s="4" t="s">
        <v>20</v>
      </c>
      <c r="D16" s="4"/>
      <c r="E16" s="4"/>
      <c r="F16" s="4"/>
      <c r="G16" s="4"/>
      <c r="H16" s="4"/>
    </row>
    <row r="18" spans="1:23" x14ac:dyDescent="0.25">
      <c r="C18" s="34" t="s">
        <v>1</v>
      </c>
      <c r="D18" s="34"/>
      <c r="E18" s="34" t="s">
        <v>3</v>
      </c>
      <c r="F18" s="34" t="s">
        <v>4</v>
      </c>
      <c r="G18" s="34" t="s">
        <v>5</v>
      </c>
      <c r="H18" s="34" t="s">
        <v>6</v>
      </c>
      <c r="I18" s="34" t="s">
        <v>7</v>
      </c>
      <c r="J18" s="34" t="s">
        <v>8</v>
      </c>
      <c r="K18" s="34" t="s">
        <v>9</v>
      </c>
    </row>
    <row r="19" spans="1:23" x14ac:dyDescent="0.25">
      <c r="A19" t="s">
        <v>64</v>
      </c>
      <c r="B19" t="s">
        <v>64</v>
      </c>
      <c r="C19" s="34" t="s">
        <v>11</v>
      </c>
      <c r="D19" s="34">
        <v>0</v>
      </c>
      <c r="E19" s="34">
        <v>1</v>
      </c>
      <c r="F19" s="24">
        <f>25*F12+F10</f>
        <v>0</v>
      </c>
      <c r="G19" s="34">
        <f>25*G12+G10</f>
        <v>-0.5</v>
      </c>
      <c r="H19" s="41">
        <f>25*H12+H10</f>
        <v>1.75</v>
      </c>
      <c r="I19" s="34" t="s">
        <v>65</v>
      </c>
      <c r="J19" s="34">
        <v>0</v>
      </c>
      <c r="K19" s="34">
        <f>25*K12+K10</f>
        <v>1375</v>
      </c>
    </row>
    <row r="20" spans="1:23" ht="15.75" thickBot="1" x14ac:dyDescent="0.3">
      <c r="C20" s="24" t="s">
        <v>7</v>
      </c>
      <c r="D20" s="24">
        <v>1</v>
      </c>
      <c r="E20" s="24">
        <v>0</v>
      </c>
      <c r="F20" s="24">
        <v>1</v>
      </c>
      <c r="G20" s="24">
        <v>0.34</v>
      </c>
      <c r="H20" s="46">
        <v>-0.21</v>
      </c>
      <c r="I20" s="24">
        <v>1</v>
      </c>
      <c r="J20" s="24">
        <v>0</v>
      </c>
      <c r="K20" s="24">
        <v>55</v>
      </c>
    </row>
    <row r="21" spans="1:23" ht="15.75" thickBot="1" x14ac:dyDescent="0.3">
      <c r="A21" t="s">
        <v>66</v>
      </c>
      <c r="B21" t="s">
        <v>66</v>
      </c>
      <c r="C21" s="24" t="s">
        <v>12</v>
      </c>
      <c r="D21" s="24">
        <v>2</v>
      </c>
      <c r="E21" s="24">
        <v>0</v>
      </c>
      <c r="F21" s="41">
        <f>F12-F13</f>
        <v>0</v>
      </c>
      <c r="G21" s="42">
        <f t="shared" ref="G21:H21" si="0">G12-G13</f>
        <v>8.0000000000000016E-2</v>
      </c>
      <c r="H21" s="19">
        <f t="shared" si="0"/>
        <v>0.1</v>
      </c>
      <c r="I21" s="43">
        <f>I12-I13</f>
        <v>1</v>
      </c>
      <c r="J21" s="41">
        <v>1</v>
      </c>
      <c r="K21" s="41">
        <f>K12-K13</f>
        <v>-40</v>
      </c>
    </row>
    <row r="22" spans="1:23" ht="15.75" thickBot="1" x14ac:dyDescent="0.3"/>
    <row r="23" spans="1:23" x14ac:dyDescent="0.25">
      <c r="C23" s="32" t="s">
        <v>67</v>
      </c>
      <c r="D23" s="32"/>
      <c r="E23" s="32"/>
      <c r="F23" s="32"/>
      <c r="G23" s="32"/>
    </row>
    <row r="24" spans="1:23" x14ac:dyDescent="0.25">
      <c r="O24" s="34" t="s">
        <v>1</v>
      </c>
      <c r="P24" s="34"/>
      <c r="Q24" s="34" t="s">
        <v>3</v>
      </c>
      <c r="R24" s="34" t="s">
        <v>4</v>
      </c>
      <c r="S24" s="34" t="s">
        <v>5</v>
      </c>
      <c r="T24" s="34" t="s">
        <v>6</v>
      </c>
      <c r="U24" s="34" t="s">
        <v>7</v>
      </c>
      <c r="V24" s="34" t="s">
        <v>8</v>
      </c>
      <c r="W24" s="34" t="s">
        <v>9</v>
      </c>
    </row>
    <row r="25" spans="1:23" x14ac:dyDescent="0.25">
      <c r="C25" s="34" t="s">
        <v>1</v>
      </c>
      <c r="D25" s="34"/>
      <c r="E25" s="34" t="s">
        <v>3</v>
      </c>
      <c r="F25" s="34" t="s">
        <v>4</v>
      </c>
      <c r="G25" s="34" t="s">
        <v>5</v>
      </c>
      <c r="H25" s="34" t="s">
        <v>6</v>
      </c>
      <c r="I25" s="34" t="s">
        <v>7</v>
      </c>
      <c r="J25" s="34" t="s">
        <v>8</v>
      </c>
      <c r="K25" s="34" t="s">
        <v>9</v>
      </c>
      <c r="N25" t="s">
        <v>64</v>
      </c>
      <c r="O25" s="34" t="s">
        <v>11</v>
      </c>
      <c r="P25" s="34">
        <v>0</v>
      </c>
      <c r="Q25" s="34">
        <v>1</v>
      </c>
      <c r="R25" s="24">
        <f>25*R18+R16</f>
        <v>0</v>
      </c>
      <c r="S25" s="34">
        <f>25*S18+S16</f>
        <v>0</v>
      </c>
      <c r="T25" s="41">
        <f>25*T18+T16</f>
        <v>0</v>
      </c>
      <c r="U25" s="34" t="s">
        <v>65</v>
      </c>
      <c r="V25" s="34">
        <v>0</v>
      </c>
      <c r="W25" s="34">
        <f>25*W18+W16</f>
        <v>0</v>
      </c>
    </row>
    <row r="26" spans="1:23" ht="15.75" thickBot="1" x14ac:dyDescent="0.3">
      <c r="C26" s="34" t="s">
        <v>11</v>
      </c>
      <c r="D26" s="34">
        <v>0</v>
      </c>
      <c r="E26" s="34">
        <v>1</v>
      </c>
      <c r="F26" s="24">
        <f>25*F19+F17</f>
        <v>0</v>
      </c>
      <c r="G26" s="34">
        <f>25*G19+G17</f>
        <v>-12.5</v>
      </c>
      <c r="H26" s="41">
        <f>25*H19+H17</f>
        <v>43.75</v>
      </c>
      <c r="I26" s="34" t="s">
        <v>65</v>
      </c>
      <c r="J26" s="34">
        <v>0</v>
      </c>
      <c r="K26" s="34">
        <f>25*K19+K17</f>
        <v>34375</v>
      </c>
      <c r="O26" s="24" t="s">
        <v>7</v>
      </c>
      <c r="P26" s="24">
        <v>1</v>
      </c>
      <c r="Q26" s="24">
        <v>0</v>
      </c>
      <c r="R26" s="24">
        <v>1</v>
      </c>
      <c r="S26" s="24">
        <v>0.34</v>
      </c>
      <c r="T26" s="46">
        <v>-0.21</v>
      </c>
      <c r="U26" s="24">
        <v>1</v>
      </c>
      <c r="V26" s="24">
        <v>0</v>
      </c>
      <c r="W26" s="24">
        <v>55</v>
      </c>
    </row>
    <row r="27" spans="1:23" ht="15.75" thickBot="1" x14ac:dyDescent="0.3">
      <c r="C27" s="24" t="s">
        <v>7</v>
      </c>
      <c r="D27" s="24">
        <v>1</v>
      </c>
      <c r="E27" s="24">
        <v>0</v>
      </c>
      <c r="F27" s="24">
        <v>1</v>
      </c>
      <c r="G27" s="24">
        <v>0.34</v>
      </c>
      <c r="H27" s="46">
        <v>-0.21</v>
      </c>
      <c r="I27" s="24">
        <v>1</v>
      </c>
      <c r="J27" s="24">
        <v>0</v>
      </c>
      <c r="K27" s="24">
        <v>55</v>
      </c>
      <c r="N27" t="s">
        <v>66</v>
      </c>
      <c r="O27" s="24" t="s">
        <v>12</v>
      </c>
      <c r="P27" s="24">
        <v>2</v>
      </c>
      <c r="Q27" s="24">
        <v>0</v>
      </c>
      <c r="R27" s="41">
        <f>R18-R19</f>
        <v>0</v>
      </c>
      <c r="S27" s="42">
        <f t="shared" ref="S27:T27" si="1">S18-S19</f>
        <v>0</v>
      </c>
      <c r="T27" s="19">
        <f t="shared" si="1"/>
        <v>0</v>
      </c>
      <c r="U27" s="43">
        <f>U18-U19</f>
        <v>0</v>
      </c>
      <c r="V27" s="41">
        <v>1</v>
      </c>
      <c r="W27" s="41">
        <f>W18-W19</f>
        <v>0</v>
      </c>
    </row>
    <row r="28" spans="1:23" ht="15.75" thickBot="1" x14ac:dyDescent="0.3">
      <c r="A28">
        <v>0.1</v>
      </c>
      <c r="C28" s="24" t="s">
        <v>12</v>
      </c>
      <c r="D28" s="24">
        <v>2</v>
      </c>
      <c r="E28" s="24">
        <v>0</v>
      </c>
      <c r="F28" s="41">
        <f>F21/A28</f>
        <v>0</v>
      </c>
      <c r="G28" s="42">
        <f>G21/A28</f>
        <v>0.80000000000000016</v>
      </c>
      <c r="H28" s="19">
        <f>H21/A28</f>
        <v>1</v>
      </c>
      <c r="I28" s="43">
        <f>I21/A28</f>
        <v>10</v>
      </c>
      <c r="J28" s="41">
        <f>J21/A28</f>
        <v>10</v>
      </c>
      <c r="K28" s="41">
        <f>K21/A28</f>
        <v>-400</v>
      </c>
    </row>
    <row r="29" spans="1:23" ht="15.75" thickBot="1" x14ac:dyDescent="0.3"/>
    <row r="30" spans="1:23" x14ac:dyDescent="0.25">
      <c r="C30" s="4" t="s">
        <v>26</v>
      </c>
      <c r="D30" s="4"/>
      <c r="E30" s="4"/>
      <c r="F30" s="4"/>
      <c r="G30" s="4"/>
      <c r="H30" s="4"/>
    </row>
    <row r="32" spans="1:23" x14ac:dyDescent="0.25">
      <c r="C32" s="34" t="s">
        <v>1</v>
      </c>
      <c r="D32" s="34"/>
      <c r="E32" s="34" t="s">
        <v>3</v>
      </c>
      <c r="F32" s="34" t="s">
        <v>4</v>
      </c>
      <c r="G32" s="34" t="s">
        <v>5</v>
      </c>
      <c r="H32" s="34" t="s">
        <v>6</v>
      </c>
      <c r="I32" s="34" t="s">
        <v>7</v>
      </c>
      <c r="J32" s="34" t="s">
        <v>8</v>
      </c>
      <c r="K32" s="34" t="s">
        <v>9</v>
      </c>
      <c r="M32" t="s">
        <v>71</v>
      </c>
    </row>
    <row r="33" spans="1:11" x14ac:dyDescent="0.25">
      <c r="A33" t="s">
        <v>68</v>
      </c>
      <c r="B33" t="s">
        <v>68</v>
      </c>
      <c r="C33" s="34" t="s">
        <v>11</v>
      </c>
      <c r="D33" s="34">
        <v>0</v>
      </c>
      <c r="E33" s="34">
        <v>1</v>
      </c>
      <c r="F33" s="24">
        <f>43.75*F28+F26</f>
        <v>0</v>
      </c>
      <c r="G33" s="34">
        <f>43.75*G28+G26</f>
        <v>22.500000000000007</v>
      </c>
      <c r="H33" s="41">
        <f>-43.75*H28+H26</f>
        <v>0</v>
      </c>
      <c r="I33" s="47" t="s">
        <v>69</v>
      </c>
      <c r="J33" s="34">
        <v>0</v>
      </c>
      <c r="K33" s="34">
        <f>-43.75*K28+K26</f>
        <v>51875</v>
      </c>
    </row>
    <row r="34" spans="1:11" ht="15.75" thickBot="1" x14ac:dyDescent="0.3">
      <c r="A34" t="s">
        <v>70</v>
      </c>
      <c r="B34" t="s">
        <v>70</v>
      </c>
      <c r="C34" s="24" t="s">
        <v>7</v>
      </c>
      <c r="D34" s="24">
        <v>1</v>
      </c>
      <c r="E34" s="24">
        <v>0</v>
      </c>
      <c r="F34" s="24">
        <f>0.21*F28+F27</f>
        <v>1</v>
      </c>
      <c r="G34" s="24">
        <f>0.21*G28+G27</f>
        <v>0.50800000000000001</v>
      </c>
      <c r="H34" s="46">
        <f>0.21*H28+H27</f>
        <v>0</v>
      </c>
      <c r="I34" s="41">
        <f t="shared" ref="I34:K34" si="2">0.21*I28+I27</f>
        <v>3.1</v>
      </c>
      <c r="J34" s="41">
        <f t="shared" si="2"/>
        <v>2.1</v>
      </c>
      <c r="K34" s="41">
        <f>0.21*K28+K27</f>
        <v>-29</v>
      </c>
    </row>
    <row r="35" spans="1:11" ht="15.75" thickBot="1" x14ac:dyDescent="0.3">
      <c r="C35" s="24" t="s">
        <v>12</v>
      </c>
      <c r="D35" s="24">
        <v>2</v>
      </c>
      <c r="E35" s="24">
        <v>0</v>
      </c>
      <c r="F35" s="41">
        <v>0</v>
      </c>
      <c r="G35" s="42">
        <v>0.8</v>
      </c>
      <c r="H35" s="19">
        <v>1</v>
      </c>
      <c r="I35" s="43">
        <v>10</v>
      </c>
      <c r="J35" s="41">
        <v>10</v>
      </c>
      <c r="K35" s="41">
        <v>-400</v>
      </c>
    </row>
    <row r="37" spans="1:11" x14ac:dyDescent="0.25">
      <c r="C37" t="s">
        <v>73</v>
      </c>
    </row>
    <row r="38" spans="1:11" x14ac:dyDescent="0.25">
      <c r="C38" t="s">
        <v>72</v>
      </c>
    </row>
    <row r="39" spans="1:11" x14ac:dyDescent="0.25">
      <c r="C3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simplex dual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Los Angeles Acosta Mendez</dc:creator>
  <cp:lastModifiedBy>Maria De Los Angeles Acosta Mendez</cp:lastModifiedBy>
  <dcterms:created xsi:type="dcterms:W3CDTF">2024-04-20T18:47:57Z</dcterms:created>
  <dcterms:modified xsi:type="dcterms:W3CDTF">2024-04-21T05:22:58Z</dcterms:modified>
</cp:coreProperties>
</file>