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alisis de Datos Basico\Seccion 11 15-Noviembre\"/>
    </mc:Choice>
  </mc:AlternateContent>
  <xr:revisionPtr revIDLastSave="0" documentId="13_ncr:1_{7E1AE6E0-DDCA-4CA7-820C-32C4B5FAE7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 Sales" sheetId="1" r:id="rId1"/>
    <sheet name="Tabla_Dinamica" sheetId="2" r:id="rId2"/>
    <sheet name="Grafico" sheetId="3" r:id="rId3"/>
  </sheets>
  <definedNames>
    <definedName name="_xlnm._FilterDatabase" localSheetId="0" hidden="1">'Bike Sales'!$A$1:$S$1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3" l="1"/>
  <c r="H33" i="3"/>
  <c r="H32" i="3"/>
  <c r="H31" i="3"/>
  <c r="H30" i="3"/>
  <c r="H28" i="3"/>
  <c r="H27" i="3"/>
  <c r="H26" i="3"/>
  <c r="H25" i="3"/>
  <c r="H24" i="3"/>
  <c r="F24" i="3"/>
  <c r="E24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<sst xmlns="http://schemas.openxmlformats.org/spreadsheetml/2006/main" count="828" uniqueCount="172">
  <si>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</si>
  <si>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</si>
  <si>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</si>
  <si>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</si>
  <si>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</si>
  <si>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</si>
  <si>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</si>
  <si>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</si>
  <si>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</si>
  <si>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</si>
  <si>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</si>
  <si>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</si>
  <si>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</si>
  <si>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</si>
  <si>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</si>
  <si>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</si>
  <si>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</si>
  <si>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</si>
  <si>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</si>
  <si>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</si>
  <si>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</si>
  <si>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</si>
  <si>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</si>
  <si>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</si>
  <si>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</si>
  <si>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</si>
  <si>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</si>
  <si>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</si>
  <si>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</si>
  <si>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</si>
  <si>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</si>
  <si>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</si>
  <si>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</si>
  <si>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</si>
  <si>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</si>
  <si>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</si>
  <si>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</si>
  <si>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</si>
  <si>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</si>
  <si>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</si>
  <si>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</si>
  <si>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</si>
  <si>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</si>
  <si>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</si>
  <si>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</si>
  <si>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</si>
  <si>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</si>
  <si>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</si>
  <si>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</si>
  <si>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</si>
  <si>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</si>
  <si>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</si>
  <si>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</si>
  <si>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</si>
  <si>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</si>
  <si>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</si>
  <si>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</si>
  <si>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</si>
  <si>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</si>
  <si>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</si>
  <si>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</si>
  <si>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</si>
  <si>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</si>
  <si>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</si>
  <si>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</si>
  <si>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</si>
  <si>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</si>
  <si>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</si>
  <si>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</si>
  <si>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</si>
  <si>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</si>
  <si>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</si>
  <si>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</si>
  <si>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</si>
  <si>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</si>
  <si>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</si>
  <si>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</si>
  <si>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</si>
  <si>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</si>
  <si>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</si>
  <si>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</si>
  <si>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</si>
  <si>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</si>
  <si>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</si>
  <si>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</si>
  <si>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</si>
  <si>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</si>
  <si>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</si>
  <si>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</si>
  <si>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</si>
  <si>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</si>
  <si>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</si>
  <si>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</si>
  <si>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</si>
  <si>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</si>
  <si>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</si>
  <si>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</si>
  <si>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</si>
  <si>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</si>
  <si>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</si>
  <si>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</si>
  <si>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</si>
  <si>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</si>
  <si>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</si>
  <si>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</si>
  <si>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</si>
  <si>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</si>
  <si>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</si>
  <si>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</si>
  <si>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</si>
  <si>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</si>
  <si>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</si>
  <si>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</si>
  <si>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</si>
  <si>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</si>
  <si>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</si>
  <si>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</si>
  <si>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</si>
  <si>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</si>
  <si>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</si>
  <si>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</si>
  <si>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</si>
  <si>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</si>
  <si>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</si>
  <si>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</si>
  <si>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</si>
  <si>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</si>
  <si>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</si>
  <si>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</si>
  <si>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</si>
  <si>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</si>
  <si>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</si>
  <si>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</si>
  <si>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</si>
  <si>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</si>
  <si>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</si>
  <si>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</si>
  <si>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</si>
  <si>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</si>
  <si>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</si>
  <si>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</si>
  <si>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</si>
  <si>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</si>
  <si>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</si>
  <si>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</si>
  <si>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</si>
  <si>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</si>
  <si>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</si>
  <si>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</si>
  <si>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</si>
  <si>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</si>
  <si>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</si>
  <si>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</si>
  <si>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</si>
  <si>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</si>
  <si>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</si>
  <si>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Etiquetas de fila</t>
  </si>
  <si>
    <t>Total general</t>
  </si>
  <si>
    <t>Suma de Order_Quantity</t>
  </si>
  <si>
    <t>En Diciembre 19 del año 2021</t>
  </si>
  <si>
    <t>Fue de 197 en total</t>
  </si>
  <si>
    <t>Su numero de Orden es 11 obtuvo un valor de 19 el mas alto de esa fecha</t>
  </si>
  <si>
    <t>Ordenar los datos de Order_Quantity</t>
  </si>
  <si>
    <t>Fecha</t>
  </si>
  <si>
    <t>Formula de Min</t>
  </si>
  <si>
    <t>Formula de MAX</t>
  </si>
  <si>
    <t>Numero Mayor</t>
  </si>
  <si>
    <t>Numero Menor</t>
  </si>
  <si>
    <t>Funcion Large Mayor</t>
  </si>
  <si>
    <t>Funcion Large Menor</t>
  </si>
  <si>
    <t>Pregunta De Reflexion</t>
  </si>
  <si>
    <t>Los datos se encuentran bien, por lo tanto no habria que eliminar o reemplazar datos 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</si>
</sst>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21" fillId="0" borderId="0" xfId="0" applyFont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numFmt numFmtId="19" formatCode="d/mm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Suma de Order_Quantity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Grafico!$A$2:$A$25</c:f>
              <c:numCache>
                <c:formatCode>m/d/yyyy</c:formatCode>
                <c:ptCount val="24"/>
                <c:pt idx="0">
                  <c:v>44549</c:v>
                </c:pt>
                <c:pt idx="1">
                  <c:v>44548</c:v>
                </c:pt>
                <c:pt idx="2">
                  <c:v>44550</c:v>
                </c:pt>
                <c:pt idx="3">
                  <c:v>44542</c:v>
                </c:pt>
                <c:pt idx="4">
                  <c:v>44538</c:v>
                </c:pt>
                <c:pt idx="5">
                  <c:v>44535</c:v>
                </c:pt>
                <c:pt idx="6">
                  <c:v>44552</c:v>
                </c:pt>
                <c:pt idx="7">
                  <c:v>44541</c:v>
                </c:pt>
                <c:pt idx="8">
                  <c:v>44540</c:v>
                </c:pt>
                <c:pt idx="9">
                  <c:v>44537</c:v>
                </c:pt>
                <c:pt idx="10">
                  <c:v>44536</c:v>
                </c:pt>
                <c:pt idx="11">
                  <c:v>44543</c:v>
                </c:pt>
                <c:pt idx="12">
                  <c:v>44551</c:v>
                </c:pt>
                <c:pt idx="13">
                  <c:v>44531</c:v>
                </c:pt>
                <c:pt idx="14">
                  <c:v>44546</c:v>
                </c:pt>
                <c:pt idx="15">
                  <c:v>44534</c:v>
                </c:pt>
                <c:pt idx="16">
                  <c:v>44554</c:v>
                </c:pt>
                <c:pt idx="17">
                  <c:v>44547</c:v>
                </c:pt>
                <c:pt idx="18">
                  <c:v>44533</c:v>
                </c:pt>
                <c:pt idx="19">
                  <c:v>44544</c:v>
                </c:pt>
                <c:pt idx="20">
                  <c:v>44532</c:v>
                </c:pt>
                <c:pt idx="21">
                  <c:v>44553</c:v>
                </c:pt>
                <c:pt idx="22">
                  <c:v>44539</c:v>
                </c:pt>
                <c:pt idx="23">
                  <c:v>44545</c:v>
                </c:pt>
              </c:numCache>
            </c:numRef>
          </c:xVal>
          <c:yVal>
            <c:numRef>
              <c:f>Grafico!$B$2:$B$25</c:f>
              <c:numCache>
                <c:formatCode>General</c:formatCode>
                <c:ptCount val="24"/>
                <c:pt idx="0">
                  <c:v>20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6-4603-9C94-7AF336D7AD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7136175"/>
        <c:axId val="1407121295"/>
      </c:scatterChart>
      <c:valAx>
        <c:axId val="14071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121295"/>
        <c:crosses val="autoZero"/>
        <c:crossBetween val="midCat"/>
      </c:valAx>
      <c:valAx>
        <c:axId val="14071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Total</a:t>
                </a:r>
                <a:r>
                  <a:rPr lang="es-CO" baseline="0"/>
                  <a:t> de Ventas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13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185737</xdr:rowOff>
    </xdr:from>
    <xdr:to>
      <xdr:col>13</xdr:col>
      <xdr:colOff>628649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31A612-76AC-2D83-0937-632FE1C4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2.666074421293" createdVersion="8" refreshedVersion="8" minRefreshableVersion="3" recordCount="88" xr:uid="{B09E2DDA-8E95-4786-B242-E46CB42560A3}">
  <cacheSource type="worksheet">
    <worksheetSource name="Tabla1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13926"/>
    </cacheField>
    <cacheField name="Revenue" numFmtId="164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1"/>
    <x v="0"/>
    <n v="1"/>
    <s v="December"/>
    <n v="2021"/>
    <n v="44"/>
    <s v="Adults (35-64)"/>
    <s v="M"/>
    <s v="United Kingdom"/>
    <s v="England"/>
    <s v="Bikes"/>
    <s v="Mountain Bikes"/>
    <s v="Mountain-200 Silver, 42"/>
    <n v="1"/>
    <n v="1266"/>
    <n v="2320"/>
    <n v="1054"/>
    <n v="1266"/>
    <n v="2320"/>
  </r>
  <r>
    <x v="2"/>
    <x v="1"/>
    <n v="2"/>
    <s v="December"/>
    <n v="2021"/>
    <n v="37"/>
    <s v="Adults (35-64)"/>
    <s v="M"/>
    <s v="United States"/>
    <s v="California"/>
    <s v="Bikes"/>
    <s v="Mountain Bikes"/>
    <s v="Mountain-400-W Silver, 46"/>
    <n v="2"/>
    <n v="420"/>
    <n v="769"/>
    <n v="698"/>
    <n v="840"/>
    <n v="1538"/>
  </r>
  <r>
    <x v="3"/>
    <x v="1"/>
    <n v="2"/>
    <s v="December"/>
    <n v="2021"/>
    <n v="31"/>
    <s v="Young Adults (25-34)"/>
    <s v="F"/>
    <s v="Australia"/>
    <s v="New South Wales"/>
    <s v="Bikes"/>
    <s v="Mountain Bikes"/>
    <s v="Mountain-400-W Silver, 42"/>
    <n v="1"/>
    <n v="420"/>
    <n v="769"/>
    <n v="349"/>
    <n v="420"/>
    <n v="769"/>
  </r>
  <r>
    <x v="4"/>
    <x v="2"/>
    <n v="3"/>
    <s v="December"/>
    <n v="2021"/>
    <n v="37"/>
    <s v="Adults (35-64)"/>
    <s v="F"/>
    <s v="United States"/>
    <s v="California"/>
    <s v="Bikes"/>
    <s v="Mountain Bikes"/>
    <s v="Mountain-200 Black, 46"/>
    <n v="2"/>
    <n v="1252"/>
    <n v="2295"/>
    <n v="2086"/>
    <n v="2504"/>
    <n v="4590"/>
  </r>
  <r>
    <x v="5"/>
    <x v="2"/>
    <n v="3"/>
    <s v="December"/>
    <n v="2021"/>
    <n v="24"/>
    <s v="Youth (&lt;25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6"/>
    <x v="2"/>
    <n v="3"/>
    <s v="December"/>
    <n v="2021"/>
    <n v="37"/>
    <s v="Adults (35-64)"/>
    <s v="M"/>
    <s v="United States"/>
    <s v="Washington"/>
    <s v="Bikes"/>
    <s v="Mountain Bikes"/>
    <s v="Mountain-200 Black, 46"/>
    <n v="1"/>
    <n v="1252"/>
    <n v="2295"/>
    <n v="1043"/>
    <n v="1252"/>
    <n v="2295"/>
  </r>
  <r>
    <x v="7"/>
    <x v="3"/>
    <n v="4"/>
    <s v="December"/>
    <n v="2021"/>
    <n v="31"/>
    <s v="Young Adults (25-34)"/>
    <s v="F"/>
    <s v="Australia"/>
    <s v="New South Wales"/>
    <s v="Bikes"/>
    <s v="Mountain Bikes"/>
    <s v="Mountain-400-W Silver, 42"/>
    <n v="4"/>
    <n v="420"/>
    <n v="769"/>
    <n v="1396"/>
    <n v="1680"/>
    <n v="3076"/>
  </r>
  <r>
    <x v="8"/>
    <x v="4"/>
    <n v="5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9"/>
    <x v="4"/>
    <n v="5"/>
    <s v="December"/>
    <n v="2021"/>
    <n v="42"/>
    <s v="Adults (35-64)"/>
    <s v="M"/>
    <s v="Germany"/>
    <s v="Nordrhein-Westfalen"/>
    <s v="Bikes"/>
    <s v="Mountain Bikes"/>
    <s v="Mountain-200 Black, 38"/>
    <n v="4"/>
    <n v="1252"/>
    <n v="2295"/>
    <n v="4172"/>
    <n v="5008"/>
    <n v="9180"/>
  </r>
  <r>
    <x v="10"/>
    <x v="4"/>
    <n v="5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11"/>
    <x v="4"/>
    <n v="5"/>
    <s v="December"/>
    <n v="2021"/>
    <n v="37"/>
    <s v="Adults (35-64)"/>
    <s v="F"/>
    <s v="United States"/>
    <s v="California"/>
    <s v="Bikes"/>
    <s v="Mountain Bikes"/>
    <s v="Mountain-200 Black, 46"/>
    <n v="1"/>
    <n v="1252"/>
    <n v="2295"/>
    <n v="1043"/>
    <n v="1252"/>
    <n v="2295"/>
  </r>
  <r>
    <x v="12"/>
    <x v="5"/>
    <n v="6"/>
    <s v="December"/>
    <n v="2021"/>
    <n v="23"/>
    <s v="Youth (&lt;25)"/>
    <s v="M"/>
    <s v="United Kingdom"/>
    <s v="England"/>
    <s v="Bikes"/>
    <s v="Mountain Bikes"/>
    <s v="Mountain-400-W Silver, 46"/>
    <n v="3"/>
    <n v="420"/>
    <n v="769"/>
    <n v="1047"/>
    <n v="1260"/>
    <n v="2307"/>
  </r>
  <r>
    <x v="13"/>
    <x v="5"/>
    <n v="6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14"/>
    <x v="5"/>
    <n v="6"/>
    <s v="December"/>
    <n v="2021"/>
    <n v="36"/>
    <s v="Adults (35-64)"/>
    <s v="M"/>
    <s v="Australia"/>
    <s v="New South Wales"/>
    <s v="Bikes"/>
    <s v="Mountain Bikes"/>
    <s v="Mountain-200 Black, 42"/>
    <n v="1"/>
    <n v="1252"/>
    <n v="2295"/>
    <n v="1043"/>
    <n v="1252"/>
    <n v="2295"/>
  </r>
  <r>
    <x v="15"/>
    <x v="5"/>
    <n v="6"/>
    <s v="December"/>
    <n v="2021"/>
    <n v="47"/>
    <s v="Adults (35-64)"/>
    <s v="M"/>
    <s v="United Kingdom"/>
    <s v="England"/>
    <s v="Bikes"/>
    <s v="Mountain Bikes"/>
    <s v="Mountain-200 Silver, 38"/>
    <n v="1"/>
    <n v="1266"/>
    <n v="2320"/>
    <n v="1054"/>
    <n v="1266"/>
    <n v="2320"/>
  </r>
  <r>
    <x v="16"/>
    <x v="6"/>
    <n v="7"/>
    <s v="December"/>
    <n v="2021"/>
    <n v="30"/>
    <s v="Young Adults (25-34)"/>
    <s v="M"/>
    <s v="United States"/>
    <s v="California"/>
    <s v="Bikes"/>
    <s v="Mountain Bikes"/>
    <s v="Mountain-400-W Silver, 38"/>
    <n v="4"/>
    <n v="420"/>
    <n v="769"/>
    <n v="1396"/>
    <n v="1680"/>
    <n v="3076"/>
  </r>
  <r>
    <x v="17"/>
    <x v="6"/>
    <n v="7"/>
    <s v="December"/>
    <n v="2021"/>
    <n v="38"/>
    <s v="Adults (35-64)"/>
    <s v="M"/>
    <s v="United States"/>
    <s v="California"/>
    <s v="Bikes"/>
    <s v="Mountain Bikes"/>
    <s v="Mountain-200 Silver, 42"/>
    <n v="2"/>
    <n v="1266"/>
    <n v="2320"/>
    <n v="2108"/>
    <n v="2532"/>
    <n v="4640"/>
  </r>
  <r>
    <x v="18"/>
    <x v="7"/>
    <n v="8"/>
    <s v="December"/>
    <n v="2021"/>
    <n v="19"/>
    <s v="Youth (&lt;25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19"/>
    <x v="7"/>
    <n v="8"/>
    <s v="December"/>
    <n v="2021"/>
    <n v="30"/>
    <s v="Young Adults (25-34)"/>
    <s v="F"/>
    <s v="Canada"/>
    <s v="British Columbia"/>
    <s v="Bikes"/>
    <s v="Mountain Bikes"/>
    <s v="Mountain-200 Silver, 38"/>
    <n v="4"/>
    <n v="1266"/>
    <n v="2320"/>
    <n v="4216"/>
    <n v="5064"/>
    <n v="9280"/>
  </r>
  <r>
    <x v="20"/>
    <x v="7"/>
    <n v="8"/>
    <s v="December"/>
    <n v="2021"/>
    <n v="39"/>
    <s v="Adults (35-64)"/>
    <s v="F"/>
    <s v="United States"/>
    <s v="Oregon"/>
    <s v="Bikes"/>
    <s v="Mountain Bikes"/>
    <s v="Mountain-500 Black, 42"/>
    <n v="2"/>
    <n v="1252"/>
    <n v="2295"/>
    <n v="2086"/>
    <n v="2504"/>
    <n v="4590"/>
  </r>
  <r>
    <x v="21"/>
    <x v="7"/>
    <n v="8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22"/>
    <x v="8"/>
    <n v="9"/>
    <s v="December"/>
    <n v="2021"/>
    <n v="33"/>
    <s v="Young Adults (25-34)"/>
    <s v="F"/>
    <s v="Australia"/>
    <s v="Victoria"/>
    <s v="Bikes"/>
    <s v="Mountain Bikes"/>
    <s v="Mountain-100 Black, 38"/>
    <n v="2"/>
    <n v="1898"/>
    <n v="3375"/>
    <n v="2954"/>
    <n v="3796"/>
    <n v="6750"/>
  </r>
  <r>
    <x v="23"/>
    <x v="8"/>
    <n v="9"/>
    <s v="December"/>
    <n v="2021"/>
    <n v="41"/>
    <s v="Adults (35-64)"/>
    <s v="F"/>
    <s v="Germany"/>
    <s v="Hamburg"/>
    <s v="Bikes"/>
    <s v="Mountain Bikes"/>
    <s v="Mountain-200 Silver, 42"/>
    <n v="1"/>
    <n v="1266"/>
    <n v="2320"/>
    <n v="1054"/>
    <n v="1266"/>
    <n v="2320"/>
  </r>
  <r>
    <x v="24"/>
    <x v="9"/>
    <n v="10"/>
    <s v="December"/>
    <n v="2021"/>
    <n v="34"/>
    <s v="Young Adults (25-34)"/>
    <s v="F"/>
    <s v="United States"/>
    <s v="California"/>
    <s v="Bikes"/>
    <s v="Mountain Bikes"/>
    <s v="Mountain-200 Black, 42"/>
    <n v="2"/>
    <n v="1252"/>
    <n v="2295"/>
    <n v="2086"/>
    <n v="2504"/>
    <n v="4590"/>
  </r>
  <r>
    <x v="25"/>
    <x v="9"/>
    <n v="10"/>
    <s v="December"/>
    <n v="2021"/>
    <n v="40"/>
    <s v="Adults (35-64)"/>
    <s v="M"/>
    <s v="Australia"/>
    <s v="New South Wales"/>
    <s v="Bikes"/>
    <s v="Mountain Bikes"/>
    <s v="Mountain-200 Black, 42"/>
    <n v="2"/>
    <n v="1252"/>
    <n v="2295"/>
    <n v="2086"/>
    <n v="2504"/>
    <n v="4590"/>
  </r>
  <r>
    <x v="26"/>
    <x v="9"/>
    <n v="10"/>
    <s v="December"/>
    <n v="2021"/>
    <n v="26"/>
    <s v="Young Adults (25-3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27"/>
    <x v="9"/>
    <n v="10"/>
    <s v="December"/>
    <n v="2021"/>
    <n v="34"/>
    <s v="Young Adults (25-34)"/>
    <s v="M"/>
    <s v="United States"/>
    <s v="California"/>
    <s v="Bikes"/>
    <s v="Mountain Bikes"/>
    <s v="Mountain-500 Black, 40"/>
    <n v="1"/>
    <n v="295"/>
    <n v="540"/>
    <n v="245"/>
    <n v="295"/>
    <n v="540"/>
  </r>
  <r>
    <x v="28"/>
    <x v="9"/>
    <n v="10"/>
    <s v="December"/>
    <n v="2021"/>
    <n v="34"/>
    <s v="Young Adults (25-34)"/>
    <s v="F"/>
    <s v="United States"/>
    <s v="Washington"/>
    <s v="Bikes"/>
    <s v="Mountain Bikes"/>
    <s v="Mountain-100 Silver, 44"/>
    <n v="1"/>
    <n v="1912"/>
    <n v="3400"/>
    <n v="1488"/>
    <n v="1912"/>
    <n v="3400"/>
  </r>
  <r>
    <x v="29"/>
    <x v="9"/>
    <n v="10"/>
    <s v="December"/>
    <n v="2021"/>
    <n v="38"/>
    <s v="Adults (35-64)"/>
    <s v="M"/>
    <s v="Australia"/>
    <s v="New South Wales"/>
    <s v="Bikes"/>
    <s v="Mountain Bikes"/>
    <s v="Mountain-200 Black, 38"/>
    <n v="1"/>
    <n v="1252"/>
    <n v="2295"/>
    <n v="1043"/>
    <n v="1252"/>
    <n v="2295"/>
  </r>
  <r>
    <x v="30"/>
    <x v="10"/>
    <n v="11"/>
    <s v="December"/>
    <n v="2021"/>
    <n v="24"/>
    <s v="Youth (&lt;25)"/>
    <s v="F"/>
    <s v="France"/>
    <s v="Seine (Paris)"/>
    <s v="Bikes"/>
    <s v="Mountain Bikes"/>
    <s v="Mountain-200 Black, 38"/>
    <n v="3"/>
    <n v="1252"/>
    <n v="2295"/>
    <n v="3129"/>
    <n v="3756"/>
    <n v="6885"/>
  </r>
  <r>
    <x v="31"/>
    <x v="10"/>
    <n v="11"/>
    <s v="December"/>
    <n v="2021"/>
    <n v="41"/>
    <s v="Adults (35-64)"/>
    <s v="F"/>
    <s v="Australia"/>
    <s v="New South Wales"/>
    <s v="Bikes"/>
    <s v="Mountain Bikes"/>
    <s v="Mountain-400-W Silver, 38"/>
    <n v="2"/>
    <n v="420"/>
    <n v="769"/>
    <n v="698"/>
    <n v="840"/>
    <n v="1538"/>
  </r>
  <r>
    <x v="32"/>
    <x v="10"/>
    <n v="11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33"/>
    <x v="10"/>
    <n v="11"/>
    <s v="December"/>
    <n v="2021"/>
    <n v="37"/>
    <s v="Adults (35-64)"/>
    <s v="M"/>
    <s v="United States"/>
    <s v="California"/>
    <s v="Bikes"/>
    <s v="Mountain Bikes"/>
    <s v="Mountain-400-W Silver, 46"/>
    <n v="1"/>
    <n v="420"/>
    <n v="769"/>
    <n v="349"/>
    <n v="420"/>
    <n v="769"/>
  </r>
  <r>
    <x v="34"/>
    <x v="10"/>
    <n v="11"/>
    <s v="December"/>
    <n v="2021"/>
    <n v="38"/>
    <s v="Adults (35-64)"/>
    <s v="F"/>
    <s v="United States"/>
    <s v="California"/>
    <s v="Bikes"/>
    <s v="Mountain Bikes"/>
    <s v="Mountain-200 Silver, 38"/>
    <n v="1"/>
    <n v="1266"/>
    <n v="2320"/>
    <n v="1054"/>
    <n v="1266"/>
    <n v="2320"/>
  </r>
  <r>
    <x v="35"/>
    <x v="11"/>
    <n v="12"/>
    <s v="December"/>
    <n v="2021"/>
    <n v="36"/>
    <s v="Adults (35-64)"/>
    <s v="F"/>
    <s v="Australia"/>
    <s v="New South Wales"/>
    <s v="Bikes"/>
    <s v="Mountain Bikes"/>
    <s v="Mountain-200 Silver, 42"/>
    <n v="4"/>
    <n v="1266"/>
    <n v="2320"/>
    <n v="4216"/>
    <n v="5064"/>
    <n v="9280"/>
  </r>
  <r>
    <x v="36"/>
    <x v="11"/>
    <n v="12"/>
    <s v="December"/>
    <n v="2021"/>
    <n v="37"/>
    <s v="Adults (35-64)"/>
    <s v="M"/>
    <s v="United States"/>
    <s v="California"/>
    <s v="Bikes"/>
    <s v="Mountain Bikes"/>
    <s v="Mountain-400-W Silver, 46"/>
    <n v="4"/>
    <n v="420"/>
    <n v="769"/>
    <n v="1396"/>
    <n v="1680"/>
    <n v="3076"/>
  </r>
  <r>
    <x v="37"/>
    <x v="11"/>
    <n v="12"/>
    <s v="December"/>
    <n v="2021"/>
    <n v="34"/>
    <s v="Young Adults (25-3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38"/>
    <x v="11"/>
    <n v="12"/>
    <s v="December"/>
    <n v="2021"/>
    <n v="35"/>
    <s v="Adults (35-64)"/>
    <s v="F"/>
    <s v="Australia"/>
    <s v="Victoria"/>
    <s v="Bikes"/>
    <s v="Mountain Bikes"/>
    <s v="Mountain-200 Silver, 42"/>
    <n v="1"/>
    <n v="1266"/>
    <n v="2320"/>
    <n v="1054"/>
    <n v="1266"/>
    <n v="2320"/>
  </r>
  <r>
    <x v="39"/>
    <x v="11"/>
    <n v="12"/>
    <s v="December"/>
    <n v="2021"/>
    <n v="38"/>
    <s v="Adults (35-64)"/>
    <s v="F"/>
    <s v="United States"/>
    <s v="Washington"/>
    <s v="Bikes"/>
    <s v="Mountain Bikes"/>
    <s v="Mountain-200 Silver, 42"/>
    <n v="1"/>
    <n v="1266"/>
    <n v="2320"/>
    <n v="1054"/>
    <n v="1266"/>
    <n v="2320"/>
  </r>
  <r>
    <x v="40"/>
    <x v="12"/>
    <n v="13"/>
    <s v="December"/>
    <n v="2021"/>
    <n v="32"/>
    <s v="Young Adults (25-34)"/>
    <s v="F"/>
    <s v="Australia"/>
    <s v="Queensland"/>
    <s v="Bikes"/>
    <s v="Mountain Bikes"/>
    <s v="Mountain-200 Silver, 42"/>
    <n v="3"/>
    <n v="1266"/>
    <n v="2320"/>
    <n v="3162"/>
    <n v="3798"/>
    <n v="6960"/>
  </r>
  <r>
    <x v="41"/>
    <x v="12"/>
    <n v="13"/>
    <s v="December"/>
    <n v="2021"/>
    <n v="40"/>
    <s v="Adults (35-64)"/>
    <s v="F"/>
    <s v="United States"/>
    <s v="California"/>
    <s v="Bikes"/>
    <s v="Mountain Bikes"/>
    <s v="Mountain-500 Silver, 40"/>
    <n v="1"/>
    <n v="308"/>
    <n v="565"/>
    <n v="257"/>
    <n v="308"/>
    <n v="565"/>
  </r>
  <r>
    <x v="42"/>
    <x v="12"/>
    <n v="13"/>
    <s v="December"/>
    <n v="2021"/>
    <n v="44"/>
    <s v="Adults (35-64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43"/>
    <x v="12"/>
    <n v="13"/>
    <s v="December"/>
    <n v="2021"/>
    <n v="49"/>
    <s v="Adults (35-6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44"/>
    <x v="13"/>
    <n v="14"/>
    <s v="December"/>
    <n v="2021"/>
    <n v="30"/>
    <s v="Young Adults (25-3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45"/>
    <x v="13"/>
    <n v="14"/>
    <s v="December"/>
    <n v="2021"/>
    <n v="32"/>
    <s v="Young Adults (25-34)"/>
    <s v="M"/>
    <s v="United States"/>
    <s v="California"/>
    <s v="Bikes"/>
    <s v="Mountain Bikes"/>
    <s v="Mountain-200 Black, 46"/>
    <n v="1"/>
    <n v="1252"/>
    <n v="2295"/>
    <n v="1043"/>
    <n v="1252"/>
    <n v="2295"/>
  </r>
  <r>
    <x v="46"/>
    <x v="13"/>
    <n v="14"/>
    <s v="December"/>
    <n v="2021"/>
    <n v="32"/>
    <s v="Young Adults (25-34)"/>
    <s v="F"/>
    <s v="Australia"/>
    <s v="Victoria"/>
    <s v="Bikes"/>
    <s v="Mountain Bikes"/>
    <s v="Mountain-400-W Silver, 46"/>
    <n v="1"/>
    <n v="420"/>
    <n v="769"/>
    <n v="349"/>
    <n v="420"/>
    <n v="769"/>
  </r>
  <r>
    <x v="47"/>
    <x v="14"/>
    <n v="15"/>
    <s v="December"/>
    <n v="2021"/>
    <n v="29"/>
    <s v="Young Adults (25-34)"/>
    <s v="F"/>
    <s v="United States"/>
    <s v="California"/>
    <s v="Bikes"/>
    <s v="Mountain Bikes"/>
    <s v="Mountain-200 Silver, 42"/>
    <n v="1"/>
    <n v="1266"/>
    <n v="2320"/>
    <n v="1054"/>
    <n v="1266"/>
    <n v="2320"/>
  </r>
  <r>
    <x v="48"/>
    <x v="15"/>
    <n v="16"/>
    <s v="December"/>
    <n v="2021"/>
    <n v="33"/>
    <s v="Young Adults (25-34)"/>
    <s v="F"/>
    <s v="Australia"/>
    <s v="New South Wales"/>
    <s v="Bikes"/>
    <s v="Mountain Bikes"/>
    <s v="Mountain-200 Black, 38"/>
    <n v="2"/>
    <n v="1252"/>
    <n v="2295"/>
    <n v="2086"/>
    <n v="2504"/>
    <n v="4590"/>
  </r>
  <r>
    <x v="49"/>
    <x v="15"/>
    <n v="16"/>
    <s v="December"/>
    <n v="2021"/>
    <n v="38"/>
    <s v="Adults (35-6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50"/>
    <x v="15"/>
    <n v="16"/>
    <s v="December"/>
    <n v="2021"/>
    <n v="27"/>
    <s v="Young Adults (25-34)"/>
    <s v="F"/>
    <s v="France"/>
    <s v="Seine et Marne"/>
    <s v="Bikes"/>
    <s v="Mountain Bikes"/>
    <s v="Mountain-200 Silver, 46"/>
    <n v="1"/>
    <n v="1266"/>
    <n v="2320"/>
    <n v="1054"/>
    <n v="1266"/>
    <n v="2320"/>
  </r>
  <r>
    <x v="51"/>
    <x v="16"/>
    <n v="17"/>
    <s v="December"/>
    <n v="2021"/>
    <n v="37"/>
    <s v="Adults (35-6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52"/>
    <x v="16"/>
    <n v="17"/>
    <s v="December"/>
    <n v="2021"/>
    <n v="31"/>
    <s v="Young Adults (25-34)"/>
    <s v="M"/>
    <s v="Australia"/>
    <s v="New South Wales"/>
    <s v="Bikes"/>
    <s v="Mountain Bikes"/>
    <s v="Mountain-400-W Silver, 42"/>
    <n v="1"/>
    <n v="420"/>
    <n v="769"/>
    <n v="349"/>
    <n v="420"/>
    <n v="769"/>
  </r>
  <r>
    <x v="53"/>
    <x v="16"/>
    <n v="17"/>
    <s v="December"/>
    <n v="2021"/>
    <n v="42"/>
    <s v="Adults (35-64)"/>
    <s v="F"/>
    <s v="Germany"/>
    <s v="Nordrhein-Westfalen"/>
    <s v="Bikes"/>
    <s v="Mountain Bikes"/>
    <s v="Mountain-200 Silver, 46"/>
    <n v="1"/>
    <n v="1266"/>
    <n v="2320"/>
    <n v="1054"/>
    <n v="1266"/>
    <n v="2320"/>
  </r>
  <r>
    <x v="54"/>
    <x v="17"/>
    <n v="18"/>
    <s v="December"/>
    <n v="2021"/>
    <n v="35"/>
    <s v="Adults (35-64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55"/>
    <x v="17"/>
    <n v="18"/>
    <s v="December"/>
    <n v="2021"/>
    <n v="38"/>
    <s v="Adults (35-64)"/>
    <s v="F"/>
    <s v="Germany"/>
    <s v="Nordrhein-Westfalen"/>
    <s v="Bikes"/>
    <s v="Mountain Bikes"/>
    <s v="Mountain-200 Silver, 46"/>
    <n v="4"/>
    <n v="1266"/>
    <n v="2320"/>
    <n v="4216"/>
    <n v="5064"/>
    <n v="9280"/>
  </r>
  <r>
    <x v="56"/>
    <x v="17"/>
    <n v="18"/>
    <s v="December"/>
    <n v="2021"/>
    <n v="24"/>
    <s v="Youth (&lt;25)"/>
    <s v="F"/>
    <s v="France"/>
    <s v="Seine Saint Denis"/>
    <s v="Bikes"/>
    <s v="Mountain Bikes"/>
    <s v="Mountain-200 Silver, 38"/>
    <n v="3"/>
    <n v="1266"/>
    <n v="2320"/>
    <n v="3162"/>
    <n v="3798"/>
    <n v="6960"/>
  </r>
  <r>
    <x v="57"/>
    <x v="17"/>
    <n v="18"/>
    <s v="December"/>
    <n v="2021"/>
    <n v="26"/>
    <s v="Young Adults (25-34)"/>
    <s v="F"/>
    <s v="United Kingdom"/>
    <s v="England"/>
    <s v="Bikes"/>
    <s v="Mountain Bikes"/>
    <s v="Mountain-400-W Silver, 42"/>
    <n v="3"/>
    <n v="420"/>
    <n v="769"/>
    <n v="1047"/>
    <n v="1260"/>
    <n v="2307"/>
  </r>
  <r>
    <x v="58"/>
    <x v="17"/>
    <n v="18"/>
    <s v="December"/>
    <n v="2021"/>
    <n v="39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59"/>
    <x v="17"/>
    <n v="18"/>
    <s v="December"/>
    <n v="2021"/>
    <n v="26"/>
    <s v="Young Adults (25-34)"/>
    <s v="M"/>
    <s v="France"/>
    <s v="Seine (Paris)"/>
    <s v="Bikes"/>
    <s v="Mountain Bikes"/>
    <s v="Mountain-200 Black, 46"/>
    <n v="1"/>
    <n v="1252"/>
    <n v="2295"/>
    <n v="1043"/>
    <n v="1252"/>
    <n v="2295"/>
  </r>
  <r>
    <x v="60"/>
    <x v="17"/>
    <n v="18"/>
    <s v="December"/>
    <n v="2021"/>
    <n v="36"/>
    <s v="Adults (35-64)"/>
    <s v="M"/>
    <s v="United States"/>
    <s v="Washington"/>
    <s v="Bikes"/>
    <s v="Mountain Bikes"/>
    <s v="Mountain-200 Silver, 38"/>
    <n v="1"/>
    <n v="1266"/>
    <n v="2320"/>
    <n v="1054"/>
    <n v="1266"/>
    <n v="2320"/>
  </r>
  <r>
    <x v="61"/>
    <x v="18"/>
    <n v="19"/>
    <s v="December"/>
    <n v="2021"/>
    <n v="17"/>
    <s v="Youth (&lt;25)"/>
    <s v="M"/>
    <s v="France"/>
    <s v="Nord"/>
    <s v="Bikes"/>
    <s v="Mountain Bikes"/>
    <s v="Mountain-200 Silver, 46"/>
    <n v="4"/>
    <n v="1266"/>
    <n v="2320"/>
    <n v="4216"/>
    <n v="5064"/>
    <n v="9280"/>
  </r>
  <r>
    <x v="62"/>
    <x v="18"/>
    <n v="19"/>
    <s v="December"/>
    <n v="2021"/>
    <n v="19"/>
    <s v="Youth (&lt;25)"/>
    <s v="F"/>
    <s v="Australia"/>
    <s v="Victoria"/>
    <s v="Bikes"/>
    <s v="Mountain Bikes"/>
    <s v="Mountain-500 Black, 44"/>
    <n v="4"/>
    <n v="295"/>
    <n v="540"/>
    <n v="980"/>
    <n v="1180"/>
    <n v="2160"/>
  </r>
  <r>
    <x v="63"/>
    <x v="18"/>
    <n v="19"/>
    <s v="December"/>
    <n v="2021"/>
    <n v="25"/>
    <s v="Young Adults (25-34)"/>
    <s v="M"/>
    <s v="France"/>
    <s v="Seine (Paris)"/>
    <s v="Bikes"/>
    <s v="Mountain Bikes"/>
    <s v="Mountain-200 Black, 38"/>
    <n v="4"/>
    <n v="1252"/>
    <n v="2295"/>
    <n v="4172"/>
    <n v="5008"/>
    <n v="9180"/>
  </r>
  <r>
    <x v="64"/>
    <x v="18"/>
    <n v="19"/>
    <s v="December"/>
    <n v="2021"/>
    <n v="35"/>
    <s v="Adults (35-64)"/>
    <s v="F"/>
    <s v="United States"/>
    <s v="Oregon"/>
    <s v="Bikes"/>
    <s v="Mountain Bikes"/>
    <s v="Mountain-100 Black, 48"/>
    <n v="4"/>
    <n v="1898"/>
    <n v="3375"/>
    <n v="5908"/>
    <n v="7592"/>
    <n v="13500"/>
  </r>
  <r>
    <x v="65"/>
    <x v="18"/>
    <n v="19"/>
    <s v="December"/>
    <n v="2021"/>
    <n v="37"/>
    <s v="Adults (35-64)"/>
    <s v="M"/>
    <s v="United States"/>
    <s v="Oregon"/>
    <s v="Bikes"/>
    <s v="Mountain Bikes"/>
    <s v="Mountain-200 Black, 38"/>
    <n v="4"/>
    <n v="1252"/>
    <n v="2295"/>
    <n v="4172"/>
    <n v="5008"/>
    <n v="9180"/>
  </r>
  <r>
    <x v="66"/>
    <x v="18"/>
    <n v="19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67"/>
    <x v="18"/>
    <n v="19"/>
    <s v="December"/>
    <n v="2021"/>
    <n v="63"/>
    <s v="Adults (35-64)"/>
    <s v="F"/>
    <s v="Australia"/>
    <s v="Queensland"/>
    <s v="Bikes"/>
    <s v="Mountain Bikes"/>
    <s v="Mountain-200 Black, 46"/>
    <n v="4"/>
    <n v="1252"/>
    <n v="2295"/>
    <n v="4172"/>
    <n v="5008"/>
    <n v="9180"/>
  </r>
  <r>
    <x v="68"/>
    <x v="18"/>
    <n v="19"/>
    <s v="December"/>
    <n v="2021"/>
    <n v="18"/>
    <s v="Youth (&lt;25)"/>
    <s v="M"/>
    <s v="Australia"/>
    <s v="South Australia"/>
    <s v="Bikes"/>
    <s v="Mountain Bikes"/>
    <s v="Mountain-500 Black, 40"/>
    <n v="2"/>
    <n v="295"/>
    <n v="540"/>
    <n v="490"/>
    <n v="590"/>
    <n v="1080"/>
  </r>
  <r>
    <x v="69"/>
    <x v="18"/>
    <n v="19"/>
    <s v="December"/>
    <n v="2021"/>
    <n v="56"/>
    <s v="Adults (35-64)"/>
    <s v="F"/>
    <s v="Germany"/>
    <s v="Hessen"/>
    <s v="Bikes"/>
    <s v="Mountain Bikes"/>
    <s v="Mountain-200 Black, 46"/>
    <n v="2"/>
    <n v="1252"/>
    <n v="2295"/>
    <n v="2086"/>
    <n v="2504"/>
    <n v="4590"/>
  </r>
  <r>
    <x v="70"/>
    <x v="18"/>
    <n v="19"/>
    <s v="December"/>
    <n v="2021"/>
    <n v="39"/>
    <s v="Adults (35-64)"/>
    <s v="F"/>
    <s v="United States"/>
    <s v="Washington"/>
    <s v="Bikes"/>
    <s v="Mountain Bikes"/>
    <s v="Mountain-200 Silver, 38"/>
    <n v="11"/>
    <n v="1266"/>
    <n v="2320"/>
    <n v="1054"/>
    <n v="13926"/>
    <n v="25520"/>
  </r>
  <r>
    <x v="71"/>
    <x v="19"/>
    <n v="20"/>
    <s v="December"/>
    <n v="2021"/>
    <n v="33"/>
    <s v="Young Adults (25-34)"/>
    <s v="F"/>
    <s v="Australia"/>
    <s v="Victoria"/>
    <s v="Bikes"/>
    <s v="Mountain Bikes"/>
    <s v="Mountain-100 Black, 38"/>
    <n v="4"/>
    <n v="1898"/>
    <n v="3375"/>
    <n v="5908"/>
    <n v="7592"/>
    <n v="13500"/>
  </r>
  <r>
    <x v="72"/>
    <x v="19"/>
    <n v="20"/>
    <s v="December"/>
    <n v="2021"/>
    <n v="57"/>
    <s v="Adults (35-64)"/>
    <s v="M"/>
    <s v="Australia"/>
    <s v="Queensland"/>
    <s v="Bikes"/>
    <s v="Mountain Bikes"/>
    <s v="Mountain-200 Black, 46"/>
    <n v="4"/>
    <n v="1252"/>
    <n v="2295"/>
    <n v="4172"/>
    <n v="5008"/>
    <n v="9180"/>
  </r>
  <r>
    <x v="73"/>
    <x v="19"/>
    <n v="20"/>
    <s v="December"/>
    <n v="2021"/>
    <n v="29"/>
    <s v="Young Adults (25-34)"/>
    <s v="M"/>
    <s v="Canada"/>
    <s v="British Columbia"/>
    <s v="Bikes"/>
    <s v="Mountain Bikes"/>
    <s v="Mountain-500 Black, 52"/>
    <n v="3"/>
    <n v="295"/>
    <n v="540"/>
    <n v="735"/>
    <n v="885"/>
    <n v="1620"/>
  </r>
  <r>
    <x v="74"/>
    <x v="19"/>
    <n v="20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75"/>
    <x v="19"/>
    <n v="20"/>
    <s v="December"/>
    <n v="2021"/>
    <n v="35"/>
    <s v="Adults (35-64)"/>
    <s v="M"/>
    <s v="Australia"/>
    <s v="Victoria"/>
    <s v="Bikes"/>
    <s v="Mountain Bikes"/>
    <s v="Mountain-200 Silver, 38"/>
    <n v="1"/>
    <n v="1266"/>
    <n v="2320"/>
    <n v="1054"/>
    <n v="1266"/>
    <n v="2320"/>
  </r>
  <r>
    <x v="76"/>
    <x v="20"/>
    <n v="21"/>
    <s v="December"/>
    <n v="2021"/>
    <n v="26"/>
    <s v="Young Adults (25-34)"/>
    <s v="M"/>
    <s v="France"/>
    <s v="Somme"/>
    <s v="Bikes"/>
    <s v="Mountain Bikes"/>
    <s v="Mountain-200 Silver, 38"/>
    <n v="3"/>
    <n v="1266"/>
    <n v="2320"/>
    <n v="3162"/>
    <n v="3798"/>
    <n v="6960"/>
  </r>
  <r>
    <x v="77"/>
    <x v="20"/>
    <n v="21"/>
    <s v="December"/>
    <n v="2021"/>
    <n v="23"/>
    <s v="Youth (&lt;25)"/>
    <s v="M"/>
    <s v="United Kingdom"/>
    <s v="England"/>
    <s v="Bikes"/>
    <s v="Mountain Bikes"/>
    <s v="Mountain-400-W Silver, 46"/>
    <n v="2"/>
    <n v="420"/>
    <n v="769"/>
    <n v="698"/>
    <n v="840"/>
    <n v="1538"/>
  </r>
  <r>
    <x v="78"/>
    <x v="21"/>
    <n v="22"/>
    <s v="December"/>
    <n v="2021"/>
    <n v="30"/>
    <s v="Young Adults (25-34)"/>
    <s v="F"/>
    <s v="United States"/>
    <s v="Washington"/>
    <s v="Bikes"/>
    <s v="Mountain Bikes"/>
    <s v="Mountain-200 Silver, 38"/>
    <n v="3"/>
    <n v="1266"/>
    <n v="2320"/>
    <n v="3162"/>
    <n v="3798"/>
    <n v="6960"/>
  </r>
  <r>
    <x v="79"/>
    <x v="21"/>
    <n v="22"/>
    <s v="December"/>
    <n v="2021"/>
    <n v="41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80"/>
    <x v="21"/>
    <n v="22"/>
    <s v="December"/>
    <n v="2021"/>
    <n v="19"/>
    <s v="Youth (&lt;25)"/>
    <s v="F"/>
    <s v="Australia"/>
    <s v="New South Wales"/>
    <s v="Bikes"/>
    <s v="Mountain Bikes"/>
    <s v="Mountain-500 Silver, 42"/>
    <n v="1"/>
    <n v="308"/>
    <n v="565"/>
    <n v="257"/>
    <n v="308"/>
    <n v="565"/>
  </r>
  <r>
    <x v="81"/>
    <x v="21"/>
    <n v="22"/>
    <s v="December"/>
    <n v="2021"/>
    <n v="25"/>
    <s v="Young Adults (25-34)"/>
    <s v="M"/>
    <s v="France"/>
    <s v="Seine (Paris)"/>
    <s v="Bikes"/>
    <s v="Mountain Bikes"/>
    <s v="Mountain-200 Black, 38"/>
    <n v="1"/>
    <n v="1252"/>
    <n v="2295"/>
    <n v="1043"/>
    <n v="1252"/>
    <n v="2295"/>
  </r>
  <r>
    <x v="82"/>
    <x v="21"/>
    <n v="22"/>
    <s v="December"/>
    <n v="2021"/>
    <n v="27"/>
    <s v="Young Adults (25-34)"/>
    <s v="F"/>
    <s v="Canada"/>
    <s v="British Columbia"/>
    <s v="Bikes"/>
    <s v="Mountain Bikes"/>
    <s v="Mountain-200 Black, 46"/>
    <n v="1"/>
    <n v="1252"/>
    <n v="2295"/>
    <n v="1043"/>
    <n v="1252"/>
    <n v="2295"/>
  </r>
  <r>
    <x v="83"/>
    <x v="21"/>
    <n v="22"/>
    <s v="December"/>
    <n v="2021"/>
    <n v="41"/>
    <s v="Adults (35-64)"/>
    <s v="M"/>
    <s v="Germany"/>
    <s v="Hessen"/>
    <s v="Bikes"/>
    <s v="Mountain Bikes"/>
    <s v="Mountain-200 Silver, 38"/>
    <n v="1"/>
    <n v="1266"/>
    <n v="2320"/>
    <n v="1054"/>
    <n v="1266"/>
    <n v="2320"/>
  </r>
  <r>
    <x v="84"/>
    <x v="22"/>
    <n v="23"/>
    <s v="December"/>
    <n v="2021"/>
    <n v="30"/>
    <s v="Young Adults (25-34)"/>
    <s v="F"/>
    <s v="United States"/>
    <s v="Oregon"/>
    <s v="Bikes"/>
    <s v="Mountain Bikes"/>
    <s v="Mountain-200 Silver, 42"/>
    <n v="1"/>
    <n v="1266"/>
    <n v="2320"/>
    <n v="1054"/>
    <n v="1266"/>
    <n v="2320"/>
  </r>
  <r>
    <x v="85"/>
    <x v="22"/>
    <n v="23"/>
    <s v="December"/>
    <n v="2021"/>
    <n v="31"/>
    <s v="Young Adults (25-34)"/>
    <s v="F"/>
    <s v="Canada"/>
    <s v="British Columbia"/>
    <s v="Bikes"/>
    <s v="Mountain Bikes"/>
    <s v="Mountain-200 Black, 42"/>
    <n v="1"/>
    <n v="1252"/>
    <n v="2295"/>
    <n v="1043"/>
    <n v="1252"/>
    <n v="2295"/>
  </r>
  <r>
    <x v="86"/>
    <x v="22"/>
    <n v="23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87"/>
    <x v="23"/>
    <n v="24"/>
    <s v="December"/>
    <n v="2021"/>
    <n v="38"/>
    <s v="Adults (35-64)"/>
    <s v="M"/>
    <s v="Australia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03942-3E9C-4570-9200-FC94E145C66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8" firstHeaderRow="1" firstDataRow="1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5">
    <i>
      <x v="18"/>
    </i>
    <i>
      <x v="17"/>
    </i>
    <i>
      <x v="19"/>
    </i>
    <i>
      <x v="11"/>
    </i>
    <i>
      <x v="7"/>
    </i>
    <i>
      <x v="4"/>
    </i>
    <i>
      <x v="21"/>
    </i>
    <i>
      <x v="10"/>
    </i>
    <i>
      <x v="9"/>
    </i>
    <i>
      <x v="6"/>
    </i>
    <i>
      <x v="5"/>
    </i>
    <i>
      <x v="12"/>
    </i>
    <i>
      <x v="20"/>
    </i>
    <i>
      <x/>
    </i>
    <i>
      <x v="15"/>
    </i>
    <i>
      <x v="3"/>
    </i>
    <i>
      <x v="23"/>
    </i>
    <i>
      <x v="16"/>
    </i>
    <i>
      <x v="2"/>
    </i>
    <i>
      <x v="13"/>
    </i>
    <i>
      <x v="1"/>
    </i>
    <i>
      <x v="22"/>
    </i>
    <i>
      <x v="8"/>
    </i>
    <i>
      <x v="14"/>
    </i>
    <i t="grand">
      <x/>
    </i>
  </rowItems>
  <colItems count="1">
    <i/>
  </colItems>
  <dataFields count="1">
    <dataField name="Suma de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03339-F828-4EBD-8D74-52FF92199533}" name="Tabla1" displayName="Tabla1" ref="A1:S89" totalsRowShown="0" headerRowDxfId="9">
  <autoFilter ref="A1:S89" xr:uid="{82803339-F828-4EBD-8D74-52FF92199533}"/>
  <tableColumns count="19">
    <tableColumn id="1" xr3:uid="{42F14B37-9D52-4A59-8883-292E48EA985C}" name="Sales_Order #" dataDxfId="8"/>
    <tableColumn id="2" xr3:uid="{E129061A-28B8-47DF-9434-87D966E12F83}" name="Date" dataDxfId="7"/>
    <tableColumn id="3" xr3:uid="{979EFAEB-6600-401A-B7C8-2A2805DBCC22}" name="Day"/>
    <tableColumn id="4" xr3:uid="{9C1B8F90-70B1-4BD4-857C-55DD52136191}" name="Month"/>
    <tableColumn id="5" xr3:uid="{A1CE6CEF-17E4-4BDF-993B-32F94EA82C6D}" name="Year"/>
    <tableColumn id="6" xr3:uid="{A11A90B7-D2F4-4B73-9B9A-B525F68590A2}" name="Customer_Age"/>
    <tableColumn id="7" xr3:uid="{7C12066E-16BE-4E21-B734-42FB2845019A}" name="Age_Group" dataDxfId="6"/>
    <tableColumn id="8" xr3:uid="{7B2AD312-2D88-4859-A5C9-AB61073BC2D3}" name="Customer_Gender"/>
    <tableColumn id="9" xr3:uid="{7F3050AA-C161-4A7A-BCDE-E3EFF6194667}" name="Country"/>
    <tableColumn id="10" xr3:uid="{25988E64-A405-4607-AAC9-79F7B631B970}" name="State"/>
    <tableColumn id="11" xr3:uid="{5CC470B4-E2F6-44C5-982A-26AC26D63E80}" name="Product_Category"/>
    <tableColumn id="12" xr3:uid="{1BE48CBB-662E-4DEF-84E1-7D4A24D220CD}" name="Sub_Category"/>
    <tableColumn id="13" xr3:uid="{CD0A3548-6EAD-41B5-A3E2-0EC2D7A8E9E4}" name="Product_Description" dataDxfId="5"/>
    <tableColumn id="14" xr3:uid="{CE892B67-EB0D-4A3F-8D52-4BEFE478DE40}" name="Order_Quantity"/>
    <tableColumn id="15" xr3:uid="{49B6B7A7-AB05-41C1-ABC4-EDE237C2A63F}" name=" Unit_Cost " dataDxfId="4"/>
    <tableColumn id="16" xr3:uid="{B728A42D-748C-401D-B60F-B8FBFB007061}" name=" Unit_Price " dataDxfId="3"/>
    <tableColumn id="17" xr3:uid="{A32AC1B9-2EFA-4E8D-A4B7-6EDEABBD88C5}" name=" Profit " dataDxfId="2"/>
    <tableColumn id="18" xr3:uid="{8B0FC26B-3898-4741-93BA-EE0A6527A2C8}" name=" Cost " dataDxfId="1">
      <calculatedColumnFormula>N2*O2</calculatedColumnFormula>
    </tableColumn>
    <tableColumn id="19" xr3:uid="{D69B31BA-FB75-4F3A-BE9F-C015079EB4FE}" name="Revenue" dataDxfId="0">
      <calculatedColumnFormula>N2*P2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zoomScale="85" zoomScaleNormal="85" workbookViewId="0">
      <selection activeCell="A65" sqref="A65"/>
    </sheetView>
  </sheetViews>
  <sheetFormatPr baseColWidth="10" defaultColWidth="9.140625" defaultRowHeight="15" x14ac:dyDescent="0.25"/>
  <cols>
    <col min="1" max="1" width="14.85546875" customWidth="1"/>
    <col min="2" max="2" width="10.7109375" bestFit="1" customWidth="1"/>
    <col min="4" max="4" width="10.140625" bestFit="1" customWidth="1"/>
    <col min="6" max="6" width="15.28515625" customWidth="1"/>
    <col min="7" max="7" width="19.7109375" style="8" bestFit="1" customWidth="1"/>
    <col min="8" max="8" width="18.140625" customWidth="1"/>
    <col min="9" max="9" width="15.42578125" bestFit="1" customWidth="1"/>
    <col min="10" max="10" width="19.85546875" bestFit="1" customWidth="1"/>
    <col min="11" max="11" width="17.85546875" customWidth="1"/>
    <col min="12" max="12" width="14.85546875" bestFit="1" customWidth="1"/>
    <col min="13" max="13" width="25" bestFit="1" customWidth="1"/>
    <col min="14" max="14" width="16.140625" customWidth="1"/>
    <col min="15" max="15" width="12.28515625" customWidth="1"/>
    <col min="16" max="16" width="12.7109375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conditionalFormatting sqref="A1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233B-01E8-49FF-8DA5-369A7400B342}">
  <dimension ref="A2:K28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23.140625" bestFit="1" customWidth="1"/>
    <col min="11" max="11" width="21.85546875" customWidth="1"/>
  </cols>
  <sheetData>
    <row r="2" spans="1:11" ht="15.75" thickBot="1" x14ac:dyDescent="0.3"/>
    <row r="3" spans="1:11" ht="16.5" thickBot="1" x14ac:dyDescent="0.3">
      <c r="A3" s="9" t="s">
        <v>156</v>
      </c>
      <c r="B3" t="s">
        <v>158</v>
      </c>
      <c r="E3" s="26" t="s">
        <v>162</v>
      </c>
      <c r="F3" s="27"/>
      <c r="G3" s="27"/>
      <c r="H3" s="27"/>
      <c r="I3" s="27"/>
      <c r="J3" s="27"/>
      <c r="K3" s="28"/>
    </row>
    <row r="4" spans="1:11" ht="15.75" x14ac:dyDescent="0.25">
      <c r="A4" s="10">
        <v>44549</v>
      </c>
      <c r="B4">
        <v>43</v>
      </c>
      <c r="E4" s="12">
        <v>1</v>
      </c>
      <c r="F4" s="17" t="s">
        <v>159</v>
      </c>
      <c r="G4" s="18"/>
      <c r="H4" s="18"/>
      <c r="I4" s="18"/>
      <c r="J4" s="18"/>
      <c r="K4" s="19"/>
    </row>
    <row r="5" spans="1:11" ht="15.75" x14ac:dyDescent="0.25">
      <c r="A5" s="10">
        <v>44548</v>
      </c>
      <c r="B5">
        <v>19</v>
      </c>
      <c r="E5" s="13">
        <v>2</v>
      </c>
      <c r="F5" s="20" t="s">
        <v>160</v>
      </c>
      <c r="G5" s="21"/>
      <c r="H5" s="21"/>
      <c r="I5" s="21"/>
      <c r="J5" s="21"/>
      <c r="K5" s="22"/>
    </row>
    <row r="6" spans="1:11" ht="16.5" thickBot="1" x14ac:dyDescent="0.3">
      <c r="A6" s="10">
        <v>44550</v>
      </c>
      <c r="B6">
        <v>13</v>
      </c>
      <c r="E6" s="14">
        <v>3</v>
      </c>
      <c r="F6" s="23" t="s">
        <v>161</v>
      </c>
      <c r="G6" s="24"/>
      <c r="H6" s="24"/>
      <c r="I6" s="24"/>
      <c r="J6" s="24"/>
      <c r="K6" s="25"/>
    </row>
    <row r="7" spans="1:11" ht="15.75" x14ac:dyDescent="0.25">
      <c r="A7" s="10">
        <v>44542</v>
      </c>
      <c r="B7">
        <v>12</v>
      </c>
      <c r="E7" s="11"/>
    </row>
    <row r="8" spans="1:11" x14ac:dyDescent="0.25">
      <c r="A8" s="10">
        <v>44538</v>
      </c>
      <c r="B8">
        <v>11</v>
      </c>
    </row>
    <row r="9" spans="1:11" x14ac:dyDescent="0.25">
      <c r="A9" s="10">
        <v>44535</v>
      </c>
      <c r="B9">
        <v>10</v>
      </c>
    </row>
    <row r="10" spans="1:11" x14ac:dyDescent="0.25">
      <c r="A10" s="10">
        <v>44552</v>
      </c>
      <c r="B10">
        <v>10</v>
      </c>
    </row>
    <row r="11" spans="1:11" x14ac:dyDescent="0.25">
      <c r="A11" s="10">
        <v>44541</v>
      </c>
      <c r="B11">
        <v>8</v>
      </c>
    </row>
    <row r="12" spans="1:11" x14ac:dyDescent="0.25">
      <c r="A12" s="10">
        <v>44540</v>
      </c>
      <c r="B12">
        <v>8</v>
      </c>
    </row>
    <row r="13" spans="1:11" x14ac:dyDescent="0.25">
      <c r="A13" s="10">
        <v>44537</v>
      </c>
      <c r="B13">
        <v>6</v>
      </c>
    </row>
    <row r="14" spans="1:11" x14ac:dyDescent="0.25">
      <c r="A14" s="10">
        <v>44536</v>
      </c>
      <c r="B14">
        <v>6</v>
      </c>
    </row>
    <row r="15" spans="1:11" x14ac:dyDescent="0.25">
      <c r="A15" s="10">
        <v>44543</v>
      </c>
      <c r="B15">
        <v>6</v>
      </c>
    </row>
    <row r="16" spans="1:11" x14ac:dyDescent="0.25">
      <c r="A16" s="10">
        <v>44551</v>
      </c>
      <c r="B16">
        <v>5</v>
      </c>
    </row>
    <row r="17" spans="1:2" x14ac:dyDescent="0.25">
      <c r="A17" s="10">
        <v>44531</v>
      </c>
      <c r="B17">
        <v>5</v>
      </c>
    </row>
    <row r="18" spans="1:2" x14ac:dyDescent="0.25">
      <c r="A18" s="10">
        <v>44546</v>
      </c>
      <c r="B18">
        <v>5</v>
      </c>
    </row>
    <row r="19" spans="1:2" x14ac:dyDescent="0.25">
      <c r="A19" s="10">
        <v>44534</v>
      </c>
      <c r="B19">
        <v>4</v>
      </c>
    </row>
    <row r="20" spans="1:2" x14ac:dyDescent="0.25">
      <c r="A20" s="10">
        <v>44554</v>
      </c>
      <c r="B20">
        <v>4</v>
      </c>
    </row>
    <row r="21" spans="1:2" x14ac:dyDescent="0.25">
      <c r="A21" s="10">
        <v>44547</v>
      </c>
      <c r="B21">
        <v>4</v>
      </c>
    </row>
    <row r="22" spans="1:2" x14ac:dyDescent="0.25">
      <c r="A22" s="10">
        <v>44533</v>
      </c>
      <c r="B22">
        <v>4</v>
      </c>
    </row>
    <row r="23" spans="1:2" x14ac:dyDescent="0.25">
      <c r="A23" s="10">
        <v>44544</v>
      </c>
      <c r="B23">
        <v>4</v>
      </c>
    </row>
    <row r="24" spans="1:2" x14ac:dyDescent="0.25">
      <c r="A24" s="10">
        <v>44532</v>
      </c>
      <c r="B24">
        <v>3</v>
      </c>
    </row>
    <row r="25" spans="1:2" x14ac:dyDescent="0.25">
      <c r="A25" s="10">
        <v>44553</v>
      </c>
      <c r="B25">
        <v>3</v>
      </c>
    </row>
    <row r="26" spans="1:2" x14ac:dyDescent="0.25">
      <c r="A26" s="10">
        <v>44539</v>
      </c>
      <c r="B26">
        <v>3</v>
      </c>
    </row>
    <row r="27" spans="1:2" x14ac:dyDescent="0.25">
      <c r="A27" s="10">
        <v>44545</v>
      </c>
      <c r="B27">
        <v>1</v>
      </c>
    </row>
    <row r="28" spans="1:2" x14ac:dyDescent="0.25">
      <c r="A28" s="10" t="s">
        <v>157</v>
      </c>
      <c r="B28">
        <v>197</v>
      </c>
    </row>
  </sheetData>
  <mergeCells count="4">
    <mergeCell ref="F4:K4"/>
    <mergeCell ref="F5:K5"/>
    <mergeCell ref="F6:K6"/>
    <mergeCell ref="E3:K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1DE9-C1BF-40E9-8D30-FE9DF55C3568}">
  <dimension ref="A1:L34"/>
  <sheetViews>
    <sheetView tabSelected="1" zoomScale="85" zoomScaleNormal="85" workbookViewId="0">
      <selection activeCell="M34" sqref="M34"/>
    </sheetView>
  </sheetViews>
  <sheetFormatPr baseColWidth="10" defaultRowHeight="15" x14ac:dyDescent="0.25"/>
  <cols>
    <col min="2" max="2" width="23.140625" bestFit="1" customWidth="1"/>
    <col min="5" max="5" width="17.140625" customWidth="1"/>
    <col min="6" max="7" width="16.5703125" customWidth="1"/>
    <col min="8" max="8" width="19.42578125" bestFit="1" customWidth="1"/>
  </cols>
  <sheetData>
    <row r="1" spans="1:2" x14ac:dyDescent="0.25">
      <c r="A1" t="s">
        <v>163</v>
      </c>
      <c r="B1" t="s">
        <v>158</v>
      </c>
    </row>
    <row r="2" spans="1:2" x14ac:dyDescent="0.25">
      <c r="A2" s="10">
        <v>44549</v>
      </c>
      <c r="B2">
        <v>20</v>
      </c>
    </row>
    <row r="3" spans="1:2" x14ac:dyDescent="0.25">
      <c r="A3" s="10">
        <v>44548</v>
      </c>
      <c r="B3">
        <v>19</v>
      </c>
    </row>
    <row r="4" spans="1:2" x14ac:dyDescent="0.25">
      <c r="A4" s="10">
        <v>44550</v>
      </c>
      <c r="B4">
        <v>13</v>
      </c>
    </row>
    <row r="5" spans="1:2" x14ac:dyDescent="0.25">
      <c r="A5" s="10">
        <v>44542</v>
      </c>
      <c r="B5">
        <v>12</v>
      </c>
    </row>
    <row r="6" spans="1:2" x14ac:dyDescent="0.25">
      <c r="A6" s="10">
        <v>44538</v>
      </c>
      <c r="B6">
        <v>11</v>
      </c>
    </row>
    <row r="7" spans="1:2" x14ac:dyDescent="0.25">
      <c r="A7" s="10">
        <v>44535</v>
      </c>
      <c r="B7">
        <v>10</v>
      </c>
    </row>
    <row r="8" spans="1:2" x14ac:dyDescent="0.25">
      <c r="A8" s="10">
        <v>44552</v>
      </c>
      <c r="B8">
        <v>10</v>
      </c>
    </row>
    <row r="9" spans="1:2" x14ac:dyDescent="0.25">
      <c r="A9" s="10">
        <v>44541</v>
      </c>
      <c r="B9">
        <v>8</v>
      </c>
    </row>
    <row r="10" spans="1:2" x14ac:dyDescent="0.25">
      <c r="A10" s="10">
        <v>44540</v>
      </c>
      <c r="B10">
        <v>8</v>
      </c>
    </row>
    <row r="11" spans="1:2" x14ac:dyDescent="0.25">
      <c r="A11" s="10">
        <v>44537</v>
      </c>
      <c r="B11">
        <v>6</v>
      </c>
    </row>
    <row r="12" spans="1:2" x14ac:dyDescent="0.25">
      <c r="A12" s="10">
        <v>44536</v>
      </c>
      <c r="B12">
        <v>6</v>
      </c>
    </row>
    <row r="13" spans="1:2" x14ac:dyDescent="0.25">
      <c r="A13" s="10">
        <v>44543</v>
      </c>
      <c r="B13">
        <v>6</v>
      </c>
    </row>
    <row r="14" spans="1:2" x14ac:dyDescent="0.25">
      <c r="A14" s="10">
        <v>44551</v>
      </c>
      <c r="B14">
        <v>5</v>
      </c>
    </row>
    <row r="15" spans="1:2" x14ac:dyDescent="0.25">
      <c r="A15" s="10">
        <v>44531</v>
      </c>
      <c r="B15">
        <v>5</v>
      </c>
    </row>
    <row r="16" spans="1:2" x14ac:dyDescent="0.25">
      <c r="A16" s="10">
        <v>44546</v>
      </c>
      <c r="B16">
        <v>5</v>
      </c>
    </row>
    <row r="17" spans="1:12" x14ac:dyDescent="0.25">
      <c r="A17" s="10">
        <v>44534</v>
      </c>
      <c r="B17">
        <v>4</v>
      </c>
    </row>
    <row r="18" spans="1:12" x14ac:dyDescent="0.25">
      <c r="A18" s="10">
        <v>44554</v>
      </c>
      <c r="B18">
        <v>4</v>
      </c>
    </row>
    <row r="19" spans="1:12" x14ac:dyDescent="0.25">
      <c r="A19" s="10">
        <v>44547</v>
      </c>
      <c r="B19">
        <v>4</v>
      </c>
    </row>
    <row r="20" spans="1:12" x14ac:dyDescent="0.25">
      <c r="A20" s="10">
        <v>44533</v>
      </c>
      <c r="B20">
        <v>4</v>
      </c>
    </row>
    <row r="21" spans="1:12" x14ac:dyDescent="0.25">
      <c r="A21" s="10">
        <v>44544</v>
      </c>
      <c r="B21">
        <v>4</v>
      </c>
    </row>
    <row r="22" spans="1:12" x14ac:dyDescent="0.25">
      <c r="A22" s="10">
        <v>44532</v>
      </c>
      <c r="B22">
        <v>3</v>
      </c>
    </row>
    <row r="23" spans="1:12" x14ac:dyDescent="0.25">
      <c r="A23" s="10">
        <v>44553</v>
      </c>
      <c r="B23">
        <v>3</v>
      </c>
      <c r="E23" s="15" t="s">
        <v>165</v>
      </c>
      <c r="F23" s="15" t="s">
        <v>164</v>
      </c>
      <c r="G23" s="15" t="s">
        <v>166</v>
      </c>
      <c r="H23" s="15" t="s">
        <v>168</v>
      </c>
      <c r="J23" s="29" t="s">
        <v>170</v>
      </c>
      <c r="K23" s="30"/>
      <c r="L23" s="31"/>
    </row>
    <row r="24" spans="1:12" x14ac:dyDescent="0.25">
      <c r="A24" s="10">
        <v>44539</v>
      </c>
      <c r="B24">
        <v>3</v>
      </c>
      <c r="E24" s="15">
        <f>MAX(B2:B25)</f>
        <v>20</v>
      </c>
      <c r="F24" s="15">
        <f>MIN(B2:B25)</f>
        <v>1</v>
      </c>
      <c r="G24" s="15">
        <v>1</v>
      </c>
      <c r="H24" s="16">
        <f>LARGE(B1:B25,1)</f>
        <v>20</v>
      </c>
      <c r="J24" s="32" t="s">
        <v>171</v>
      </c>
      <c r="K24" s="32"/>
      <c r="L24" s="32"/>
    </row>
    <row r="25" spans="1:12" x14ac:dyDescent="0.25">
      <c r="A25" s="10">
        <v>44545</v>
      </c>
      <c r="B25">
        <v>1</v>
      </c>
      <c r="E25" s="16"/>
      <c r="F25" s="16"/>
      <c r="G25" s="15">
        <v>2</v>
      </c>
      <c r="H25" s="16">
        <f>LARGE(B1:B25,2)</f>
        <v>19</v>
      </c>
      <c r="J25" s="33"/>
      <c r="K25" s="33"/>
      <c r="L25" s="33"/>
    </row>
    <row r="26" spans="1:12" x14ac:dyDescent="0.25">
      <c r="E26" s="16"/>
      <c r="F26" s="16"/>
      <c r="G26" s="15">
        <v>3</v>
      </c>
      <c r="H26" s="16">
        <f>LARGE(B1:B25,3)</f>
        <v>13</v>
      </c>
      <c r="J26" s="33"/>
      <c r="K26" s="33"/>
      <c r="L26" s="33"/>
    </row>
    <row r="27" spans="1:12" x14ac:dyDescent="0.25">
      <c r="E27" s="16"/>
      <c r="F27" s="16"/>
      <c r="G27" s="15">
        <v>4</v>
      </c>
      <c r="H27" s="16">
        <f>LARGE(B1:B25,4)</f>
        <v>12</v>
      </c>
      <c r="J27" s="33"/>
      <c r="K27" s="33"/>
      <c r="L27" s="33"/>
    </row>
    <row r="28" spans="1:12" x14ac:dyDescent="0.25">
      <c r="E28" s="16"/>
      <c r="F28" s="16"/>
      <c r="G28" s="15">
        <v>5</v>
      </c>
      <c r="H28" s="16">
        <f>LARGE(B1:B25,5)</f>
        <v>11</v>
      </c>
      <c r="J28" s="33"/>
      <c r="K28" s="33"/>
      <c r="L28" s="33"/>
    </row>
    <row r="29" spans="1:12" x14ac:dyDescent="0.25">
      <c r="G29" s="15" t="s">
        <v>167</v>
      </c>
      <c r="H29" s="15" t="s">
        <v>169</v>
      </c>
    </row>
    <row r="30" spans="1:12" x14ac:dyDescent="0.25">
      <c r="G30" s="15">
        <v>1</v>
      </c>
      <c r="H30" s="16">
        <f>SMALL($B$1:$B$25,1)</f>
        <v>1</v>
      </c>
    </row>
    <row r="31" spans="1:12" x14ac:dyDescent="0.25">
      <c r="G31" s="15">
        <v>2</v>
      </c>
      <c r="H31" s="16">
        <f>SMALL($B$1:$B$25,2)</f>
        <v>3</v>
      </c>
    </row>
    <row r="32" spans="1:12" x14ac:dyDescent="0.25">
      <c r="G32" s="15">
        <v>3</v>
      </c>
      <c r="H32" s="16">
        <f>SMALL($B$1:$B$25,3)</f>
        <v>3</v>
      </c>
    </row>
    <row r="33" spans="7:8" x14ac:dyDescent="0.25">
      <c r="G33" s="15">
        <v>4</v>
      </c>
      <c r="H33" s="16">
        <f>SMALL($B$1:$B$25,4)</f>
        <v>3</v>
      </c>
    </row>
    <row r="34" spans="7:8" x14ac:dyDescent="0.25">
      <c r="G34" s="15">
        <v>5</v>
      </c>
      <c r="H34" s="16">
        <f>SMALL($B$1:$B$25,5)</f>
        <v>4</v>
      </c>
    </row>
  </sheetData>
  <mergeCells count="2">
    <mergeCell ref="J23:L23"/>
    <mergeCell ref="J24:L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Bike Sales</vt:lpstr>
      <vt:lpstr>Tabla_Dinamica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User</cp:lastModifiedBy>
  <cp:revision/>
  <dcterms:created xsi:type="dcterms:W3CDTF">2022-11-04T20:14:11Z</dcterms:created>
  <dcterms:modified xsi:type="dcterms:W3CDTF">2024-11-17T14:51:18Z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