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filterPrivacy="1"/>
  <xr:revisionPtr revIDLastSave="0" documentId="13_ncr:1_{32EE3F10-249F-4060-8050-5AC8EF3A1C18}" xr6:coauthVersionLast="40" xr6:coauthVersionMax="40" xr10:uidLastSave="{00000000-0000-0000-0000-000000000000}"/>
  <bookViews>
    <workbookView xWindow="0" yWindow="0" windowWidth="22260" windowHeight="12648" tabRatio="581" xr2:uid="{00000000-000D-0000-FFFF-FFFF00000000}"/>
  </bookViews>
  <sheets>
    <sheet name="consigne" sheetId="11" r:id="rId1"/>
    <sheet name="exemples" sheetId="6" r:id="rId2"/>
    <sheet name="Fiche de tournée" sheetId="12" r:id="rId3"/>
    <sheet name="bdd livreur" sheetId="1" r:id="rId4"/>
    <sheet name="bdd véhicule" sheetId="3" r:id="rId5"/>
    <sheet name="bdd ville" sheetId="5" r:id="rId6"/>
    <sheet name="nb colis par qualité" sheetId="16" r:id="rId7"/>
    <sheet name="Analyse Corrèze" sheetId="17" r:id="rId8"/>
    <sheet name="bdd livraison 2017" sheetId="13" r:id="rId9"/>
    <sheet name="matrice poids colis" sheetId="15" r:id="rId10"/>
    <sheet name="tabl de bord" sheetId="14" r:id="rId11"/>
  </sheets>
  <definedNames>
    <definedName name="planning" localSheetId="8">#REF!,#REF!,#REF!,#REF!</definedName>
    <definedName name="planning">#REF!,#REF!,#REF!,#REF!</definedName>
    <definedName name="Print_Area" localSheetId="0">consigne!$A$4:$A$4</definedName>
    <definedName name="Segment_type_client">#N/A</definedName>
  </definedNames>
  <calcPr calcId="181029"/>
  <pivotCaches>
    <pivotCache cacheId="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 i="13" l="1"/>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1" i="13"/>
  <c r="J32" i="13"/>
  <c r="J33" i="13"/>
  <c r="J34" i="13"/>
  <c r="J35" i="13"/>
  <c r="J36" i="13"/>
  <c r="J37" i="13"/>
  <c r="J38" i="13"/>
  <c r="J39" i="13"/>
  <c r="J40" i="13"/>
  <c r="J41" i="13"/>
  <c r="J42" i="13"/>
  <c r="J43" i="13"/>
  <c r="J44" i="13"/>
  <c r="J45" i="13"/>
  <c r="J46" i="13"/>
  <c r="J47" i="13"/>
  <c r="J48"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149" i="13"/>
  <c r="J150" i="13"/>
  <c r="J151" i="13"/>
  <c r="J152" i="13"/>
  <c r="J153" i="13"/>
  <c r="J154" i="13"/>
  <c r="J155" i="13"/>
  <c r="J156" i="13"/>
  <c r="J157" i="13"/>
  <c r="J158" i="13"/>
  <c r="J159" i="13"/>
  <c r="J160" i="13"/>
  <c r="J161" i="13"/>
  <c r="J162" i="13"/>
  <c r="J163" i="13"/>
  <c r="J164" i="13"/>
  <c r="J165" i="13"/>
  <c r="J166" i="13"/>
  <c r="J167" i="13"/>
  <c r="J168" i="13"/>
  <c r="J169" i="13"/>
  <c r="J170" i="13"/>
  <c r="J171" i="13"/>
  <c r="J172" i="13"/>
  <c r="J173" i="13"/>
  <c r="J174" i="13"/>
  <c r="J175" i="13"/>
  <c r="J176" i="13"/>
  <c r="J177" i="13"/>
  <c r="J178" i="13"/>
  <c r="J179" i="13"/>
  <c r="J180" i="13"/>
  <c r="J181" i="13"/>
  <c r="J182" i="13"/>
  <c r="J183" i="13"/>
  <c r="J184" i="13"/>
  <c r="J185" i="13"/>
  <c r="J186" i="13"/>
  <c r="J187" i="13"/>
  <c r="J188" i="13"/>
  <c r="J189" i="13"/>
  <c r="J190" i="13"/>
  <c r="J191" i="13"/>
  <c r="J192" i="13"/>
  <c r="J193" i="13"/>
  <c r="J194" i="13"/>
  <c r="J195" i="13"/>
  <c r="J196" i="13"/>
  <c r="J197" i="13"/>
  <c r="J198" i="13"/>
  <c r="J199" i="13"/>
  <c r="J200" i="13"/>
  <c r="J201" i="13"/>
  <c r="J202" i="13"/>
  <c r="J203" i="13"/>
  <c r="J204" i="13"/>
  <c r="J205" i="13"/>
  <c r="J206" i="13"/>
  <c r="J207" i="13"/>
  <c r="J208" i="13"/>
  <c r="J209" i="13"/>
  <c r="J210" i="13"/>
  <c r="J211" i="13"/>
  <c r="J212" i="13"/>
  <c r="J213" i="13"/>
  <c r="J214" i="13"/>
  <c r="J215" i="13"/>
  <c r="J216" i="13"/>
  <c r="J217" i="13"/>
  <c r="J218" i="13"/>
  <c r="J219" i="13"/>
  <c r="J220" i="13"/>
  <c r="J221" i="13"/>
  <c r="J222" i="13"/>
  <c r="J223" i="13"/>
  <c r="J224" i="13"/>
  <c r="J225" i="13"/>
  <c r="J226" i="13"/>
  <c r="J227" i="13"/>
  <c r="J228" i="13"/>
  <c r="J229" i="13"/>
  <c r="J230" i="13"/>
  <c r="J231" i="13"/>
  <c r="J232" i="13"/>
  <c r="J233" i="13"/>
  <c r="J234" i="13"/>
  <c r="J235" i="13"/>
  <c r="J236" i="13"/>
  <c r="J237" i="13"/>
  <c r="J238" i="13"/>
  <c r="J239" i="13"/>
  <c r="J240" i="13"/>
  <c r="J241" i="13"/>
  <c r="J242" i="13"/>
  <c r="J243" i="13"/>
  <c r="J244" i="13"/>
  <c r="J245" i="13"/>
  <c r="J246" i="13"/>
  <c r="J247" i="13"/>
  <c r="J248" i="13"/>
  <c r="J249" i="13"/>
  <c r="J250" i="13"/>
  <c r="J251" i="13"/>
  <c r="J252" i="13"/>
  <c r="J253" i="13"/>
  <c r="J254" i="13"/>
  <c r="J255" i="13"/>
  <c r="J256" i="13"/>
  <c r="J257" i="13"/>
  <c r="J258" i="13"/>
  <c r="J259" i="13"/>
  <c r="J260" i="13"/>
  <c r="J261" i="13"/>
  <c r="J262" i="13"/>
  <c r="J263" i="13"/>
  <c r="J264" i="13"/>
  <c r="J265" i="13"/>
  <c r="J266" i="13"/>
  <c r="J267" i="13"/>
  <c r="J268" i="13"/>
  <c r="J269" i="13"/>
  <c r="J270" i="13"/>
  <c r="J271" i="13"/>
  <c r="J272" i="13"/>
  <c r="J273" i="13"/>
  <c r="J274" i="13"/>
  <c r="J275" i="13"/>
  <c r="J276" i="13"/>
  <c r="J277" i="13"/>
  <c r="J278" i="13"/>
  <c r="J279" i="13"/>
  <c r="J280" i="13"/>
  <c r="J281" i="13"/>
  <c r="J282" i="13"/>
  <c r="J283" i="13"/>
  <c r="J284" i="13"/>
  <c r="J285" i="13"/>
  <c r="J286" i="13"/>
  <c r="J287" i="13"/>
  <c r="J288" i="13"/>
  <c r="J289" i="13"/>
  <c r="J290" i="13"/>
  <c r="J291" i="13"/>
  <c r="J292" i="13"/>
  <c r="J293" i="13"/>
  <c r="J294" i="13"/>
  <c r="J295" i="13"/>
  <c r="J296" i="13"/>
  <c r="J297" i="13"/>
  <c r="J298" i="13"/>
  <c r="J299" i="13"/>
  <c r="J300" i="13"/>
  <c r="J301" i="13"/>
  <c r="J302" i="13"/>
  <c r="J303" i="13"/>
  <c r="J304" i="13"/>
  <c r="J305" i="13"/>
  <c r="J306" i="13"/>
  <c r="J307" i="13"/>
  <c r="J308" i="13"/>
  <c r="J309" i="13"/>
  <c r="J310" i="13"/>
  <c r="J311" i="13"/>
  <c r="J312" i="13"/>
  <c r="J313" i="13"/>
  <c r="J314" i="13"/>
  <c r="J315" i="13"/>
  <c r="J316" i="13"/>
  <c r="J317" i="13"/>
  <c r="J318" i="13"/>
  <c r="J319" i="13"/>
  <c r="J320" i="13"/>
  <c r="J321" i="13"/>
  <c r="J322" i="13"/>
  <c r="J323" i="13"/>
  <c r="J324" i="13"/>
  <c r="J325" i="13"/>
  <c r="J326" i="13"/>
  <c r="J327" i="13"/>
  <c r="J328" i="13"/>
  <c r="J329" i="13"/>
  <c r="J330" i="13"/>
  <c r="J331" i="13"/>
  <c r="J332" i="13"/>
  <c r="J333" i="13"/>
  <c r="J334" i="13"/>
  <c r="J335" i="13"/>
  <c r="J336" i="13"/>
  <c r="J337" i="13"/>
  <c r="J338" i="13"/>
  <c r="J339" i="13"/>
  <c r="J340" i="13"/>
  <c r="J341" i="13"/>
  <c r="J342" i="13"/>
  <c r="J343" i="13"/>
  <c r="J344" i="13"/>
  <c r="J345" i="13"/>
  <c r="J346" i="13"/>
  <c r="J347" i="13"/>
  <c r="J348" i="13"/>
  <c r="J349" i="13"/>
  <c r="J350" i="13"/>
  <c r="J351" i="13"/>
  <c r="J352" i="13"/>
  <c r="J353" i="13"/>
  <c r="J354" i="13"/>
  <c r="J355" i="13"/>
  <c r="J356" i="13"/>
  <c r="J357" i="13"/>
  <c r="J358" i="13"/>
  <c r="J359" i="13"/>
  <c r="J360" i="13"/>
  <c r="J361" i="13"/>
  <c r="J362" i="13"/>
  <c r="J363" i="13"/>
  <c r="J364" i="13"/>
  <c r="J365" i="13"/>
  <c r="J366" i="13"/>
  <c r="J367" i="13"/>
  <c r="J368" i="13"/>
  <c r="J369" i="13"/>
  <c r="J370" i="13"/>
  <c r="J371" i="13"/>
  <c r="J372" i="13"/>
  <c r="J373" i="13"/>
  <c r="J374" i="13"/>
  <c r="J375" i="13"/>
  <c r="J376" i="13"/>
  <c r="J377" i="13"/>
  <c r="J378" i="13"/>
  <c r="J379" i="13"/>
  <c r="J380" i="13"/>
  <c r="J381" i="13"/>
  <c r="J382" i="13"/>
  <c r="J383" i="13"/>
  <c r="J384" i="13"/>
  <c r="J385" i="13"/>
  <c r="J386" i="13"/>
  <c r="J387" i="13"/>
  <c r="J388" i="13"/>
  <c r="J389" i="13"/>
  <c r="J390" i="13"/>
  <c r="J391" i="13"/>
  <c r="J392" i="13"/>
  <c r="J393" i="13"/>
  <c r="J394" i="13"/>
  <c r="J395" i="13"/>
  <c r="J396" i="13"/>
  <c r="J397" i="13"/>
  <c r="J398" i="13"/>
  <c r="J399" i="13"/>
  <c r="J400" i="13"/>
  <c r="J401" i="13"/>
  <c r="J402" i="13"/>
  <c r="J403" i="13"/>
  <c r="J404" i="13"/>
  <c r="J405" i="13"/>
  <c r="J406" i="13"/>
  <c r="J407" i="13"/>
  <c r="J408" i="13"/>
  <c r="J409" i="13"/>
  <c r="J410" i="13"/>
  <c r="J411" i="13"/>
  <c r="J412" i="13"/>
  <c r="J413" i="13"/>
  <c r="J414" i="13"/>
  <c r="J415" i="13"/>
  <c r="J416" i="13"/>
  <c r="J417" i="13"/>
  <c r="J418" i="13"/>
  <c r="J419" i="13"/>
  <c r="J420" i="13"/>
  <c r="J421" i="13"/>
  <c r="J422" i="13"/>
  <c r="J423" i="13"/>
  <c r="J424" i="13"/>
  <c r="J425" i="13"/>
  <c r="J426" i="13"/>
  <c r="J427" i="13"/>
  <c r="J428" i="13"/>
  <c r="J429" i="13"/>
  <c r="J430" i="13"/>
  <c r="J431" i="13"/>
  <c r="J432" i="13"/>
  <c r="J433" i="13"/>
  <c r="J434" i="13"/>
  <c r="J435" i="13"/>
  <c r="J436" i="13"/>
  <c r="J437" i="13"/>
  <c r="J438" i="13"/>
  <c r="J439" i="13"/>
  <c r="J440" i="13"/>
  <c r="J441" i="13"/>
  <c r="J442" i="13"/>
  <c r="J443" i="13"/>
  <c r="J444" i="13"/>
  <c r="J445" i="13"/>
  <c r="J446" i="13"/>
  <c r="J447" i="13"/>
  <c r="J448" i="13"/>
  <c r="J449" i="13"/>
  <c r="J450" i="13"/>
  <c r="J451" i="13"/>
  <c r="J452" i="13"/>
  <c r="J453" i="13"/>
  <c r="J454" i="13"/>
  <c r="J455" i="13"/>
  <c r="J456" i="13"/>
  <c r="J457" i="13"/>
  <c r="J458" i="13"/>
  <c r="J459" i="13"/>
  <c r="J460" i="13"/>
  <c r="J461" i="13"/>
  <c r="J462" i="13"/>
  <c r="J463" i="13"/>
  <c r="J464" i="13"/>
  <c r="J465" i="13"/>
  <c r="J466" i="13"/>
  <c r="J467" i="13"/>
  <c r="J468" i="13"/>
  <c r="J469" i="13"/>
  <c r="J470" i="13"/>
  <c r="J471" i="13"/>
  <c r="J472" i="13"/>
  <c r="J473" i="13"/>
  <c r="J474" i="13"/>
  <c r="J475" i="13"/>
  <c r="J476" i="13"/>
  <c r="J477" i="13"/>
  <c r="J478" i="13"/>
  <c r="J479" i="13"/>
  <c r="J480" i="13"/>
  <c r="J481" i="13"/>
  <c r="J482" i="13"/>
  <c r="J483" i="13"/>
  <c r="J484" i="13"/>
  <c r="J485" i="13"/>
  <c r="J486" i="13"/>
  <c r="J487" i="13"/>
  <c r="J488" i="13"/>
  <c r="J489" i="13"/>
  <c r="J490" i="13"/>
  <c r="J491" i="13"/>
  <c r="J492" i="13"/>
  <c r="J493" i="13"/>
  <c r="J494" i="13"/>
  <c r="J495" i="13"/>
  <c r="J496" i="13"/>
  <c r="J497" i="13"/>
  <c r="J498" i="13"/>
  <c r="J499" i="13"/>
  <c r="J500" i="13"/>
  <c r="J501" i="13"/>
  <c r="J502" i="13"/>
  <c r="J503" i="13"/>
  <c r="J504" i="13"/>
  <c r="J505" i="13"/>
  <c r="J506" i="13"/>
  <c r="J507" i="13"/>
  <c r="J508" i="13"/>
  <c r="J509" i="13"/>
  <c r="J510" i="13"/>
  <c r="J511" i="13"/>
  <c r="J512" i="13"/>
  <c r="J513" i="13"/>
  <c r="J514" i="13"/>
  <c r="J515" i="13"/>
  <c r="J516" i="13"/>
  <c r="J517" i="13"/>
  <c r="J518" i="13"/>
  <c r="J519" i="13"/>
  <c r="J520" i="13"/>
  <c r="J521" i="13"/>
  <c r="J522" i="13"/>
  <c r="J523" i="13"/>
  <c r="J524" i="13"/>
  <c r="J525" i="13"/>
  <c r="J526" i="13"/>
  <c r="J527" i="13"/>
  <c r="J528" i="13"/>
  <c r="J529" i="13"/>
  <c r="J530" i="13"/>
  <c r="J531" i="13"/>
  <c r="J532" i="13"/>
  <c r="J533" i="13"/>
  <c r="J534" i="13"/>
  <c r="J535" i="13"/>
  <c r="J536" i="13"/>
  <c r="J537" i="13"/>
  <c r="J538" i="13"/>
  <c r="J539" i="13"/>
  <c r="J540" i="13"/>
  <c r="J541" i="13"/>
  <c r="J542" i="13"/>
  <c r="J543" i="13"/>
  <c r="J544" i="13"/>
  <c r="J545" i="13"/>
  <c r="J546" i="13"/>
  <c r="J547" i="13"/>
  <c r="J548" i="13"/>
  <c r="J549" i="13"/>
  <c r="J550" i="13"/>
  <c r="J551" i="13"/>
  <c r="J552" i="13"/>
  <c r="J553" i="13"/>
  <c r="J554" i="13"/>
  <c r="J555" i="13"/>
  <c r="J556" i="13"/>
  <c r="J557" i="13"/>
  <c r="J558" i="13"/>
  <c r="J559" i="13"/>
  <c r="J560" i="13"/>
  <c r="J561" i="13"/>
  <c r="J562" i="13"/>
  <c r="J563" i="13"/>
  <c r="J564" i="13"/>
  <c r="J565" i="13"/>
  <c r="J566" i="13"/>
  <c r="J567" i="13"/>
  <c r="J568" i="13"/>
  <c r="J569" i="13"/>
  <c r="J570" i="13"/>
  <c r="J571" i="13"/>
  <c r="J572" i="13"/>
  <c r="J573" i="13"/>
  <c r="J574" i="13"/>
  <c r="J575" i="13"/>
  <c r="J576" i="13"/>
  <c r="J577" i="13"/>
  <c r="J578" i="13"/>
  <c r="J579" i="13"/>
  <c r="J580" i="13"/>
  <c r="J581" i="13"/>
  <c r="J582" i="13"/>
  <c r="J583" i="13"/>
  <c r="J584" i="13"/>
  <c r="J585" i="13"/>
  <c r="J586" i="13"/>
  <c r="J587" i="13"/>
  <c r="J588" i="13"/>
  <c r="J589" i="13"/>
  <c r="J590" i="13"/>
  <c r="J591" i="13"/>
  <c r="J592" i="13"/>
  <c r="J593" i="13"/>
  <c r="J594" i="13"/>
  <c r="J595" i="13"/>
  <c r="J596" i="13"/>
  <c r="J597" i="13"/>
  <c r="J598" i="13"/>
  <c r="J599" i="13"/>
  <c r="J600" i="13"/>
  <c r="J601" i="13"/>
  <c r="J602" i="13"/>
  <c r="J603" i="13"/>
  <c r="J604" i="13"/>
  <c r="J605" i="13"/>
  <c r="J606" i="13"/>
  <c r="J607" i="13"/>
  <c r="J608" i="13"/>
  <c r="J609" i="13"/>
  <c r="J610" i="13"/>
  <c r="J611" i="13"/>
  <c r="J612" i="13"/>
  <c r="J613" i="13"/>
  <c r="J614" i="13"/>
  <c r="J615" i="13"/>
  <c r="J616" i="13"/>
  <c r="J617" i="13"/>
  <c r="J618" i="13"/>
  <c r="J619" i="13"/>
  <c r="J620" i="13"/>
  <c r="J621" i="13"/>
  <c r="J622" i="13"/>
  <c r="J623" i="13"/>
  <c r="J624" i="13"/>
  <c r="J625" i="13"/>
  <c r="J626" i="13"/>
  <c r="J627" i="13"/>
  <c r="J628" i="13"/>
  <c r="J629" i="13"/>
  <c r="J630" i="13"/>
  <c r="J631" i="13"/>
  <c r="J632" i="13"/>
  <c r="J633" i="13"/>
  <c r="J634" i="13"/>
  <c r="J635" i="13"/>
  <c r="J636" i="13"/>
  <c r="J637" i="13"/>
  <c r="J638" i="13"/>
  <c r="J639" i="13"/>
  <c r="J640" i="13"/>
  <c r="J641" i="13"/>
  <c r="J642" i="13"/>
  <c r="J643" i="13"/>
  <c r="J644" i="13"/>
  <c r="J645" i="13"/>
  <c r="J646" i="13"/>
  <c r="J647" i="13"/>
  <c r="J648" i="13"/>
  <c r="J649" i="13"/>
  <c r="J650" i="13"/>
  <c r="J651" i="13"/>
  <c r="J652" i="13"/>
  <c r="J653" i="13"/>
  <c r="J654" i="13"/>
  <c r="J655" i="13"/>
  <c r="J656" i="13"/>
  <c r="J657" i="13"/>
  <c r="J658" i="13"/>
  <c r="J659" i="13"/>
  <c r="J660" i="13"/>
  <c r="J661" i="13"/>
  <c r="J662" i="13"/>
  <c r="J663" i="13"/>
  <c r="J664" i="13"/>
  <c r="J665" i="13"/>
  <c r="J666" i="13"/>
  <c r="J667" i="13"/>
  <c r="J668" i="13"/>
  <c r="J669" i="13"/>
  <c r="J670" i="13"/>
  <c r="J671" i="13"/>
  <c r="J672" i="13"/>
  <c r="J673" i="13"/>
  <c r="J674" i="13"/>
  <c r="J675" i="13"/>
  <c r="J676" i="13"/>
  <c r="J677" i="13"/>
  <c r="J678" i="13"/>
  <c r="J679" i="13"/>
  <c r="J680" i="13"/>
  <c r="J681" i="13"/>
  <c r="J682" i="13"/>
  <c r="J683" i="13"/>
  <c r="J684" i="13"/>
  <c r="J685" i="13"/>
  <c r="J686" i="13"/>
  <c r="J687" i="13"/>
  <c r="J688" i="13"/>
  <c r="J689" i="13"/>
  <c r="J690" i="13"/>
  <c r="J691" i="13"/>
  <c r="J692" i="13"/>
  <c r="J693" i="13"/>
  <c r="J694" i="13"/>
  <c r="J695" i="13"/>
  <c r="J696" i="13"/>
  <c r="J697" i="13"/>
  <c r="J698" i="13"/>
  <c r="J699" i="13"/>
  <c r="J700" i="13"/>
  <c r="J701" i="13"/>
  <c r="J702" i="13"/>
  <c r="J703" i="13"/>
  <c r="J704" i="13"/>
  <c r="J705" i="13"/>
  <c r="J706" i="13"/>
  <c r="J707" i="13"/>
  <c r="J708" i="13"/>
  <c r="J709" i="13"/>
  <c r="J710" i="13"/>
  <c r="J711" i="13"/>
  <c r="J712" i="13"/>
  <c r="J713" i="13"/>
  <c r="J714" i="13"/>
  <c r="J715" i="13"/>
  <c r="J716" i="13"/>
  <c r="J717" i="13"/>
  <c r="J718" i="13"/>
  <c r="J719" i="13"/>
  <c r="J720" i="13"/>
  <c r="J721" i="13"/>
  <c r="J722" i="13"/>
  <c r="J723" i="13"/>
  <c r="J724" i="13"/>
  <c r="J725" i="13"/>
  <c r="J726" i="13"/>
  <c r="J727" i="13"/>
  <c r="J728" i="13"/>
  <c r="J729" i="13"/>
  <c r="J730" i="13"/>
  <c r="J731" i="13"/>
  <c r="J732" i="13"/>
  <c r="J733" i="13"/>
  <c r="J734" i="13"/>
  <c r="J735" i="13"/>
  <c r="J736" i="13"/>
  <c r="J737" i="13"/>
  <c r="J738" i="13"/>
  <c r="J739" i="13"/>
  <c r="J740" i="13"/>
  <c r="J741" i="13"/>
  <c r="J742" i="13"/>
  <c r="J743" i="13"/>
  <c r="J744" i="13"/>
  <c r="J745" i="13"/>
  <c r="J746" i="13"/>
  <c r="J747" i="13"/>
  <c r="J748" i="13"/>
  <c r="J749" i="13"/>
  <c r="J750" i="13"/>
  <c r="J751" i="13"/>
  <c r="J752" i="13"/>
  <c r="J753" i="13"/>
  <c r="J754" i="13"/>
  <c r="J755" i="13"/>
  <c r="J756" i="13"/>
  <c r="J757" i="13"/>
  <c r="J758" i="13"/>
  <c r="J759" i="13"/>
  <c r="J760" i="13"/>
  <c r="J761" i="13"/>
  <c r="J762" i="13"/>
  <c r="J763" i="13"/>
  <c r="J764" i="13"/>
  <c r="J765" i="13"/>
  <c r="J766" i="13"/>
  <c r="J767" i="13"/>
  <c r="J768" i="13"/>
  <c r="J769" i="13"/>
  <c r="J770" i="13"/>
  <c r="J771" i="13"/>
  <c r="J772" i="13"/>
  <c r="J773" i="13"/>
  <c r="J774" i="13"/>
  <c r="J775" i="13"/>
  <c r="J776" i="13"/>
  <c r="J777" i="13"/>
  <c r="J778" i="13"/>
  <c r="J779" i="13"/>
  <c r="J780" i="13"/>
  <c r="J781" i="13"/>
  <c r="J782" i="13"/>
  <c r="J783" i="13"/>
  <c r="J784" i="13"/>
  <c r="J785" i="13"/>
  <c r="J786" i="13"/>
  <c r="J787" i="13"/>
  <c r="J788" i="13"/>
  <c r="J789" i="13"/>
  <c r="J790" i="13"/>
  <c r="J791" i="13"/>
  <c r="J792" i="13"/>
  <c r="J793" i="13"/>
  <c r="J794" i="13"/>
  <c r="J795" i="13"/>
  <c r="J796" i="13"/>
  <c r="J797" i="13"/>
  <c r="J798" i="13"/>
  <c r="J799" i="13"/>
  <c r="J800" i="13"/>
  <c r="J801" i="13"/>
  <c r="J802" i="13"/>
  <c r="J803" i="13"/>
  <c r="J804" i="13"/>
  <c r="J805" i="13"/>
  <c r="J806" i="13"/>
  <c r="J807" i="13"/>
  <c r="J808" i="13"/>
  <c r="J809" i="13"/>
  <c r="J810" i="13"/>
  <c r="J811" i="13"/>
  <c r="J812" i="13"/>
  <c r="J813" i="13"/>
  <c r="J814" i="13"/>
  <c r="J815" i="13"/>
  <c r="J816" i="13"/>
  <c r="J817" i="13"/>
  <c r="J818" i="13"/>
  <c r="J819" i="13"/>
  <c r="J820" i="13"/>
  <c r="J821" i="13"/>
  <c r="J822" i="13"/>
  <c r="J823" i="13"/>
  <c r="J824" i="13"/>
  <c r="J825" i="13"/>
  <c r="J826" i="13"/>
  <c r="J827" i="13"/>
  <c r="J828" i="13"/>
  <c r="J829" i="13"/>
  <c r="J830" i="13"/>
  <c r="J831" i="13"/>
  <c r="J832" i="13"/>
  <c r="J833" i="13"/>
  <c r="J834" i="13"/>
  <c r="J835" i="13"/>
  <c r="J836" i="13"/>
  <c r="J837" i="13"/>
  <c r="J838" i="13"/>
  <c r="J839" i="13"/>
  <c r="J840" i="13"/>
  <c r="J841" i="13"/>
  <c r="J842" i="13"/>
  <c r="J843" i="13"/>
  <c r="J844" i="13"/>
  <c r="J845" i="13"/>
  <c r="J846" i="13"/>
  <c r="J847" i="13"/>
  <c r="J848" i="13"/>
  <c r="J849" i="13"/>
  <c r="J850" i="13"/>
  <c r="J851" i="13"/>
  <c r="J852" i="13"/>
  <c r="J853" i="13"/>
  <c r="J854" i="13"/>
  <c r="J855" i="13"/>
  <c r="J856" i="13"/>
  <c r="J857" i="13"/>
  <c r="J858" i="13"/>
  <c r="J859" i="13"/>
  <c r="J860" i="13"/>
  <c r="J861" i="13"/>
  <c r="J862" i="13"/>
  <c r="J863" i="13"/>
  <c r="J864" i="13"/>
  <c r="J865" i="13"/>
  <c r="J866" i="13"/>
  <c r="J867" i="13"/>
  <c r="J868" i="13"/>
  <c r="J869" i="13"/>
  <c r="J870" i="13"/>
  <c r="J871" i="13"/>
  <c r="J872" i="13"/>
  <c r="J873" i="13"/>
  <c r="J874" i="13"/>
  <c r="J875" i="13"/>
  <c r="J876" i="13"/>
  <c r="J877" i="13"/>
  <c r="J878" i="13"/>
  <c r="J879" i="13"/>
  <c r="J880" i="13"/>
  <c r="J881" i="13"/>
  <c r="J882" i="13"/>
  <c r="J883" i="13"/>
  <c r="J884" i="13"/>
  <c r="J885" i="13"/>
  <c r="J886" i="13"/>
  <c r="J887" i="13"/>
  <c r="J888" i="13"/>
  <c r="J889" i="13"/>
  <c r="J890" i="13"/>
  <c r="J891" i="13"/>
  <c r="J892" i="13"/>
  <c r="J893" i="13"/>
  <c r="J894" i="13"/>
  <c r="J895" i="13"/>
  <c r="J896" i="13"/>
  <c r="J897" i="13"/>
  <c r="J898" i="13"/>
  <c r="J899" i="13"/>
  <c r="J900" i="13"/>
  <c r="J901" i="13"/>
  <c r="J902" i="13"/>
  <c r="J903" i="13"/>
  <c r="J904" i="13"/>
  <c r="J905" i="13"/>
  <c r="J906" i="13"/>
  <c r="J907" i="13"/>
  <c r="J908" i="13"/>
  <c r="J909" i="13"/>
  <c r="J910" i="13"/>
  <c r="J911" i="13"/>
  <c r="J912" i="13"/>
  <c r="J913" i="13"/>
  <c r="J914" i="13"/>
  <c r="J915" i="13"/>
  <c r="J916" i="13"/>
  <c r="J917" i="13"/>
  <c r="J918" i="13"/>
  <c r="J919" i="13"/>
  <c r="J920" i="13"/>
  <c r="J921" i="13"/>
  <c r="J922" i="13"/>
  <c r="J923" i="13"/>
  <c r="J924" i="13"/>
  <c r="J925" i="13"/>
  <c r="J926" i="13"/>
  <c r="J927" i="13"/>
  <c r="J928" i="13"/>
  <c r="J929" i="13"/>
  <c r="J930" i="13"/>
  <c r="J931" i="13"/>
  <c r="J932" i="13"/>
  <c r="J933" i="13"/>
  <c r="J934" i="13"/>
  <c r="J935" i="13"/>
  <c r="J936" i="13"/>
  <c r="J937" i="13"/>
  <c r="J938" i="13"/>
  <c r="J939" i="13"/>
  <c r="J940" i="13"/>
  <c r="J941" i="13"/>
  <c r="J942" i="13"/>
  <c r="J943" i="13"/>
  <c r="J944" i="13"/>
  <c r="J945" i="13"/>
  <c r="J946" i="13"/>
  <c r="J947" i="13"/>
  <c r="J948" i="13"/>
  <c r="J949" i="13"/>
  <c r="J950" i="13"/>
  <c r="J951" i="13"/>
  <c r="J952" i="13"/>
  <c r="J953" i="13"/>
  <c r="J954" i="13"/>
  <c r="J955" i="13"/>
  <c r="J956" i="13"/>
  <c r="J957" i="13"/>
  <c r="J958" i="13"/>
  <c r="J959" i="13"/>
  <c r="J960" i="13"/>
  <c r="J961" i="13"/>
  <c r="J962" i="13"/>
  <c r="J963" i="13"/>
  <c r="J964" i="13"/>
  <c r="J965" i="13"/>
  <c r="J966" i="13"/>
  <c r="J967" i="13"/>
  <c r="J968" i="13"/>
  <c r="J969" i="13"/>
  <c r="J970" i="13"/>
  <c r="J971" i="13"/>
  <c r="J972" i="13"/>
  <c r="J973" i="13"/>
  <c r="J974" i="13"/>
  <c r="J975" i="13"/>
  <c r="J976" i="13"/>
  <c r="J977" i="13"/>
  <c r="J978" i="13"/>
  <c r="J979" i="13"/>
  <c r="J980" i="13"/>
  <c r="J981" i="13"/>
  <c r="J982" i="13"/>
  <c r="J983" i="13"/>
  <c r="J984" i="13"/>
  <c r="J985" i="13"/>
  <c r="J986" i="13"/>
  <c r="J987" i="13"/>
  <c r="J988" i="13"/>
  <c r="J989" i="13"/>
  <c r="J990" i="13"/>
  <c r="J991" i="13"/>
  <c r="J992" i="13"/>
  <c r="J993" i="13"/>
  <c r="J994" i="13"/>
  <c r="J995" i="13"/>
  <c r="J996" i="13"/>
  <c r="J997" i="13"/>
  <c r="J998" i="13"/>
  <c r="J999" i="13"/>
  <c r="J1000" i="13"/>
  <c r="J1001" i="13"/>
  <c r="J1002" i="13"/>
  <c r="J1003" i="13"/>
  <c r="J1004" i="13"/>
  <c r="J1005" i="13"/>
  <c r="J1006" i="13"/>
  <c r="J1007" i="13"/>
  <c r="J1008" i="13"/>
  <c r="J1009" i="13"/>
  <c r="J1010" i="13"/>
  <c r="J1011" i="13"/>
  <c r="J1012" i="13"/>
  <c r="J1013" i="13"/>
  <c r="J1014" i="13"/>
  <c r="J1015" i="13"/>
  <c r="J1016" i="13"/>
  <c r="J1017" i="13"/>
  <c r="J1018" i="13"/>
  <c r="J1019" i="13"/>
  <c r="J1020" i="13"/>
  <c r="J1021" i="13"/>
  <c r="J1022" i="13"/>
  <c r="J1023" i="13"/>
  <c r="J1024" i="13"/>
  <c r="J1025" i="13"/>
  <c r="J1026" i="13"/>
  <c r="J1027" i="13"/>
  <c r="J1028" i="13"/>
  <c r="J1029" i="13"/>
  <c r="J1030" i="13"/>
  <c r="J1031" i="13"/>
  <c r="J1032" i="13"/>
  <c r="J1033" i="13"/>
  <c r="J1034" i="13"/>
  <c r="J1035" i="13"/>
  <c r="J1036" i="13"/>
  <c r="J1037" i="13"/>
  <c r="J1038" i="13"/>
  <c r="J1039" i="13"/>
  <c r="J1040" i="13"/>
  <c r="J1041" i="13"/>
  <c r="J1042" i="13"/>
  <c r="J1043" i="13"/>
  <c r="J1044" i="13"/>
  <c r="J1045" i="13"/>
  <c r="J1046" i="13"/>
  <c r="J1047" i="13"/>
  <c r="J1048" i="13"/>
  <c r="J1049" i="13"/>
  <c r="J1050" i="13"/>
  <c r="J1051" i="13"/>
  <c r="J1052" i="13"/>
  <c r="J1053" i="13"/>
  <c r="J1054" i="13"/>
  <c r="J1055" i="13"/>
  <c r="J1056" i="13"/>
  <c r="J1057" i="13"/>
  <c r="J1058" i="13"/>
  <c r="J1059" i="13"/>
  <c r="J1060" i="13"/>
  <c r="J1061" i="13"/>
  <c r="J1062" i="13"/>
  <c r="J1063" i="13"/>
  <c r="J1064" i="13"/>
  <c r="J1065" i="13"/>
  <c r="J1066" i="13"/>
  <c r="J1067" i="13"/>
  <c r="J1068" i="13"/>
  <c r="J1069" i="13"/>
  <c r="J1070" i="13"/>
  <c r="J1071" i="13"/>
  <c r="J1072" i="13"/>
  <c r="J1073" i="13"/>
  <c r="J1074" i="13"/>
  <c r="J1075" i="13"/>
  <c r="J1076" i="13"/>
  <c r="J1077" i="13"/>
  <c r="J1078" i="13"/>
  <c r="J1079" i="13"/>
  <c r="J1080" i="13"/>
  <c r="J1081" i="13"/>
  <c r="J1082" i="13"/>
  <c r="J1083" i="13"/>
  <c r="J1084" i="13"/>
  <c r="J1085" i="13"/>
  <c r="J1086" i="13"/>
  <c r="J1087" i="13"/>
  <c r="J1088" i="13"/>
  <c r="J1089" i="13"/>
  <c r="J1090" i="13"/>
  <c r="J1091" i="13"/>
  <c r="J1092" i="13"/>
  <c r="J1093" i="13"/>
  <c r="J1094" i="13"/>
  <c r="J1095" i="13"/>
  <c r="J1096" i="13"/>
  <c r="J1097" i="13"/>
  <c r="J1098" i="13"/>
  <c r="J1099" i="13"/>
  <c r="J1100" i="13"/>
  <c r="J1101" i="13"/>
  <c r="J1102" i="13"/>
  <c r="J1103" i="13"/>
  <c r="J1104" i="13"/>
  <c r="J1105" i="13"/>
  <c r="J1106" i="13"/>
  <c r="J1107" i="13"/>
  <c r="J1108" i="13"/>
  <c r="J1109" i="13"/>
  <c r="J1110" i="13"/>
  <c r="J1111" i="13"/>
  <c r="J1112" i="13"/>
  <c r="J1113" i="13"/>
  <c r="J1114" i="13"/>
  <c r="J1115" i="13"/>
  <c r="J1116" i="13"/>
  <c r="J1117" i="13"/>
  <c r="J1118" i="13"/>
  <c r="J1119" i="13"/>
  <c r="J1120" i="13"/>
  <c r="J1121" i="13"/>
  <c r="J1122" i="13"/>
  <c r="J1123" i="13"/>
  <c r="J1124" i="13"/>
  <c r="J1125" i="13"/>
  <c r="J1126" i="13"/>
  <c r="J1127" i="13"/>
  <c r="J1128" i="13"/>
  <c r="J1129" i="13"/>
  <c r="J1130" i="13"/>
  <c r="J1131" i="13"/>
  <c r="J1132" i="13"/>
  <c r="J1133" i="13"/>
  <c r="J1134" i="13"/>
  <c r="J1135" i="13"/>
  <c r="J1136" i="13"/>
  <c r="J1137" i="13"/>
  <c r="J1138" i="13"/>
  <c r="J1139" i="13"/>
  <c r="J1140" i="13"/>
  <c r="J1141" i="13"/>
  <c r="J1142" i="13"/>
  <c r="J1143" i="13"/>
  <c r="J1144" i="13"/>
  <c r="J1145" i="13"/>
  <c r="J1146" i="13"/>
  <c r="J1147" i="13"/>
  <c r="J1148" i="13"/>
  <c r="J1149" i="13"/>
  <c r="J1150" i="13"/>
  <c r="J1151" i="13"/>
  <c r="J1152" i="13"/>
  <c r="J1153" i="13"/>
  <c r="J1154" i="13"/>
  <c r="J1155" i="13"/>
  <c r="J1156" i="13"/>
  <c r="J1157" i="13"/>
  <c r="J1158" i="13"/>
  <c r="J1159" i="13"/>
  <c r="J1160" i="13"/>
  <c r="J1161" i="13"/>
  <c r="J1162" i="13"/>
  <c r="J1163" i="13"/>
  <c r="J1164" i="13"/>
  <c r="J1165" i="13"/>
  <c r="J1166" i="13"/>
  <c r="J1167" i="13"/>
  <c r="J1168" i="13"/>
  <c r="J1169" i="13"/>
  <c r="J1170" i="13"/>
  <c r="J1171" i="13"/>
  <c r="J1172" i="13"/>
  <c r="J1173" i="13"/>
  <c r="J1174" i="13"/>
  <c r="J1175" i="13"/>
  <c r="J1176" i="13"/>
  <c r="J1177" i="13"/>
  <c r="J1178" i="13"/>
  <c r="J1179" i="13"/>
  <c r="J1180" i="13"/>
  <c r="J1181" i="13"/>
  <c r="J1182" i="13"/>
  <c r="J1183" i="13"/>
  <c r="J1184" i="13"/>
  <c r="J1185" i="13"/>
  <c r="J1186" i="13"/>
  <c r="J1187" i="13"/>
  <c r="J1188" i="13"/>
  <c r="J1189" i="13"/>
  <c r="J1190" i="13"/>
  <c r="J1191" i="13"/>
  <c r="J1192" i="13"/>
  <c r="J1193" i="13"/>
  <c r="J1194" i="13"/>
  <c r="J1195" i="13"/>
  <c r="J1196" i="13"/>
  <c r="J1197" i="13"/>
  <c r="J1198" i="13"/>
  <c r="J1199" i="13"/>
  <c r="J1200" i="13"/>
  <c r="J1201" i="13"/>
  <c r="J1202" i="13"/>
  <c r="J1203" i="13"/>
  <c r="J1204" i="13"/>
  <c r="J1205" i="13"/>
  <c r="J1206" i="13"/>
  <c r="J1207" i="13"/>
  <c r="J1208" i="13"/>
  <c r="J1209" i="13"/>
  <c r="J1210" i="13"/>
  <c r="J1211" i="13"/>
  <c r="J1212" i="13"/>
  <c r="J1213" i="13"/>
  <c r="J1214" i="13"/>
  <c r="J1215" i="13"/>
  <c r="J1216" i="13"/>
  <c r="J1217" i="13"/>
  <c r="J1218" i="13"/>
  <c r="J1219" i="13"/>
  <c r="J1220" i="13"/>
  <c r="J1221" i="13"/>
  <c r="J1222" i="13"/>
  <c r="J1223" i="13"/>
  <c r="J1224" i="13"/>
  <c r="J1225" i="13"/>
  <c r="J1226" i="13"/>
  <c r="J1227" i="13"/>
  <c r="J1228" i="13"/>
  <c r="J1229" i="13"/>
  <c r="J1230" i="13"/>
  <c r="J1231" i="13"/>
  <c r="J1232" i="13"/>
  <c r="J1233" i="13"/>
  <c r="J1234" i="13"/>
  <c r="J1235" i="13"/>
  <c r="J1236" i="13"/>
  <c r="J1237" i="13"/>
  <c r="J1238" i="13"/>
  <c r="J1239" i="13"/>
  <c r="J1240" i="13"/>
  <c r="J1241" i="13"/>
  <c r="J1242" i="13"/>
  <c r="J1243" i="13"/>
  <c r="J1244" i="13"/>
  <c r="J1245" i="13"/>
  <c r="J1246" i="13"/>
  <c r="J1247" i="13"/>
  <c r="J1248" i="13"/>
  <c r="J1249" i="13"/>
  <c r="J1250" i="13"/>
  <c r="J1251" i="13"/>
  <c r="J1252" i="13"/>
  <c r="J1253" i="13"/>
  <c r="J1254" i="13"/>
  <c r="J1255" i="13"/>
  <c r="J1256" i="13"/>
  <c r="J1257" i="13"/>
  <c r="J1258" i="13"/>
  <c r="J1259" i="13"/>
  <c r="J1260" i="13"/>
  <c r="J1261" i="13"/>
  <c r="J1262" i="13"/>
  <c r="J1263" i="13"/>
  <c r="J1264" i="13"/>
  <c r="J1265" i="13"/>
  <c r="J1266" i="13"/>
  <c r="J1267" i="13"/>
  <c r="J1268" i="13"/>
  <c r="J1269" i="13"/>
  <c r="J1270" i="13"/>
  <c r="J1271" i="13"/>
  <c r="J1272" i="13"/>
  <c r="J1273" i="13"/>
  <c r="J1274" i="13"/>
  <c r="J1275" i="13"/>
  <c r="J1276" i="13"/>
  <c r="J1277" i="13"/>
  <c r="J1278" i="13"/>
  <c r="J1279" i="13"/>
  <c r="J1280" i="13"/>
  <c r="J1281" i="13"/>
  <c r="J1282" i="13"/>
  <c r="J1283" i="13"/>
  <c r="J1284" i="13"/>
  <c r="J1285" i="13"/>
  <c r="J1286" i="13"/>
  <c r="J1287" i="13"/>
  <c r="J1288" i="13"/>
  <c r="H2" i="13"/>
  <c r="H3" i="13"/>
  <c r="H4"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H150" i="13"/>
  <c r="H151" i="13"/>
  <c r="H152" i="13"/>
  <c r="H153" i="13"/>
  <c r="H154" i="13"/>
  <c r="H155" i="13"/>
  <c r="H156" i="13"/>
  <c r="H157" i="13"/>
  <c r="H158" i="13"/>
  <c r="H159" i="13"/>
  <c r="H160" i="13"/>
  <c r="H161" i="13"/>
  <c r="H162" i="13"/>
  <c r="H163" i="13"/>
  <c r="H164" i="13"/>
  <c r="H165" i="13"/>
  <c r="H166" i="13"/>
  <c r="H167" i="13"/>
  <c r="H168" i="13"/>
  <c r="H169" i="13"/>
  <c r="H170" i="13"/>
  <c r="H171" i="13"/>
  <c r="H172" i="13"/>
  <c r="H173" i="13"/>
  <c r="H174" i="13"/>
  <c r="H175" i="13"/>
  <c r="H176" i="13"/>
  <c r="H177" i="13"/>
  <c r="H178" i="13"/>
  <c r="H179" i="13"/>
  <c r="H180" i="13"/>
  <c r="H181" i="13"/>
  <c r="H182" i="13"/>
  <c r="H183" i="13"/>
  <c r="H184" i="13"/>
  <c r="H185" i="13"/>
  <c r="H186" i="13"/>
  <c r="H187" i="13"/>
  <c r="H188" i="13"/>
  <c r="H189" i="13"/>
  <c r="H190" i="13"/>
  <c r="H191" i="13"/>
  <c r="H192" i="13"/>
  <c r="H193" i="13"/>
  <c r="H194" i="13"/>
  <c r="H195" i="13"/>
  <c r="H196" i="13"/>
  <c r="H197" i="13"/>
  <c r="H198" i="13"/>
  <c r="H199" i="13"/>
  <c r="H200" i="13"/>
  <c r="H201" i="13"/>
  <c r="H202" i="13"/>
  <c r="H203" i="13"/>
  <c r="H204" i="13"/>
  <c r="H205" i="13"/>
  <c r="H206" i="13"/>
  <c r="H207" i="13"/>
  <c r="H208" i="13"/>
  <c r="H209" i="13"/>
  <c r="H210" i="13"/>
  <c r="H211" i="13"/>
  <c r="H212" i="13"/>
  <c r="H213" i="13"/>
  <c r="H214" i="13"/>
  <c r="H215" i="13"/>
  <c r="H216" i="13"/>
  <c r="H217" i="13"/>
  <c r="H218" i="13"/>
  <c r="H219" i="13"/>
  <c r="H220" i="13"/>
  <c r="H221" i="13"/>
  <c r="H222" i="13"/>
  <c r="H223" i="13"/>
  <c r="H224" i="13"/>
  <c r="H225" i="13"/>
  <c r="H226" i="13"/>
  <c r="H227" i="13"/>
  <c r="H228" i="13"/>
  <c r="H229" i="13"/>
  <c r="H230" i="13"/>
  <c r="H231" i="13"/>
  <c r="H232" i="13"/>
  <c r="H233" i="13"/>
  <c r="H234" i="13"/>
  <c r="H235" i="13"/>
  <c r="H236" i="13"/>
  <c r="H237" i="13"/>
  <c r="H238" i="13"/>
  <c r="H239" i="13"/>
  <c r="H240" i="13"/>
  <c r="H241" i="13"/>
  <c r="H242" i="13"/>
  <c r="H243" i="13"/>
  <c r="H244" i="13"/>
  <c r="H245" i="13"/>
  <c r="H246" i="13"/>
  <c r="H247" i="13"/>
  <c r="H248" i="13"/>
  <c r="H249" i="13"/>
  <c r="H250" i="13"/>
  <c r="H251" i="13"/>
  <c r="H252" i="13"/>
  <c r="H253" i="13"/>
  <c r="H254" i="13"/>
  <c r="H255" i="13"/>
  <c r="H256" i="13"/>
  <c r="H257" i="13"/>
  <c r="H258" i="13"/>
  <c r="H259" i="13"/>
  <c r="H260" i="13"/>
  <c r="H261" i="13"/>
  <c r="H262" i="13"/>
  <c r="H263" i="13"/>
  <c r="H264" i="13"/>
  <c r="H265" i="13"/>
  <c r="H266" i="13"/>
  <c r="H267" i="13"/>
  <c r="H268" i="13"/>
  <c r="H269" i="13"/>
  <c r="H270" i="13"/>
  <c r="H271" i="13"/>
  <c r="H272" i="13"/>
  <c r="H273" i="13"/>
  <c r="H274" i="13"/>
  <c r="H275" i="13"/>
  <c r="H276" i="13"/>
  <c r="H277" i="13"/>
  <c r="H278" i="13"/>
  <c r="H279" i="13"/>
  <c r="H280" i="13"/>
  <c r="H281" i="13"/>
  <c r="H282" i="13"/>
  <c r="H283" i="13"/>
  <c r="H284" i="13"/>
  <c r="H285" i="13"/>
  <c r="H286" i="13"/>
  <c r="H287" i="13"/>
  <c r="H288" i="13"/>
  <c r="H289" i="13"/>
  <c r="H290" i="13"/>
  <c r="H291" i="13"/>
  <c r="H292" i="13"/>
  <c r="H293" i="13"/>
  <c r="H294" i="13"/>
  <c r="H295" i="13"/>
  <c r="H296" i="13"/>
  <c r="H297" i="13"/>
  <c r="H298" i="13"/>
  <c r="H299" i="13"/>
  <c r="H300" i="13"/>
  <c r="H301" i="13"/>
  <c r="H302" i="13"/>
  <c r="H303" i="13"/>
  <c r="H304" i="13"/>
  <c r="H305" i="13"/>
  <c r="H306" i="13"/>
  <c r="H307" i="13"/>
  <c r="H308" i="13"/>
  <c r="H309" i="13"/>
  <c r="H310" i="13"/>
  <c r="H311" i="13"/>
  <c r="H312" i="13"/>
  <c r="H313" i="13"/>
  <c r="H314" i="13"/>
  <c r="H315" i="13"/>
  <c r="H316" i="13"/>
  <c r="H317" i="13"/>
  <c r="H318" i="13"/>
  <c r="H319" i="13"/>
  <c r="H320" i="13"/>
  <c r="H321" i="13"/>
  <c r="H322" i="13"/>
  <c r="H323" i="13"/>
  <c r="H324" i="13"/>
  <c r="H325" i="13"/>
  <c r="H326" i="13"/>
  <c r="H327" i="13"/>
  <c r="H328" i="13"/>
  <c r="H329" i="13"/>
  <c r="H330" i="13"/>
  <c r="H331" i="13"/>
  <c r="H332" i="13"/>
  <c r="H333" i="13"/>
  <c r="H334" i="13"/>
  <c r="H335" i="13"/>
  <c r="H336" i="13"/>
  <c r="H337" i="13"/>
  <c r="H338" i="13"/>
  <c r="H339" i="13"/>
  <c r="H340" i="13"/>
  <c r="H341" i="13"/>
  <c r="H342" i="13"/>
  <c r="H343" i="13"/>
  <c r="H344" i="13"/>
  <c r="H345" i="13"/>
  <c r="H346" i="13"/>
  <c r="H347" i="13"/>
  <c r="H348" i="13"/>
  <c r="H349" i="13"/>
  <c r="H350" i="13"/>
  <c r="H351" i="13"/>
  <c r="H352" i="13"/>
  <c r="H353" i="13"/>
  <c r="H354" i="13"/>
  <c r="H355" i="13"/>
  <c r="H356" i="13"/>
  <c r="H357" i="13"/>
  <c r="H358" i="13"/>
  <c r="H359" i="13"/>
  <c r="H360" i="13"/>
  <c r="H361" i="13"/>
  <c r="H362" i="13"/>
  <c r="H363" i="13"/>
  <c r="H364" i="13"/>
  <c r="H365" i="13"/>
  <c r="H366" i="13"/>
  <c r="H367" i="13"/>
  <c r="H368" i="13"/>
  <c r="H369" i="13"/>
  <c r="H370" i="13"/>
  <c r="H371" i="13"/>
  <c r="H372" i="13"/>
  <c r="H373" i="13"/>
  <c r="H374" i="13"/>
  <c r="H375" i="13"/>
  <c r="H376" i="13"/>
  <c r="H377" i="13"/>
  <c r="H378" i="13"/>
  <c r="H379" i="13"/>
  <c r="H380" i="13"/>
  <c r="H381" i="13"/>
  <c r="H382" i="13"/>
  <c r="H383" i="13"/>
  <c r="H384" i="13"/>
  <c r="H385" i="13"/>
  <c r="H386" i="13"/>
  <c r="H387" i="13"/>
  <c r="H388" i="13"/>
  <c r="H389" i="13"/>
  <c r="H390" i="13"/>
  <c r="H391" i="13"/>
  <c r="H392" i="13"/>
  <c r="H393" i="13"/>
  <c r="H394" i="13"/>
  <c r="H395" i="13"/>
  <c r="H396" i="13"/>
  <c r="H397" i="13"/>
  <c r="H398" i="13"/>
  <c r="H399" i="13"/>
  <c r="H400" i="13"/>
  <c r="H401" i="13"/>
  <c r="H402" i="13"/>
  <c r="H403" i="13"/>
  <c r="H404" i="13"/>
  <c r="H405" i="13"/>
  <c r="H406" i="13"/>
  <c r="H407" i="13"/>
  <c r="H408" i="13"/>
  <c r="H409" i="13"/>
  <c r="H410" i="13"/>
  <c r="H411" i="13"/>
  <c r="H412" i="13"/>
  <c r="H413" i="13"/>
  <c r="H414" i="13"/>
  <c r="H415" i="13"/>
  <c r="H416" i="13"/>
  <c r="H417" i="13"/>
  <c r="H418" i="13"/>
  <c r="H419" i="13"/>
  <c r="H420" i="13"/>
  <c r="H421" i="13"/>
  <c r="H422" i="13"/>
  <c r="H423" i="13"/>
  <c r="H424" i="13"/>
  <c r="H425" i="13"/>
  <c r="H426" i="13"/>
  <c r="H427" i="13"/>
  <c r="H428" i="13"/>
  <c r="H429" i="13"/>
  <c r="H430" i="13"/>
  <c r="H431" i="13"/>
  <c r="H432" i="13"/>
  <c r="H433" i="13"/>
  <c r="H434" i="13"/>
  <c r="H435" i="13"/>
  <c r="H436" i="13"/>
  <c r="H437" i="13"/>
  <c r="H438" i="13"/>
  <c r="H439" i="13"/>
  <c r="H440" i="13"/>
  <c r="H441" i="13"/>
  <c r="H442" i="13"/>
  <c r="H443" i="13"/>
  <c r="H444" i="13"/>
  <c r="H445" i="13"/>
  <c r="H446" i="13"/>
  <c r="H447" i="13"/>
  <c r="H448" i="13"/>
  <c r="H449" i="13"/>
  <c r="H450" i="13"/>
  <c r="H451" i="13"/>
  <c r="H452" i="13"/>
  <c r="H453" i="13"/>
  <c r="H454" i="13"/>
  <c r="H455" i="13"/>
  <c r="H456" i="13"/>
  <c r="H457" i="13"/>
  <c r="H458" i="13"/>
  <c r="H459" i="13"/>
  <c r="H460" i="13"/>
  <c r="H461" i="13"/>
  <c r="H462" i="13"/>
  <c r="H463" i="13"/>
  <c r="H464" i="13"/>
  <c r="H465" i="13"/>
  <c r="H466" i="13"/>
  <c r="H467" i="13"/>
  <c r="H468" i="13"/>
  <c r="H469" i="13"/>
  <c r="H470" i="13"/>
  <c r="H471" i="13"/>
  <c r="H472" i="13"/>
  <c r="H473" i="13"/>
  <c r="H474" i="13"/>
  <c r="H475" i="13"/>
  <c r="H476" i="13"/>
  <c r="H477" i="13"/>
  <c r="H478" i="13"/>
  <c r="H479" i="13"/>
  <c r="H480" i="13"/>
  <c r="H481" i="13"/>
  <c r="H482" i="13"/>
  <c r="H483" i="13"/>
  <c r="H484" i="13"/>
  <c r="H485" i="13"/>
  <c r="H486" i="13"/>
  <c r="H487" i="13"/>
  <c r="H488" i="13"/>
  <c r="H489" i="13"/>
  <c r="H490" i="13"/>
  <c r="H491" i="13"/>
  <c r="H492" i="13"/>
  <c r="H493" i="13"/>
  <c r="H494" i="13"/>
  <c r="H495" i="13"/>
  <c r="H496" i="13"/>
  <c r="H497" i="13"/>
  <c r="H498" i="13"/>
  <c r="H499" i="13"/>
  <c r="H500" i="13"/>
  <c r="H501" i="13"/>
  <c r="H502" i="13"/>
  <c r="H503" i="13"/>
  <c r="H504" i="13"/>
  <c r="H505" i="13"/>
  <c r="H506" i="13"/>
  <c r="H507" i="13"/>
  <c r="H508" i="13"/>
  <c r="H509" i="13"/>
  <c r="H510" i="13"/>
  <c r="H511" i="13"/>
  <c r="H512" i="13"/>
  <c r="H513" i="13"/>
  <c r="H514" i="13"/>
  <c r="H515" i="13"/>
  <c r="H516" i="13"/>
  <c r="H517" i="13"/>
  <c r="H518" i="13"/>
  <c r="H519" i="13"/>
  <c r="H520" i="13"/>
  <c r="H521" i="13"/>
  <c r="H522" i="13"/>
  <c r="H523" i="13"/>
  <c r="H524" i="13"/>
  <c r="H525" i="13"/>
  <c r="H526" i="13"/>
  <c r="H527" i="13"/>
  <c r="H528" i="13"/>
  <c r="H529" i="13"/>
  <c r="H530" i="13"/>
  <c r="H531" i="13"/>
  <c r="H532" i="13"/>
  <c r="H533" i="13"/>
  <c r="H534" i="13"/>
  <c r="H535" i="13"/>
  <c r="H536" i="13"/>
  <c r="H537" i="13"/>
  <c r="H538" i="13"/>
  <c r="H539" i="13"/>
  <c r="H540" i="13"/>
  <c r="H541" i="13"/>
  <c r="H542" i="13"/>
  <c r="H543" i="13"/>
  <c r="H544" i="13"/>
  <c r="H545" i="13"/>
  <c r="H546" i="13"/>
  <c r="H547" i="13"/>
  <c r="H548" i="13"/>
  <c r="H549" i="13"/>
  <c r="H550" i="13"/>
  <c r="H551" i="13"/>
  <c r="H552" i="13"/>
  <c r="H553" i="13"/>
  <c r="H554" i="13"/>
  <c r="H555" i="13"/>
  <c r="H556" i="13"/>
  <c r="H557" i="13"/>
  <c r="H558" i="13"/>
  <c r="H559" i="13"/>
  <c r="H560" i="13"/>
  <c r="H561" i="13"/>
  <c r="H562" i="13"/>
  <c r="H563" i="13"/>
  <c r="H564" i="13"/>
  <c r="H565" i="13"/>
  <c r="H566" i="13"/>
  <c r="H567" i="13"/>
  <c r="H568" i="13"/>
  <c r="H569" i="13"/>
  <c r="H570" i="13"/>
  <c r="H571" i="13"/>
  <c r="H572" i="13"/>
  <c r="H573" i="13"/>
  <c r="H574" i="13"/>
  <c r="H575" i="13"/>
  <c r="H576" i="13"/>
  <c r="H577" i="13"/>
  <c r="H578" i="13"/>
  <c r="H579" i="13"/>
  <c r="H580" i="13"/>
  <c r="H581" i="13"/>
  <c r="H582" i="13"/>
  <c r="H583" i="13"/>
  <c r="H584" i="13"/>
  <c r="H585" i="13"/>
  <c r="H586" i="13"/>
  <c r="H587" i="13"/>
  <c r="H588" i="13"/>
  <c r="H589" i="13"/>
  <c r="H590" i="13"/>
  <c r="H591" i="13"/>
  <c r="H592" i="13"/>
  <c r="H593" i="13"/>
  <c r="H594" i="13"/>
  <c r="H595" i="13"/>
  <c r="H596" i="13"/>
  <c r="H597" i="13"/>
  <c r="H598" i="13"/>
  <c r="H599" i="13"/>
  <c r="H600" i="13"/>
  <c r="H601" i="13"/>
  <c r="H602" i="13"/>
  <c r="H603" i="13"/>
  <c r="H604" i="13"/>
  <c r="H605" i="13"/>
  <c r="H606" i="13"/>
  <c r="H607" i="13"/>
  <c r="H608" i="13"/>
  <c r="H609" i="13"/>
  <c r="H610" i="13"/>
  <c r="H611" i="13"/>
  <c r="H612" i="13"/>
  <c r="H613" i="13"/>
  <c r="H614" i="13"/>
  <c r="H615" i="13"/>
  <c r="H616" i="13"/>
  <c r="H617" i="13"/>
  <c r="H618" i="13"/>
  <c r="H619" i="13"/>
  <c r="H620" i="13"/>
  <c r="H621" i="13"/>
  <c r="H622" i="13"/>
  <c r="H623" i="13"/>
  <c r="H624" i="13"/>
  <c r="H625" i="13"/>
  <c r="H626" i="13"/>
  <c r="H627" i="13"/>
  <c r="H628" i="13"/>
  <c r="H629" i="13"/>
  <c r="H630" i="13"/>
  <c r="H631" i="13"/>
  <c r="H632" i="13"/>
  <c r="H633" i="13"/>
  <c r="H634" i="13"/>
  <c r="H635" i="13"/>
  <c r="H636" i="13"/>
  <c r="H637" i="13"/>
  <c r="H638" i="13"/>
  <c r="H639" i="13"/>
  <c r="H640" i="13"/>
  <c r="H641" i="13"/>
  <c r="H642" i="13"/>
  <c r="H643" i="13"/>
  <c r="H644" i="13"/>
  <c r="H645" i="13"/>
  <c r="H646" i="13"/>
  <c r="H647" i="13"/>
  <c r="H648" i="13"/>
  <c r="H649" i="13"/>
  <c r="H650" i="13"/>
  <c r="H651" i="13"/>
  <c r="H652" i="13"/>
  <c r="H653" i="13"/>
  <c r="H654" i="13"/>
  <c r="H655" i="13"/>
  <c r="H656" i="13"/>
  <c r="H657" i="13"/>
  <c r="H658" i="13"/>
  <c r="H659" i="13"/>
  <c r="H660" i="13"/>
  <c r="H661" i="13"/>
  <c r="H662" i="13"/>
  <c r="H663" i="13"/>
  <c r="H664" i="13"/>
  <c r="H665" i="13"/>
  <c r="H666" i="13"/>
  <c r="H667" i="13"/>
  <c r="H668" i="13"/>
  <c r="H669" i="13"/>
  <c r="H670" i="13"/>
  <c r="H671" i="13"/>
  <c r="H672" i="13"/>
  <c r="H673" i="13"/>
  <c r="H674" i="13"/>
  <c r="H675" i="13"/>
  <c r="H676" i="13"/>
  <c r="H677" i="13"/>
  <c r="H678" i="13"/>
  <c r="H679" i="13"/>
  <c r="H680" i="13"/>
  <c r="H681" i="13"/>
  <c r="H682" i="13"/>
  <c r="H683" i="13"/>
  <c r="H684" i="13"/>
  <c r="H685" i="13"/>
  <c r="H686" i="13"/>
  <c r="H687" i="13"/>
  <c r="H688" i="13"/>
  <c r="H689" i="13"/>
  <c r="H690" i="13"/>
  <c r="H691" i="13"/>
  <c r="H692" i="13"/>
  <c r="H693" i="13"/>
  <c r="H694" i="13"/>
  <c r="H695" i="13"/>
  <c r="H696" i="13"/>
  <c r="H697" i="13"/>
  <c r="H698" i="13"/>
  <c r="H699" i="13"/>
  <c r="H700" i="13"/>
  <c r="H701" i="13"/>
  <c r="H702" i="13"/>
  <c r="H703" i="13"/>
  <c r="H704" i="13"/>
  <c r="H705" i="13"/>
  <c r="H706" i="13"/>
  <c r="H707" i="13"/>
  <c r="H708" i="13"/>
  <c r="H709" i="13"/>
  <c r="H710" i="13"/>
  <c r="H711" i="13"/>
  <c r="H712" i="13"/>
  <c r="H713" i="13"/>
  <c r="H714" i="13"/>
  <c r="H715" i="13"/>
  <c r="H716" i="13"/>
  <c r="H717" i="13"/>
  <c r="H718" i="13"/>
  <c r="H719" i="13"/>
  <c r="H720" i="13"/>
  <c r="H721" i="13"/>
  <c r="H722" i="13"/>
  <c r="H723" i="13"/>
  <c r="H724" i="13"/>
  <c r="H725" i="13"/>
  <c r="H726" i="13"/>
  <c r="H727" i="13"/>
  <c r="H728" i="13"/>
  <c r="H729" i="13"/>
  <c r="H730" i="13"/>
  <c r="H731" i="13"/>
  <c r="H732" i="13"/>
  <c r="H733" i="13"/>
  <c r="H734" i="13"/>
  <c r="H735" i="13"/>
  <c r="H736" i="13"/>
  <c r="H737" i="13"/>
  <c r="H738" i="13"/>
  <c r="H739" i="13"/>
  <c r="H740" i="13"/>
  <c r="H741" i="13"/>
  <c r="H742" i="13"/>
  <c r="H743" i="13"/>
  <c r="H744" i="13"/>
  <c r="H745" i="13"/>
  <c r="H746" i="13"/>
  <c r="H747" i="13"/>
  <c r="H748" i="13"/>
  <c r="H749" i="13"/>
  <c r="H750" i="13"/>
  <c r="H751" i="13"/>
  <c r="H752" i="13"/>
  <c r="H753" i="13"/>
  <c r="H754" i="13"/>
  <c r="H755" i="13"/>
  <c r="H756" i="13"/>
  <c r="H757" i="13"/>
  <c r="H758" i="13"/>
  <c r="H759" i="13"/>
  <c r="H760" i="13"/>
  <c r="H761" i="13"/>
  <c r="H762" i="13"/>
  <c r="H763" i="13"/>
  <c r="H764" i="13"/>
  <c r="H765" i="13"/>
  <c r="H766" i="13"/>
  <c r="H767" i="13"/>
  <c r="H768" i="13"/>
  <c r="H769" i="13"/>
  <c r="H770" i="13"/>
  <c r="H771" i="13"/>
  <c r="H772" i="13"/>
  <c r="H773" i="13"/>
  <c r="H774" i="13"/>
  <c r="H775" i="13"/>
  <c r="H776" i="13"/>
  <c r="H777" i="13"/>
  <c r="H778" i="13"/>
  <c r="H779" i="13"/>
  <c r="H780" i="13"/>
  <c r="H781" i="13"/>
  <c r="H782" i="13"/>
  <c r="H783" i="13"/>
  <c r="H784" i="13"/>
  <c r="H785" i="13"/>
  <c r="H786" i="13"/>
  <c r="H787" i="13"/>
  <c r="H788" i="13"/>
  <c r="H789" i="13"/>
  <c r="H790" i="13"/>
  <c r="H791" i="13"/>
  <c r="H792" i="13"/>
  <c r="H793" i="13"/>
  <c r="H794" i="13"/>
  <c r="H795" i="13"/>
  <c r="H796" i="13"/>
  <c r="H797" i="13"/>
  <c r="H798" i="13"/>
  <c r="H799" i="13"/>
  <c r="H800" i="13"/>
  <c r="H801" i="13"/>
  <c r="H802" i="13"/>
  <c r="H803" i="13"/>
  <c r="H804" i="13"/>
  <c r="H805" i="13"/>
  <c r="H806" i="13"/>
  <c r="H807" i="13"/>
  <c r="H808" i="13"/>
  <c r="H809" i="13"/>
  <c r="H810" i="13"/>
  <c r="H811" i="13"/>
  <c r="H812" i="13"/>
  <c r="H813" i="13"/>
  <c r="H814" i="13"/>
  <c r="H815" i="13"/>
  <c r="H816" i="13"/>
  <c r="H817" i="13"/>
  <c r="H818" i="13"/>
  <c r="H819" i="13"/>
  <c r="H820" i="13"/>
  <c r="H821" i="13"/>
  <c r="H822" i="13"/>
  <c r="H823" i="13"/>
  <c r="H824" i="13"/>
  <c r="H825" i="13"/>
  <c r="H826" i="13"/>
  <c r="H827" i="13"/>
  <c r="H828" i="13"/>
  <c r="H829" i="13"/>
  <c r="H830" i="13"/>
  <c r="H831" i="13"/>
  <c r="H832" i="13"/>
  <c r="H833" i="13"/>
  <c r="H834" i="13"/>
  <c r="H835" i="13"/>
  <c r="H836" i="13"/>
  <c r="H837" i="13"/>
  <c r="H838" i="13"/>
  <c r="H839" i="13"/>
  <c r="H840" i="13"/>
  <c r="H841" i="13"/>
  <c r="H842" i="13"/>
  <c r="H843" i="13"/>
  <c r="H844" i="13"/>
  <c r="H845" i="13"/>
  <c r="H846" i="13"/>
  <c r="H847" i="13"/>
  <c r="H848" i="13"/>
  <c r="H849" i="13"/>
  <c r="H850" i="13"/>
  <c r="H851" i="13"/>
  <c r="H852" i="13"/>
  <c r="H853" i="13"/>
  <c r="H854" i="13"/>
  <c r="H855" i="13"/>
  <c r="H856" i="13"/>
  <c r="H857" i="13"/>
  <c r="H858" i="13"/>
  <c r="H859" i="13"/>
  <c r="H860" i="13"/>
  <c r="H861" i="13"/>
  <c r="H862" i="13"/>
  <c r="H863" i="13"/>
  <c r="H864" i="13"/>
  <c r="H865" i="13"/>
  <c r="H866" i="13"/>
  <c r="H867" i="13"/>
  <c r="H868" i="13"/>
  <c r="H869" i="13"/>
  <c r="H870" i="13"/>
  <c r="H871" i="13"/>
  <c r="H872" i="13"/>
  <c r="H873" i="13"/>
  <c r="H874" i="13"/>
  <c r="H875" i="13"/>
  <c r="H876" i="13"/>
  <c r="H877" i="13"/>
  <c r="H878" i="13"/>
  <c r="H879" i="13"/>
  <c r="H880" i="13"/>
  <c r="H881" i="13"/>
  <c r="H882" i="13"/>
  <c r="H883" i="13"/>
  <c r="H884" i="13"/>
  <c r="H885" i="13"/>
  <c r="H886" i="13"/>
  <c r="H887" i="13"/>
  <c r="H888" i="13"/>
  <c r="H889" i="13"/>
  <c r="H890" i="13"/>
  <c r="H891" i="13"/>
  <c r="H892" i="13"/>
  <c r="H893" i="13"/>
  <c r="H894" i="13"/>
  <c r="H895" i="13"/>
  <c r="H896" i="13"/>
  <c r="H897" i="13"/>
  <c r="H898" i="13"/>
  <c r="H899" i="13"/>
  <c r="H900" i="13"/>
  <c r="H901" i="13"/>
  <c r="H902" i="13"/>
  <c r="H903" i="13"/>
  <c r="H904" i="13"/>
  <c r="H905" i="13"/>
  <c r="H906" i="13"/>
  <c r="H907" i="13"/>
  <c r="H908" i="13"/>
  <c r="H909" i="13"/>
  <c r="H910" i="13"/>
  <c r="H911" i="13"/>
  <c r="H912" i="13"/>
  <c r="H913" i="13"/>
  <c r="H914" i="13"/>
  <c r="H915" i="13"/>
  <c r="H916" i="13"/>
  <c r="H917" i="13"/>
  <c r="H918" i="13"/>
  <c r="H919" i="13"/>
  <c r="H920" i="13"/>
  <c r="H921" i="13"/>
  <c r="H922" i="13"/>
  <c r="H923" i="13"/>
  <c r="H924" i="13"/>
  <c r="H925" i="13"/>
  <c r="H926" i="13"/>
  <c r="H927" i="13"/>
  <c r="H928" i="13"/>
  <c r="H929" i="13"/>
  <c r="H930" i="13"/>
  <c r="H931" i="13"/>
  <c r="H932" i="13"/>
  <c r="H933" i="13"/>
  <c r="H934" i="13"/>
  <c r="H935" i="13"/>
  <c r="H936" i="13"/>
  <c r="H937" i="13"/>
  <c r="H938" i="13"/>
  <c r="H939" i="13"/>
  <c r="H940" i="13"/>
  <c r="H941" i="13"/>
  <c r="H942" i="13"/>
  <c r="H943" i="13"/>
  <c r="H944" i="13"/>
  <c r="H945" i="13"/>
  <c r="H946" i="13"/>
  <c r="H947" i="13"/>
  <c r="H948" i="13"/>
  <c r="H949" i="13"/>
  <c r="H950" i="13"/>
  <c r="H951" i="13"/>
  <c r="H952" i="13"/>
  <c r="H953" i="13"/>
  <c r="H954" i="13"/>
  <c r="H955" i="13"/>
  <c r="H956" i="13"/>
  <c r="H957" i="13"/>
  <c r="H958" i="13"/>
  <c r="H959" i="13"/>
  <c r="H960" i="13"/>
  <c r="H961" i="13"/>
  <c r="H962" i="13"/>
  <c r="H963" i="13"/>
  <c r="H964" i="13"/>
  <c r="H965" i="13"/>
  <c r="H966" i="13"/>
  <c r="H967" i="13"/>
  <c r="H968" i="13"/>
  <c r="H969" i="13"/>
  <c r="H970" i="13"/>
  <c r="H971" i="13"/>
  <c r="H972" i="13"/>
  <c r="H973" i="13"/>
  <c r="H974" i="13"/>
  <c r="H975" i="13"/>
  <c r="H976" i="13"/>
  <c r="H977" i="13"/>
  <c r="H978" i="13"/>
  <c r="H979" i="13"/>
  <c r="H980" i="13"/>
  <c r="H981" i="13"/>
  <c r="H982" i="13"/>
  <c r="H983" i="13"/>
  <c r="H984" i="13"/>
  <c r="H985" i="13"/>
  <c r="H986" i="13"/>
  <c r="H987" i="13"/>
  <c r="H988" i="13"/>
  <c r="H989" i="13"/>
  <c r="H990" i="13"/>
  <c r="H991" i="13"/>
  <c r="H992" i="13"/>
  <c r="H993" i="13"/>
  <c r="H994" i="13"/>
  <c r="H995" i="13"/>
  <c r="H996" i="13"/>
  <c r="H997" i="13"/>
  <c r="H998" i="13"/>
  <c r="H999" i="13"/>
  <c r="H1000" i="13"/>
  <c r="H1001" i="13"/>
  <c r="H1002" i="13"/>
  <c r="H1003" i="13"/>
  <c r="H1004" i="13"/>
  <c r="H1005" i="13"/>
  <c r="H1006" i="13"/>
  <c r="H1007" i="13"/>
  <c r="H1008" i="13"/>
  <c r="H1009" i="13"/>
  <c r="H1010" i="13"/>
  <c r="H1011" i="13"/>
  <c r="H1012" i="13"/>
  <c r="H1013" i="13"/>
  <c r="H1014" i="13"/>
  <c r="H1015" i="13"/>
  <c r="H1016" i="13"/>
  <c r="H1017" i="13"/>
  <c r="H1018" i="13"/>
  <c r="H1019" i="13"/>
  <c r="H1020" i="13"/>
  <c r="H1021" i="13"/>
  <c r="H1022" i="13"/>
  <c r="H1023" i="13"/>
  <c r="H1024" i="13"/>
  <c r="H1025" i="13"/>
  <c r="H1026" i="13"/>
  <c r="H1027" i="13"/>
  <c r="H1028" i="13"/>
  <c r="H1029" i="13"/>
  <c r="H1030" i="13"/>
  <c r="H1031" i="13"/>
  <c r="H1032" i="13"/>
  <c r="H1033" i="13"/>
  <c r="H1034" i="13"/>
  <c r="H1035" i="13"/>
  <c r="H1036" i="13"/>
  <c r="H1037" i="13"/>
  <c r="H1038" i="13"/>
  <c r="H1039" i="13"/>
  <c r="H1040" i="13"/>
  <c r="H1041" i="13"/>
  <c r="H1042" i="13"/>
  <c r="H1043" i="13"/>
  <c r="H1044" i="13"/>
  <c r="H1045" i="13"/>
  <c r="H1046" i="13"/>
  <c r="H1047" i="13"/>
  <c r="H1048" i="13"/>
  <c r="H1049" i="13"/>
  <c r="H1050" i="13"/>
  <c r="H1051" i="13"/>
  <c r="H1052" i="13"/>
  <c r="H1053" i="13"/>
  <c r="H1054" i="13"/>
  <c r="H1055" i="13"/>
  <c r="H1056" i="13"/>
  <c r="H1057" i="13"/>
  <c r="H1058" i="13"/>
  <c r="H1059" i="13"/>
  <c r="H1060" i="13"/>
  <c r="H1061" i="13"/>
  <c r="H1062" i="13"/>
  <c r="H1063" i="13"/>
  <c r="H1064" i="13"/>
  <c r="H1065" i="13"/>
  <c r="H1066" i="13"/>
  <c r="H1067" i="13"/>
  <c r="H1068" i="13"/>
  <c r="H1069" i="13"/>
  <c r="H1070" i="13"/>
  <c r="H1071" i="13"/>
  <c r="H1072" i="13"/>
  <c r="H1073" i="13"/>
  <c r="H1074" i="13"/>
  <c r="H1075" i="13"/>
  <c r="H1076" i="13"/>
  <c r="H1077" i="13"/>
  <c r="H1078" i="13"/>
  <c r="H1079" i="13"/>
  <c r="H1080" i="13"/>
  <c r="H1081" i="13"/>
  <c r="H1082" i="13"/>
  <c r="H1083" i="13"/>
  <c r="H1084" i="13"/>
  <c r="H1085" i="13"/>
  <c r="H1086" i="13"/>
  <c r="H1087" i="13"/>
  <c r="H1088" i="13"/>
  <c r="H1089" i="13"/>
  <c r="H1090" i="13"/>
  <c r="H1091" i="13"/>
  <c r="H1092" i="13"/>
  <c r="H1093" i="13"/>
  <c r="H1094" i="13"/>
  <c r="H1095" i="13"/>
  <c r="H1096" i="13"/>
  <c r="H1097" i="13"/>
  <c r="H1098" i="13"/>
  <c r="H1099" i="13"/>
  <c r="H1100" i="13"/>
  <c r="H1101" i="13"/>
  <c r="H1102" i="13"/>
  <c r="H1103" i="13"/>
  <c r="H1104" i="13"/>
  <c r="H1105" i="13"/>
  <c r="H1106" i="13"/>
  <c r="H1107" i="13"/>
  <c r="H1108" i="13"/>
  <c r="H1109" i="13"/>
  <c r="H1110" i="13"/>
  <c r="H1111" i="13"/>
  <c r="H1112" i="13"/>
  <c r="H1113" i="13"/>
  <c r="H1114" i="13"/>
  <c r="H1115" i="13"/>
  <c r="H1116" i="13"/>
  <c r="H1117" i="13"/>
  <c r="H1118" i="13"/>
  <c r="H1119" i="13"/>
  <c r="H1120" i="13"/>
  <c r="H1121" i="13"/>
  <c r="H1122" i="13"/>
  <c r="H1123" i="13"/>
  <c r="H1124" i="13"/>
  <c r="H1125" i="13"/>
  <c r="H1126" i="13"/>
  <c r="H1127" i="13"/>
  <c r="H1128" i="13"/>
  <c r="H1129" i="13"/>
  <c r="H1130" i="13"/>
  <c r="H1131" i="13"/>
  <c r="H1132" i="13"/>
  <c r="H1133" i="13"/>
  <c r="H1134" i="13"/>
  <c r="H1135" i="13"/>
  <c r="H1136" i="13"/>
  <c r="H1137" i="13"/>
  <c r="H1138" i="13"/>
  <c r="H1139" i="13"/>
  <c r="H1140" i="13"/>
  <c r="H1141" i="13"/>
  <c r="H1142" i="13"/>
  <c r="H1143" i="13"/>
  <c r="H1144" i="13"/>
  <c r="H1145" i="13"/>
  <c r="H1146" i="13"/>
  <c r="H1147" i="13"/>
  <c r="H1148" i="13"/>
  <c r="H1149" i="13"/>
  <c r="H1150" i="13"/>
  <c r="H1151" i="13"/>
  <c r="H1152" i="13"/>
  <c r="H1153" i="13"/>
  <c r="H1154" i="13"/>
  <c r="H1155" i="13"/>
  <c r="H1156" i="13"/>
  <c r="H1157" i="13"/>
  <c r="H1158" i="13"/>
  <c r="H1159" i="13"/>
  <c r="H1160" i="13"/>
  <c r="H1161" i="13"/>
  <c r="H1162" i="13"/>
  <c r="H1163" i="13"/>
  <c r="H1164" i="13"/>
  <c r="H1165" i="13"/>
  <c r="H1166" i="13"/>
  <c r="H1167" i="13"/>
  <c r="H1168" i="13"/>
  <c r="H1169" i="13"/>
  <c r="H1170" i="13"/>
  <c r="H1171" i="13"/>
  <c r="H1172" i="13"/>
  <c r="H1173" i="13"/>
  <c r="H1174" i="13"/>
  <c r="H1175" i="13"/>
  <c r="H1176" i="13"/>
  <c r="H1177" i="13"/>
  <c r="H1178" i="13"/>
  <c r="H1179" i="13"/>
  <c r="H1180" i="13"/>
  <c r="H1181" i="13"/>
  <c r="H1182" i="13"/>
  <c r="H1183" i="13"/>
  <c r="H1184" i="13"/>
  <c r="H1185" i="13"/>
  <c r="H1186" i="13"/>
  <c r="H1187" i="13"/>
  <c r="H1188" i="13"/>
  <c r="H1189" i="13"/>
  <c r="H1190" i="13"/>
  <c r="H1191" i="13"/>
  <c r="H1192" i="13"/>
  <c r="H1193" i="13"/>
  <c r="H1194" i="13"/>
  <c r="H1195" i="13"/>
  <c r="H1196" i="13"/>
  <c r="H1197" i="13"/>
  <c r="H1198" i="13"/>
  <c r="H1199" i="13"/>
  <c r="H1200" i="13"/>
  <c r="H1201" i="13"/>
  <c r="H1202" i="13"/>
  <c r="H1203" i="13"/>
  <c r="H1204" i="13"/>
  <c r="H1205" i="13"/>
  <c r="H1206" i="13"/>
  <c r="H1207" i="13"/>
  <c r="H1208" i="13"/>
  <c r="H1209" i="13"/>
  <c r="H1210" i="13"/>
  <c r="H1211" i="13"/>
  <c r="H1212" i="13"/>
  <c r="H1213" i="13"/>
  <c r="H1214" i="13"/>
  <c r="H1215" i="13"/>
  <c r="H1216" i="13"/>
  <c r="H1217" i="13"/>
  <c r="H1218" i="13"/>
  <c r="H1219" i="13"/>
  <c r="H1220" i="13"/>
  <c r="H1221" i="13"/>
  <c r="H1222" i="13"/>
  <c r="H1223" i="13"/>
  <c r="H1224" i="13"/>
  <c r="H1225" i="13"/>
  <c r="H1226" i="13"/>
  <c r="H1227" i="13"/>
  <c r="H1228" i="13"/>
  <c r="H1229" i="13"/>
  <c r="H1230" i="13"/>
  <c r="H1231" i="13"/>
  <c r="H1232" i="13"/>
  <c r="H1233" i="13"/>
  <c r="H1234" i="13"/>
  <c r="H1235" i="13"/>
  <c r="H1236" i="13"/>
  <c r="H1237" i="13"/>
  <c r="H1238" i="13"/>
  <c r="H1239" i="13"/>
  <c r="H1240" i="13"/>
  <c r="H1241" i="13"/>
  <c r="H1242" i="13"/>
  <c r="H1243" i="13"/>
  <c r="H1244" i="13"/>
  <c r="H1245" i="13"/>
  <c r="H1246" i="13"/>
  <c r="H1247" i="13"/>
  <c r="H1248" i="13"/>
  <c r="H1249" i="13"/>
  <c r="H1250" i="13"/>
  <c r="H1251" i="13"/>
  <c r="H1252" i="13"/>
  <c r="H1253" i="13"/>
  <c r="H1254" i="13"/>
  <c r="H1255" i="13"/>
  <c r="H1256" i="13"/>
  <c r="H1257" i="13"/>
  <c r="H1258" i="13"/>
  <c r="H1259" i="13"/>
  <c r="H1260" i="13"/>
  <c r="H1261" i="13"/>
  <c r="H1262" i="13"/>
  <c r="H1263" i="13"/>
  <c r="H1264" i="13"/>
  <c r="H1265" i="13"/>
  <c r="H1266" i="13"/>
  <c r="H1267" i="13"/>
  <c r="H1268" i="13"/>
  <c r="H1269" i="13"/>
  <c r="H1270" i="13"/>
  <c r="H1271" i="13"/>
  <c r="H1272" i="13"/>
  <c r="H1273" i="13"/>
  <c r="H1274" i="13"/>
  <c r="H1275" i="13"/>
  <c r="H1276" i="13"/>
  <c r="H1277" i="13"/>
  <c r="H1278" i="13"/>
  <c r="H1279" i="13"/>
  <c r="H1280" i="13"/>
  <c r="H1281" i="13"/>
  <c r="H1282" i="13"/>
  <c r="H1283" i="13"/>
  <c r="H1284" i="13"/>
  <c r="H1285" i="13"/>
  <c r="H1286" i="13"/>
  <c r="H1287" i="13"/>
  <c r="H1288" i="13"/>
  <c r="C2" i="13"/>
  <c r="C3"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2" i="13"/>
  <c r="C123" i="13"/>
  <c r="C124" i="13"/>
  <c r="C125" i="13"/>
  <c r="C126" i="13"/>
  <c r="C127" i="13"/>
  <c r="C128" i="13"/>
  <c r="C129" i="13"/>
  <c r="C130" i="13"/>
  <c r="C131" i="13"/>
  <c r="C132" i="13"/>
  <c r="C133" i="13"/>
  <c r="C134" i="13"/>
  <c r="C135" i="13"/>
  <c r="C136" i="13"/>
  <c r="C137" i="13"/>
  <c r="C138" i="13"/>
  <c r="C139" i="13"/>
  <c r="C140" i="13"/>
  <c r="C141" i="13"/>
  <c r="C142" i="13"/>
  <c r="C143" i="13"/>
  <c r="C144" i="13"/>
  <c r="C145" i="13"/>
  <c r="C146" i="13"/>
  <c r="C147" i="13"/>
  <c r="C148" i="13"/>
  <c r="C149" i="13"/>
  <c r="C150" i="13"/>
  <c r="C151" i="13"/>
  <c r="C152" i="13"/>
  <c r="C153" i="13"/>
  <c r="C154" i="13"/>
  <c r="C155" i="13"/>
  <c r="C156" i="13"/>
  <c r="C157" i="13"/>
  <c r="C158" i="13"/>
  <c r="C159" i="13"/>
  <c r="C160" i="13"/>
  <c r="C161" i="13"/>
  <c r="C162" i="13"/>
  <c r="C163" i="13"/>
  <c r="C164" i="13"/>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270" i="13"/>
  <c r="C271" i="13"/>
  <c r="C272" i="13"/>
  <c r="C273" i="13"/>
  <c r="C274" i="13"/>
  <c r="C275" i="13"/>
  <c r="C276" i="13"/>
  <c r="C277" i="13"/>
  <c r="C278" i="13"/>
  <c r="C279" i="13"/>
  <c r="C280" i="13"/>
  <c r="C281" i="13"/>
  <c r="C282" i="13"/>
  <c r="C283" i="13"/>
  <c r="C284" i="13"/>
  <c r="C285" i="13"/>
  <c r="C286" i="13"/>
  <c r="C287" i="13"/>
  <c r="C288" i="13"/>
  <c r="C289" i="13"/>
  <c r="C290" i="13"/>
  <c r="C291" i="13"/>
  <c r="C292" i="13"/>
  <c r="C293" i="13"/>
  <c r="C294" i="13"/>
  <c r="C295"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391" i="13"/>
  <c r="C392" i="13"/>
  <c r="C393" i="13"/>
  <c r="C394" i="13"/>
  <c r="C395" i="13"/>
  <c r="C396" i="13"/>
  <c r="C397" i="13"/>
  <c r="C398" i="13"/>
  <c r="C399" i="13"/>
  <c r="C400" i="13"/>
  <c r="C401" i="13"/>
  <c r="C402" i="13"/>
  <c r="C403" i="13"/>
  <c r="C404" i="13"/>
  <c r="C405" i="13"/>
  <c r="C406" i="13"/>
  <c r="C407" i="13"/>
  <c r="C408" i="13"/>
  <c r="C409" i="13"/>
  <c r="C410" i="13"/>
  <c r="C411" i="13"/>
  <c r="C412" i="13"/>
  <c r="C413" i="13"/>
  <c r="C414" i="13"/>
  <c r="C415" i="13"/>
  <c r="C416" i="13"/>
  <c r="C417" i="13"/>
  <c r="C418" i="13"/>
  <c r="C419" i="13"/>
  <c r="C420" i="13"/>
  <c r="C421" i="13"/>
  <c r="C422" i="13"/>
  <c r="C423" i="13"/>
  <c r="C424" i="13"/>
  <c r="C425" i="13"/>
  <c r="C426" i="13"/>
  <c r="C427" i="13"/>
  <c r="C428" i="13"/>
  <c r="C429" i="13"/>
  <c r="C430" i="13"/>
  <c r="C431" i="13"/>
  <c r="C432" i="13"/>
  <c r="C433" i="13"/>
  <c r="C434" i="13"/>
  <c r="C435" i="13"/>
  <c r="C436" i="13"/>
  <c r="C437" i="13"/>
  <c r="C438" i="13"/>
  <c r="C439" i="13"/>
  <c r="C440" i="13"/>
  <c r="C441" i="13"/>
  <c r="C442" i="13"/>
  <c r="C443" i="13"/>
  <c r="C444" i="13"/>
  <c r="C445" i="13"/>
  <c r="C446" i="13"/>
  <c r="C447" i="13"/>
  <c r="C448" i="13"/>
  <c r="C449" i="13"/>
  <c r="C450" i="13"/>
  <c r="C451" i="13"/>
  <c r="C452" i="13"/>
  <c r="C453" i="13"/>
  <c r="C454" i="13"/>
  <c r="C455" i="13"/>
  <c r="C456" i="13"/>
  <c r="C457" i="13"/>
  <c r="C458" i="13"/>
  <c r="C459" i="13"/>
  <c r="C460" i="13"/>
  <c r="C461" i="13"/>
  <c r="C462" i="13"/>
  <c r="C463" i="13"/>
  <c r="C464" i="13"/>
  <c r="C465" i="13"/>
  <c r="C466" i="13"/>
  <c r="C467" i="13"/>
  <c r="C468" i="13"/>
  <c r="C469" i="13"/>
  <c r="C470" i="13"/>
  <c r="C471" i="13"/>
  <c r="C472" i="13"/>
  <c r="C473" i="13"/>
  <c r="C474" i="13"/>
  <c r="C475" i="13"/>
  <c r="C476" i="13"/>
  <c r="C477" i="13"/>
  <c r="C478" i="13"/>
  <c r="C479" i="13"/>
  <c r="C480" i="13"/>
  <c r="C481" i="13"/>
  <c r="C482" i="13"/>
  <c r="C483" i="13"/>
  <c r="C484" i="13"/>
  <c r="C485" i="13"/>
  <c r="C486" i="13"/>
  <c r="C487" i="13"/>
  <c r="C488" i="13"/>
  <c r="C489" i="13"/>
  <c r="C490" i="13"/>
  <c r="C491" i="13"/>
  <c r="C492" i="13"/>
  <c r="C493" i="13"/>
  <c r="C494" i="13"/>
  <c r="C495" i="13"/>
  <c r="C496" i="13"/>
  <c r="C497" i="13"/>
  <c r="C498" i="13"/>
  <c r="C499" i="13"/>
  <c r="C500" i="13"/>
  <c r="C501" i="13"/>
  <c r="C502" i="13"/>
  <c r="C503" i="13"/>
  <c r="C504" i="13"/>
  <c r="C505" i="13"/>
  <c r="C506" i="13"/>
  <c r="C507" i="13"/>
  <c r="C508" i="13"/>
  <c r="C509" i="13"/>
  <c r="C510" i="13"/>
  <c r="C511" i="13"/>
  <c r="C512" i="13"/>
  <c r="C513" i="13"/>
  <c r="C514" i="13"/>
  <c r="C515" i="13"/>
  <c r="C516" i="13"/>
  <c r="C517" i="13"/>
  <c r="C518" i="13"/>
  <c r="C519" i="13"/>
  <c r="C520" i="13"/>
  <c r="C521" i="13"/>
  <c r="C522" i="13"/>
  <c r="C523" i="13"/>
  <c r="C524" i="13"/>
  <c r="C525" i="13"/>
  <c r="C526" i="13"/>
  <c r="C527" i="13"/>
  <c r="C528" i="13"/>
  <c r="C529" i="13"/>
  <c r="C530" i="13"/>
  <c r="C531" i="13"/>
  <c r="C532" i="13"/>
  <c r="C533" i="13"/>
  <c r="C534" i="13"/>
  <c r="C535" i="13"/>
  <c r="C536" i="13"/>
  <c r="C537" i="13"/>
  <c r="C538" i="13"/>
  <c r="C539" i="13"/>
  <c r="C540" i="13"/>
  <c r="C541" i="13"/>
  <c r="C542" i="13"/>
  <c r="C543" i="13"/>
  <c r="C544" i="13"/>
  <c r="C545" i="13"/>
  <c r="C546" i="13"/>
  <c r="C547" i="13"/>
  <c r="C548" i="13"/>
  <c r="C549" i="13"/>
  <c r="C550" i="13"/>
  <c r="C551" i="13"/>
  <c r="C552" i="13"/>
  <c r="C553" i="13"/>
  <c r="C554" i="13"/>
  <c r="C555" i="13"/>
  <c r="C556" i="13"/>
  <c r="C557" i="13"/>
  <c r="C558" i="13"/>
  <c r="C559" i="13"/>
  <c r="C560" i="13"/>
  <c r="C561" i="13"/>
  <c r="C562" i="13"/>
  <c r="C563" i="13"/>
  <c r="C564" i="13"/>
  <c r="C565" i="13"/>
  <c r="C566" i="13"/>
  <c r="C567" i="13"/>
  <c r="C568" i="13"/>
  <c r="C569" i="13"/>
  <c r="C570" i="13"/>
  <c r="C571" i="13"/>
  <c r="C572" i="13"/>
  <c r="C573" i="13"/>
  <c r="C574" i="13"/>
  <c r="C575" i="13"/>
  <c r="C576" i="13"/>
  <c r="C577" i="13"/>
  <c r="C578" i="13"/>
  <c r="C579" i="13"/>
  <c r="C580" i="13"/>
  <c r="C581" i="13"/>
  <c r="C582" i="13"/>
  <c r="C583" i="13"/>
  <c r="C584" i="13"/>
  <c r="C585" i="13"/>
  <c r="C586" i="13"/>
  <c r="C587" i="13"/>
  <c r="C588" i="13"/>
  <c r="C589" i="13"/>
  <c r="C590" i="13"/>
  <c r="C591" i="13"/>
  <c r="C592" i="13"/>
  <c r="C593" i="13"/>
  <c r="C594" i="13"/>
  <c r="C595" i="13"/>
  <c r="C596" i="13"/>
  <c r="C597" i="13"/>
  <c r="C598" i="13"/>
  <c r="C599" i="13"/>
  <c r="C600" i="13"/>
  <c r="C601" i="13"/>
  <c r="C602" i="13"/>
  <c r="C603" i="13"/>
  <c r="C604" i="13"/>
  <c r="C605" i="13"/>
  <c r="C606" i="13"/>
  <c r="C607" i="13"/>
  <c r="C608" i="13"/>
  <c r="C609" i="13"/>
  <c r="C610" i="13"/>
  <c r="C611" i="13"/>
  <c r="C612" i="13"/>
  <c r="C613" i="13"/>
  <c r="C614" i="13"/>
  <c r="C615" i="13"/>
  <c r="C616" i="13"/>
  <c r="C617" i="13"/>
  <c r="C618" i="13"/>
  <c r="C619" i="13"/>
  <c r="C620" i="13"/>
  <c r="C621" i="13"/>
  <c r="C622" i="13"/>
  <c r="C623" i="13"/>
  <c r="C624" i="13"/>
  <c r="C625" i="13"/>
  <c r="C626" i="13"/>
  <c r="C627" i="13"/>
  <c r="C628" i="13"/>
  <c r="C629" i="13"/>
  <c r="C630" i="13"/>
  <c r="C631" i="13"/>
  <c r="C632" i="13"/>
  <c r="C633" i="13"/>
  <c r="C634" i="13"/>
  <c r="C635" i="13"/>
  <c r="C636" i="13"/>
  <c r="C637" i="13"/>
  <c r="C638" i="13"/>
  <c r="C639" i="13"/>
  <c r="C640" i="13"/>
  <c r="C641" i="13"/>
  <c r="C642" i="13"/>
  <c r="C643" i="13"/>
  <c r="C644" i="13"/>
  <c r="C645" i="13"/>
  <c r="C646" i="13"/>
  <c r="C647" i="13"/>
  <c r="C648" i="13"/>
  <c r="C649" i="13"/>
  <c r="C650" i="13"/>
  <c r="C651" i="13"/>
  <c r="C652" i="13"/>
  <c r="C653" i="13"/>
  <c r="C654" i="13"/>
  <c r="C655" i="13"/>
  <c r="C656" i="13"/>
  <c r="C657" i="13"/>
  <c r="C658" i="13"/>
  <c r="C659" i="13"/>
  <c r="C660" i="13"/>
  <c r="C661" i="13"/>
  <c r="C662" i="13"/>
  <c r="C663" i="13"/>
  <c r="C664" i="13"/>
  <c r="C665" i="13"/>
  <c r="C666" i="13"/>
  <c r="C667" i="13"/>
  <c r="C668" i="13"/>
  <c r="C669" i="13"/>
  <c r="C670" i="13"/>
  <c r="C671" i="13"/>
  <c r="C672" i="13"/>
  <c r="C673" i="13"/>
  <c r="C674" i="13"/>
  <c r="C675" i="13"/>
  <c r="C676" i="13"/>
  <c r="C677" i="13"/>
  <c r="C678" i="13"/>
  <c r="C679" i="13"/>
  <c r="C680" i="13"/>
  <c r="C681" i="13"/>
  <c r="C682" i="13"/>
  <c r="C683" i="13"/>
  <c r="C684" i="13"/>
  <c r="C685" i="13"/>
  <c r="C686" i="13"/>
  <c r="C687" i="13"/>
  <c r="C688" i="13"/>
  <c r="C689" i="13"/>
  <c r="C690" i="13"/>
  <c r="C691" i="13"/>
  <c r="C692" i="13"/>
  <c r="C693" i="13"/>
  <c r="C694" i="13"/>
  <c r="C695" i="13"/>
  <c r="C696" i="13"/>
  <c r="C697" i="13"/>
  <c r="C698" i="13"/>
  <c r="C699" i="13"/>
  <c r="C700" i="13"/>
  <c r="C701" i="13"/>
  <c r="C702" i="13"/>
  <c r="C703" i="13"/>
  <c r="C704" i="13"/>
  <c r="C705" i="13"/>
  <c r="C706" i="13"/>
  <c r="C707" i="13"/>
  <c r="C708" i="13"/>
  <c r="C709" i="13"/>
  <c r="C710" i="13"/>
  <c r="C711" i="13"/>
  <c r="C712" i="13"/>
  <c r="C713" i="13"/>
  <c r="C714" i="13"/>
  <c r="C715" i="13"/>
  <c r="C716" i="13"/>
  <c r="C717" i="13"/>
  <c r="C718" i="13"/>
  <c r="C719" i="13"/>
  <c r="C720" i="13"/>
  <c r="C721" i="13"/>
  <c r="C722" i="13"/>
  <c r="C723" i="13"/>
  <c r="C724" i="13"/>
  <c r="C725" i="13"/>
  <c r="C726" i="13"/>
  <c r="C727" i="13"/>
  <c r="C728" i="13"/>
  <c r="C729" i="13"/>
  <c r="C730" i="13"/>
  <c r="C731" i="13"/>
  <c r="C732" i="13"/>
  <c r="C733" i="13"/>
  <c r="C734" i="13"/>
  <c r="C735" i="13"/>
  <c r="C736" i="13"/>
  <c r="C737" i="13"/>
  <c r="C738" i="13"/>
  <c r="C739" i="13"/>
  <c r="C740" i="13"/>
  <c r="C741" i="13"/>
  <c r="C742" i="13"/>
  <c r="C743" i="13"/>
  <c r="C744" i="13"/>
  <c r="C745" i="13"/>
  <c r="C746" i="13"/>
  <c r="C747" i="13"/>
  <c r="C748" i="13"/>
  <c r="C749" i="13"/>
  <c r="C750" i="13"/>
  <c r="C751" i="13"/>
  <c r="C752" i="13"/>
  <c r="C753" i="13"/>
  <c r="C754" i="13"/>
  <c r="C755" i="13"/>
  <c r="C756" i="13"/>
  <c r="C757" i="13"/>
  <c r="C758" i="13"/>
  <c r="C759" i="13"/>
  <c r="C760" i="13"/>
  <c r="C761" i="13"/>
  <c r="C762" i="13"/>
  <c r="C763" i="13"/>
  <c r="C764" i="13"/>
  <c r="C765" i="13"/>
  <c r="C766" i="13"/>
  <c r="C767" i="13"/>
  <c r="C768" i="13"/>
  <c r="C769" i="13"/>
  <c r="C770" i="13"/>
  <c r="C771" i="13"/>
  <c r="C772" i="13"/>
  <c r="C773" i="13"/>
  <c r="C774" i="13"/>
  <c r="C775" i="13"/>
  <c r="C776" i="13"/>
  <c r="C777" i="13"/>
  <c r="C778" i="13"/>
  <c r="C779" i="13"/>
  <c r="C780" i="13"/>
  <c r="C781" i="13"/>
  <c r="C782" i="13"/>
  <c r="C783" i="13"/>
  <c r="C784" i="13"/>
  <c r="C785" i="13"/>
  <c r="C786" i="13"/>
  <c r="C787" i="13"/>
  <c r="C788" i="13"/>
  <c r="C789" i="13"/>
  <c r="C790" i="13"/>
  <c r="C791" i="13"/>
  <c r="C792" i="13"/>
  <c r="C793" i="13"/>
  <c r="C794" i="13"/>
  <c r="C795" i="13"/>
  <c r="C796" i="13"/>
  <c r="C797" i="13"/>
  <c r="C798" i="13"/>
  <c r="C799" i="13"/>
  <c r="C800" i="13"/>
  <c r="C801" i="13"/>
  <c r="C802" i="13"/>
  <c r="C803" i="13"/>
  <c r="C804" i="13"/>
  <c r="C805" i="13"/>
  <c r="C806" i="13"/>
  <c r="C807" i="13"/>
  <c r="C808" i="13"/>
  <c r="C809" i="13"/>
  <c r="C810" i="13"/>
  <c r="C811" i="13"/>
  <c r="C812" i="13"/>
  <c r="C813" i="13"/>
  <c r="C814" i="13"/>
  <c r="C815" i="13"/>
  <c r="C816" i="13"/>
  <c r="C817" i="13"/>
  <c r="C818" i="13"/>
  <c r="C819" i="13"/>
  <c r="C820" i="13"/>
  <c r="C821" i="13"/>
  <c r="C822" i="13"/>
  <c r="C823" i="13"/>
  <c r="C824" i="13"/>
  <c r="C825" i="13"/>
  <c r="C826" i="13"/>
  <c r="C827" i="13"/>
  <c r="C828" i="13"/>
  <c r="C829" i="13"/>
  <c r="C830" i="13"/>
  <c r="C831" i="13"/>
  <c r="C832" i="13"/>
  <c r="C833" i="13"/>
  <c r="C834" i="13"/>
  <c r="C835" i="13"/>
  <c r="C836" i="13"/>
  <c r="C837" i="13"/>
  <c r="C838" i="13"/>
  <c r="C839" i="13"/>
  <c r="C840" i="13"/>
  <c r="C841" i="13"/>
  <c r="C842" i="13"/>
  <c r="C843" i="13"/>
  <c r="C844" i="13"/>
  <c r="C845" i="13"/>
  <c r="C846" i="13"/>
  <c r="C847" i="13"/>
  <c r="C848" i="13"/>
  <c r="C849" i="13"/>
  <c r="C850" i="13"/>
  <c r="C851" i="13"/>
  <c r="C852" i="13"/>
  <c r="C853" i="13"/>
  <c r="C854" i="13"/>
  <c r="C855" i="13"/>
  <c r="C856" i="13"/>
  <c r="C857" i="13"/>
  <c r="C858" i="13"/>
  <c r="C859" i="13"/>
  <c r="C860" i="13"/>
  <c r="C861" i="13"/>
  <c r="C862" i="13"/>
  <c r="C863" i="13"/>
  <c r="C864" i="13"/>
  <c r="C865" i="13"/>
  <c r="C866" i="13"/>
  <c r="C867" i="13"/>
  <c r="C868" i="13"/>
  <c r="C869" i="13"/>
  <c r="C870" i="13"/>
  <c r="C871" i="13"/>
  <c r="C872" i="13"/>
  <c r="C873" i="13"/>
  <c r="C874" i="13"/>
  <c r="C875" i="13"/>
  <c r="C876" i="13"/>
  <c r="C877" i="13"/>
  <c r="C878" i="13"/>
  <c r="C879" i="13"/>
  <c r="C880" i="13"/>
  <c r="C881" i="13"/>
  <c r="C882" i="13"/>
  <c r="C883" i="13"/>
  <c r="C884" i="13"/>
  <c r="C885" i="13"/>
  <c r="C886" i="13"/>
  <c r="C887" i="13"/>
  <c r="C888" i="13"/>
  <c r="C889" i="13"/>
  <c r="C890" i="13"/>
  <c r="C891" i="13"/>
  <c r="C892" i="13"/>
  <c r="C893" i="13"/>
  <c r="C894" i="13"/>
  <c r="C895" i="13"/>
  <c r="C896" i="13"/>
  <c r="C897" i="13"/>
  <c r="C898" i="13"/>
  <c r="C899" i="13"/>
  <c r="C900" i="13"/>
  <c r="C901" i="13"/>
  <c r="C902" i="13"/>
  <c r="C903" i="13"/>
  <c r="C904" i="13"/>
  <c r="C905" i="13"/>
  <c r="C906" i="13"/>
  <c r="C907" i="13"/>
  <c r="C908" i="13"/>
  <c r="C909" i="13"/>
  <c r="C910" i="13"/>
  <c r="C911" i="13"/>
  <c r="C912" i="13"/>
  <c r="C913" i="13"/>
  <c r="C914" i="13"/>
  <c r="C915" i="13"/>
  <c r="C916" i="13"/>
  <c r="C917" i="13"/>
  <c r="C918" i="13"/>
  <c r="C919" i="13"/>
  <c r="C920" i="13"/>
  <c r="C921" i="13"/>
  <c r="C922" i="13"/>
  <c r="C923" i="13"/>
  <c r="C924" i="13"/>
  <c r="C925" i="13"/>
  <c r="C926" i="13"/>
  <c r="C927" i="13"/>
  <c r="C928" i="13"/>
  <c r="C929" i="13"/>
  <c r="C930" i="13"/>
  <c r="C931" i="13"/>
  <c r="C932" i="13"/>
  <c r="C933" i="13"/>
  <c r="C934" i="13"/>
  <c r="C935" i="13"/>
  <c r="C936" i="13"/>
  <c r="C937" i="13"/>
  <c r="C938" i="13"/>
  <c r="C939" i="13"/>
  <c r="C940" i="13"/>
  <c r="C941" i="13"/>
  <c r="C942" i="13"/>
  <c r="C943" i="13"/>
  <c r="C944" i="13"/>
  <c r="C945" i="13"/>
  <c r="C946" i="13"/>
  <c r="C947" i="13"/>
  <c r="C948" i="13"/>
  <c r="C949" i="13"/>
  <c r="C950" i="13"/>
  <c r="C951" i="13"/>
  <c r="C952" i="13"/>
  <c r="C953" i="13"/>
  <c r="C954" i="13"/>
  <c r="C955" i="13"/>
  <c r="C956" i="13"/>
  <c r="C957" i="13"/>
  <c r="C958" i="13"/>
  <c r="C959" i="13"/>
  <c r="C960" i="13"/>
  <c r="C961" i="13"/>
  <c r="C962" i="13"/>
  <c r="C963" i="13"/>
  <c r="C964" i="13"/>
  <c r="C965" i="13"/>
  <c r="C966" i="13"/>
  <c r="C967" i="13"/>
  <c r="C968" i="13"/>
  <c r="C969" i="13"/>
  <c r="C970" i="13"/>
  <c r="C971" i="13"/>
  <c r="C972" i="13"/>
  <c r="C973" i="13"/>
  <c r="C974" i="13"/>
  <c r="C975" i="13"/>
  <c r="C976" i="13"/>
  <c r="C977" i="13"/>
  <c r="C978" i="13"/>
  <c r="C979" i="13"/>
  <c r="C980" i="13"/>
  <c r="C981" i="13"/>
  <c r="C982" i="13"/>
  <c r="C983" i="13"/>
  <c r="C984" i="13"/>
  <c r="C985" i="13"/>
  <c r="C986" i="13"/>
  <c r="C987" i="13"/>
  <c r="C988" i="13"/>
  <c r="C989" i="13"/>
  <c r="C990" i="13"/>
  <c r="C991" i="13"/>
  <c r="C992" i="13"/>
  <c r="C993" i="13"/>
  <c r="C994" i="13"/>
  <c r="C995" i="13"/>
  <c r="C996" i="13"/>
  <c r="C997" i="13"/>
  <c r="C998" i="13"/>
  <c r="C999" i="13"/>
  <c r="C1000" i="13"/>
  <c r="C1001" i="13"/>
  <c r="C1002" i="13"/>
  <c r="C1003" i="13"/>
  <c r="C1004" i="13"/>
  <c r="C1005" i="13"/>
  <c r="C1006" i="13"/>
  <c r="C1007" i="13"/>
  <c r="C1008" i="13"/>
  <c r="C1009" i="13"/>
  <c r="C1010" i="13"/>
  <c r="C1011" i="13"/>
  <c r="C1012" i="13"/>
  <c r="C1013" i="13"/>
  <c r="C1014" i="13"/>
  <c r="C1015" i="13"/>
  <c r="C1016" i="13"/>
  <c r="C1017" i="13"/>
  <c r="C1018" i="13"/>
  <c r="C1019" i="13"/>
  <c r="C1020" i="13"/>
  <c r="C1021" i="13"/>
  <c r="C1022" i="13"/>
  <c r="C1023" i="13"/>
  <c r="C1024" i="13"/>
  <c r="C1025" i="13"/>
  <c r="C1026" i="13"/>
  <c r="C1027" i="13"/>
  <c r="C1028" i="13"/>
  <c r="C1029" i="13"/>
  <c r="C1030" i="13"/>
  <c r="C1031" i="13"/>
  <c r="C1032" i="13"/>
  <c r="C1033" i="13"/>
  <c r="C1034" i="13"/>
  <c r="C1035" i="13"/>
  <c r="C1036" i="13"/>
  <c r="C1037" i="13"/>
  <c r="C1038" i="13"/>
  <c r="C1039" i="13"/>
  <c r="C1040" i="13"/>
  <c r="C1041" i="13"/>
  <c r="C1042" i="13"/>
  <c r="C1043" i="13"/>
  <c r="C1044" i="13"/>
  <c r="C1045" i="13"/>
  <c r="C1046" i="13"/>
  <c r="C1047" i="13"/>
  <c r="C1048" i="13"/>
  <c r="C1049" i="13"/>
  <c r="C1050" i="13"/>
  <c r="C1051" i="13"/>
  <c r="C1052" i="13"/>
  <c r="C1053" i="13"/>
  <c r="C1054" i="13"/>
  <c r="C1055" i="13"/>
  <c r="C1056" i="13"/>
  <c r="C1057" i="13"/>
  <c r="C1058" i="13"/>
  <c r="C1059" i="13"/>
  <c r="C1060" i="13"/>
  <c r="C1061" i="13"/>
  <c r="C1062" i="13"/>
  <c r="C1063" i="13"/>
  <c r="C1064" i="13"/>
  <c r="C1065" i="13"/>
  <c r="C1066" i="13"/>
  <c r="C1067" i="13"/>
  <c r="C1068" i="13"/>
  <c r="C1069" i="13"/>
  <c r="C1070" i="13"/>
  <c r="C1071" i="13"/>
  <c r="C1072" i="13"/>
  <c r="C1073" i="13"/>
  <c r="C1074" i="13"/>
  <c r="C1075" i="13"/>
  <c r="C1076" i="13"/>
  <c r="C1077" i="13"/>
  <c r="C1078" i="13"/>
  <c r="C1079" i="13"/>
  <c r="C1080" i="13"/>
  <c r="C1081" i="13"/>
  <c r="C1082" i="13"/>
  <c r="C1083" i="13"/>
  <c r="C1084" i="13"/>
  <c r="C1085" i="13"/>
  <c r="C1086" i="13"/>
  <c r="C1087" i="13"/>
  <c r="C1088" i="13"/>
  <c r="C1089" i="13"/>
  <c r="C1090" i="13"/>
  <c r="C1091" i="13"/>
  <c r="C1092" i="13"/>
  <c r="C1093" i="13"/>
  <c r="C1094" i="13"/>
  <c r="C1095" i="13"/>
  <c r="C1096" i="13"/>
  <c r="C1097" i="13"/>
  <c r="C1098" i="13"/>
  <c r="C1099" i="13"/>
  <c r="C1100" i="13"/>
  <c r="C1101" i="13"/>
  <c r="C1102" i="13"/>
  <c r="C1103" i="13"/>
  <c r="C1104" i="13"/>
  <c r="C1105" i="13"/>
  <c r="C1106" i="13"/>
  <c r="C1107" i="13"/>
  <c r="C1108" i="13"/>
  <c r="C1109" i="13"/>
  <c r="C1110" i="13"/>
  <c r="C1111" i="13"/>
  <c r="C1112" i="13"/>
  <c r="C1113" i="13"/>
  <c r="C1114" i="13"/>
  <c r="C1115" i="13"/>
  <c r="C1116" i="13"/>
  <c r="C1117" i="13"/>
  <c r="C1118" i="13"/>
  <c r="C1119" i="13"/>
  <c r="C1120" i="13"/>
  <c r="C1121" i="13"/>
  <c r="C1122" i="13"/>
  <c r="C1123" i="13"/>
  <c r="C1124" i="13"/>
  <c r="C1125" i="13"/>
  <c r="C1126" i="13"/>
  <c r="C1127" i="13"/>
  <c r="C1128" i="13"/>
  <c r="C1129" i="13"/>
  <c r="C1130" i="13"/>
  <c r="C1131" i="13"/>
  <c r="C1132" i="13"/>
  <c r="C1133" i="13"/>
  <c r="C1134" i="13"/>
  <c r="C1135" i="13"/>
  <c r="C1136" i="13"/>
  <c r="C1137" i="13"/>
  <c r="C1138" i="13"/>
  <c r="C1139" i="13"/>
  <c r="C1140" i="13"/>
  <c r="C1141" i="13"/>
  <c r="C1142" i="13"/>
  <c r="C1143" i="13"/>
  <c r="C1144" i="13"/>
  <c r="C1145" i="13"/>
  <c r="C1146" i="13"/>
  <c r="C1147" i="13"/>
  <c r="C1148" i="13"/>
  <c r="C1149" i="13"/>
  <c r="C1150" i="13"/>
  <c r="C1151" i="13"/>
  <c r="C1152" i="13"/>
  <c r="C1153" i="13"/>
  <c r="C1154" i="13"/>
  <c r="C1155" i="13"/>
  <c r="C1156" i="13"/>
  <c r="C1157" i="13"/>
  <c r="C1158" i="13"/>
  <c r="C1159" i="13"/>
  <c r="C1160" i="13"/>
  <c r="C1161" i="13"/>
  <c r="C1162" i="13"/>
  <c r="C1163" i="13"/>
  <c r="C1164" i="13"/>
  <c r="C1165" i="13"/>
  <c r="C1166" i="13"/>
  <c r="C1167" i="13"/>
  <c r="C1168" i="13"/>
  <c r="C1169" i="13"/>
  <c r="C1170" i="13"/>
  <c r="C1171" i="13"/>
  <c r="C1172" i="13"/>
  <c r="C1173" i="13"/>
  <c r="C1174" i="13"/>
  <c r="C1175" i="13"/>
  <c r="C1176" i="13"/>
  <c r="C1177" i="13"/>
  <c r="C1178" i="13"/>
  <c r="C1179" i="13"/>
  <c r="C1180" i="13"/>
  <c r="C1181" i="13"/>
  <c r="C1182" i="13"/>
  <c r="C1183" i="13"/>
  <c r="C1184" i="13"/>
  <c r="C1185" i="13"/>
  <c r="C1186" i="13"/>
  <c r="C1187" i="13"/>
  <c r="C1188" i="13"/>
  <c r="C1189" i="13"/>
  <c r="C1190" i="13"/>
  <c r="C1191" i="13"/>
  <c r="C1192" i="13"/>
  <c r="C1193" i="13"/>
  <c r="C1194" i="13"/>
  <c r="C1195" i="13"/>
  <c r="C1196" i="13"/>
  <c r="C1197" i="13"/>
  <c r="C1198" i="13"/>
  <c r="C1199" i="13"/>
  <c r="C1200" i="13"/>
  <c r="C1201" i="13"/>
  <c r="C1202" i="13"/>
  <c r="C1203" i="13"/>
  <c r="C1204" i="13"/>
  <c r="C1205" i="13"/>
  <c r="C1206" i="13"/>
  <c r="C1207" i="13"/>
  <c r="C1208" i="13"/>
  <c r="C1209" i="13"/>
  <c r="C1210" i="13"/>
  <c r="C1211" i="13"/>
  <c r="C1212" i="13"/>
  <c r="C1213" i="13"/>
  <c r="C1214" i="13"/>
  <c r="C1215" i="13"/>
  <c r="C1216" i="13"/>
  <c r="C1217" i="13"/>
  <c r="C1218" i="13"/>
  <c r="C1219" i="13"/>
  <c r="C1220" i="13"/>
  <c r="C1221" i="13"/>
  <c r="C1222" i="13"/>
  <c r="C1223" i="13"/>
  <c r="C1224" i="13"/>
  <c r="C1225" i="13"/>
  <c r="C1226" i="13"/>
  <c r="C1227" i="13"/>
  <c r="C1228" i="13"/>
  <c r="C1229" i="13"/>
  <c r="C1230" i="13"/>
  <c r="C1231" i="13"/>
  <c r="C1232" i="13"/>
  <c r="C1233" i="13"/>
  <c r="C1234" i="13"/>
  <c r="C1235" i="13"/>
  <c r="C1236" i="13"/>
  <c r="C1237" i="13"/>
  <c r="C1238" i="13"/>
  <c r="C1239" i="13"/>
  <c r="C1240" i="13"/>
  <c r="C1241" i="13"/>
  <c r="C1242" i="13"/>
  <c r="C1243" i="13"/>
  <c r="C1244" i="13"/>
  <c r="C1245" i="13"/>
  <c r="C1246" i="13"/>
  <c r="C1247" i="13"/>
  <c r="C1248" i="13"/>
  <c r="C1249" i="13"/>
  <c r="C1250" i="13"/>
  <c r="C1251" i="13"/>
  <c r="C1252" i="13"/>
  <c r="C1253" i="13"/>
  <c r="C1254" i="13"/>
  <c r="C1255" i="13"/>
  <c r="C1256" i="13"/>
  <c r="C1257" i="13"/>
  <c r="C1258" i="13"/>
  <c r="C1259" i="13"/>
  <c r="C1260" i="13"/>
  <c r="C1261" i="13"/>
  <c r="C1262" i="13"/>
  <c r="C1263" i="13"/>
  <c r="C1264" i="13"/>
  <c r="C1265" i="13"/>
  <c r="C1266" i="13"/>
  <c r="C1267" i="13"/>
  <c r="C1268" i="13"/>
  <c r="C1269" i="13"/>
  <c r="C1270" i="13"/>
  <c r="C1271" i="13"/>
  <c r="C1272" i="13"/>
  <c r="C1273" i="13"/>
  <c r="C1274" i="13"/>
  <c r="C1275" i="13"/>
  <c r="C1276" i="13"/>
  <c r="C1277" i="13"/>
  <c r="C1278" i="13"/>
  <c r="C1279" i="13"/>
  <c r="C1280" i="13"/>
  <c r="C1281" i="13"/>
  <c r="C1282" i="13"/>
  <c r="C1283" i="13"/>
  <c r="C1284" i="13"/>
  <c r="C1285" i="13"/>
  <c r="C1286" i="13"/>
  <c r="C1287" i="13"/>
  <c r="C1288" i="13"/>
  <c r="F16" i="12"/>
  <c r="C16" i="12"/>
  <c r="F22" i="12"/>
  <c r="F23" i="12"/>
  <c r="F24" i="12"/>
  <c r="F25" i="12"/>
  <c r="F26" i="12"/>
  <c r="F27" i="12"/>
  <c r="F28" i="12"/>
  <c r="F21" i="12"/>
  <c r="F13" i="12"/>
  <c r="F11" i="12"/>
  <c r="F9" i="12"/>
  <c r="C13" i="12"/>
  <c r="C11" i="12"/>
  <c r="C9" i="12"/>
  <c r="E3" i="12"/>
</calcChain>
</file>

<file path=xl/sharedStrings.xml><?xml version="1.0" encoding="utf-8"?>
<sst xmlns="http://schemas.openxmlformats.org/spreadsheetml/2006/main" count="4095" uniqueCount="189">
  <si>
    <t>nom</t>
  </si>
  <si>
    <t>code livreur</t>
  </si>
  <si>
    <t>prénom</t>
  </si>
  <si>
    <t>portable</t>
  </si>
  <si>
    <t>Prost</t>
  </si>
  <si>
    <t>Alain</t>
  </si>
  <si>
    <t>Vettel</t>
  </si>
  <si>
    <t>Sébastien</t>
  </si>
  <si>
    <t>Jack</t>
  </si>
  <si>
    <t>Brabham</t>
  </si>
  <si>
    <t>Niki</t>
  </si>
  <si>
    <t>Lauda</t>
  </si>
  <si>
    <t>Enzo</t>
  </si>
  <si>
    <t>Ferrari</t>
  </si>
  <si>
    <t>Dan</t>
  </si>
  <si>
    <t>Gurney</t>
  </si>
  <si>
    <t>PA-001</t>
  </si>
  <si>
    <t>VS-002</t>
  </si>
  <si>
    <t>EF-005</t>
  </si>
  <si>
    <t>DG-006</t>
  </si>
  <si>
    <t>Du Gast</t>
  </si>
  <si>
    <t>Camille</t>
  </si>
  <si>
    <t>Thirion</t>
  </si>
  <si>
    <t>Gilberte</t>
  </si>
  <si>
    <t>Mouton</t>
  </si>
  <si>
    <t>Michèle</t>
  </si>
  <si>
    <t>JB-013</t>
  </si>
  <si>
    <t>NL-014</t>
  </si>
  <si>
    <t>TG-003</t>
  </si>
  <si>
    <t>MM-004</t>
  </si>
  <si>
    <t>DC-011</t>
  </si>
  <si>
    <t>immatriculation</t>
  </si>
  <si>
    <t>marque</t>
  </si>
  <si>
    <t>modèle</t>
  </si>
  <si>
    <t>AA-123-AA</t>
  </si>
  <si>
    <t>BB-456-BB</t>
  </si>
  <si>
    <t>CC-789-CC</t>
  </si>
  <si>
    <t>DD-147-DD</t>
  </si>
  <si>
    <t>EE-258-EE</t>
  </si>
  <si>
    <t>Renault</t>
  </si>
  <si>
    <t>Kangoo</t>
  </si>
  <si>
    <t xml:space="preserve">Citroën </t>
  </si>
  <si>
    <t>Jumpy</t>
  </si>
  <si>
    <t>Jumper</t>
  </si>
  <si>
    <t xml:space="preserve">Fiat </t>
  </si>
  <si>
    <t>Ducato</t>
  </si>
  <si>
    <t>Ford</t>
  </si>
  <si>
    <t>Transit</t>
  </si>
  <si>
    <t>CELLES</t>
  </si>
  <si>
    <t>BRANTOME EN PERIGORD</t>
  </si>
  <si>
    <t>PAYS DE BELVES</t>
  </si>
  <si>
    <t>BOULAZAC ISLE MANOIRE</t>
  </si>
  <si>
    <t>BEAUMONTOIS EN PERIGORD</t>
  </si>
  <si>
    <t>LA BOISSIERE D ANS</t>
  </si>
  <si>
    <t>NOTRE DAME DE SANILHAC</t>
  </si>
  <si>
    <t>CASTELS</t>
  </si>
  <si>
    <t>LES GRAULGES</t>
  </si>
  <si>
    <t>FESTALEMPS</t>
  </si>
  <si>
    <t>PERIGUEUX</t>
  </si>
  <si>
    <t>ST LAURENT DES VIGNES</t>
  </si>
  <si>
    <t>ST AQUILIN</t>
  </si>
  <si>
    <t>LA CASSAGNE</t>
  </si>
  <si>
    <t>BOSSET</t>
  </si>
  <si>
    <t>DOUVILLE</t>
  </si>
  <si>
    <t>COUZE ET ST FRONT</t>
  </si>
  <si>
    <t>ANLHIAC</t>
  </si>
  <si>
    <t>ST SEVERIN D ESTISSAC</t>
  </si>
  <si>
    <t>PROISSANS</t>
  </si>
  <si>
    <t>LA BACHELLERIE</t>
  </si>
  <si>
    <t>BONNEVILLE ST AVIT DE FUMADIERES</t>
  </si>
  <si>
    <t>RIBAGNAC</t>
  </si>
  <si>
    <t>CASTELNAUD LA CHAPELLE</t>
  </si>
  <si>
    <t>ST CHAMASSY</t>
  </si>
  <si>
    <t>ANGOISSE</t>
  </si>
  <si>
    <t>MONTIGNAC</t>
  </si>
  <si>
    <t>HAUTEFAYE</t>
  </si>
  <si>
    <t>BOURG DES MAISONS</t>
  </si>
  <si>
    <t>ST PIERRE DE CHIGNAC</t>
  </si>
  <si>
    <t>BUSSAC</t>
  </si>
  <si>
    <t>ST BARTHELEMY DE BUSSIERE</t>
  </si>
  <si>
    <t>PRATS DE CARLUX</t>
  </si>
  <si>
    <t>GRUN BORDAS</t>
  </si>
  <si>
    <t>COUBJOURS</t>
  </si>
  <si>
    <t>BOURGNAC</t>
  </si>
  <si>
    <t>ST VINCENT SUR L ISLE</t>
  </si>
  <si>
    <t>COURSAC</t>
  </si>
  <si>
    <t>LA COQUILLE</t>
  </si>
  <si>
    <t>NEGRONDES</t>
  </si>
  <si>
    <t>CHAMPS ROMAIN</t>
  </si>
  <si>
    <t>ALLES SUR DORDOGNE</t>
  </si>
  <si>
    <t>LA ROCHE CHALAIS</t>
  </si>
  <si>
    <t>EYMET</t>
  </si>
  <si>
    <t>PAUNAT</t>
  </si>
  <si>
    <t>COURS DE PILE</t>
  </si>
  <si>
    <t>CANTILLAC</t>
  </si>
  <si>
    <t>ST CASSIEN</t>
  </si>
  <si>
    <t>BESSE</t>
  </si>
  <si>
    <t>BOISSE</t>
  </si>
  <si>
    <t>CONDAT SUR VEZERE</t>
  </si>
  <si>
    <t>PLAZAC</t>
  </si>
  <si>
    <t>ARCHIGNAC</t>
  </si>
  <si>
    <t>MINZAC</t>
  </si>
  <si>
    <t>PEYZAC LE MOUSTIER</t>
  </si>
  <si>
    <t>JUMILHAC LE GRAND</t>
  </si>
  <si>
    <t>CHANCELADE</t>
  </si>
  <si>
    <t>GARDONNE</t>
  </si>
  <si>
    <t>ST MARTIAL D ARTENSET</t>
  </si>
  <si>
    <t>ST PAUL LA ROCHE</t>
  </si>
  <si>
    <t>CP</t>
  </si>
  <si>
    <t>Ville</t>
  </si>
  <si>
    <t>poids (kg)</t>
  </si>
  <si>
    <t>charge utile (kg)</t>
  </si>
  <si>
    <t xml:space="preserve">Mme Jones, connaissant vos compétences en Excel, vous demande de créer la fiche de tournée journalière que les livreurs remplissent avec elle tous les matins avant de prendre la route.
Pour vous aider, elle vous donne 2 exemples de fiche et les consignes suivantes :
</t>
  </si>
  <si>
    <t xml:space="preserve">La date du jour doit s'afficher automatiquement
</t>
  </si>
  <si>
    <t xml:space="preserve">- le nombre de colis doit se calculer automatiquement, le poids total également.
</t>
  </si>
  <si>
    <t xml:space="preserve">- ATTENTION, si le poids total dépasse la charge utile du véhicule (voir exemple 2) il doit apparaître en jaune sur fond rouge, gras et italique.
</t>
  </si>
  <si>
    <t xml:space="preserve">- préparer une mise en page la plus lisible possible.
</t>
  </si>
  <si>
    <t xml:space="preserve">Pour finir, Mme Jones sera par moment absente le matin, il faudrait que les livreurs soient autonomes pour remplir ce document sans le corrompre.
- Protégez-le, seules les cellules entourées de jaune dans l'exemple 2 doivent être accessibles.
</t>
  </si>
  <si>
    <t xml:space="preserve">- le code livreur sera une liste déroulante à partir de la "bdd livreur" son nom, prénom et téléphone devront s'afficher automatiquement
</t>
  </si>
  <si>
    <t xml:space="preserve">- L'immatriculation du véhicule sera une liste déroulante à partir de la "bdd véhicule" sa marque, modèle et charge utile devront s'afficher automatiquement.
</t>
  </si>
  <si>
    <t xml:space="preserve">- Les lignes des colis sont saisies au clavier, pour allez plus vite, il faudrait que les villes s'affichent dès la saisie des codes postaux.
</t>
  </si>
  <si>
    <r>
      <rPr>
        <b/>
        <sz val="11"/>
        <color theme="0"/>
        <rFont val="Calibri"/>
        <family val="2"/>
        <scheme val="minor"/>
      </rPr>
      <t>Contexte</t>
    </r>
    <r>
      <rPr>
        <sz val="11"/>
        <color theme="0"/>
        <rFont val="Calibri"/>
        <family val="2"/>
        <scheme val="minor"/>
      </rPr>
      <t xml:space="preserve"> : Mme Jones est la directrice de la société de transport "Transport Wyle" qui livre du mobilier du bureau aux établissements publics dans le Lot (24). Vous remplacez Mme Jeanne, assistante-manager.</t>
    </r>
  </si>
  <si>
    <t>EXERCICE 1</t>
  </si>
  <si>
    <t>Fiche de tournée journalière</t>
  </si>
  <si>
    <t>Date</t>
  </si>
  <si>
    <t>livreur</t>
  </si>
  <si>
    <t>véhicule</t>
  </si>
  <si>
    <t>téléphone</t>
  </si>
  <si>
    <t>Nb de colis</t>
  </si>
  <si>
    <t>Poids des colis (kg)</t>
  </si>
  <si>
    <t>colis</t>
  </si>
  <si>
    <t>numéro colis</t>
  </si>
  <si>
    <t>client</t>
  </si>
  <si>
    <t>ville</t>
  </si>
  <si>
    <r>
      <t xml:space="preserve">EXERCICE 2
</t>
    </r>
    <r>
      <rPr>
        <b/>
        <sz val="12"/>
        <color theme="1"/>
        <rFont val="Calibri"/>
        <family val="2"/>
        <scheme val="minor"/>
      </rPr>
      <t xml:space="preserve">avec la feuille "bdd livraison 2017"
</t>
    </r>
  </si>
  <si>
    <t xml:space="preserve">Sur une nouvelle feuille, Mme Jones désire un tableau de bord simple pour :
- analyser l'évolution du nombre de livraisons par mois sur 2017
- connaître le poids total des colis endommagés par nom du livreur
Le tout devrait être filtré par type de client.
</t>
  </si>
  <si>
    <t xml:space="preserve">Sur une nouvelle feuille, Mme Jones désire connaître le nombre de colis léger &lt;= à 50 kg, moyen entre 50 kg à 150 kg et lourd au-delà de 150 kg.
</t>
  </si>
  <si>
    <t xml:space="preserve">En 2017 Mme Jones a dépanné un confrère en effectuant quelques livraisons en Corrèze (19).
Sur une feuille distincte, elle aimerait connaître leur nombre et leur poids.
</t>
  </si>
  <si>
    <t>date</t>
  </si>
  <si>
    <t>type client</t>
  </si>
  <si>
    <t>erreur colis</t>
  </si>
  <si>
    <t>colis endommagé</t>
  </si>
  <si>
    <t>EHPAD</t>
  </si>
  <si>
    <t>école primaire</t>
  </si>
  <si>
    <t>collège</t>
  </si>
  <si>
    <t>maison de la santé</t>
  </si>
  <si>
    <t>lycée</t>
  </si>
  <si>
    <t>mairie</t>
  </si>
  <si>
    <t>X</t>
  </si>
  <si>
    <t>BRIVE</t>
  </si>
  <si>
    <t>TULLE</t>
  </si>
  <si>
    <t xml:space="preserve">- Les feuilles bdd ne doivent pas être accessibles.
</t>
  </si>
  <si>
    <t xml:space="preserve"> Mise en forme et mise en page.
Fonction aujourdhui, rechercheV, nbval, somme …
Validation de données, liste déroulante, protection des cellules.
Mise en forme conditionnelle.
Tableaux et graphiques coisés dynamiques, segment.</t>
  </si>
  <si>
    <t>C47</t>
  </si>
  <si>
    <t>C48</t>
  </si>
  <si>
    <t>C49</t>
  </si>
  <si>
    <t>C50</t>
  </si>
  <si>
    <t>C51</t>
  </si>
  <si>
    <t>Talon</t>
  </si>
  <si>
    <t>Achille</t>
  </si>
  <si>
    <t>TA-007</t>
  </si>
  <si>
    <t>Étiquettes de lignes</t>
  </si>
  <si>
    <t>Total général</t>
  </si>
  <si>
    <t>janv</t>
  </si>
  <si>
    <t>févr</t>
  </si>
  <si>
    <t>mars</t>
  </si>
  <si>
    <t>avr</t>
  </si>
  <si>
    <t>mai</t>
  </si>
  <si>
    <t>juin</t>
  </si>
  <si>
    <t>juil</t>
  </si>
  <si>
    <t>août</t>
  </si>
  <si>
    <t>sept</t>
  </si>
  <si>
    <t>oct</t>
  </si>
  <si>
    <t>nov</t>
  </si>
  <si>
    <t>déc</t>
  </si>
  <si>
    <t>Nombre de date</t>
  </si>
  <si>
    <t>nom livreur</t>
  </si>
  <si>
    <t>Somme de poids (kg)</t>
  </si>
  <si>
    <t>Tableau de bord analyse 2017 des livraisons</t>
  </si>
  <si>
    <t>qualité</t>
  </si>
  <si>
    <t>léger</t>
  </si>
  <si>
    <t>moyen</t>
  </si>
  <si>
    <t>lourd</t>
  </si>
  <si>
    <t>poids</t>
  </si>
  <si>
    <t>Nombre de qualité</t>
  </si>
  <si>
    <t>Num Dép</t>
  </si>
  <si>
    <t>19</t>
  </si>
  <si>
    <t>Nombre de Num Dép</t>
  </si>
  <si>
    <t xml:space="preserve">Savoir-faire qui seront révisés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</si>
</sst>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quot; &quot;##&quot; &quot;##&quot; &quot;##&quot; &quot;##"/>
    <numFmt numFmtId="165" formatCode="[$-F800]dddd\,\ mmmm\ dd\,\ yyyy"/>
  </numFmts>
  <fonts count="11" x14ac:knownFonts="1">
    <font>
      <sz val="11"/>
      <color theme="1"/>
      <name val="Calibri"/>
      <family val="2"/>
      <scheme val="minor"/>
    </font>
    <font>
      <sz val="12"/>
      <color theme="1"/>
      <name val="Calibri"/>
      <family val="2"/>
      <scheme val="minor"/>
    </font>
    <font>
      <sz val="12"/>
      <color theme="0"/>
      <name val="Calibri"/>
      <family val="2"/>
      <scheme val="minor"/>
    </font>
    <font>
      <b/>
      <sz val="20"/>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b/>
      <i/>
      <sz val="14"/>
      <color theme="1"/>
      <name val="Arial Black"/>
      <family val="2"/>
    </font>
    <font>
      <i/>
      <sz val="11"/>
      <color theme="0"/>
      <name val="Arial Black"/>
      <family val="2"/>
    </font>
    <font>
      <b/>
      <sz val="12"/>
      <color theme="1"/>
      <name val="Calibri"/>
      <family val="2"/>
      <scheme val="minor"/>
    </font>
    <font>
      <b/>
      <i/>
      <sz val="20"/>
      <color theme="4" tint="-0.249977111117893"/>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rgb="FFFFC5C5"/>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rgb="FFFF0000"/>
        <bgColor indexed="64"/>
      </patternFill>
    </fill>
    <fill>
      <patternFill patternType="solid">
        <fgColor theme="4" tint="0.39997558519241921"/>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57">
    <xf numFmtId="0" fontId="0" fillId="0" borderId="0" xfId="0"/>
    <xf numFmtId="164" fontId="0" fillId="0" borderId="0" xfId="0" applyNumberFormat="1"/>
    <xf numFmtId="0" fontId="0" fillId="0" borderId="0" xfId="0" applyFont="1" applyAlignment="1">
      <alignment vertical="center" wrapText="1"/>
    </xf>
    <xf numFmtId="0" fontId="2" fillId="2" borderId="0" xfId="1" applyFont="1" applyFill="1" applyAlignment="1">
      <alignment vertical="center"/>
    </xf>
    <xf numFmtId="0" fontId="0" fillId="3" borderId="0" xfId="1" applyFont="1" applyFill="1" applyAlignment="1">
      <alignment vertical="center" wrapText="1"/>
    </xf>
    <xf numFmtId="0" fontId="3" fillId="3" borderId="0" xfId="1" applyFont="1" applyFill="1" applyAlignment="1">
      <alignment horizontal="center" vertical="center" wrapText="1"/>
    </xf>
    <xf numFmtId="0" fontId="5" fillId="2" borderId="0" xfId="1" applyFont="1" applyFill="1" applyAlignment="1">
      <alignment vertical="center" wrapText="1"/>
    </xf>
    <xf numFmtId="0" fontId="0" fillId="0" borderId="11" xfId="0" applyBorder="1"/>
    <xf numFmtId="0" fontId="0" fillId="0" borderId="12" xfId="0" applyBorder="1"/>
    <xf numFmtId="0" fontId="6" fillId="5" borderId="16" xfId="0" applyNumberFormat="1" applyFont="1" applyFill="1" applyBorder="1" applyAlignment="1">
      <alignment horizontal="center"/>
    </xf>
    <xf numFmtId="0" fontId="0" fillId="6" borderId="15" xfId="0" applyFill="1" applyBorder="1"/>
    <xf numFmtId="0" fontId="0" fillId="6" borderId="17" xfId="0" applyFill="1" applyBorder="1"/>
    <xf numFmtId="0" fontId="0" fillId="6" borderId="16" xfId="0" applyFill="1" applyBorder="1"/>
    <xf numFmtId="0" fontId="0" fillId="5" borderId="12" xfId="0" applyNumberFormat="1" applyFill="1" applyBorder="1" applyAlignment="1">
      <alignment horizontal="center"/>
    </xf>
    <xf numFmtId="0" fontId="0" fillId="0" borderId="11" xfId="0" applyNumberFormat="1" applyFill="1" applyBorder="1" applyAlignment="1">
      <alignment horizontal="center"/>
    </xf>
    <xf numFmtId="0" fontId="0" fillId="0" borderId="0" xfId="0" applyNumberFormat="1"/>
    <xf numFmtId="0" fontId="0" fillId="0" borderId="11" xfId="0" applyNumberFormat="1" applyBorder="1" applyAlignment="1">
      <alignment horizontal="center"/>
    </xf>
    <xf numFmtId="0" fontId="0" fillId="0" borderId="12" xfId="0" applyNumberFormat="1" applyBorder="1" applyAlignment="1">
      <alignment horizontal="center"/>
    </xf>
    <xf numFmtId="0" fontId="0" fillId="0" borderId="12" xfId="0" applyNumberFormat="1" applyBorder="1"/>
    <xf numFmtId="0" fontId="0" fillId="0" borderId="13" xfId="0" applyNumberFormat="1" applyBorder="1"/>
    <xf numFmtId="0" fontId="0" fillId="0" borderId="14" xfId="0" applyNumberFormat="1" applyBorder="1"/>
    <xf numFmtId="0" fontId="0" fillId="0" borderId="15" xfId="0" applyNumberFormat="1" applyBorder="1" applyAlignment="1">
      <alignment horizontal="center"/>
    </xf>
    <xf numFmtId="0" fontId="6" fillId="4" borderId="18" xfId="0" applyNumberFormat="1" applyFont="1" applyFill="1" applyBorder="1" applyAlignment="1">
      <alignment horizontal="center"/>
    </xf>
    <xf numFmtId="0" fontId="6" fillId="4" borderId="19" xfId="0" applyNumberFormat="1" applyFont="1" applyFill="1" applyBorder="1" applyAlignment="1">
      <alignment horizontal="center"/>
    </xf>
    <xf numFmtId="0" fontId="6" fillId="4" borderId="20" xfId="0" applyNumberFormat="1" applyFont="1" applyFill="1" applyBorder="1" applyAlignment="1">
      <alignment horizontal="center"/>
    </xf>
    <xf numFmtId="0" fontId="0" fillId="0" borderId="23" xfId="0" applyNumberFormat="1" applyBorder="1" applyAlignment="1">
      <alignment horizontal="center"/>
    </xf>
    <xf numFmtId="0" fontId="0" fillId="0" borderId="26" xfId="0" applyNumberFormat="1" applyBorder="1" applyAlignment="1">
      <alignment horizontal="center"/>
    </xf>
    <xf numFmtId="14" fontId="0" fillId="0" borderId="0" xfId="0" applyNumberFormat="1" applyAlignment="1">
      <alignment horizontal="center"/>
    </xf>
    <xf numFmtId="0" fontId="0" fillId="0" borderId="0" xfId="0" applyAlignment="1">
      <alignment horizontal="center"/>
    </xf>
    <xf numFmtId="14" fontId="0" fillId="0" borderId="0" xfId="0" applyNumberFormat="1"/>
    <xf numFmtId="0" fontId="0" fillId="8" borderId="0" xfId="1" applyFont="1" applyFill="1" applyAlignment="1">
      <alignment vertical="center" wrapText="1"/>
    </xf>
    <xf numFmtId="0" fontId="0" fillId="8" borderId="0" xfId="1" quotePrefix="1" applyFont="1" applyFill="1" applyAlignment="1">
      <alignment vertical="center" wrapText="1"/>
    </xf>
    <xf numFmtId="164" fontId="0" fillId="5" borderId="12" xfId="0" applyNumberFormat="1" applyFill="1" applyBorder="1" applyAlignment="1">
      <alignment horizontal="center"/>
    </xf>
    <xf numFmtId="0" fontId="5" fillId="7" borderId="12" xfId="0" applyNumberFormat="1" applyFont="1" applyFill="1" applyBorder="1" applyAlignment="1" applyProtection="1">
      <alignment horizontal="center"/>
      <protection locked="0"/>
    </xf>
    <xf numFmtId="0" fontId="0" fillId="0" borderId="21" xfId="0" applyNumberFormat="1" applyBorder="1" applyAlignment="1" applyProtection="1">
      <alignment horizontal="center"/>
      <protection locked="0"/>
    </xf>
    <xf numFmtId="0" fontId="0" fillId="0" borderId="22" xfId="0" applyNumberFormat="1" applyBorder="1" applyAlignment="1" applyProtection="1">
      <alignment horizontal="center"/>
      <protection locked="0"/>
    </xf>
    <xf numFmtId="0" fontId="0" fillId="0" borderId="24" xfId="0" applyNumberFormat="1" applyBorder="1" applyAlignment="1" applyProtection="1">
      <alignment horizontal="center"/>
      <protection locked="0"/>
    </xf>
    <xf numFmtId="0" fontId="0" fillId="0" borderId="25" xfId="0" applyNumberFormat="1" applyBorder="1" applyAlignment="1" applyProtection="1">
      <alignment horizontal="center"/>
      <protection locked="0"/>
    </xf>
    <xf numFmtId="0" fontId="0" fillId="0" borderId="0" xfId="0" pivotButton="1"/>
    <xf numFmtId="14" fontId="0" fillId="0" borderId="0" xfId="0" applyNumberFormat="1" applyAlignment="1">
      <alignment horizontal="left"/>
    </xf>
    <xf numFmtId="0" fontId="0" fillId="0" borderId="0" xfId="0" applyAlignment="1">
      <alignment horizontal="left"/>
    </xf>
    <xf numFmtId="0" fontId="8" fillId="6" borderId="15" xfId="0" applyNumberFormat="1" applyFont="1" applyFill="1" applyBorder="1" applyAlignment="1">
      <alignment horizontal="center"/>
    </xf>
    <xf numFmtId="0" fontId="8" fillId="6" borderId="17" xfId="0" applyNumberFormat="1" applyFont="1" applyFill="1" applyBorder="1" applyAlignment="1">
      <alignment horizontal="center"/>
    </xf>
    <xf numFmtId="0" fontId="8" fillId="6" borderId="16" xfId="0" applyNumberFormat="1" applyFont="1" applyFill="1" applyBorder="1" applyAlignment="1">
      <alignment horizontal="center"/>
    </xf>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0" borderId="4" xfId="0" applyFont="1" applyBorder="1" applyAlignment="1">
      <alignment horizontal="center"/>
    </xf>
    <xf numFmtId="0" fontId="7" fillId="0" borderId="5" xfId="0" applyFont="1" applyBorder="1" applyAlignment="1">
      <alignment horizontal="center"/>
    </xf>
    <xf numFmtId="165" fontId="7" fillId="5" borderId="4" xfId="0" applyNumberFormat="1" applyFont="1" applyFill="1" applyBorder="1" applyAlignment="1">
      <alignment horizontal="center" vertical="center"/>
    </xf>
    <xf numFmtId="165" fontId="7" fillId="5" borderId="5" xfId="0" applyNumberFormat="1" applyFont="1" applyFill="1" applyBorder="1" applyAlignment="1">
      <alignment horizontal="center" vertical="center"/>
    </xf>
    <xf numFmtId="0" fontId="8" fillId="6" borderId="9" xfId="0" applyFont="1" applyFill="1" applyBorder="1" applyAlignment="1">
      <alignment horizontal="center"/>
    </xf>
    <xf numFmtId="0" fontId="8" fillId="6" borderId="10" xfId="0" applyFont="1" applyFill="1" applyBorder="1" applyAlignment="1">
      <alignment horizontal="center"/>
    </xf>
    <xf numFmtId="0" fontId="10" fillId="0" borderId="0" xfId="0" applyFont="1" applyAlignment="1">
      <alignment horizontal="center"/>
    </xf>
  </cellXfs>
  <cellStyles count="2">
    <cellStyle name="Normal" xfId="0" builtinId="0"/>
    <cellStyle name="Normal 2" xfId="1" xr:uid="{6D0C9E35-F16F-4E2E-BC56-7C17E8540265}"/>
  </cellStyles>
  <dxfs count="7">
    <dxf>
      <numFmt numFmtId="0" formatCode="General"/>
    </dxf>
    <dxf>
      <numFmt numFmtId="0" formatCode="General"/>
    </dxf>
    <dxf>
      <numFmt numFmtId="0" formatCode="General"/>
    </dxf>
    <dxf>
      <numFmt numFmtId="19" formatCode="dd/mm/yyyy"/>
    </dxf>
    <dxf>
      <alignment horizontal="center" vertical="bottom" textRotation="0" wrapText="0" indent="0" justifyLastLine="0" shrinkToFit="0" readingOrder="0"/>
    </dxf>
    <dxf>
      <numFmt numFmtId="164" formatCode="0#&quot; &quot;##&quot; &quot;##&quot; &quot;##&quot; &quot;##"/>
    </dxf>
    <dxf>
      <font>
        <b/>
        <i/>
        <color rgb="FFFFFF00"/>
      </font>
      <fill>
        <patternFill>
          <bgColor rgb="FFFF0000"/>
        </patternFill>
      </fill>
    </dxf>
  </dxfs>
  <tableStyles count="0" defaultTableStyle="TableStyleMedium2" defaultPivotStyle="PivotStyleLight16"/>
  <colors>
    <mruColors>
      <color rgb="FFFFC5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[Exercice filim.fr - Excel niveau 3 - Transport Wyle Correction.xlsx]tabl de bord!Tableau croisé dynamique1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Évolution du</a:t>
            </a:r>
            <a:r>
              <a:rPr lang="en-US" baseline="0"/>
              <a:t> nb de livraison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pivotFmt>
    </c:pivotFmts>
    <c:plotArea>
      <c:layout/>
      <c:areaChart>
        <c:grouping val="standard"/>
        <c:varyColors val="0"/>
        <c:ser>
          <c:idx val="0"/>
          <c:order val="0"/>
          <c:tx>
            <c:strRef>
              <c:f>'tabl de bord'!$B$4</c:f>
              <c:strCache>
                <c:ptCount val="1"/>
                <c:pt idx="0">
                  <c:v>Total</c:v>
                </c:pt>
              </c:strCache>
            </c:strRef>
          </c:tx>
          <c:spPr>
            <a:solidFill>
              <a:schemeClr val="accent1"/>
            </a:solidFill>
            <a:ln>
              <a:noFill/>
            </a:ln>
            <a:effectLst/>
          </c:spPr>
          <c:cat>
            <c:strRef>
              <c:f>'tabl de bord'!$A$5:$A$17</c:f>
              <c:strCache>
                <c:ptCount val="12"/>
                <c:pt idx="0">
                  <c:v>janv</c:v>
                </c:pt>
                <c:pt idx="1">
                  <c:v>févr</c:v>
                </c:pt>
                <c:pt idx="2">
                  <c:v>mars</c:v>
                </c:pt>
                <c:pt idx="3">
                  <c:v>avr</c:v>
                </c:pt>
                <c:pt idx="4">
                  <c:v>mai</c:v>
                </c:pt>
                <c:pt idx="5">
                  <c:v>juin</c:v>
                </c:pt>
                <c:pt idx="6">
                  <c:v>juil</c:v>
                </c:pt>
                <c:pt idx="7">
                  <c:v>août</c:v>
                </c:pt>
                <c:pt idx="8">
                  <c:v>sept</c:v>
                </c:pt>
                <c:pt idx="9">
                  <c:v>oct</c:v>
                </c:pt>
                <c:pt idx="10">
                  <c:v>nov</c:v>
                </c:pt>
                <c:pt idx="11">
                  <c:v>déc</c:v>
                </c:pt>
              </c:strCache>
            </c:strRef>
          </c:cat>
          <c:val>
            <c:numRef>
              <c:f>'tabl de bord'!$B$5:$B$17</c:f>
              <c:numCache>
                <c:formatCode>General</c:formatCode>
                <c:ptCount val="12"/>
                <c:pt idx="0">
                  <c:v>51</c:v>
                </c:pt>
                <c:pt idx="1">
                  <c:v>35</c:v>
                </c:pt>
                <c:pt idx="2">
                  <c:v>63</c:v>
                </c:pt>
                <c:pt idx="3">
                  <c:v>126</c:v>
                </c:pt>
                <c:pt idx="4">
                  <c:v>166</c:v>
                </c:pt>
                <c:pt idx="5">
                  <c:v>149</c:v>
                </c:pt>
                <c:pt idx="6">
                  <c:v>167</c:v>
                </c:pt>
                <c:pt idx="7">
                  <c:v>174</c:v>
                </c:pt>
                <c:pt idx="8">
                  <c:v>172</c:v>
                </c:pt>
                <c:pt idx="9">
                  <c:v>96</c:v>
                </c:pt>
                <c:pt idx="10">
                  <c:v>42</c:v>
                </c:pt>
                <c:pt idx="11">
                  <c:v>46</c:v>
                </c:pt>
              </c:numCache>
            </c:numRef>
          </c:val>
          <c:extLst>
            <c:ext xmlns:c16="http://schemas.microsoft.com/office/drawing/2014/chart" uri="{C3380CC4-5D6E-409C-BE32-E72D297353CC}">
              <c16:uniqueId val="{00000000-9ECA-4082-8B78-F500A1F617C8}"/>
            </c:ext>
          </c:extLst>
        </c:ser>
        <c:dLbls>
          <c:showLegendKey val="0"/>
          <c:showVal val="0"/>
          <c:showCatName val="0"/>
          <c:showSerName val="0"/>
          <c:showPercent val="0"/>
          <c:showBubbleSize val="0"/>
        </c:dLbls>
        <c:axId val="922171312"/>
        <c:axId val="922179512"/>
      </c:areaChart>
      <c:catAx>
        <c:axId val="922171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922179512"/>
        <c:crosses val="autoZero"/>
        <c:auto val="1"/>
        <c:lblAlgn val="ctr"/>
        <c:lblOffset val="100"/>
        <c:noMultiLvlLbl val="0"/>
      </c:catAx>
      <c:valAx>
        <c:axId val="922179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9221713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[Exercice filim.fr - Excel niveau 3 - Transport Wyle Correction.xlsx]tabl de bord!Tableau croisé dynamique2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poids des colis endommagés</a:t>
            </a:r>
          </a:p>
        </c:rich>
      </c:tx>
      <c:layout>
        <c:manualLayout>
          <c:xMode val="edge"/>
          <c:yMode val="edge"/>
          <c:x val="0.38338481713124556"/>
          <c:y val="4.88845144356955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69267611180042"/>
          <c:y val="0.21596784776902886"/>
          <c:w val="0.79798605556858748"/>
          <c:h val="0.73310622630504518"/>
        </c:manualLayout>
      </c:layout>
      <c:barChart>
        <c:barDir val="bar"/>
        <c:grouping val="clustered"/>
        <c:varyColors val="0"/>
        <c:ser>
          <c:idx val="0"/>
          <c:order val="0"/>
          <c:tx>
            <c:strRef>
              <c:f>'tabl de bord'!$B$24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 de bord'!$A$25:$A$30</c:f>
              <c:strCache>
                <c:ptCount val="5"/>
                <c:pt idx="0">
                  <c:v>Enzo</c:v>
                </c:pt>
                <c:pt idx="1">
                  <c:v>Niki</c:v>
                </c:pt>
                <c:pt idx="2">
                  <c:v>Vettel</c:v>
                </c:pt>
                <c:pt idx="3">
                  <c:v>Du Gast</c:v>
                </c:pt>
                <c:pt idx="4">
                  <c:v>Thirion</c:v>
                </c:pt>
              </c:strCache>
            </c:strRef>
          </c:cat>
          <c:val>
            <c:numRef>
              <c:f>'tabl de bord'!$B$25:$B$30</c:f>
              <c:numCache>
                <c:formatCode>General</c:formatCode>
                <c:ptCount val="5"/>
                <c:pt idx="0">
                  <c:v>73</c:v>
                </c:pt>
                <c:pt idx="1">
                  <c:v>111</c:v>
                </c:pt>
                <c:pt idx="2">
                  <c:v>258</c:v>
                </c:pt>
                <c:pt idx="3">
                  <c:v>317</c:v>
                </c:pt>
                <c:pt idx="4">
                  <c:v>486</c:v>
                </c:pt>
              </c:numCache>
            </c:numRef>
          </c:val>
          <c:extLst>
            <c:ext xmlns:c16="http://schemas.microsoft.com/office/drawing/2014/chart" uri="{C3380CC4-5D6E-409C-BE32-E72D297353CC}">
              <c16:uniqueId val="{00000000-0B18-414B-A081-7E5575CD6844}"/>
            </c:ext>
          </c:extLst>
        </c:ser>
        <c:dLbls>
          <c:dLblPos val="inEnd"/>
          <c:showLegendKey val="0"/>
          <c:showVal val="1"/>
          <c:showCatName val="0"/>
          <c:showSerName val="0"/>
          <c:showPercent val="0"/>
          <c:showBubbleSize val="0"/>
        </c:dLbls>
        <c:gapWidth val="182"/>
        <c:axId val="922175904"/>
        <c:axId val="922178200"/>
      </c:barChart>
      <c:catAx>
        <c:axId val="922175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fr-FR"/>
          </a:p>
        </c:txPr>
        <c:crossAx val="922178200"/>
        <c:crosses val="autoZero"/>
        <c:auto val="1"/>
        <c:lblAlgn val="ctr"/>
        <c:lblOffset val="100"/>
        <c:noMultiLvlLbl val="0"/>
      </c:catAx>
      <c:valAx>
        <c:axId val="922178200"/>
        <c:scaling>
          <c:orientation val="minMax"/>
        </c:scaling>
        <c:delete val="1"/>
        <c:axPos val="b"/>
        <c:numFmt formatCode="General" sourceLinked="1"/>
        <c:majorTickMark val="none"/>
        <c:minorTickMark val="none"/>
        <c:tickLblPos val="nextTo"/>
        <c:crossAx val="92217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tmp"/><Relationship Id="rId1" Type="http://schemas.openxmlformats.org/officeDocument/2006/relationships/image" Target="../media/image2.tmp"/></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18676</xdr:rowOff>
    </xdr:from>
    <xdr:to>
      <xdr:col>0</xdr:col>
      <xdr:colOff>4557059</xdr:colOff>
      <xdr:row>1</xdr:row>
      <xdr:rowOff>63500</xdr:rowOff>
    </xdr:to>
    <xdr:sp macro="" textlink="">
      <xdr:nvSpPr>
        <xdr:cNvPr id="2" name="Rectangle 1">
          <a:extLst>
            <a:ext uri="{FF2B5EF4-FFF2-40B4-BE49-F238E27FC236}">
              <a16:creationId xmlns:a16="http://schemas.microsoft.com/office/drawing/2014/main" id="{804EBE9A-9489-4EA5-B4D1-0DE0330DADFD}"/>
            </a:ext>
          </a:extLst>
        </xdr:cNvPr>
        <xdr:cNvSpPr/>
      </xdr:nvSpPr>
      <xdr:spPr>
        <a:xfrm>
          <a:off x="0" y="18676"/>
          <a:ext cx="4557059" cy="1194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r"/>
          <a:r>
            <a:rPr lang="fr-FR" sz="2400" b="1">
              <a:solidFill>
                <a:schemeClr val="accent5"/>
              </a:solidFill>
              <a:latin typeface="Century Gothic" panose="020B0502020202020204" pitchFamily="34" charset="0"/>
            </a:rPr>
            <a:t>Exercice pratique Excel</a:t>
          </a:r>
        </a:p>
        <a:p>
          <a:pPr algn="r"/>
          <a:r>
            <a:rPr lang="fr-FR" sz="1800" b="1">
              <a:solidFill>
                <a:schemeClr val="accent5"/>
              </a:solidFill>
              <a:latin typeface="Century Gothic" panose="020B0502020202020204" pitchFamily="34" charset="0"/>
            </a:rPr>
            <a:t>niveau 3 avancé</a:t>
          </a:r>
        </a:p>
        <a:p>
          <a:pPr algn="r"/>
          <a:r>
            <a:rPr lang="fr-FR" sz="2000" b="1">
              <a:solidFill>
                <a:schemeClr val="accent5"/>
              </a:solidFill>
              <a:latin typeface="Century Gothic" panose="020B0502020202020204" pitchFamily="34" charset="0"/>
            </a:rPr>
            <a:t>"Transport Wyle"</a:t>
          </a:r>
        </a:p>
      </xdr:txBody>
    </xdr:sp>
    <xdr:clientData/>
  </xdr:twoCellAnchor>
  <xdr:twoCellAnchor editAs="oneCell">
    <xdr:from>
      <xdr:col>0</xdr:col>
      <xdr:colOff>4531649</xdr:colOff>
      <xdr:row>0</xdr:row>
      <xdr:rowOff>9770</xdr:rowOff>
    </xdr:from>
    <xdr:to>
      <xdr:col>1</xdr:col>
      <xdr:colOff>1985</xdr:colOff>
      <xdr:row>0</xdr:row>
      <xdr:rowOff>1103924</xdr:rowOff>
    </xdr:to>
    <xdr:pic>
      <xdr:nvPicPr>
        <xdr:cNvPr id="4" name="Image 3">
          <a:extLst>
            <a:ext uri="{FF2B5EF4-FFF2-40B4-BE49-F238E27FC236}">
              <a16:creationId xmlns:a16="http://schemas.microsoft.com/office/drawing/2014/main" id="{6E86CC2A-E129-4983-9AE5-7ABF41001DD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321"/>
        <a:stretch/>
      </xdr:blipFill>
      <xdr:spPr>
        <a:xfrm>
          <a:off x="4531649" y="9770"/>
          <a:ext cx="3257976" cy="10941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329835</xdr:colOff>
      <xdr:row>36</xdr:row>
      <xdr:rowOff>65315</xdr:rowOff>
    </xdr:from>
    <xdr:to>
      <xdr:col>12</xdr:col>
      <xdr:colOff>233768</xdr:colOff>
      <xdr:row>69</xdr:row>
      <xdr:rowOff>58217</xdr:rowOff>
    </xdr:to>
    <xdr:pic>
      <xdr:nvPicPr>
        <xdr:cNvPr id="2" name="Image 1">
          <a:extLst>
            <a:ext uri="{FF2B5EF4-FFF2-40B4-BE49-F238E27FC236}">
              <a16:creationId xmlns:a16="http://schemas.microsoft.com/office/drawing/2014/main" id="{799BC54B-E1E2-4F7E-B798-E855F04EE9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9835" y="6727372"/>
          <a:ext cx="9439819" cy="609978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0</xdr:col>
      <xdr:colOff>411479</xdr:colOff>
      <xdr:row>1</xdr:row>
      <xdr:rowOff>50075</xdr:rowOff>
    </xdr:from>
    <xdr:to>
      <xdr:col>12</xdr:col>
      <xdr:colOff>211988</xdr:colOff>
      <xdr:row>34</xdr:row>
      <xdr:rowOff>17937</xdr:rowOff>
    </xdr:to>
    <xdr:pic>
      <xdr:nvPicPr>
        <xdr:cNvPr id="3" name="Image 2">
          <a:extLst>
            <a:ext uri="{FF2B5EF4-FFF2-40B4-BE49-F238E27FC236}">
              <a16:creationId xmlns:a16="http://schemas.microsoft.com/office/drawing/2014/main" id="{4B634FDC-6082-4865-86E4-4BCF1186F3F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1479" y="232955"/>
          <a:ext cx="9310269" cy="600290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13</xdr:col>
      <xdr:colOff>642258</xdr:colOff>
      <xdr:row>5</xdr:row>
      <xdr:rowOff>10886</xdr:rowOff>
    </xdr:from>
    <xdr:to>
      <xdr:col>15</xdr:col>
      <xdr:colOff>283030</xdr:colOff>
      <xdr:row>7</xdr:row>
      <xdr:rowOff>108858</xdr:rowOff>
    </xdr:to>
    <xdr:sp macro="" textlink="">
      <xdr:nvSpPr>
        <xdr:cNvPr id="4" name="Bulle narrative : rectangle 3">
          <a:extLst>
            <a:ext uri="{FF2B5EF4-FFF2-40B4-BE49-F238E27FC236}">
              <a16:creationId xmlns:a16="http://schemas.microsoft.com/office/drawing/2014/main" id="{805FE018-BF55-410D-82ED-520748C7756F}"/>
            </a:ext>
          </a:extLst>
        </xdr:cNvPr>
        <xdr:cNvSpPr/>
      </xdr:nvSpPr>
      <xdr:spPr>
        <a:xfrm>
          <a:off x="10972801" y="936172"/>
          <a:ext cx="1230086" cy="468086"/>
        </a:xfrm>
        <a:prstGeom prst="wedgeRectCallout">
          <a:avLst>
            <a:gd name="adj1" fmla="val -139086"/>
            <a:gd name="adj2" fmla="val 1469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400"/>
            <a:t>exemple 1</a:t>
          </a:r>
        </a:p>
      </xdr:txBody>
    </xdr:sp>
    <xdr:clientData/>
  </xdr:twoCellAnchor>
  <xdr:twoCellAnchor>
    <xdr:from>
      <xdr:col>13</xdr:col>
      <xdr:colOff>642258</xdr:colOff>
      <xdr:row>36</xdr:row>
      <xdr:rowOff>108858</xdr:rowOff>
    </xdr:from>
    <xdr:to>
      <xdr:col>15</xdr:col>
      <xdr:colOff>283030</xdr:colOff>
      <xdr:row>39</xdr:row>
      <xdr:rowOff>21772</xdr:rowOff>
    </xdr:to>
    <xdr:sp macro="" textlink="">
      <xdr:nvSpPr>
        <xdr:cNvPr id="5" name="Bulle narrative : rectangle 4">
          <a:extLst>
            <a:ext uri="{FF2B5EF4-FFF2-40B4-BE49-F238E27FC236}">
              <a16:creationId xmlns:a16="http://schemas.microsoft.com/office/drawing/2014/main" id="{DCBD9453-D00C-49C5-A579-3518D7204F04}"/>
            </a:ext>
          </a:extLst>
        </xdr:cNvPr>
        <xdr:cNvSpPr/>
      </xdr:nvSpPr>
      <xdr:spPr>
        <a:xfrm>
          <a:off x="10972801" y="6770915"/>
          <a:ext cx="1230086" cy="468086"/>
        </a:xfrm>
        <a:prstGeom prst="wedgeRectCallout">
          <a:avLst>
            <a:gd name="adj1" fmla="val -139086"/>
            <a:gd name="adj2" fmla="val 1469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400"/>
            <a:t>exemple 2</a:t>
          </a:r>
        </a:p>
      </xdr:txBody>
    </xdr:sp>
    <xdr:clientData/>
  </xdr:twoCellAnchor>
  <xdr:twoCellAnchor>
    <xdr:from>
      <xdr:col>2</xdr:col>
      <xdr:colOff>464820</xdr:colOff>
      <xdr:row>43</xdr:row>
      <xdr:rowOff>68580</xdr:rowOff>
    </xdr:from>
    <xdr:to>
      <xdr:col>4</xdr:col>
      <xdr:colOff>0</xdr:colOff>
      <xdr:row>45</xdr:row>
      <xdr:rowOff>137160</xdr:rowOff>
    </xdr:to>
    <xdr:sp macro="" textlink="">
      <xdr:nvSpPr>
        <xdr:cNvPr id="7" name="Forme libre : forme 6">
          <a:extLst>
            <a:ext uri="{FF2B5EF4-FFF2-40B4-BE49-F238E27FC236}">
              <a16:creationId xmlns:a16="http://schemas.microsoft.com/office/drawing/2014/main" id="{4B6FEC97-D7EC-4960-9B5D-11F4DE733C89}"/>
            </a:ext>
          </a:extLst>
        </xdr:cNvPr>
        <xdr:cNvSpPr/>
      </xdr:nvSpPr>
      <xdr:spPr>
        <a:xfrm>
          <a:off x="2049780" y="7932420"/>
          <a:ext cx="1120140" cy="434340"/>
        </a:xfrm>
        <a:custGeom>
          <a:avLst/>
          <a:gdLst>
            <a:gd name="connsiteX0" fmla="*/ 876300 w 1120140"/>
            <a:gd name="connsiteY0" fmla="*/ 38100 h 434340"/>
            <a:gd name="connsiteX1" fmla="*/ 815340 w 1120140"/>
            <a:gd name="connsiteY1" fmla="*/ 15240 h 434340"/>
            <a:gd name="connsiteX2" fmla="*/ 701040 w 1120140"/>
            <a:gd name="connsiteY2" fmla="*/ 0 h 434340"/>
            <a:gd name="connsiteX3" fmla="*/ 381000 w 1120140"/>
            <a:gd name="connsiteY3" fmla="*/ 15240 h 434340"/>
            <a:gd name="connsiteX4" fmla="*/ 320040 w 1120140"/>
            <a:gd name="connsiteY4" fmla="*/ 22860 h 434340"/>
            <a:gd name="connsiteX5" fmla="*/ 190500 w 1120140"/>
            <a:gd name="connsiteY5" fmla="*/ 38100 h 434340"/>
            <a:gd name="connsiteX6" fmla="*/ 99060 w 1120140"/>
            <a:gd name="connsiteY6" fmla="*/ 68580 h 434340"/>
            <a:gd name="connsiteX7" fmla="*/ 76200 w 1120140"/>
            <a:gd name="connsiteY7" fmla="*/ 76200 h 434340"/>
            <a:gd name="connsiteX8" fmla="*/ 53340 w 1120140"/>
            <a:gd name="connsiteY8" fmla="*/ 83820 h 434340"/>
            <a:gd name="connsiteX9" fmla="*/ 38100 w 1120140"/>
            <a:gd name="connsiteY9" fmla="*/ 106680 h 434340"/>
            <a:gd name="connsiteX10" fmla="*/ 15240 w 1120140"/>
            <a:gd name="connsiteY10" fmla="*/ 121920 h 434340"/>
            <a:gd name="connsiteX11" fmla="*/ 0 w 1120140"/>
            <a:gd name="connsiteY11" fmla="*/ 167640 h 434340"/>
            <a:gd name="connsiteX12" fmla="*/ 38100 w 1120140"/>
            <a:gd name="connsiteY12" fmla="*/ 281940 h 434340"/>
            <a:gd name="connsiteX13" fmla="*/ 53340 w 1120140"/>
            <a:gd name="connsiteY13" fmla="*/ 304800 h 434340"/>
            <a:gd name="connsiteX14" fmla="*/ 68580 w 1120140"/>
            <a:gd name="connsiteY14" fmla="*/ 327660 h 434340"/>
            <a:gd name="connsiteX15" fmla="*/ 91440 w 1120140"/>
            <a:gd name="connsiteY15" fmla="*/ 342900 h 434340"/>
            <a:gd name="connsiteX16" fmla="*/ 137160 w 1120140"/>
            <a:gd name="connsiteY16" fmla="*/ 358140 h 434340"/>
            <a:gd name="connsiteX17" fmla="*/ 160020 w 1120140"/>
            <a:gd name="connsiteY17" fmla="*/ 365760 h 434340"/>
            <a:gd name="connsiteX18" fmla="*/ 182880 w 1120140"/>
            <a:gd name="connsiteY18" fmla="*/ 373380 h 434340"/>
            <a:gd name="connsiteX19" fmla="*/ 213360 w 1120140"/>
            <a:gd name="connsiteY19" fmla="*/ 388620 h 434340"/>
            <a:gd name="connsiteX20" fmla="*/ 251460 w 1120140"/>
            <a:gd name="connsiteY20" fmla="*/ 396240 h 434340"/>
            <a:gd name="connsiteX21" fmla="*/ 274320 w 1120140"/>
            <a:gd name="connsiteY21" fmla="*/ 403860 h 434340"/>
            <a:gd name="connsiteX22" fmla="*/ 342900 w 1120140"/>
            <a:gd name="connsiteY22" fmla="*/ 411480 h 434340"/>
            <a:gd name="connsiteX23" fmla="*/ 388620 w 1120140"/>
            <a:gd name="connsiteY23" fmla="*/ 419100 h 434340"/>
            <a:gd name="connsiteX24" fmla="*/ 571500 w 1120140"/>
            <a:gd name="connsiteY24" fmla="*/ 434340 h 434340"/>
            <a:gd name="connsiteX25" fmla="*/ 1043940 w 1120140"/>
            <a:gd name="connsiteY25" fmla="*/ 426720 h 434340"/>
            <a:gd name="connsiteX26" fmla="*/ 1066800 w 1120140"/>
            <a:gd name="connsiteY26" fmla="*/ 419100 h 434340"/>
            <a:gd name="connsiteX27" fmla="*/ 1089660 w 1120140"/>
            <a:gd name="connsiteY27" fmla="*/ 403860 h 434340"/>
            <a:gd name="connsiteX28" fmla="*/ 1112520 w 1120140"/>
            <a:gd name="connsiteY28" fmla="*/ 335280 h 434340"/>
            <a:gd name="connsiteX29" fmla="*/ 1120140 w 1120140"/>
            <a:gd name="connsiteY29" fmla="*/ 312420 h 434340"/>
            <a:gd name="connsiteX30" fmla="*/ 1097280 w 1120140"/>
            <a:gd name="connsiteY30" fmla="*/ 152400 h 434340"/>
            <a:gd name="connsiteX31" fmla="*/ 1089660 w 1120140"/>
            <a:gd name="connsiteY31" fmla="*/ 129540 h 434340"/>
            <a:gd name="connsiteX32" fmla="*/ 1066800 w 1120140"/>
            <a:gd name="connsiteY32" fmla="*/ 114300 h 434340"/>
            <a:gd name="connsiteX33" fmla="*/ 1059180 w 1120140"/>
            <a:gd name="connsiteY33" fmla="*/ 91440 h 434340"/>
            <a:gd name="connsiteX34" fmla="*/ 1036320 w 1120140"/>
            <a:gd name="connsiteY34" fmla="*/ 76200 h 434340"/>
            <a:gd name="connsiteX35" fmla="*/ 990600 w 1120140"/>
            <a:gd name="connsiteY35" fmla="*/ 60960 h 434340"/>
            <a:gd name="connsiteX36" fmla="*/ 937260 w 1120140"/>
            <a:gd name="connsiteY36" fmla="*/ 45720 h 434340"/>
            <a:gd name="connsiteX37" fmla="*/ 891540 w 1120140"/>
            <a:gd name="connsiteY37" fmla="*/ 38100 h 434340"/>
            <a:gd name="connsiteX38" fmla="*/ 723900 w 1120140"/>
            <a:gd name="connsiteY38" fmla="*/ 38100 h 4343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1120140" h="434340">
              <a:moveTo>
                <a:pt x="876300" y="38100"/>
              </a:moveTo>
              <a:cubicBezTo>
                <a:pt x="868884" y="35134"/>
                <a:pt x="828779" y="18226"/>
                <a:pt x="815340" y="15240"/>
              </a:cubicBezTo>
              <a:cubicBezTo>
                <a:pt x="781136" y="7639"/>
                <a:pt x="734057" y="3669"/>
                <a:pt x="701040" y="0"/>
              </a:cubicBezTo>
              <a:cubicBezTo>
                <a:pt x="603808" y="3740"/>
                <a:pt x="481650" y="6852"/>
                <a:pt x="381000" y="15240"/>
              </a:cubicBezTo>
              <a:cubicBezTo>
                <a:pt x="360593" y="16941"/>
                <a:pt x="340393" y="20599"/>
                <a:pt x="320040" y="22860"/>
              </a:cubicBezTo>
              <a:cubicBezTo>
                <a:pt x="193044" y="36971"/>
                <a:pt x="292276" y="23561"/>
                <a:pt x="190500" y="38100"/>
              </a:cubicBezTo>
              <a:lnTo>
                <a:pt x="99060" y="68580"/>
              </a:lnTo>
              <a:lnTo>
                <a:pt x="76200" y="76200"/>
              </a:lnTo>
              <a:lnTo>
                <a:pt x="53340" y="83820"/>
              </a:lnTo>
              <a:cubicBezTo>
                <a:pt x="48260" y="91440"/>
                <a:pt x="44576" y="100204"/>
                <a:pt x="38100" y="106680"/>
              </a:cubicBezTo>
              <a:cubicBezTo>
                <a:pt x="31624" y="113156"/>
                <a:pt x="20094" y="114154"/>
                <a:pt x="15240" y="121920"/>
              </a:cubicBezTo>
              <a:cubicBezTo>
                <a:pt x="6726" y="135543"/>
                <a:pt x="0" y="167640"/>
                <a:pt x="0" y="167640"/>
              </a:cubicBezTo>
              <a:cubicBezTo>
                <a:pt x="9643" y="254424"/>
                <a:pt x="-5138" y="217082"/>
                <a:pt x="38100" y="281940"/>
              </a:cubicBezTo>
              <a:lnTo>
                <a:pt x="53340" y="304800"/>
              </a:lnTo>
              <a:cubicBezTo>
                <a:pt x="58420" y="312420"/>
                <a:pt x="60960" y="322580"/>
                <a:pt x="68580" y="327660"/>
              </a:cubicBezTo>
              <a:cubicBezTo>
                <a:pt x="76200" y="332740"/>
                <a:pt x="83071" y="339181"/>
                <a:pt x="91440" y="342900"/>
              </a:cubicBezTo>
              <a:cubicBezTo>
                <a:pt x="106120" y="349424"/>
                <a:pt x="121920" y="353060"/>
                <a:pt x="137160" y="358140"/>
              </a:cubicBezTo>
              <a:lnTo>
                <a:pt x="160020" y="365760"/>
              </a:lnTo>
              <a:cubicBezTo>
                <a:pt x="167640" y="368300"/>
                <a:pt x="175696" y="369788"/>
                <a:pt x="182880" y="373380"/>
              </a:cubicBezTo>
              <a:cubicBezTo>
                <a:pt x="193040" y="378460"/>
                <a:pt x="202584" y="385028"/>
                <a:pt x="213360" y="388620"/>
              </a:cubicBezTo>
              <a:cubicBezTo>
                <a:pt x="225647" y="392716"/>
                <a:pt x="238895" y="393099"/>
                <a:pt x="251460" y="396240"/>
              </a:cubicBezTo>
              <a:cubicBezTo>
                <a:pt x="259252" y="398188"/>
                <a:pt x="266397" y="402540"/>
                <a:pt x="274320" y="403860"/>
              </a:cubicBezTo>
              <a:cubicBezTo>
                <a:pt x="297008" y="407641"/>
                <a:pt x="320101" y="408440"/>
                <a:pt x="342900" y="411480"/>
              </a:cubicBezTo>
              <a:cubicBezTo>
                <a:pt x="358215" y="413522"/>
                <a:pt x="373289" y="417184"/>
                <a:pt x="388620" y="419100"/>
              </a:cubicBezTo>
              <a:cubicBezTo>
                <a:pt x="448179" y="426545"/>
                <a:pt x="512141" y="430100"/>
                <a:pt x="571500" y="434340"/>
              </a:cubicBezTo>
              <a:lnTo>
                <a:pt x="1043940" y="426720"/>
              </a:lnTo>
              <a:cubicBezTo>
                <a:pt x="1051968" y="426473"/>
                <a:pt x="1059616" y="422692"/>
                <a:pt x="1066800" y="419100"/>
              </a:cubicBezTo>
              <a:cubicBezTo>
                <a:pt x="1074991" y="415004"/>
                <a:pt x="1082040" y="408940"/>
                <a:pt x="1089660" y="403860"/>
              </a:cubicBezTo>
              <a:lnTo>
                <a:pt x="1112520" y="335280"/>
              </a:lnTo>
              <a:lnTo>
                <a:pt x="1120140" y="312420"/>
              </a:lnTo>
              <a:cubicBezTo>
                <a:pt x="1111451" y="182091"/>
                <a:pt x="1124595" y="234345"/>
                <a:pt x="1097280" y="152400"/>
              </a:cubicBezTo>
              <a:cubicBezTo>
                <a:pt x="1094740" y="144780"/>
                <a:pt x="1096343" y="133995"/>
                <a:pt x="1089660" y="129540"/>
              </a:cubicBezTo>
              <a:lnTo>
                <a:pt x="1066800" y="114300"/>
              </a:lnTo>
              <a:cubicBezTo>
                <a:pt x="1064260" y="106680"/>
                <a:pt x="1064198" y="97712"/>
                <a:pt x="1059180" y="91440"/>
              </a:cubicBezTo>
              <a:cubicBezTo>
                <a:pt x="1053459" y="84289"/>
                <a:pt x="1044689" y="79919"/>
                <a:pt x="1036320" y="76200"/>
              </a:cubicBezTo>
              <a:cubicBezTo>
                <a:pt x="1021640" y="69676"/>
                <a:pt x="1005840" y="66040"/>
                <a:pt x="990600" y="60960"/>
              </a:cubicBezTo>
              <a:cubicBezTo>
                <a:pt x="968812" y="53697"/>
                <a:pt x="961180" y="50504"/>
                <a:pt x="937260" y="45720"/>
              </a:cubicBezTo>
              <a:cubicBezTo>
                <a:pt x="922110" y="42690"/>
                <a:pt x="906980" y="38651"/>
                <a:pt x="891540" y="38100"/>
              </a:cubicBezTo>
              <a:cubicBezTo>
                <a:pt x="835696" y="36106"/>
                <a:pt x="779780" y="38100"/>
                <a:pt x="723900" y="38100"/>
              </a:cubicBezTo>
            </a:path>
          </a:pathLst>
        </a:custGeom>
        <a:noFill/>
        <a:ln w="76200">
          <a:solidFill>
            <a:srgbClr val="FFFF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9</xdr:col>
      <xdr:colOff>609600</xdr:colOff>
      <xdr:row>43</xdr:row>
      <xdr:rowOff>15240</xdr:rowOff>
    </xdr:from>
    <xdr:to>
      <xdr:col>11</xdr:col>
      <xdr:colOff>144780</xdr:colOff>
      <xdr:row>45</xdr:row>
      <xdr:rowOff>83820</xdr:rowOff>
    </xdr:to>
    <xdr:sp macro="" textlink="">
      <xdr:nvSpPr>
        <xdr:cNvPr id="8" name="Forme libre : forme 7">
          <a:extLst>
            <a:ext uri="{FF2B5EF4-FFF2-40B4-BE49-F238E27FC236}">
              <a16:creationId xmlns:a16="http://schemas.microsoft.com/office/drawing/2014/main" id="{5431B6DC-CD8B-48D2-9709-1477A4F821AB}"/>
            </a:ext>
          </a:extLst>
        </xdr:cNvPr>
        <xdr:cNvSpPr/>
      </xdr:nvSpPr>
      <xdr:spPr>
        <a:xfrm>
          <a:off x="7741920" y="7879080"/>
          <a:ext cx="1120140" cy="434340"/>
        </a:xfrm>
        <a:custGeom>
          <a:avLst/>
          <a:gdLst>
            <a:gd name="connsiteX0" fmla="*/ 876300 w 1120140"/>
            <a:gd name="connsiteY0" fmla="*/ 38100 h 434340"/>
            <a:gd name="connsiteX1" fmla="*/ 815340 w 1120140"/>
            <a:gd name="connsiteY1" fmla="*/ 15240 h 434340"/>
            <a:gd name="connsiteX2" fmla="*/ 701040 w 1120140"/>
            <a:gd name="connsiteY2" fmla="*/ 0 h 434340"/>
            <a:gd name="connsiteX3" fmla="*/ 381000 w 1120140"/>
            <a:gd name="connsiteY3" fmla="*/ 15240 h 434340"/>
            <a:gd name="connsiteX4" fmla="*/ 320040 w 1120140"/>
            <a:gd name="connsiteY4" fmla="*/ 22860 h 434340"/>
            <a:gd name="connsiteX5" fmla="*/ 190500 w 1120140"/>
            <a:gd name="connsiteY5" fmla="*/ 38100 h 434340"/>
            <a:gd name="connsiteX6" fmla="*/ 99060 w 1120140"/>
            <a:gd name="connsiteY6" fmla="*/ 68580 h 434340"/>
            <a:gd name="connsiteX7" fmla="*/ 76200 w 1120140"/>
            <a:gd name="connsiteY7" fmla="*/ 76200 h 434340"/>
            <a:gd name="connsiteX8" fmla="*/ 53340 w 1120140"/>
            <a:gd name="connsiteY8" fmla="*/ 83820 h 434340"/>
            <a:gd name="connsiteX9" fmla="*/ 38100 w 1120140"/>
            <a:gd name="connsiteY9" fmla="*/ 106680 h 434340"/>
            <a:gd name="connsiteX10" fmla="*/ 15240 w 1120140"/>
            <a:gd name="connsiteY10" fmla="*/ 121920 h 434340"/>
            <a:gd name="connsiteX11" fmla="*/ 0 w 1120140"/>
            <a:gd name="connsiteY11" fmla="*/ 167640 h 434340"/>
            <a:gd name="connsiteX12" fmla="*/ 38100 w 1120140"/>
            <a:gd name="connsiteY12" fmla="*/ 281940 h 434340"/>
            <a:gd name="connsiteX13" fmla="*/ 53340 w 1120140"/>
            <a:gd name="connsiteY13" fmla="*/ 304800 h 434340"/>
            <a:gd name="connsiteX14" fmla="*/ 68580 w 1120140"/>
            <a:gd name="connsiteY14" fmla="*/ 327660 h 434340"/>
            <a:gd name="connsiteX15" fmla="*/ 91440 w 1120140"/>
            <a:gd name="connsiteY15" fmla="*/ 342900 h 434340"/>
            <a:gd name="connsiteX16" fmla="*/ 137160 w 1120140"/>
            <a:gd name="connsiteY16" fmla="*/ 358140 h 434340"/>
            <a:gd name="connsiteX17" fmla="*/ 160020 w 1120140"/>
            <a:gd name="connsiteY17" fmla="*/ 365760 h 434340"/>
            <a:gd name="connsiteX18" fmla="*/ 182880 w 1120140"/>
            <a:gd name="connsiteY18" fmla="*/ 373380 h 434340"/>
            <a:gd name="connsiteX19" fmla="*/ 213360 w 1120140"/>
            <a:gd name="connsiteY19" fmla="*/ 388620 h 434340"/>
            <a:gd name="connsiteX20" fmla="*/ 251460 w 1120140"/>
            <a:gd name="connsiteY20" fmla="*/ 396240 h 434340"/>
            <a:gd name="connsiteX21" fmla="*/ 274320 w 1120140"/>
            <a:gd name="connsiteY21" fmla="*/ 403860 h 434340"/>
            <a:gd name="connsiteX22" fmla="*/ 342900 w 1120140"/>
            <a:gd name="connsiteY22" fmla="*/ 411480 h 434340"/>
            <a:gd name="connsiteX23" fmla="*/ 388620 w 1120140"/>
            <a:gd name="connsiteY23" fmla="*/ 419100 h 434340"/>
            <a:gd name="connsiteX24" fmla="*/ 571500 w 1120140"/>
            <a:gd name="connsiteY24" fmla="*/ 434340 h 434340"/>
            <a:gd name="connsiteX25" fmla="*/ 1043940 w 1120140"/>
            <a:gd name="connsiteY25" fmla="*/ 426720 h 434340"/>
            <a:gd name="connsiteX26" fmla="*/ 1066800 w 1120140"/>
            <a:gd name="connsiteY26" fmla="*/ 419100 h 434340"/>
            <a:gd name="connsiteX27" fmla="*/ 1089660 w 1120140"/>
            <a:gd name="connsiteY27" fmla="*/ 403860 h 434340"/>
            <a:gd name="connsiteX28" fmla="*/ 1112520 w 1120140"/>
            <a:gd name="connsiteY28" fmla="*/ 335280 h 434340"/>
            <a:gd name="connsiteX29" fmla="*/ 1120140 w 1120140"/>
            <a:gd name="connsiteY29" fmla="*/ 312420 h 434340"/>
            <a:gd name="connsiteX30" fmla="*/ 1097280 w 1120140"/>
            <a:gd name="connsiteY30" fmla="*/ 152400 h 434340"/>
            <a:gd name="connsiteX31" fmla="*/ 1089660 w 1120140"/>
            <a:gd name="connsiteY31" fmla="*/ 129540 h 434340"/>
            <a:gd name="connsiteX32" fmla="*/ 1066800 w 1120140"/>
            <a:gd name="connsiteY32" fmla="*/ 114300 h 434340"/>
            <a:gd name="connsiteX33" fmla="*/ 1059180 w 1120140"/>
            <a:gd name="connsiteY33" fmla="*/ 91440 h 434340"/>
            <a:gd name="connsiteX34" fmla="*/ 1036320 w 1120140"/>
            <a:gd name="connsiteY34" fmla="*/ 76200 h 434340"/>
            <a:gd name="connsiteX35" fmla="*/ 990600 w 1120140"/>
            <a:gd name="connsiteY35" fmla="*/ 60960 h 434340"/>
            <a:gd name="connsiteX36" fmla="*/ 937260 w 1120140"/>
            <a:gd name="connsiteY36" fmla="*/ 45720 h 434340"/>
            <a:gd name="connsiteX37" fmla="*/ 891540 w 1120140"/>
            <a:gd name="connsiteY37" fmla="*/ 38100 h 434340"/>
            <a:gd name="connsiteX38" fmla="*/ 723900 w 1120140"/>
            <a:gd name="connsiteY38" fmla="*/ 38100 h 4343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1120140" h="434340">
              <a:moveTo>
                <a:pt x="876300" y="38100"/>
              </a:moveTo>
              <a:cubicBezTo>
                <a:pt x="868884" y="35134"/>
                <a:pt x="828779" y="18226"/>
                <a:pt x="815340" y="15240"/>
              </a:cubicBezTo>
              <a:cubicBezTo>
                <a:pt x="781136" y="7639"/>
                <a:pt x="734057" y="3669"/>
                <a:pt x="701040" y="0"/>
              </a:cubicBezTo>
              <a:cubicBezTo>
                <a:pt x="603808" y="3740"/>
                <a:pt x="481650" y="6852"/>
                <a:pt x="381000" y="15240"/>
              </a:cubicBezTo>
              <a:cubicBezTo>
                <a:pt x="360593" y="16941"/>
                <a:pt x="340393" y="20599"/>
                <a:pt x="320040" y="22860"/>
              </a:cubicBezTo>
              <a:cubicBezTo>
                <a:pt x="193044" y="36971"/>
                <a:pt x="292276" y="23561"/>
                <a:pt x="190500" y="38100"/>
              </a:cubicBezTo>
              <a:lnTo>
                <a:pt x="99060" y="68580"/>
              </a:lnTo>
              <a:lnTo>
                <a:pt x="76200" y="76200"/>
              </a:lnTo>
              <a:lnTo>
                <a:pt x="53340" y="83820"/>
              </a:lnTo>
              <a:cubicBezTo>
                <a:pt x="48260" y="91440"/>
                <a:pt x="44576" y="100204"/>
                <a:pt x="38100" y="106680"/>
              </a:cubicBezTo>
              <a:cubicBezTo>
                <a:pt x="31624" y="113156"/>
                <a:pt x="20094" y="114154"/>
                <a:pt x="15240" y="121920"/>
              </a:cubicBezTo>
              <a:cubicBezTo>
                <a:pt x="6726" y="135543"/>
                <a:pt x="0" y="167640"/>
                <a:pt x="0" y="167640"/>
              </a:cubicBezTo>
              <a:cubicBezTo>
                <a:pt x="9643" y="254424"/>
                <a:pt x="-5138" y="217082"/>
                <a:pt x="38100" y="281940"/>
              </a:cubicBezTo>
              <a:lnTo>
                <a:pt x="53340" y="304800"/>
              </a:lnTo>
              <a:cubicBezTo>
                <a:pt x="58420" y="312420"/>
                <a:pt x="60960" y="322580"/>
                <a:pt x="68580" y="327660"/>
              </a:cubicBezTo>
              <a:cubicBezTo>
                <a:pt x="76200" y="332740"/>
                <a:pt x="83071" y="339181"/>
                <a:pt x="91440" y="342900"/>
              </a:cubicBezTo>
              <a:cubicBezTo>
                <a:pt x="106120" y="349424"/>
                <a:pt x="121920" y="353060"/>
                <a:pt x="137160" y="358140"/>
              </a:cubicBezTo>
              <a:lnTo>
                <a:pt x="160020" y="365760"/>
              </a:lnTo>
              <a:cubicBezTo>
                <a:pt x="167640" y="368300"/>
                <a:pt x="175696" y="369788"/>
                <a:pt x="182880" y="373380"/>
              </a:cubicBezTo>
              <a:cubicBezTo>
                <a:pt x="193040" y="378460"/>
                <a:pt x="202584" y="385028"/>
                <a:pt x="213360" y="388620"/>
              </a:cubicBezTo>
              <a:cubicBezTo>
                <a:pt x="225647" y="392716"/>
                <a:pt x="238895" y="393099"/>
                <a:pt x="251460" y="396240"/>
              </a:cubicBezTo>
              <a:cubicBezTo>
                <a:pt x="259252" y="398188"/>
                <a:pt x="266397" y="402540"/>
                <a:pt x="274320" y="403860"/>
              </a:cubicBezTo>
              <a:cubicBezTo>
                <a:pt x="297008" y="407641"/>
                <a:pt x="320101" y="408440"/>
                <a:pt x="342900" y="411480"/>
              </a:cubicBezTo>
              <a:cubicBezTo>
                <a:pt x="358215" y="413522"/>
                <a:pt x="373289" y="417184"/>
                <a:pt x="388620" y="419100"/>
              </a:cubicBezTo>
              <a:cubicBezTo>
                <a:pt x="448179" y="426545"/>
                <a:pt x="512141" y="430100"/>
                <a:pt x="571500" y="434340"/>
              </a:cubicBezTo>
              <a:lnTo>
                <a:pt x="1043940" y="426720"/>
              </a:lnTo>
              <a:cubicBezTo>
                <a:pt x="1051968" y="426473"/>
                <a:pt x="1059616" y="422692"/>
                <a:pt x="1066800" y="419100"/>
              </a:cubicBezTo>
              <a:cubicBezTo>
                <a:pt x="1074991" y="415004"/>
                <a:pt x="1082040" y="408940"/>
                <a:pt x="1089660" y="403860"/>
              </a:cubicBezTo>
              <a:lnTo>
                <a:pt x="1112520" y="335280"/>
              </a:lnTo>
              <a:lnTo>
                <a:pt x="1120140" y="312420"/>
              </a:lnTo>
              <a:cubicBezTo>
                <a:pt x="1111451" y="182091"/>
                <a:pt x="1124595" y="234345"/>
                <a:pt x="1097280" y="152400"/>
              </a:cubicBezTo>
              <a:cubicBezTo>
                <a:pt x="1094740" y="144780"/>
                <a:pt x="1096343" y="133995"/>
                <a:pt x="1089660" y="129540"/>
              </a:cubicBezTo>
              <a:lnTo>
                <a:pt x="1066800" y="114300"/>
              </a:lnTo>
              <a:cubicBezTo>
                <a:pt x="1064260" y="106680"/>
                <a:pt x="1064198" y="97712"/>
                <a:pt x="1059180" y="91440"/>
              </a:cubicBezTo>
              <a:cubicBezTo>
                <a:pt x="1053459" y="84289"/>
                <a:pt x="1044689" y="79919"/>
                <a:pt x="1036320" y="76200"/>
              </a:cubicBezTo>
              <a:cubicBezTo>
                <a:pt x="1021640" y="69676"/>
                <a:pt x="1005840" y="66040"/>
                <a:pt x="990600" y="60960"/>
              </a:cubicBezTo>
              <a:cubicBezTo>
                <a:pt x="968812" y="53697"/>
                <a:pt x="961180" y="50504"/>
                <a:pt x="937260" y="45720"/>
              </a:cubicBezTo>
              <a:cubicBezTo>
                <a:pt x="922110" y="42690"/>
                <a:pt x="906980" y="38651"/>
                <a:pt x="891540" y="38100"/>
              </a:cubicBezTo>
              <a:cubicBezTo>
                <a:pt x="835696" y="36106"/>
                <a:pt x="779780" y="38100"/>
                <a:pt x="723900" y="38100"/>
              </a:cubicBezTo>
            </a:path>
          </a:pathLst>
        </a:custGeom>
        <a:noFill/>
        <a:ln w="76200">
          <a:solidFill>
            <a:srgbClr val="FFFF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667007</xdr:colOff>
      <xdr:row>56</xdr:row>
      <xdr:rowOff>129540</xdr:rowOff>
    </xdr:from>
    <xdr:to>
      <xdr:col>8</xdr:col>
      <xdr:colOff>472440</xdr:colOff>
      <xdr:row>67</xdr:row>
      <xdr:rowOff>137160</xdr:rowOff>
    </xdr:to>
    <xdr:sp macro="" textlink="">
      <xdr:nvSpPr>
        <xdr:cNvPr id="10" name="Forme libre : forme 9">
          <a:extLst>
            <a:ext uri="{FF2B5EF4-FFF2-40B4-BE49-F238E27FC236}">
              <a16:creationId xmlns:a16="http://schemas.microsoft.com/office/drawing/2014/main" id="{1E79662A-03D1-4C41-93C4-576AA2659DBE}"/>
            </a:ext>
          </a:extLst>
        </xdr:cNvPr>
        <xdr:cNvSpPr/>
      </xdr:nvSpPr>
      <xdr:spPr>
        <a:xfrm>
          <a:off x="667007" y="10370820"/>
          <a:ext cx="6145273" cy="2019300"/>
        </a:xfrm>
        <a:custGeom>
          <a:avLst/>
          <a:gdLst>
            <a:gd name="connsiteX0" fmla="*/ 224533 w 6145273"/>
            <a:gd name="connsiteY0" fmla="*/ 91440 h 2004060"/>
            <a:gd name="connsiteX1" fmla="*/ 308353 w 6145273"/>
            <a:gd name="connsiteY1" fmla="*/ 60960 h 2004060"/>
            <a:gd name="connsiteX2" fmla="*/ 331213 w 6145273"/>
            <a:gd name="connsiteY2" fmla="*/ 53340 h 2004060"/>
            <a:gd name="connsiteX3" fmla="*/ 453133 w 6145273"/>
            <a:gd name="connsiteY3" fmla="*/ 38100 h 2004060"/>
            <a:gd name="connsiteX4" fmla="*/ 514093 w 6145273"/>
            <a:gd name="connsiteY4" fmla="*/ 30480 h 2004060"/>
            <a:gd name="connsiteX5" fmla="*/ 575053 w 6145273"/>
            <a:gd name="connsiteY5" fmla="*/ 15240 h 2004060"/>
            <a:gd name="connsiteX6" fmla="*/ 872233 w 6145273"/>
            <a:gd name="connsiteY6" fmla="*/ 0 h 2004060"/>
            <a:gd name="connsiteX7" fmla="*/ 1458973 w 6145273"/>
            <a:gd name="connsiteY7" fmla="*/ 7620 h 2004060"/>
            <a:gd name="connsiteX8" fmla="*/ 1550413 w 6145273"/>
            <a:gd name="connsiteY8" fmla="*/ 30480 h 2004060"/>
            <a:gd name="connsiteX9" fmla="*/ 1573273 w 6145273"/>
            <a:gd name="connsiteY9" fmla="*/ 38100 h 2004060"/>
            <a:gd name="connsiteX10" fmla="*/ 1596133 w 6145273"/>
            <a:gd name="connsiteY10" fmla="*/ 45720 h 2004060"/>
            <a:gd name="connsiteX11" fmla="*/ 1626613 w 6145273"/>
            <a:gd name="connsiteY11" fmla="*/ 53340 h 2004060"/>
            <a:gd name="connsiteX12" fmla="*/ 1649473 w 6145273"/>
            <a:gd name="connsiteY12" fmla="*/ 60960 h 2004060"/>
            <a:gd name="connsiteX13" fmla="*/ 1695193 w 6145273"/>
            <a:gd name="connsiteY13" fmla="*/ 68580 h 2004060"/>
            <a:gd name="connsiteX14" fmla="*/ 1740913 w 6145273"/>
            <a:gd name="connsiteY14" fmla="*/ 83820 h 2004060"/>
            <a:gd name="connsiteX15" fmla="*/ 1824733 w 6145273"/>
            <a:gd name="connsiteY15" fmla="*/ 99060 h 2004060"/>
            <a:gd name="connsiteX16" fmla="*/ 1946653 w 6145273"/>
            <a:gd name="connsiteY16" fmla="*/ 91440 h 2004060"/>
            <a:gd name="connsiteX17" fmla="*/ 2083813 w 6145273"/>
            <a:gd name="connsiteY17" fmla="*/ 83820 h 2004060"/>
            <a:gd name="connsiteX18" fmla="*/ 2152393 w 6145273"/>
            <a:gd name="connsiteY18" fmla="*/ 76200 h 2004060"/>
            <a:gd name="connsiteX19" fmla="*/ 2213353 w 6145273"/>
            <a:gd name="connsiteY19" fmla="*/ 68580 h 2004060"/>
            <a:gd name="connsiteX20" fmla="*/ 2411473 w 6145273"/>
            <a:gd name="connsiteY20" fmla="*/ 60960 h 2004060"/>
            <a:gd name="connsiteX21" fmla="*/ 2533393 w 6145273"/>
            <a:gd name="connsiteY21" fmla="*/ 53340 h 2004060"/>
            <a:gd name="connsiteX22" fmla="*/ 2975353 w 6145273"/>
            <a:gd name="connsiteY22" fmla="*/ 38100 h 2004060"/>
            <a:gd name="connsiteX23" fmla="*/ 4148833 w 6145273"/>
            <a:gd name="connsiteY23" fmla="*/ 45720 h 2004060"/>
            <a:gd name="connsiteX24" fmla="*/ 4270753 w 6145273"/>
            <a:gd name="connsiteY24" fmla="*/ 60960 h 2004060"/>
            <a:gd name="connsiteX25" fmla="*/ 4377433 w 6145273"/>
            <a:gd name="connsiteY25" fmla="*/ 68580 h 2004060"/>
            <a:gd name="connsiteX26" fmla="*/ 5131813 w 6145273"/>
            <a:gd name="connsiteY26" fmla="*/ 76200 h 2004060"/>
            <a:gd name="connsiteX27" fmla="*/ 5573773 w 6145273"/>
            <a:gd name="connsiteY27" fmla="*/ 91440 h 2004060"/>
            <a:gd name="connsiteX28" fmla="*/ 5619493 w 6145273"/>
            <a:gd name="connsiteY28" fmla="*/ 99060 h 2004060"/>
            <a:gd name="connsiteX29" fmla="*/ 5710933 w 6145273"/>
            <a:gd name="connsiteY29" fmla="*/ 106680 h 2004060"/>
            <a:gd name="connsiteX30" fmla="*/ 5749033 w 6145273"/>
            <a:gd name="connsiteY30" fmla="*/ 114300 h 2004060"/>
            <a:gd name="connsiteX31" fmla="*/ 5794753 w 6145273"/>
            <a:gd name="connsiteY31" fmla="*/ 121920 h 2004060"/>
            <a:gd name="connsiteX32" fmla="*/ 5848093 w 6145273"/>
            <a:gd name="connsiteY32" fmla="*/ 137160 h 2004060"/>
            <a:gd name="connsiteX33" fmla="*/ 5870953 w 6145273"/>
            <a:gd name="connsiteY33" fmla="*/ 152400 h 2004060"/>
            <a:gd name="connsiteX34" fmla="*/ 5901433 w 6145273"/>
            <a:gd name="connsiteY34" fmla="*/ 167640 h 2004060"/>
            <a:gd name="connsiteX35" fmla="*/ 5962393 w 6145273"/>
            <a:gd name="connsiteY35" fmla="*/ 236220 h 2004060"/>
            <a:gd name="connsiteX36" fmla="*/ 5977633 w 6145273"/>
            <a:gd name="connsiteY36" fmla="*/ 266700 h 2004060"/>
            <a:gd name="connsiteX37" fmla="*/ 6008113 w 6145273"/>
            <a:gd name="connsiteY37" fmla="*/ 289560 h 2004060"/>
            <a:gd name="connsiteX38" fmla="*/ 6038593 w 6145273"/>
            <a:gd name="connsiteY38" fmla="*/ 365760 h 2004060"/>
            <a:gd name="connsiteX39" fmla="*/ 6053833 w 6145273"/>
            <a:gd name="connsiteY39" fmla="*/ 419100 h 2004060"/>
            <a:gd name="connsiteX40" fmla="*/ 6076693 w 6145273"/>
            <a:gd name="connsiteY40" fmla="*/ 548640 h 2004060"/>
            <a:gd name="connsiteX41" fmla="*/ 6091933 w 6145273"/>
            <a:gd name="connsiteY41" fmla="*/ 617220 h 2004060"/>
            <a:gd name="connsiteX42" fmla="*/ 6114793 w 6145273"/>
            <a:gd name="connsiteY42" fmla="*/ 723900 h 2004060"/>
            <a:gd name="connsiteX43" fmla="*/ 6137653 w 6145273"/>
            <a:gd name="connsiteY43" fmla="*/ 868680 h 2004060"/>
            <a:gd name="connsiteX44" fmla="*/ 6145273 w 6145273"/>
            <a:gd name="connsiteY44" fmla="*/ 899160 h 2004060"/>
            <a:gd name="connsiteX45" fmla="*/ 6137653 w 6145273"/>
            <a:gd name="connsiteY45" fmla="*/ 1249680 h 2004060"/>
            <a:gd name="connsiteX46" fmla="*/ 6122413 w 6145273"/>
            <a:gd name="connsiteY46" fmla="*/ 1295400 h 2004060"/>
            <a:gd name="connsiteX47" fmla="*/ 6114793 w 6145273"/>
            <a:gd name="connsiteY47" fmla="*/ 1318260 h 2004060"/>
            <a:gd name="connsiteX48" fmla="*/ 6091933 w 6145273"/>
            <a:gd name="connsiteY48" fmla="*/ 1363980 h 2004060"/>
            <a:gd name="connsiteX49" fmla="*/ 6076693 w 6145273"/>
            <a:gd name="connsiteY49" fmla="*/ 1409700 h 2004060"/>
            <a:gd name="connsiteX50" fmla="*/ 6046213 w 6145273"/>
            <a:gd name="connsiteY50" fmla="*/ 1478280 h 2004060"/>
            <a:gd name="connsiteX51" fmla="*/ 6030973 w 6145273"/>
            <a:gd name="connsiteY51" fmla="*/ 1524000 h 2004060"/>
            <a:gd name="connsiteX52" fmla="*/ 6023353 w 6145273"/>
            <a:gd name="connsiteY52" fmla="*/ 1546860 h 2004060"/>
            <a:gd name="connsiteX53" fmla="*/ 6015733 w 6145273"/>
            <a:gd name="connsiteY53" fmla="*/ 1600200 h 2004060"/>
            <a:gd name="connsiteX54" fmla="*/ 6008113 w 6145273"/>
            <a:gd name="connsiteY54" fmla="*/ 1630680 h 2004060"/>
            <a:gd name="connsiteX55" fmla="*/ 6000493 w 6145273"/>
            <a:gd name="connsiteY55" fmla="*/ 1699260 h 2004060"/>
            <a:gd name="connsiteX56" fmla="*/ 5985253 w 6145273"/>
            <a:gd name="connsiteY56" fmla="*/ 1760220 h 2004060"/>
            <a:gd name="connsiteX57" fmla="*/ 5977633 w 6145273"/>
            <a:gd name="connsiteY57" fmla="*/ 1790700 h 2004060"/>
            <a:gd name="connsiteX58" fmla="*/ 5962393 w 6145273"/>
            <a:gd name="connsiteY58" fmla="*/ 1836420 h 2004060"/>
            <a:gd name="connsiteX59" fmla="*/ 5939533 w 6145273"/>
            <a:gd name="connsiteY59" fmla="*/ 1882140 h 2004060"/>
            <a:gd name="connsiteX60" fmla="*/ 5916673 w 6145273"/>
            <a:gd name="connsiteY60" fmla="*/ 1897380 h 2004060"/>
            <a:gd name="connsiteX61" fmla="*/ 5901433 w 6145273"/>
            <a:gd name="connsiteY61" fmla="*/ 1920240 h 2004060"/>
            <a:gd name="connsiteX62" fmla="*/ 5855713 w 6145273"/>
            <a:gd name="connsiteY62" fmla="*/ 1935480 h 2004060"/>
            <a:gd name="connsiteX63" fmla="*/ 5771893 w 6145273"/>
            <a:gd name="connsiteY63" fmla="*/ 1950720 h 2004060"/>
            <a:gd name="connsiteX64" fmla="*/ 5688073 w 6145273"/>
            <a:gd name="connsiteY64" fmla="*/ 1958340 h 2004060"/>
            <a:gd name="connsiteX65" fmla="*/ 4255513 w 6145273"/>
            <a:gd name="connsiteY65" fmla="*/ 1965960 h 2004060"/>
            <a:gd name="connsiteX66" fmla="*/ 4164073 w 6145273"/>
            <a:gd name="connsiteY66" fmla="*/ 1973580 h 2004060"/>
            <a:gd name="connsiteX67" fmla="*/ 4125973 w 6145273"/>
            <a:gd name="connsiteY67" fmla="*/ 1981200 h 2004060"/>
            <a:gd name="connsiteX68" fmla="*/ 3988813 w 6145273"/>
            <a:gd name="connsiteY68" fmla="*/ 1988820 h 2004060"/>
            <a:gd name="connsiteX69" fmla="*/ 3501133 w 6145273"/>
            <a:gd name="connsiteY69" fmla="*/ 1981200 h 2004060"/>
            <a:gd name="connsiteX70" fmla="*/ 3424933 w 6145273"/>
            <a:gd name="connsiteY70" fmla="*/ 1973580 h 2004060"/>
            <a:gd name="connsiteX71" fmla="*/ 3310633 w 6145273"/>
            <a:gd name="connsiteY71" fmla="*/ 1965960 h 2004060"/>
            <a:gd name="connsiteX72" fmla="*/ 3082033 w 6145273"/>
            <a:gd name="connsiteY72" fmla="*/ 1958340 h 2004060"/>
            <a:gd name="connsiteX73" fmla="*/ 2937253 w 6145273"/>
            <a:gd name="connsiteY73" fmla="*/ 1943100 h 2004060"/>
            <a:gd name="connsiteX74" fmla="*/ 2899153 w 6145273"/>
            <a:gd name="connsiteY74" fmla="*/ 1935480 h 2004060"/>
            <a:gd name="connsiteX75" fmla="*/ 2845813 w 6145273"/>
            <a:gd name="connsiteY75" fmla="*/ 1927860 h 2004060"/>
            <a:gd name="connsiteX76" fmla="*/ 2213353 w 6145273"/>
            <a:gd name="connsiteY76" fmla="*/ 1935480 h 2004060"/>
            <a:gd name="connsiteX77" fmla="*/ 2099053 w 6145273"/>
            <a:gd name="connsiteY77" fmla="*/ 1943100 h 2004060"/>
            <a:gd name="connsiteX78" fmla="*/ 1885693 w 6145273"/>
            <a:gd name="connsiteY78" fmla="*/ 1950720 h 2004060"/>
            <a:gd name="connsiteX79" fmla="*/ 1268473 w 6145273"/>
            <a:gd name="connsiteY79" fmla="*/ 1965960 h 2004060"/>
            <a:gd name="connsiteX80" fmla="*/ 1108453 w 6145273"/>
            <a:gd name="connsiteY80" fmla="*/ 1981200 h 2004060"/>
            <a:gd name="connsiteX81" fmla="*/ 1001773 w 6145273"/>
            <a:gd name="connsiteY81" fmla="*/ 1988820 h 2004060"/>
            <a:gd name="connsiteX82" fmla="*/ 811273 w 6145273"/>
            <a:gd name="connsiteY82" fmla="*/ 2004060 h 2004060"/>
            <a:gd name="connsiteX83" fmla="*/ 430273 w 6145273"/>
            <a:gd name="connsiteY83" fmla="*/ 1996440 h 2004060"/>
            <a:gd name="connsiteX84" fmla="*/ 384553 w 6145273"/>
            <a:gd name="connsiteY84" fmla="*/ 1981200 h 2004060"/>
            <a:gd name="connsiteX85" fmla="*/ 361693 w 6145273"/>
            <a:gd name="connsiteY85" fmla="*/ 1965960 h 2004060"/>
            <a:gd name="connsiteX86" fmla="*/ 338833 w 6145273"/>
            <a:gd name="connsiteY86" fmla="*/ 1958340 h 2004060"/>
            <a:gd name="connsiteX87" fmla="*/ 293113 w 6145273"/>
            <a:gd name="connsiteY87" fmla="*/ 1927860 h 2004060"/>
            <a:gd name="connsiteX88" fmla="*/ 277873 w 6145273"/>
            <a:gd name="connsiteY88" fmla="*/ 1905000 h 2004060"/>
            <a:gd name="connsiteX89" fmla="*/ 232153 w 6145273"/>
            <a:gd name="connsiteY89" fmla="*/ 1874520 h 2004060"/>
            <a:gd name="connsiteX90" fmla="*/ 201673 w 6145273"/>
            <a:gd name="connsiteY90" fmla="*/ 1836420 h 2004060"/>
            <a:gd name="connsiteX91" fmla="*/ 163573 w 6145273"/>
            <a:gd name="connsiteY91" fmla="*/ 1798320 h 2004060"/>
            <a:gd name="connsiteX92" fmla="*/ 148333 w 6145273"/>
            <a:gd name="connsiteY92" fmla="*/ 1775460 h 2004060"/>
            <a:gd name="connsiteX93" fmla="*/ 125473 w 6145273"/>
            <a:gd name="connsiteY93" fmla="*/ 1760220 h 2004060"/>
            <a:gd name="connsiteX94" fmla="*/ 94993 w 6145273"/>
            <a:gd name="connsiteY94" fmla="*/ 1714500 h 2004060"/>
            <a:gd name="connsiteX95" fmla="*/ 56893 w 6145273"/>
            <a:gd name="connsiteY95" fmla="*/ 1661160 h 2004060"/>
            <a:gd name="connsiteX96" fmla="*/ 34033 w 6145273"/>
            <a:gd name="connsiteY96" fmla="*/ 1615440 h 2004060"/>
            <a:gd name="connsiteX97" fmla="*/ 26413 w 6145273"/>
            <a:gd name="connsiteY97" fmla="*/ 952500 h 2004060"/>
            <a:gd name="connsiteX98" fmla="*/ 34033 w 6145273"/>
            <a:gd name="connsiteY98" fmla="*/ 899160 h 2004060"/>
            <a:gd name="connsiteX99" fmla="*/ 56893 w 6145273"/>
            <a:gd name="connsiteY99" fmla="*/ 830580 h 2004060"/>
            <a:gd name="connsiteX100" fmla="*/ 64513 w 6145273"/>
            <a:gd name="connsiteY100" fmla="*/ 807720 h 2004060"/>
            <a:gd name="connsiteX101" fmla="*/ 72133 w 6145273"/>
            <a:gd name="connsiteY101" fmla="*/ 784860 h 2004060"/>
            <a:gd name="connsiteX102" fmla="*/ 87373 w 6145273"/>
            <a:gd name="connsiteY102" fmla="*/ 762000 h 2004060"/>
            <a:gd name="connsiteX103" fmla="*/ 102613 w 6145273"/>
            <a:gd name="connsiteY103" fmla="*/ 708660 h 2004060"/>
            <a:gd name="connsiteX104" fmla="*/ 117853 w 6145273"/>
            <a:gd name="connsiteY104" fmla="*/ 685800 h 2004060"/>
            <a:gd name="connsiteX105" fmla="*/ 133093 w 6145273"/>
            <a:gd name="connsiteY105" fmla="*/ 640080 h 2004060"/>
            <a:gd name="connsiteX106" fmla="*/ 140713 w 6145273"/>
            <a:gd name="connsiteY106" fmla="*/ 617220 h 2004060"/>
            <a:gd name="connsiteX107" fmla="*/ 155953 w 6145273"/>
            <a:gd name="connsiteY107" fmla="*/ 594360 h 2004060"/>
            <a:gd name="connsiteX108" fmla="*/ 171193 w 6145273"/>
            <a:gd name="connsiteY108" fmla="*/ 548640 h 2004060"/>
            <a:gd name="connsiteX109" fmla="*/ 186433 w 6145273"/>
            <a:gd name="connsiteY109" fmla="*/ 502920 h 2004060"/>
            <a:gd name="connsiteX110" fmla="*/ 194053 w 6145273"/>
            <a:gd name="connsiteY110" fmla="*/ 480060 h 2004060"/>
            <a:gd name="connsiteX111" fmla="*/ 216913 w 6145273"/>
            <a:gd name="connsiteY111" fmla="*/ 403860 h 2004060"/>
            <a:gd name="connsiteX112" fmla="*/ 224533 w 6145273"/>
            <a:gd name="connsiteY112" fmla="*/ 381000 h 2004060"/>
            <a:gd name="connsiteX113" fmla="*/ 232153 w 6145273"/>
            <a:gd name="connsiteY113" fmla="*/ 358140 h 2004060"/>
            <a:gd name="connsiteX114" fmla="*/ 262633 w 6145273"/>
            <a:gd name="connsiteY114" fmla="*/ 312420 h 2004060"/>
            <a:gd name="connsiteX115" fmla="*/ 285493 w 6145273"/>
            <a:gd name="connsiteY115" fmla="*/ 266700 h 2004060"/>
            <a:gd name="connsiteX116" fmla="*/ 308353 w 6145273"/>
            <a:gd name="connsiteY116" fmla="*/ 236220 h 20040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Lst>
          <a:rect l="l" t="t" r="r" b="b"/>
          <a:pathLst>
            <a:path w="6145273" h="2004060">
              <a:moveTo>
                <a:pt x="224533" y="91440"/>
              </a:moveTo>
              <a:cubicBezTo>
                <a:pt x="277548" y="70234"/>
                <a:pt x="249657" y="80525"/>
                <a:pt x="308353" y="60960"/>
              </a:cubicBezTo>
              <a:cubicBezTo>
                <a:pt x="315973" y="58420"/>
                <a:pt x="323230" y="54227"/>
                <a:pt x="331213" y="53340"/>
              </a:cubicBezTo>
              <a:cubicBezTo>
                <a:pt x="459416" y="39095"/>
                <a:pt x="344405" y="52597"/>
                <a:pt x="453133" y="38100"/>
              </a:cubicBezTo>
              <a:cubicBezTo>
                <a:pt x="473431" y="35394"/>
                <a:pt x="493966" y="34254"/>
                <a:pt x="514093" y="30480"/>
              </a:cubicBezTo>
              <a:cubicBezTo>
                <a:pt x="534680" y="26620"/>
                <a:pt x="554127" y="16150"/>
                <a:pt x="575053" y="15240"/>
              </a:cubicBezTo>
              <a:cubicBezTo>
                <a:pt x="790994" y="5851"/>
                <a:pt x="691952" y="11268"/>
                <a:pt x="872233" y="0"/>
              </a:cubicBezTo>
              <a:lnTo>
                <a:pt x="1458973" y="7620"/>
              </a:lnTo>
              <a:cubicBezTo>
                <a:pt x="1492155" y="8420"/>
                <a:pt x="1519548" y="20192"/>
                <a:pt x="1550413" y="30480"/>
              </a:cubicBezTo>
              <a:lnTo>
                <a:pt x="1573273" y="38100"/>
              </a:lnTo>
              <a:cubicBezTo>
                <a:pt x="1580893" y="40640"/>
                <a:pt x="1588341" y="43772"/>
                <a:pt x="1596133" y="45720"/>
              </a:cubicBezTo>
              <a:cubicBezTo>
                <a:pt x="1606293" y="48260"/>
                <a:pt x="1616543" y="50463"/>
                <a:pt x="1626613" y="53340"/>
              </a:cubicBezTo>
              <a:cubicBezTo>
                <a:pt x="1634336" y="55547"/>
                <a:pt x="1641632" y="59218"/>
                <a:pt x="1649473" y="60960"/>
              </a:cubicBezTo>
              <a:cubicBezTo>
                <a:pt x="1664555" y="64312"/>
                <a:pt x="1680204" y="64833"/>
                <a:pt x="1695193" y="68580"/>
              </a:cubicBezTo>
              <a:cubicBezTo>
                <a:pt x="1710778" y="72476"/>
                <a:pt x="1725161" y="80670"/>
                <a:pt x="1740913" y="83820"/>
              </a:cubicBezTo>
              <a:cubicBezTo>
                <a:pt x="1794163" y="94470"/>
                <a:pt x="1766238" y="89311"/>
                <a:pt x="1824733" y="99060"/>
              </a:cubicBezTo>
              <a:lnTo>
                <a:pt x="1946653" y="91440"/>
              </a:lnTo>
              <a:lnTo>
                <a:pt x="2083813" y="83820"/>
              </a:lnTo>
              <a:cubicBezTo>
                <a:pt x="2106751" y="82121"/>
                <a:pt x="2129550" y="78887"/>
                <a:pt x="2152393" y="76200"/>
              </a:cubicBezTo>
              <a:cubicBezTo>
                <a:pt x="2172731" y="73807"/>
                <a:pt x="2192910" y="69783"/>
                <a:pt x="2213353" y="68580"/>
              </a:cubicBezTo>
              <a:cubicBezTo>
                <a:pt x="2279328" y="64699"/>
                <a:pt x="2345459" y="64104"/>
                <a:pt x="2411473" y="60960"/>
              </a:cubicBezTo>
              <a:cubicBezTo>
                <a:pt x="2452146" y="59023"/>
                <a:pt x="2492725" y="55373"/>
                <a:pt x="2533393" y="53340"/>
              </a:cubicBezTo>
              <a:cubicBezTo>
                <a:pt x="2693633" y="45328"/>
                <a:pt x="2809583" y="42976"/>
                <a:pt x="2975353" y="38100"/>
              </a:cubicBezTo>
              <a:lnTo>
                <a:pt x="4148833" y="45720"/>
              </a:lnTo>
              <a:cubicBezTo>
                <a:pt x="4423702" y="49032"/>
                <a:pt x="4151367" y="47695"/>
                <a:pt x="4270753" y="60960"/>
              </a:cubicBezTo>
              <a:cubicBezTo>
                <a:pt x="4306186" y="64897"/>
                <a:pt x="4341788" y="67949"/>
                <a:pt x="4377433" y="68580"/>
              </a:cubicBezTo>
              <a:lnTo>
                <a:pt x="5131813" y="76200"/>
              </a:lnTo>
              <a:cubicBezTo>
                <a:pt x="5225681" y="78607"/>
                <a:pt x="5452752" y="81758"/>
                <a:pt x="5573773" y="91440"/>
              </a:cubicBezTo>
              <a:cubicBezTo>
                <a:pt x="5589174" y="92672"/>
                <a:pt x="5604137" y="97354"/>
                <a:pt x="5619493" y="99060"/>
              </a:cubicBezTo>
              <a:cubicBezTo>
                <a:pt x="5649892" y="102438"/>
                <a:pt x="5680453" y="104140"/>
                <a:pt x="5710933" y="106680"/>
              </a:cubicBezTo>
              <a:lnTo>
                <a:pt x="5749033" y="114300"/>
              </a:lnTo>
              <a:cubicBezTo>
                <a:pt x="5764234" y="117064"/>
                <a:pt x="5779603" y="118890"/>
                <a:pt x="5794753" y="121920"/>
              </a:cubicBezTo>
              <a:cubicBezTo>
                <a:pt x="5802891" y="123548"/>
                <a:pt x="5838410" y="132318"/>
                <a:pt x="5848093" y="137160"/>
              </a:cubicBezTo>
              <a:cubicBezTo>
                <a:pt x="5856284" y="141256"/>
                <a:pt x="5863002" y="147856"/>
                <a:pt x="5870953" y="152400"/>
              </a:cubicBezTo>
              <a:cubicBezTo>
                <a:pt x="5880816" y="158036"/>
                <a:pt x="5892563" y="160544"/>
                <a:pt x="5901433" y="167640"/>
              </a:cubicBezTo>
              <a:cubicBezTo>
                <a:pt x="5925798" y="187132"/>
                <a:pt x="5947024" y="209324"/>
                <a:pt x="5962393" y="236220"/>
              </a:cubicBezTo>
              <a:cubicBezTo>
                <a:pt x="5968029" y="246083"/>
                <a:pt x="5970241" y="258075"/>
                <a:pt x="5977633" y="266700"/>
              </a:cubicBezTo>
              <a:cubicBezTo>
                <a:pt x="5985898" y="276343"/>
                <a:pt x="5997953" y="281940"/>
                <a:pt x="6008113" y="289560"/>
              </a:cubicBezTo>
              <a:cubicBezTo>
                <a:pt x="6030537" y="334408"/>
                <a:pt x="6019761" y="309264"/>
                <a:pt x="6038593" y="365760"/>
              </a:cubicBezTo>
              <a:cubicBezTo>
                <a:pt x="6045122" y="385346"/>
                <a:pt x="6050006" y="398050"/>
                <a:pt x="6053833" y="419100"/>
              </a:cubicBezTo>
              <a:cubicBezTo>
                <a:pt x="6061479" y="461151"/>
                <a:pt x="6063177" y="508091"/>
                <a:pt x="6076693" y="548640"/>
              </a:cubicBezTo>
              <a:cubicBezTo>
                <a:pt x="6091523" y="593129"/>
                <a:pt x="6078522" y="550166"/>
                <a:pt x="6091933" y="617220"/>
              </a:cubicBezTo>
              <a:cubicBezTo>
                <a:pt x="6105795" y="686528"/>
                <a:pt x="6097600" y="603549"/>
                <a:pt x="6114793" y="723900"/>
              </a:cubicBezTo>
              <a:cubicBezTo>
                <a:pt x="6119733" y="758483"/>
                <a:pt x="6131589" y="844423"/>
                <a:pt x="6137653" y="868680"/>
              </a:cubicBezTo>
              <a:lnTo>
                <a:pt x="6145273" y="899160"/>
              </a:lnTo>
              <a:cubicBezTo>
                <a:pt x="6142733" y="1016000"/>
                <a:pt x="6144384" y="1133006"/>
                <a:pt x="6137653" y="1249680"/>
              </a:cubicBezTo>
              <a:cubicBezTo>
                <a:pt x="6136728" y="1265718"/>
                <a:pt x="6127493" y="1280160"/>
                <a:pt x="6122413" y="1295400"/>
              </a:cubicBezTo>
              <a:lnTo>
                <a:pt x="6114793" y="1318260"/>
              </a:lnTo>
              <a:cubicBezTo>
                <a:pt x="6087003" y="1401630"/>
                <a:pt x="6131324" y="1275350"/>
                <a:pt x="6091933" y="1363980"/>
              </a:cubicBezTo>
              <a:cubicBezTo>
                <a:pt x="6085409" y="1378660"/>
                <a:pt x="6085604" y="1396334"/>
                <a:pt x="6076693" y="1409700"/>
              </a:cubicBezTo>
              <a:cubicBezTo>
                <a:pt x="6052542" y="1445926"/>
                <a:pt x="6064349" y="1423872"/>
                <a:pt x="6046213" y="1478280"/>
              </a:cubicBezTo>
              <a:lnTo>
                <a:pt x="6030973" y="1524000"/>
              </a:lnTo>
              <a:lnTo>
                <a:pt x="6023353" y="1546860"/>
              </a:lnTo>
              <a:cubicBezTo>
                <a:pt x="6020813" y="1564640"/>
                <a:pt x="6018946" y="1582529"/>
                <a:pt x="6015733" y="1600200"/>
              </a:cubicBezTo>
              <a:cubicBezTo>
                <a:pt x="6013860" y="1610504"/>
                <a:pt x="6009705" y="1620329"/>
                <a:pt x="6008113" y="1630680"/>
              </a:cubicBezTo>
              <a:cubicBezTo>
                <a:pt x="6004616" y="1653413"/>
                <a:pt x="6003746" y="1676490"/>
                <a:pt x="6000493" y="1699260"/>
              </a:cubicBezTo>
              <a:cubicBezTo>
                <a:pt x="5993853" y="1745737"/>
                <a:pt x="5995384" y="1724763"/>
                <a:pt x="5985253" y="1760220"/>
              </a:cubicBezTo>
              <a:cubicBezTo>
                <a:pt x="5982376" y="1770290"/>
                <a:pt x="5980642" y="1780669"/>
                <a:pt x="5977633" y="1790700"/>
              </a:cubicBezTo>
              <a:cubicBezTo>
                <a:pt x="5973017" y="1806087"/>
                <a:pt x="5967473" y="1821180"/>
                <a:pt x="5962393" y="1836420"/>
              </a:cubicBezTo>
              <a:cubicBezTo>
                <a:pt x="5956195" y="1855013"/>
                <a:pt x="5954305" y="1867368"/>
                <a:pt x="5939533" y="1882140"/>
              </a:cubicBezTo>
              <a:cubicBezTo>
                <a:pt x="5933057" y="1888616"/>
                <a:pt x="5924293" y="1892300"/>
                <a:pt x="5916673" y="1897380"/>
              </a:cubicBezTo>
              <a:cubicBezTo>
                <a:pt x="5911593" y="1905000"/>
                <a:pt x="5909199" y="1915386"/>
                <a:pt x="5901433" y="1920240"/>
              </a:cubicBezTo>
              <a:cubicBezTo>
                <a:pt x="5887810" y="1928754"/>
                <a:pt x="5870953" y="1930400"/>
                <a:pt x="5855713" y="1935480"/>
              </a:cubicBezTo>
              <a:cubicBezTo>
                <a:pt x="5815765" y="1948796"/>
                <a:pt x="5834858" y="1944092"/>
                <a:pt x="5771893" y="1950720"/>
              </a:cubicBezTo>
              <a:cubicBezTo>
                <a:pt x="5743992" y="1953657"/>
                <a:pt x="5716127" y="1958058"/>
                <a:pt x="5688073" y="1958340"/>
              </a:cubicBezTo>
              <a:lnTo>
                <a:pt x="4255513" y="1965960"/>
              </a:lnTo>
              <a:cubicBezTo>
                <a:pt x="4225033" y="1968500"/>
                <a:pt x="4194449" y="1970006"/>
                <a:pt x="4164073" y="1973580"/>
              </a:cubicBezTo>
              <a:cubicBezTo>
                <a:pt x="4151210" y="1975093"/>
                <a:pt x="4138876" y="1980078"/>
                <a:pt x="4125973" y="1981200"/>
              </a:cubicBezTo>
              <a:cubicBezTo>
                <a:pt x="4080355" y="1985167"/>
                <a:pt x="4034533" y="1986280"/>
                <a:pt x="3988813" y="1988820"/>
              </a:cubicBezTo>
              <a:lnTo>
                <a:pt x="3501133" y="1981200"/>
              </a:lnTo>
              <a:cubicBezTo>
                <a:pt x="3475616" y="1980510"/>
                <a:pt x="3450378" y="1975616"/>
                <a:pt x="3424933" y="1973580"/>
              </a:cubicBezTo>
              <a:cubicBezTo>
                <a:pt x="3386870" y="1970535"/>
                <a:pt x="3348780" y="1967655"/>
                <a:pt x="3310633" y="1965960"/>
              </a:cubicBezTo>
              <a:cubicBezTo>
                <a:pt x="3234466" y="1962575"/>
                <a:pt x="3158233" y="1960880"/>
                <a:pt x="3082033" y="1958340"/>
              </a:cubicBezTo>
              <a:cubicBezTo>
                <a:pt x="3006905" y="1939558"/>
                <a:pt x="3089725" y="1958347"/>
                <a:pt x="2937253" y="1943100"/>
              </a:cubicBezTo>
              <a:cubicBezTo>
                <a:pt x="2924366" y="1941811"/>
                <a:pt x="2911928" y="1937609"/>
                <a:pt x="2899153" y="1935480"/>
              </a:cubicBezTo>
              <a:cubicBezTo>
                <a:pt x="2881437" y="1932527"/>
                <a:pt x="2863593" y="1930400"/>
                <a:pt x="2845813" y="1927860"/>
              </a:cubicBezTo>
              <a:lnTo>
                <a:pt x="2213353" y="1935480"/>
              </a:lnTo>
              <a:cubicBezTo>
                <a:pt x="2175176" y="1936259"/>
                <a:pt x="2137196" y="1941326"/>
                <a:pt x="2099053" y="1943100"/>
              </a:cubicBezTo>
              <a:cubicBezTo>
                <a:pt x="2027965" y="1946406"/>
                <a:pt x="1956813" y="1948180"/>
                <a:pt x="1885693" y="1950720"/>
              </a:cubicBezTo>
              <a:cubicBezTo>
                <a:pt x="1656201" y="1996618"/>
                <a:pt x="1891606" y="1951957"/>
                <a:pt x="1268473" y="1965960"/>
              </a:cubicBezTo>
              <a:cubicBezTo>
                <a:pt x="1168474" y="1968207"/>
                <a:pt x="1190230" y="1973766"/>
                <a:pt x="1108453" y="1981200"/>
              </a:cubicBezTo>
              <a:cubicBezTo>
                <a:pt x="1072949" y="1984428"/>
                <a:pt x="1037333" y="1986280"/>
                <a:pt x="1001773" y="1988820"/>
              </a:cubicBezTo>
              <a:cubicBezTo>
                <a:pt x="924558" y="2001689"/>
                <a:pt x="920890" y="2004060"/>
                <a:pt x="811273" y="2004060"/>
              </a:cubicBezTo>
              <a:cubicBezTo>
                <a:pt x="684248" y="2004060"/>
                <a:pt x="557273" y="1998980"/>
                <a:pt x="430273" y="1996440"/>
              </a:cubicBezTo>
              <a:cubicBezTo>
                <a:pt x="415033" y="1991360"/>
                <a:pt x="397919" y="1990111"/>
                <a:pt x="384553" y="1981200"/>
              </a:cubicBezTo>
              <a:cubicBezTo>
                <a:pt x="376933" y="1976120"/>
                <a:pt x="369884" y="1970056"/>
                <a:pt x="361693" y="1965960"/>
              </a:cubicBezTo>
              <a:cubicBezTo>
                <a:pt x="354509" y="1962368"/>
                <a:pt x="345854" y="1962241"/>
                <a:pt x="338833" y="1958340"/>
              </a:cubicBezTo>
              <a:cubicBezTo>
                <a:pt x="322822" y="1949445"/>
                <a:pt x="293113" y="1927860"/>
                <a:pt x="293113" y="1927860"/>
              </a:cubicBezTo>
              <a:cubicBezTo>
                <a:pt x="288033" y="1920240"/>
                <a:pt x="284765" y="1911031"/>
                <a:pt x="277873" y="1905000"/>
              </a:cubicBezTo>
              <a:cubicBezTo>
                <a:pt x="264089" y="1892939"/>
                <a:pt x="232153" y="1874520"/>
                <a:pt x="232153" y="1874520"/>
              </a:cubicBezTo>
              <a:cubicBezTo>
                <a:pt x="217318" y="1830016"/>
                <a:pt x="236140" y="1870887"/>
                <a:pt x="201673" y="1836420"/>
              </a:cubicBezTo>
              <a:cubicBezTo>
                <a:pt x="150873" y="1785620"/>
                <a:pt x="224533" y="1838960"/>
                <a:pt x="163573" y="1798320"/>
              </a:cubicBezTo>
              <a:cubicBezTo>
                <a:pt x="158493" y="1790700"/>
                <a:pt x="154809" y="1781936"/>
                <a:pt x="148333" y="1775460"/>
              </a:cubicBezTo>
              <a:cubicBezTo>
                <a:pt x="141857" y="1768984"/>
                <a:pt x="131504" y="1767112"/>
                <a:pt x="125473" y="1760220"/>
              </a:cubicBezTo>
              <a:cubicBezTo>
                <a:pt x="113412" y="1746436"/>
                <a:pt x="105983" y="1729153"/>
                <a:pt x="94993" y="1714500"/>
              </a:cubicBezTo>
              <a:cubicBezTo>
                <a:pt x="89816" y="1707597"/>
                <a:pt x="62464" y="1672302"/>
                <a:pt x="56893" y="1661160"/>
              </a:cubicBezTo>
              <a:cubicBezTo>
                <a:pt x="25345" y="1598064"/>
                <a:pt x="77709" y="1680954"/>
                <a:pt x="34033" y="1615440"/>
              </a:cubicBezTo>
              <a:cubicBezTo>
                <a:pt x="-29248" y="1362317"/>
                <a:pt x="12488" y="1551265"/>
                <a:pt x="26413" y="952500"/>
              </a:cubicBezTo>
              <a:cubicBezTo>
                <a:pt x="26831" y="934544"/>
                <a:pt x="29994" y="916661"/>
                <a:pt x="34033" y="899160"/>
              </a:cubicBezTo>
              <a:lnTo>
                <a:pt x="56893" y="830580"/>
              </a:lnTo>
              <a:lnTo>
                <a:pt x="64513" y="807720"/>
              </a:lnTo>
              <a:cubicBezTo>
                <a:pt x="67053" y="800100"/>
                <a:pt x="67678" y="791543"/>
                <a:pt x="72133" y="784860"/>
              </a:cubicBezTo>
              <a:cubicBezTo>
                <a:pt x="77213" y="777240"/>
                <a:pt x="83277" y="770191"/>
                <a:pt x="87373" y="762000"/>
              </a:cubicBezTo>
              <a:cubicBezTo>
                <a:pt x="102201" y="732343"/>
                <a:pt x="87964" y="742840"/>
                <a:pt x="102613" y="708660"/>
              </a:cubicBezTo>
              <a:cubicBezTo>
                <a:pt x="106221" y="700242"/>
                <a:pt x="114134" y="694169"/>
                <a:pt x="117853" y="685800"/>
              </a:cubicBezTo>
              <a:cubicBezTo>
                <a:pt x="124377" y="671120"/>
                <a:pt x="128013" y="655320"/>
                <a:pt x="133093" y="640080"/>
              </a:cubicBezTo>
              <a:cubicBezTo>
                <a:pt x="135633" y="632460"/>
                <a:pt x="136258" y="623903"/>
                <a:pt x="140713" y="617220"/>
              </a:cubicBezTo>
              <a:cubicBezTo>
                <a:pt x="145793" y="609600"/>
                <a:pt x="152234" y="602729"/>
                <a:pt x="155953" y="594360"/>
              </a:cubicBezTo>
              <a:cubicBezTo>
                <a:pt x="162477" y="579680"/>
                <a:pt x="166113" y="563880"/>
                <a:pt x="171193" y="548640"/>
              </a:cubicBezTo>
              <a:lnTo>
                <a:pt x="186433" y="502920"/>
              </a:lnTo>
              <a:cubicBezTo>
                <a:pt x="188973" y="495300"/>
                <a:pt x="192105" y="487852"/>
                <a:pt x="194053" y="480060"/>
              </a:cubicBezTo>
              <a:cubicBezTo>
                <a:pt x="205569" y="433995"/>
                <a:pt x="198361" y="459515"/>
                <a:pt x="216913" y="403860"/>
              </a:cubicBezTo>
              <a:lnTo>
                <a:pt x="224533" y="381000"/>
              </a:lnTo>
              <a:cubicBezTo>
                <a:pt x="227073" y="373380"/>
                <a:pt x="227698" y="364823"/>
                <a:pt x="232153" y="358140"/>
              </a:cubicBezTo>
              <a:cubicBezTo>
                <a:pt x="242313" y="342900"/>
                <a:pt x="256841" y="329796"/>
                <a:pt x="262633" y="312420"/>
              </a:cubicBezTo>
              <a:cubicBezTo>
                <a:pt x="281786" y="254961"/>
                <a:pt x="255950" y="325786"/>
                <a:pt x="285493" y="266700"/>
              </a:cubicBezTo>
              <a:cubicBezTo>
                <a:pt x="301186" y="235313"/>
                <a:pt x="281490" y="249651"/>
                <a:pt x="308353" y="236220"/>
              </a:cubicBezTo>
            </a:path>
          </a:pathLst>
        </a:custGeom>
        <a:noFill/>
        <a:ln w="76200">
          <a:solidFill>
            <a:srgbClr val="FFFF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fr-FR" sz="1100">
            <a:solidFill>
              <a:schemeClr val="lt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281940</xdr:colOff>
      <xdr:row>2</xdr:row>
      <xdr:rowOff>133350</xdr:rowOff>
    </xdr:from>
    <xdr:to>
      <xdr:col>8</xdr:col>
      <xdr:colOff>449580</xdr:colOff>
      <xdr:row>18</xdr:row>
      <xdr:rowOff>106680</xdr:rowOff>
    </xdr:to>
    <xdr:graphicFrame macro="">
      <xdr:nvGraphicFramePr>
        <xdr:cNvPr id="2" name="Graphique 1">
          <a:extLst>
            <a:ext uri="{FF2B5EF4-FFF2-40B4-BE49-F238E27FC236}">
              <a16:creationId xmlns:a16="http://schemas.microsoft.com/office/drawing/2014/main" id="{F6F01261-049C-451F-8B3E-E6EF90067B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281024</xdr:colOff>
      <xdr:row>19</xdr:row>
      <xdr:rowOff>67626</xdr:rowOff>
    </xdr:from>
    <xdr:to>
      <xdr:col>8</xdr:col>
      <xdr:colOff>457201</xdr:colOff>
      <xdr:row>34</xdr:row>
      <xdr:rowOff>27870</xdr:rowOff>
    </xdr:to>
    <xdr:graphicFrame macro="">
      <xdr:nvGraphicFramePr>
        <xdr:cNvPr id="3" name="Graphique 2">
          <a:extLst>
            <a:ext uri="{FF2B5EF4-FFF2-40B4-BE49-F238E27FC236}">
              <a16:creationId xmlns:a16="http://schemas.microsoft.com/office/drawing/2014/main" id="{112CFC39-25CF-4625-9508-7162ECF8E4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767443</xdr:colOff>
      <xdr:row>2</xdr:row>
      <xdr:rowOff>127363</xdr:rowOff>
    </xdr:from>
    <xdr:to>
      <xdr:col>11</xdr:col>
      <xdr:colOff>201387</xdr:colOff>
      <xdr:row>19</xdr:row>
      <xdr:rowOff>5443</xdr:rowOff>
    </xdr:to>
    <mc:AlternateContent xmlns:mc="http://schemas.openxmlformats.org/markup-compatibility/2006" xmlns:a14="http://schemas.microsoft.com/office/drawing/2010/main">
      <mc:Choice Requires="a14">
        <xdr:graphicFrame macro="">
          <xdr:nvGraphicFramePr>
            <xdr:cNvPr id="4" name="type client">
              <a:extLst>
                <a:ext uri="{FF2B5EF4-FFF2-40B4-BE49-F238E27FC236}">
                  <a16:creationId xmlns:a16="http://schemas.microsoft.com/office/drawing/2014/main" id="{A5CCD397-564A-41B5-A210-E0FA90BD50F8}"/>
                </a:ext>
              </a:extLst>
            </xdr:cNvPr>
            <xdr:cNvGraphicFramePr/>
          </xdr:nvGraphicFramePr>
          <xdr:xfrm>
            <a:off x="0" y="0"/>
            <a:ext cx="0" cy="0"/>
          </xdr:xfrm>
          <a:graphic>
            <a:graphicData uri="http://schemas.microsoft.com/office/drawing/2010/slicer">
              <sle:slicer xmlns:sle="http://schemas.microsoft.com/office/drawing/2010/slicer" name="type client"/>
            </a:graphicData>
          </a:graphic>
        </xdr:graphicFrame>
      </mc:Choice>
      <mc:Fallback xmlns="">
        <xdr:sp macro="" textlink="">
          <xdr:nvSpPr>
            <xdr:cNvPr id="0" name=""/>
            <xdr:cNvSpPr>
              <a:spLocks noTextEdit="1"/>
            </xdr:cNvSpPr>
          </xdr:nvSpPr>
          <xdr:spPr>
            <a:xfrm>
              <a:off x="8082643" y="638992"/>
              <a:ext cx="1817915" cy="3024051"/>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eur" refreshedDate="43457.508244097226" createdVersion="6" refreshedVersion="6" minRefreshableVersion="3" recordCount="1287" xr:uid="{1D639CF6-6669-4278-A922-569A603EF47E}">
  <cacheSource type="worksheet">
    <worksheetSource name="Tableau4"/>
  </cacheSource>
  <cacheFields count="11">
    <cacheField name="date" numFmtId="14">
      <sharedItems containsSemiMixedTypes="0" containsNonDate="0" containsDate="1" containsString="0" minDate="2017-01-02T00:00:00" maxDate="2017-12-31T00:00:00" count="327">
        <d v="2017-01-09T00:00:00"/>
        <d v="2017-04-13T00:00:00"/>
        <d v="2017-08-22T00:00:00"/>
        <d v="2017-08-28T00:00:00"/>
        <d v="2017-11-13T00:00:00"/>
        <d v="2017-05-25T00:00:00"/>
        <d v="2017-07-09T00:00:00"/>
        <d v="2017-11-19T00:00:00"/>
        <d v="2017-01-30T00:00:00"/>
        <d v="2017-05-18T00:00:00"/>
        <d v="2017-05-28T00:00:00"/>
        <d v="2017-06-14T00:00:00"/>
        <d v="2017-09-20T00:00:00"/>
        <d v="2017-05-07T00:00:00"/>
        <d v="2017-02-20T00:00:00"/>
        <d v="2017-04-14T00:00:00"/>
        <d v="2017-10-26T00:00:00"/>
        <d v="2017-12-04T00:00:00"/>
        <d v="2017-10-10T00:00:00"/>
        <d v="2017-03-29T00:00:00"/>
        <d v="2017-05-09T00:00:00"/>
        <d v="2017-06-15T00:00:00"/>
        <d v="2017-09-28T00:00:00"/>
        <d v="2017-11-16T00:00:00"/>
        <d v="2017-01-21T00:00:00"/>
        <d v="2017-08-26T00:00:00"/>
        <d v="2017-03-05T00:00:00"/>
        <d v="2017-03-10T00:00:00"/>
        <d v="2017-10-27T00:00:00"/>
        <d v="2017-03-23T00:00:00"/>
        <d v="2017-08-31T00:00:00"/>
        <d v="2017-06-21T00:00:00"/>
        <d v="2017-11-29T00:00:00"/>
        <d v="2017-04-15T00:00:00"/>
        <d v="2017-05-15T00:00:00"/>
        <d v="2017-08-24T00:00:00"/>
        <d v="2017-09-04T00:00:00"/>
        <d v="2017-06-22T00:00:00"/>
        <d v="2017-08-13T00:00:00"/>
        <d v="2017-09-17T00:00:00"/>
        <d v="2017-09-26T00:00:00"/>
        <d v="2017-12-12T00:00:00"/>
        <d v="2017-12-13T00:00:00"/>
        <d v="2017-06-05T00:00:00"/>
        <d v="2017-06-10T00:00:00"/>
        <d v="2017-08-19T00:00:00"/>
        <d v="2017-08-25T00:00:00"/>
        <d v="2017-09-29T00:00:00"/>
        <d v="2017-09-30T00:00:00"/>
        <d v="2017-03-01T00:00:00"/>
        <d v="2017-06-13T00:00:00"/>
        <d v="2017-07-11T00:00:00"/>
        <d v="2017-07-20T00:00:00"/>
        <d v="2017-07-22T00:00:00"/>
        <d v="2017-08-29T00:00:00"/>
        <d v="2017-09-24T00:00:00"/>
        <d v="2017-12-17T00:00:00"/>
        <d v="2017-03-04T00:00:00"/>
        <d v="2017-04-22T00:00:00"/>
        <d v="2017-04-30T00:00:00"/>
        <d v="2017-07-26T00:00:00"/>
        <d v="2017-08-03T00:00:00"/>
        <d v="2017-08-09T00:00:00"/>
        <d v="2017-01-22T00:00:00"/>
        <d v="2017-03-21T00:00:00"/>
        <d v="2017-04-26T00:00:00"/>
        <d v="2017-06-07T00:00:00"/>
        <d v="2017-06-23T00:00:00"/>
        <d v="2017-09-06T00:00:00"/>
        <d v="2017-09-16T00:00:00"/>
        <d v="2017-05-03T00:00:00"/>
        <d v="2017-07-01T00:00:00"/>
        <d v="2017-07-15T00:00:00"/>
        <d v="2017-07-27T00:00:00"/>
        <d v="2017-08-04T00:00:00"/>
        <d v="2017-09-05T00:00:00"/>
        <d v="2017-11-18T00:00:00"/>
        <d v="2017-05-13T00:00:00"/>
        <d v="2017-07-14T00:00:00"/>
        <d v="2017-09-12T00:00:00"/>
        <d v="2017-11-26T00:00:00"/>
        <d v="2017-05-05T00:00:00"/>
        <d v="2017-06-26T00:00:00"/>
        <d v="2017-06-28T00:00:00"/>
        <d v="2017-08-18T00:00:00"/>
        <d v="2017-10-09T00:00:00"/>
        <d v="2017-05-23T00:00:00"/>
        <d v="2017-08-23T00:00:00"/>
        <d v="2017-09-10T00:00:00"/>
        <d v="2017-09-14T00:00:00"/>
        <d v="2017-09-15T00:00:00"/>
        <d v="2017-11-03T00:00:00"/>
        <d v="2017-04-12T00:00:00"/>
        <d v="2017-04-17T00:00:00"/>
        <d v="2017-07-02T00:00:00"/>
        <d v="2017-01-14T00:00:00"/>
        <d v="2017-04-24T00:00:00"/>
        <d v="2017-05-08T00:00:00"/>
        <d v="2017-06-16T00:00:00"/>
        <d v="2017-06-17T00:00:00"/>
        <d v="2017-06-27T00:00:00"/>
        <d v="2017-10-02T00:00:00"/>
        <d v="2017-05-11T00:00:00"/>
        <d v="2017-06-11T00:00:00"/>
        <d v="2017-06-25T00:00:00"/>
        <d v="2017-07-05T00:00:00"/>
        <d v="2017-09-19T00:00:00"/>
        <d v="2017-11-02T00:00:00"/>
        <d v="2017-05-31T00:00:00"/>
        <d v="2017-06-18T00:00:00"/>
        <d v="2017-06-20T00:00:00"/>
        <d v="2017-12-06T00:00:00"/>
        <d v="2017-05-20T00:00:00"/>
        <d v="2017-07-23T00:00:00"/>
        <d v="2017-07-29T00:00:00"/>
        <d v="2017-12-09T00:00:00"/>
        <d v="2017-04-23T00:00:00"/>
        <d v="2017-06-03T00:00:00"/>
        <d v="2017-07-24T00:00:00"/>
        <d v="2017-08-02T00:00:00"/>
        <d v="2017-04-20T00:00:00"/>
        <d v="2017-04-27T00:00:00"/>
        <d v="2017-05-30T00:00:00"/>
        <d v="2017-09-07T00:00:00"/>
        <d v="2017-09-08T00:00:00"/>
        <d v="2017-10-31T00:00:00"/>
        <d v="2017-05-19T00:00:00"/>
        <d v="2017-07-12T00:00:00"/>
        <d v="2017-05-06T00:00:00"/>
        <d v="2017-07-13T00:00:00"/>
        <d v="2017-09-18T00:00:00"/>
        <d v="2017-12-08T00:00:00"/>
        <d v="2017-04-19T00:00:00"/>
        <d v="2017-04-07T00:00:00"/>
        <d v="2017-05-17T00:00:00"/>
        <d v="2017-07-18T00:00:00"/>
        <d v="2017-07-19T00:00:00"/>
        <d v="2017-02-13T00:00:00"/>
        <d v="2017-08-16T00:00:00"/>
        <d v="2017-10-01T00:00:00"/>
        <d v="2017-05-24T00:00:00"/>
        <d v="2017-09-02T00:00:00"/>
        <d v="2017-04-21T00:00:00"/>
        <d v="2017-05-10T00:00:00"/>
        <d v="2017-08-10T00:00:00"/>
        <d v="2017-09-22T00:00:00"/>
        <d v="2017-10-08T00:00:00"/>
        <d v="2017-12-03T00:00:00"/>
        <d v="2017-06-29T00:00:00"/>
        <d v="2017-05-12T00:00:00"/>
        <d v="2017-07-03T00:00:00"/>
        <d v="2017-08-14T00:00:00"/>
        <d v="2017-04-18T00:00:00"/>
        <d v="2017-06-04T00:00:00"/>
        <d v="2017-05-04T00:00:00"/>
        <d v="2017-06-02T00:00:00"/>
        <d v="2017-06-19T00:00:00"/>
        <d v="2017-03-16T00:00:00"/>
        <d v="2017-07-16T00:00:00"/>
        <d v="2017-07-25T00:00:00"/>
        <d v="2017-12-10T00:00:00"/>
        <d v="2017-09-01T00:00:00"/>
        <d v="2017-11-12T00:00:00"/>
        <d v="2017-02-21T00:00:00"/>
        <d v="2017-08-07T00:00:00"/>
        <d v="2017-08-11T00:00:00"/>
        <d v="2017-09-27T00:00:00"/>
        <d v="2017-01-18T00:00:00"/>
        <d v="2017-05-26T00:00:00"/>
        <d v="2017-08-21T00:00:00"/>
        <d v="2017-09-25T00:00:00"/>
        <d v="2017-04-16T00:00:00"/>
        <d v="2017-07-21T00:00:00"/>
        <d v="2017-09-23T00:00:00"/>
        <d v="2017-01-04T00:00:00"/>
        <d v="2017-02-01T00:00:00"/>
        <d v="2017-05-22T00:00:00"/>
        <d v="2017-03-27T00:00:00"/>
        <d v="2017-07-30T00:00:00"/>
        <d v="2017-10-05T00:00:00"/>
        <d v="2017-04-03T00:00:00"/>
        <d v="2017-08-17T00:00:00"/>
        <d v="2017-08-20T00:00:00"/>
        <d v="2017-05-02T00:00:00"/>
        <d v="2017-01-24T00:00:00"/>
        <d v="2017-10-03T00:00:00"/>
        <d v="2017-01-29T00:00:00"/>
        <d v="2017-07-28T00:00:00"/>
        <d v="2017-01-25T00:00:00"/>
        <d v="2017-04-28T00:00:00"/>
        <d v="2017-04-25T00:00:00"/>
        <d v="2017-07-06T00:00:00"/>
        <d v="2017-04-06T00:00:00"/>
        <d v="2017-08-15T00:00:00"/>
        <d v="2017-09-11T00:00:00"/>
        <d v="2017-10-07T00:00:00"/>
        <d v="2017-08-30T00:00:00"/>
        <d v="2017-05-29T00:00:00"/>
        <d v="2017-06-08T00:00:00"/>
        <d v="2017-08-08T00:00:00"/>
        <d v="2017-09-21T00:00:00"/>
        <d v="2017-10-19T00:00:00"/>
        <d v="2017-02-03T00:00:00"/>
        <d v="2017-06-06T00:00:00"/>
        <d v="2017-07-31T00:00:00"/>
        <d v="2017-11-24T00:00:00"/>
        <d v="2017-07-08T00:00:00"/>
        <d v="2017-09-13T00:00:00"/>
        <d v="2017-04-02T00:00:00"/>
        <d v="2017-06-30T00:00:00"/>
        <d v="2017-01-10T00:00:00"/>
        <d v="2017-05-16T00:00:00"/>
        <d v="2017-07-07T00:00:00"/>
        <d v="2017-08-12T00:00:00"/>
        <d v="2017-07-17T00:00:00"/>
        <d v="2017-07-04T00:00:00"/>
        <d v="2017-08-01T00:00:00"/>
        <d v="2017-06-09T00:00:00"/>
        <d v="2017-03-19T00:00:00"/>
        <d v="2017-12-15T00:00:00"/>
        <d v="2017-07-10T00:00:00"/>
        <d v="2017-08-05T00:00:00"/>
        <d v="2017-08-27T00:00:00"/>
        <d v="2017-10-06T00:00:00"/>
        <d v="2017-01-07T00:00:00"/>
        <d v="2017-05-21T00:00:00"/>
        <d v="2017-02-28T00:00:00"/>
        <d v="2017-11-15T00:00:00"/>
        <d v="2017-11-30T00:00:00"/>
        <d v="2017-06-12T00:00:00"/>
        <d v="2017-11-27T00:00:00"/>
        <d v="2017-06-24T00:00:00"/>
        <d v="2017-10-04T00:00:00"/>
        <d v="2017-01-19T00:00:00"/>
        <d v="2017-05-14T00:00:00"/>
        <d v="2017-01-16T00:00:00"/>
        <d v="2017-10-11T00:00:00"/>
        <d v="2017-09-03T00:00:00"/>
        <d v="2017-12-27T00:00:00"/>
        <d v="2017-03-11T00:00:00"/>
        <d v="2017-05-01T00:00:00"/>
        <d v="2017-10-13T00:00:00"/>
        <d v="2017-03-13T00:00:00"/>
        <d v="2017-04-09T00:00:00"/>
        <d v="2017-02-23T00:00:00"/>
        <d v="2017-10-20T00:00:00"/>
        <d v="2017-03-08T00:00:00"/>
        <d v="2017-03-24T00:00:00"/>
        <d v="2017-02-24T00:00:00"/>
        <d v="2017-01-03T00:00:00"/>
        <d v="2017-08-06T00:00:00"/>
        <d v="2017-01-15T00:00:00"/>
        <d v="2017-02-06T00:00:00"/>
        <d v="2017-03-06T00:00:00"/>
        <d v="2017-11-14T00:00:00"/>
        <d v="2017-10-17T00:00:00"/>
        <d v="2017-04-05T00:00:00"/>
        <d v="2017-12-24T00:00:00"/>
        <d v="2017-05-27T00:00:00"/>
        <d v="2017-01-02T00:00:00"/>
        <d v="2017-10-12T00:00:00"/>
        <d v="2017-12-21T00:00:00"/>
        <d v="2017-03-14T00:00:00"/>
        <d v="2017-12-22T00:00:00"/>
        <d v="2017-02-19T00:00:00"/>
        <d v="2017-01-27T00:00:00"/>
        <d v="2017-01-31T00:00:00"/>
        <d v="2017-03-25T00:00:00"/>
        <d v="2017-01-12T00:00:00"/>
        <d v="2017-12-30T00:00:00"/>
        <d v="2017-02-10T00:00:00"/>
        <d v="2017-11-09T00:00:00"/>
        <d v="2017-02-22T00:00:00"/>
        <d v="2017-03-09T00:00:00"/>
        <d v="2017-03-12T00:00:00"/>
        <d v="2017-03-07T00:00:00"/>
        <d v="2017-01-20T00:00:00"/>
        <d v="2017-12-05T00:00:00"/>
        <d v="2017-11-21T00:00:00"/>
        <d v="2017-11-06T00:00:00"/>
        <d v="2017-10-14T00:00:00"/>
        <d v="2017-02-04T00:00:00"/>
        <d v="2017-04-11T00:00:00"/>
        <d v="2017-12-18T00:00:00"/>
        <d v="2017-12-28T00:00:00"/>
        <d v="2017-11-25T00:00:00"/>
        <d v="2017-10-21T00:00:00"/>
        <d v="2017-10-28T00:00:00"/>
        <d v="2017-10-23T00:00:00"/>
        <d v="2017-06-01T00:00:00"/>
        <d v="2017-03-28T00:00:00"/>
        <d v="2017-04-04T00:00:00"/>
        <d v="2017-02-09T00:00:00"/>
        <d v="2017-02-02T00:00:00"/>
        <d v="2017-04-01T00:00:00"/>
        <d v="2017-01-17T00:00:00"/>
        <d v="2017-03-30T00:00:00"/>
        <d v="2017-03-22T00:00:00"/>
        <d v="2017-02-12T00:00:00"/>
        <d v="2017-10-15T00:00:00"/>
        <d v="2017-10-22T00:00:00"/>
        <d v="2017-11-22T00:00:00"/>
        <d v="2017-02-07T00:00:00"/>
        <d v="2017-03-20T00:00:00"/>
        <d v="2017-02-14T00:00:00"/>
        <d v="2017-10-24T00:00:00"/>
        <d v="2017-01-23T00:00:00"/>
        <d v="2017-09-09T00:00:00"/>
        <d v="2017-03-03T00:00:00"/>
        <d v="2017-10-29T00:00:00"/>
        <d v="2017-12-23T00:00:00"/>
        <d v="2017-10-25T00:00:00"/>
        <d v="2017-04-29T00:00:00"/>
        <d v="2017-04-08T00:00:00"/>
        <d v="2017-12-20T00:00:00"/>
        <d v="2017-02-17T00:00:00"/>
        <d v="2017-01-08T00:00:00"/>
        <d v="2017-02-08T00:00:00"/>
        <d v="2017-03-31T00:00:00"/>
        <d v="2017-12-11T00:00:00"/>
        <d v="2017-11-01T00:00:00"/>
        <d v="2017-11-04T00:00:00"/>
        <d v="2017-01-26T00:00:00"/>
        <d v="2017-12-07T00:00:00"/>
        <d v="2017-02-26T00:00:00"/>
        <d v="2017-11-23T00:00:00"/>
        <d v="2017-10-18T00:00:00"/>
      </sharedItems>
      <fieldGroup base="0">
        <rangePr groupBy="months" startDate="2017-01-02T00:00:00" endDate="2017-12-31T00:00:00"/>
        <groupItems count="14">
          <s v="&lt;02/01/2017"/>
          <s v="janv"/>
          <s v="févr"/>
          <s v="mars"/>
          <s v="avr"/>
          <s v="mai"/>
          <s v="juin"/>
          <s v="juil"/>
          <s v="août"/>
          <s v="sept"/>
          <s v="oct"/>
          <s v="nov"/>
          <s v="déc"/>
          <s v="&gt;31/12/2017"/>
        </groupItems>
      </fieldGroup>
    </cacheField>
    <cacheField name="code livreur" numFmtId="0">
      <sharedItems/>
    </cacheField>
    <cacheField name="nom livreur" numFmtId="0">
      <sharedItems count="9">
        <s v="Dan"/>
        <s v="Du Gast"/>
        <s v="Enzo"/>
        <s v="Jack"/>
        <s v="Mouton"/>
        <s v="Niki"/>
        <s v="Prost"/>
        <s v="Thirion"/>
        <s v="Vettel"/>
      </sharedItems>
    </cacheField>
    <cacheField name="type client" numFmtId="0">
      <sharedItems count="6">
        <s v="EHPAD"/>
        <s v="école primaire"/>
        <s v="collège"/>
        <s v="maison de la santé"/>
        <s v="lycée"/>
        <s v="mairie"/>
      </sharedItems>
    </cacheField>
    <cacheField name="erreur colis" numFmtId="0">
      <sharedItems containsBlank="1"/>
    </cacheField>
    <cacheField name="colis endommagé" numFmtId="0">
      <sharedItems containsBlank="1" count="2">
        <m/>
        <s v="X"/>
      </sharedItems>
    </cacheField>
    <cacheField name="poids (kg)" numFmtId="0">
      <sharedItems containsSemiMixedTypes="0" containsString="0" containsNumber="1" containsInteger="1" minValue="28" maxValue="470"/>
    </cacheField>
    <cacheField name="qualité" numFmtId="0">
      <sharedItems count="3">
        <s v="léger"/>
        <s v="moyen"/>
        <s v="lourd"/>
      </sharedItems>
    </cacheField>
    <cacheField name="CP" numFmtId="0">
      <sharedItems containsSemiMixedTypes="0" containsString="0" containsNumber="1" containsInteger="1" minValue="19000" maxValue="24800"/>
    </cacheField>
    <cacheField name="Num Dép" numFmtId="0">
      <sharedItems count="2">
        <s v="24"/>
        <s v="19"/>
      </sharedItems>
    </cacheField>
    <cacheField name="Ville" numFmtId="0">
      <sharedItems/>
    </cacheField>
  </cacheFields>
  <extLst>
    <ext xmlns:x14="http://schemas.microsoft.com/office/spreadsheetml/2009/9/main" uri="{725AE2AE-9491-48be-B2B4-4EB974FC3084}">
      <x14:pivotCacheDefinition pivotCacheId="4763099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87">
  <r>
    <x v="0"/>
    <s v="DG-006"/>
    <x v="0"/>
    <x v="0"/>
    <m/>
    <x v="0"/>
    <n v="28"/>
    <x v="0"/>
    <n v="24600"/>
    <x v="0"/>
    <s v="CELLES"/>
  </r>
  <r>
    <x v="1"/>
    <s v="DC-011"/>
    <x v="1"/>
    <x v="1"/>
    <m/>
    <x v="0"/>
    <n v="28"/>
    <x v="0"/>
    <n v="24450"/>
    <x v="0"/>
    <s v="LA COQUILLE"/>
  </r>
  <r>
    <x v="2"/>
    <s v="EF-005"/>
    <x v="2"/>
    <x v="0"/>
    <m/>
    <x v="0"/>
    <n v="29"/>
    <x v="0"/>
    <n v="24240"/>
    <x v="0"/>
    <s v="RIBAGNAC"/>
  </r>
  <r>
    <x v="3"/>
    <s v="JB-013"/>
    <x v="3"/>
    <x v="1"/>
    <m/>
    <x v="0"/>
    <n v="29"/>
    <x v="0"/>
    <n v="24160"/>
    <x v="0"/>
    <s v="ANLHIAC"/>
  </r>
  <r>
    <x v="4"/>
    <s v="MM-004"/>
    <x v="4"/>
    <x v="0"/>
    <m/>
    <x v="0"/>
    <n v="29"/>
    <x v="0"/>
    <n v="24290"/>
    <x v="0"/>
    <s v="MONTIGNAC"/>
  </r>
  <r>
    <x v="5"/>
    <s v="NL-014"/>
    <x v="5"/>
    <x v="1"/>
    <m/>
    <x v="0"/>
    <n v="31"/>
    <x v="0"/>
    <n v="24480"/>
    <x v="0"/>
    <s v="ALLES SUR DORDOGNE"/>
  </r>
  <r>
    <x v="6"/>
    <s v="PA-001"/>
    <x v="6"/>
    <x v="0"/>
    <m/>
    <x v="0"/>
    <n v="31"/>
    <x v="0"/>
    <n v="24360"/>
    <x v="0"/>
    <s v="ST BARTHELEMY DE BUSSIERE"/>
  </r>
  <r>
    <x v="7"/>
    <s v="TG-003"/>
    <x v="7"/>
    <x v="2"/>
    <m/>
    <x v="0"/>
    <n v="31"/>
    <x v="0"/>
    <n v="24530"/>
    <x v="0"/>
    <s v="CANTILLAC"/>
  </r>
  <r>
    <x v="8"/>
    <s v="VS-002"/>
    <x v="8"/>
    <x v="0"/>
    <m/>
    <x v="0"/>
    <n v="32"/>
    <x v="0"/>
    <n v="24750"/>
    <x v="0"/>
    <s v="BOULAZAC ISLE MANOIRE"/>
  </r>
  <r>
    <x v="9"/>
    <s v="DG-006"/>
    <x v="0"/>
    <x v="0"/>
    <m/>
    <x v="0"/>
    <n v="32"/>
    <x v="0"/>
    <n v="24530"/>
    <x v="0"/>
    <s v="CANTILLAC"/>
  </r>
  <r>
    <x v="10"/>
    <s v="DC-011"/>
    <x v="1"/>
    <x v="0"/>
    <m/>
    <x v="0"/>
    <n v="34"/>
    <x v="0"/>
    <n v="24300"/>
    <x v="0"/>
    <s v="HAUTEFAYE"/>
  </r>
  <r>
    <x v="11"/>
    <s v="EF-005"/>
    <x v="2"/>
    <x v="0"/>
    <m/>
    <x v="0"/>
    <n v="34"/>
    <x v="0"/>
    <n v="24400"/>
    <x v="0"/>
    <s v="BOURGNAC"/>
  </r>
  <r>
    <x v="12"/>
    <s v="JB-013"/>
    <x v="3"/>
    <x v="3"/>
    <m/>
    <x v="0"/>
    <n v="34"/>
    <x v="0"/>
    <n v="24120"/>
    <x v="0"/>
    <s v="LA CASSAGNE"/>
  </r>
  <r>
    <x v="13"/>
    <s v="MM-004"/>
    <x v="4"/>
    <x v="1"/>
    <m/>
    <x v="0"/>
    <n v="35"/>
    <x v="0"/>
    <n v="24360"/>
    <x v="0"/>
    <s v="ST BARTHELEMY DE BUSSIERE"/>
  </r>
  <r>
    <x v="14"/>
    <s v="NL-014"/>
    <x v="5"/>
    <x v="2"/>
    <m/>
    <x v="0"/>
    <n v="36"/>
    <x v="0"/>
    <n v="24370"/>
    <x v="0"/>
    <s v="PRATS DE CARLUX"/>
  </r>
  <r>
    <x v="15"/>
    <s v="PA-001"/>
    <x v="6"/>
    <x v="1"/>
    <m/>
    <x v="0"/>
    <n v="36"/>
    <x v="0"/>
    <n v="24250"/>
    <x v="0"/>
    <s v="CASTELNAUD LA CHAPELLE"/>
  </r>
  <r>
    <x v="16"/>
    <s v="TG-003"/>
    <x v="7"/>
    <x v="0"/>
    <m/>
    <x v="0"/>
    <n v="38"/>
    <x v="0"/>
    <n v="24150"/>
    <x v="0"/>
    <s v="COUZE ET ST FRONT"/>
  </r>
  <r>
    <x v="17"/>
    <s v="VS-002"/>
    <x v="8"/>
    <x v="1"/>
    <m/>
    <x v="0"/>
    <n v="38"/>
    <x v="0"/>
    <n v="24200"/>
    <x v="0"/>
    <s v="PROISSANS"/>
  </r>
  <r>
    <x v="18"/>
    <s v="DG-006"/>
    <x v="0"/>
    <x v="1"/>
    <m/>
    <x v="0"/>
    <n v="39"/>
    <x v="0"/>
    <n v="24560"/>
    <x v="0"/>
    <s v="BOISSE"/>
  </r>
  <r>
    <x v="19"/>
    <s v="DC-011"/>
    <x v="1"/>
    <x v="0"/>
    <m/>
    <x v="0"/>
    <n v="40"/>
    <x v="0"/>
    <n v="24460"/>
    <x v="0"/>
    <s v="NEGRONDES"/>
  </r>
  <r>
    <x v="20"/>
    <s v="EF-005"/>
    <x v="2"/>
    <x v="0"/>
    <m/>
    <x v="0"/>
    <n v="40"/>
    <x v="0"/>
    <n v="24000"/>
    <x v="0"/>
    <s v="PERIGUEUX"/>
  </r>
  <r>
    <x v="21"/>
    <s v="JB-013"/>
    <x v="3"/>
    <x v="0"/>
    <m/>
    <x v="0"/>
    <n v="40"/>
    <x v="0"/>
    <n v="24120"/>
    <x v="0"/>
    <s v="LA CASSAGNE"/>
  </r>
  <r>
    <x v="22"/>
    <s v="MM-004"/>
    <x v="4"/>
    <x v="2"/>
    <m/>
    <x v="0"/>
    <n v="40"/>
    <x v="0"/>
    <n v="24430"/>
    <x v="0"/>
    <s v="COURSAC"/>
  </r>
  <r>
    <x v="23"/>
    <s v="NL-014"/>
    <x v="5"/>
    <x v="1"/>
    <m/>
    <x v="0"/>
    <n v="40"/>
    <x v="0"/>
    <n v="24410"/>
    <x v="0"/>
    <s v="FESTALEMPS"/>
  </r>
  <r>
    <x v="24"/>
    <s v="PA-001"/>
    <x v="6"/>
    <x v="1"/>
    <m/>
    <x v="0"/>
    <n v="41"/>
    <x v="0"/>
    <n v="24340"/>
    <x v="0"/>
    <s v="LES GRAULGES"/>
  </r>
  <r>
    <x v="25"/>
    <s v="TG-003"/>
    <x v="7"/>
    <x v="0"/>
    <m/>
    <x v="0"/>
    <n v="41"/>
    <x v="0"/>
    <n v="24230"/>
    <x v="0"/>
    <s v="BONNEVILLE ST AVIT DE FUMADIERES"/>
  </r>
  <r>
    <x v="26"/>
    <s v="VS-002"/>
    <x v="8"/>
    <x v="0"/>
    <m/>
    <x v="0"/>
    <n v="42"/>
    <x v="0"/>
    <n v="24310"/>
    <x v="0"/>
    <s v="BRANTOME EN PERIGORD"/>
  </r>
  <r>
    <x v="27"/>
    <s v="DG-006"/>
    <x v="0"/>
    <x v="1"/>
    <m/>
    <x v="0"/>
    <n v="42"/>
    <x v="0"/>
    <n v="24330"/>
    <x v="0"/>
    <s v="ST PIERRE DE CHIGNAC"/>
  </r>
  <r>
    <x v="28"/>
    <s v="DC-011"/>
    <x v="1"/>
    <x v="0"/>
    <m/>
    <x v="0"/>
    <n v="43"/>
    <x v="0"/>
    <n v="24570"/>
    <x v="0"/>
    <s v="CONDAT SUR VEZERE"/>
  </r>
  <r>
    <x v="29"/>
    <s v="EF-005"/>
    <x v="2"/>
    <x v="1"/>
    <m/>
    <x v="0"/>
    <n v="45"/>
    <x v="0"/>
    <n v="24190"/>
    <x v="0"/>
    <s v="ST SEVERIN D ESTISSAC"/>
  </r>
  <r>
    <x v="30"/>
    <s v="JB-013"/>
    <x v="3"/>
    <x v="0"/>
    <m/>
    <x v="0"/>
    <n v="45"/>
    <x v="0"/>
    <n v="24190"/>
    <x v="0"/>
    <s v="ST SEVERIN D ESTISSAC"/>
  </r>
  <r>
    <x v="31"/>
    <s v="MM-004"/>
    <x v="4"/>
    <x v="0"/>
    <m/>
    <x v="0"/>
    <n v="46"/>
    <x v="0"/>
    <n v="24640"/>
    <x v="0"/>
    <s v="LA BOISSIERE D ANS"/>
  </r>
  <r>
    <x v="32"/>
    <s v="NL-014"/>
    <x v="5"/>
    <x v="0"/>
    <m/>
    <x v="0"/>
    <n v="46"/>
    <x v="0"/>
    <n v="24150"/>
    <x v="0"/>
    <s v="COUZE ET ST FRONT"/>
  </r>
  <r>
    <x v="33"/>
    <s v="PA-001"/>
    <x v="6"/>
    <x v="0"/>
    <m/>
    <x v="0"/>
    <n v="47"/>
    <x v="0"/>
    <n v="24500"/>
    <x v="0"/>
    <s v="EYMET"/>
  </r>
  <r>
    <x v="34"/>
    <s v="TG-003"/>
    <x v="7"/>
    <x v="3"/>
    <m/>
    <x v="0"/>
    <n v="47"/>
    <x v="0"/>
    <n v="24120"/>
    <x v="0"/>
    <s v="LA CASSAGNE"/>
  </r>
  <r>
    <x v="35"/>
    <s v="VS-002"/>
    <x v="8"/>
    <x v="4"/>
    <m/>
    <x v="0"/>
    <n v="47"/>
    <x v="0"/>
    <n v="24620"/>
    <x v="0"/>
    <s v="PEYZAC LE MOUSTIER"/>
  </r>
  <r>
    <x v="36"/>
    <s v="DG-006"/>
    <x v="0"/>
    <x v="5"/>
    <m/>
    <x v="0"/>
    <n v="47"/>
    <x v="0"/>
    <n v="24340"/>
    <x v="0"/>
    <s v="LES GRAULGES"/>
  </r>
  <r>
    <x v="37"/>
    <s v="DC-011"/>
    <x v="1"/>
    <x v="0"/>
    <m/>
    <x v="0"/>
    <n v="48"/>
    <x v="0"/>
    <n v="24410"/>
    <x v="0"/>
    <s v="FESTALEMPS"/>
  </r>
  <r>
    <x v="38"/>
    <s v="EF-005"/>
    <x v="2"/>
    <x v="0"/>
    <m/>
    <x v="0"/>
    <n v="48"/>
    <x v="0"/>
    <n v="24120"/>
    <x v="0"/>
    <s v="LA CASSAGNE"/>
  </r>
  <r>
    <x v="39"/>
    <s v="JB-013"/>
    <x v="3"/>
    <x v="2"/>
    <m/>
    <x v="0"/>
    <n v="48"/>
    <x v="0"/>
    <n v="24340"/>
    <x v="0"/>
    <s v="LES GRAULGES"/>
  </r>
  <r>
    <x v="40"/>
    <s v="MM-004"/>
    <x v="4"/>
    <x v="1"/>
    <m/>
    <x v="0"/>
    <n v="48"/>
    <x v="0"/>
    <n v="24570"/>
    <x v="0"/>
    <s v="CONDAT SUR VEZERE"/>
  </r>
  <r>
    <x v="41"/>
    <s v="NL-014"/>
    <x v="5"/>
    <x v="0"/>
    <m/>
    <x v="0"/>
    <n v="48"/>
    <x v="0"/>
    <n v="24300"/>
    <x v="0"/>
    <s v="HAUTEFAYE"/>
  </r>
  <r>
    <x v="42"/>
    <s v="PA-001"/>
    <x v="6"/>
    <x v="0"/>
    <m/>
    <x v="0"/>
    <n v="48"/>
    <x v="0"/>
    <n v="24390"/>
    <x v="0"/>
    <s v="COUBJOURS"/>
  </r>
  <r>
    <x v="43"/>
    <s v="TG-003"/>
    <x v="7"/>
    <x v="3"/>
    <m/>
    <x v="0"/>
    <n v="49"/>
    <x v="0"/>
    <n v="24140"/>
    <x v="0"/>
    <s v="DOUVILLE"/>
  </r>
  <r>
    <x v="44"/>
    <s v="VS-002"/>
    <x v="8"/>
    <x v="3"/>
    <m/>
    <x v="0"/>
    <n v="49"/>
    <x v="0"/>
    <n v="24640"/>
    <x v="0"/>
    <s v="LA BOISSIERE D ANS"/>
  </r>
  <r>
    <x v="45"/>
    <s v="DG-006"/>
    <x v="0"/>
    <x v="3"/>
    <m/>
    <x v="0"/>
    <n v="49"/>
    <x v="0"/>
    <n v="24100"/>
    <x v="0"/>
    <s v="ST LAURENT DES VIGNES"/>
  </r>
  <r>
    <x v="46"/>
    <s v="DC-011"/>
    <x v="1"/>
    <x v="5"/>
    <m/>
    <x v="0"/>
    <n v="49"/>
    <x v="0"/>
    <n v="24680"/>
    <x v="0"/>
    <s v="GARDONNE"/>
  </r>
  <r>
    <x v="47"/>
    <s v="DC-011"/>
    <x v="1"/>
    <x v="4"/>
    <m/>
    <x v="0"/>
    <n v="49"/>
    <x v="0"/>
    <n v="24200"/>
    <x v="0"/>
    <s v="PROISSANS"/>
  </r>
  <r>
    <x v="48"/>
    <s v="DC-011"/>
    <x v="1"/>
    <x v="5"/>
    <m/>
    <x v="0"/>
    <n v="49"/>
    <x v="0"/>
    <n v="24120"/>
    <x v="0"/>
    <s v="LA CASSAGNE"/>
  </r>
  <r>
    <x v="49"/>
    <s v="DC-011"/>
    <x v="1"/>
    <x v="1"/>
    <m/>
    <x v="0"/>
    <n v="50"/>
    <x v="1"/>
    <n v="24430"/>
    <x v="0"/>
    <s v="COURSAC"/>
  </r>
  <r>
    <x v="50"/>
    <s v="DC-011"/>
    <x v="1"/>
    <x v="1"/>
    <m/>
    <x v="0"/>
    <n v="50"/>
    <x v="1"/>
    <n v="24580"/>
    <x v="0"/>
    <s v="PLAZAC"/>
  </r>
  <r>
    <x v="51"/>
    <s v="DC-011"/>
    <x v="1"/>
    <x v="5"/>
    <m/>
    <x v="0"/>
    <n v="50"/>
    <x v="1"/>
    <n v="24380"/>
    <x v="0"/>
    <s v="GRUN BORDAS"/>
  </r>
  <r>
    <x v="52"/>
    <s v="DC-011"/>
    <x v="1"/>
    <x v="1"/>
    <m/>
    <x v="0"/>
    <n v="50"/>
    <x v="1"/>
    <n v="24200"/>
    <x v="0"/>
    <s v="PROISSANS"/>
  </r>
  <r>
    <x v="53"/>
    <s v="DC-011"/>
    <x v="1"/>
    <x v="1"/>
    <m/>
    <x v="0"/>
    <n v="50"/>
    <x v="1"/>
    <n v="24530"/>
    <x v="0"/>
    <s v="CANTILLAC"/>
  </r>
  <r>
    <x v="53"/>
    <s v="DC-011"/>
    <x v="1"/>
    <x v="5"/>
    <m/>
    <x v="0"/>
    <n v="50"/>
    <x v="1"/>
    <n v="24400"/>
    <x v="0"/>
    <s v="BOURGNAC"/>
  </r>
  <r>
    <x v="45"/>
    <s v="DC-011"/>
    <x v="1"/>
    <x v="5"/>
    <m/>
    <x v="0"/>
    <n v="50"/>
    <x v="1"/>
    <n v="24310"/>
    <x v="0"/>
    <s v="BRANTOME EN PERIGORD"/>
  </r>
  <r>
    <x v="54"/>
    <s v="DC-011"/>
    <x v="1"/>
    <x v="5"/>
    <m/>
    <x v="0"/>
    <n v="50"/>
    <x v="1"/>
    <n v="24540"/>
    <x v="0"/>
    <s v="ST CASSIEN"/>
  </r>
  <r>
    <x v="55"/>
    <s v="DC-011"/>
    <x v="1"/>
    <x v="5"/>
    <m/>
    <x v="0"/>
    <n v="50"/>
    <x v="1"/>
    <n v="24600"/>
    <x v="0"/>
    <s v="CELLES"/>
  </r>
  <r>
    <x v="56"/>
    <s v="DC-011"/>
    <x v="1"/>
    <x v="5"/>
    <m/>
    <x v="0"/>
    <n v="50"/>
    <x v="1"/>
    <n v="24460"/>
    <x v="0"/>
    <s v="NEGRONDES"/>
  </r>
  <r>
    <x v="57"/>
    <s v="DC-011"/>
    <x v="1"/>
    <x v="1"/>
    <m/>
    <x v="0"/>
    <n v="51"/>
    <x v="1"/>
    <n v="24540"/>
    <x v="0"/>
    <s v="ST CASSIEN"/>
  </r>
  <r>
    <x v="19"/>
    <s v="DC-011"/>
    <x v="1"/>
    <x v="0"/>
    <m/>
    <x v="0"/>
    <n v="51"/>
    <x v="1"/>
    <n v="24650"/>
    <x v="0"/>
    <s v="CHANCELADE"/>
  </r>
  <r>
    <x v="15"/>
    <s v="DC-011"/>
    <x v="1"/>
    <x v="0"/>
    <m/>
    <x v="0"/>
    <n v="51"/>
    <x v="1"/>
    <n v="24210"/>
    <x v="0"/>
    <s v="LA BACHELLERIE"/>
  </r>
  <r>
    <x v="58"/>
    <s v="DC-011"/>
    <x v="1"/>
    <x v="5"/>
    <m/>
    <x v="0"/>
    <n v="51"/>
    <x v="1"/>
    <n v="24750"/>
    <x v="0"/>
    <s v="BOULAZAC ISLE MANOIRE"/>
  </r>
  <r>
    <x v="59"/>
    <s v="DC-011"/>
    <x v="1"/>
    <x v="2"/>
    <m/>
    <x v="0"/>
    <n v="51"/>
    <x v="1"/>
    <n v="24230"/>
    <x v="0"/>
    <s v="BONNEVILLE ST AVIT DE FUMADIERES"/>
  </r>
  <r>
    <x v="10"/>
    <s v="DC-011"/>
    <x v="1"/>
    <x v="1"/>
    <m/>
    <x v="0"/>
    <n v="51"/>
    <x v="1"/>
    <n v="24610"/>
    <x v="0"/>
    <s v="MINZAC"/>
  </r>
  <r>
    <x v="60"/>
    <s v="EF-005"/>
    <x v="2"/>
    <x v="1"/>
    <m/>
    <x v="0"/>
    <n v="51"/>
    <x v="1"/>
    <n v="24520"/>
    <x v="0"/>
    <s v="COURS DE PILE"/>
  </r>
  <r>
    <x v="61"/>
    <s v="JB-013"/>
    <x v="3"/>
    <x v="0"/>
    <m/>
    <x v="0"/>
    <n v="51"/>
    <x v="1"/>
    <n v="24550"/>
    <x v="0"/>
    <s v="BESSE"/>
  </r>
  <r>
    <x v="62"/>
    <s v="MM-004"/>
    <x v="4"/>
    <x v="2"/>
    <m/>
    <x v="0"/>
    <n v="51"/>
    <x v="1"/>
    <n v="24140"/>
    <x v="0"/>
    <s v="DOUVILLE"/>
  </r>
  <r>
    <x v="63"/>
    <s v="NL-014"/>
    <x v="5"/>
    <x v="1"/>
    <m/>
    <x v="0"/>
    <n v="52"/>
    <x v="1"/>
    <n v="24580"/>
    <x v="0"/>
    <s v="PLAZAC"/>
  </r>
  <r>
    <x v="64"/>
    <s v="PA-001"/>
    <x v="6"/>
    <x v="1"/>
    <m/>
    <x v="0"/>
    <n v="52"/>
    <x v="1"/>
    <n v="24520"/>
    <x v="0"/>
    <s v="COURS DE PILE"/>
  </r>
  <r>
    <x v="64"/>
    <s v="TG-003"/>
    <x v="7"/>
    <x v="1"/>
    <m/>
    <x v="0"/>
    <n v="52"/>
    <x v="1"/>
    <n v="24140"/>
    <x v="0"/>
    <s v="DOUVILLE"/>
  </r>
  <r>
    <x v="65"/>
    <s v="VS-002"/>
    <x v="8"/>
    <x v="1"/>
    <m/>
    <x v="0"/>
    <n v="52"/>
    <x v="1"/>
    <n v="24510"/>
    <x v="0"/>
    <s v="PAUNAT"/>
  </r>
  <r>
    <x v="5"/>
    <s v="DG-006"/>
    <x v="0"/>
    <x v="5"/>
    <m/>
    <x v="0"/>
    <n v="52"/>
    <x v="1"/>
    <n v="24510"/>
    <x v="0"/>
    <s v="PAUNAT"/>
  </r>
  <r>
    <x v="66"/>
    <s v="DC-011"/>
    <x v="1"/>
    <x v="3"/>
    <m/>
    <x v="0"/>
    <n v="52"/>
    <x v="1"/>
    <n v="24400"/>
    <x v="0"/>
    <s v="BOURGNAC"/>
  </r>
  <r>
    <x v="11"/>
    <s v="EF-005"/>
    <x v="2"/>
    <x v="4"/>
    <m/>
    <x v="0"/>
    <n v="52"/>
    <x v="1"/>
    <n v="24140"/>
    <x v="0"/>
    <s v="DOUVILLE"/>
  </r>
  <r>
    <x v="67"/>
    <s v="JB-013"/>
    <x v="3"/>
    <x v="4"/>
    <m/>
    <x v="0"/>
    <n v="52"/>
    <x v="1"/>
    <n v="24220"/>
    <x v="0"/>
    <s v="CASTELS"/>
  </r>
  <r>
    <x v="68"/>
    <s v="MM-004"/>
    <x v="4"/>
    <x v="5"/>
    <m/>
    <x v="0"/>
    <n v="52"/>
    <x v="1"/>
    <n v="24120"/>
    <x v="0"/>
    <s v="LA CASSAGNE"/>
  </r>
  <r>
    <x v="69"/>
    <s v="NL-014"/>
    <x v="5"/>
    <x v="5"/>
    <m/>
    <x v="0"/>
    <n v="52"/>
    <x v="1"/>
    <n v="24310"/>
    <x v="0"/>
    <s v="BRANTOME EN PERIGORD"/>
  </r>
  <r>
    <x v="70"/>
    <s v="PA-001"/>
    <x v="6"/>
    <x v="5"/>
    <m/>
    <x v="0"/>
    <n v="53"/>
    <x v="1"/>
    <n v="24230"/>
    <x v="0"/>
    <s v="BONNEVILLE ST AVIT DE FUMADIERES"/>
  </r>
  <r>
    <x v="71"/>
    <s v="TG-003"/>
    <x v="7"/>
    <x v="4"/>
    <m/>
    <x v="0"/>
    <n v="53"/>
    <x v="1"/>
    <n v="24380"/>
    <x v="0"/>
    <s v="GRUN BORDAS"/>
  </r>
  <r>
    <x v="51"/>
    <s v="VS-002"/>
    <x v="8"/>
    <x v="5"/>
    <m/>
    <x v="0"/>
    <n v="53"/>
    <x v="1"/>
    <n v="24220"/>
    <x v="0"/>
    <s v="CASTELS"/>
  </r>
  <r>
    <x v="72"/>
    <s v="DG-006"/>
    <x v="0"/>
    <x v="5"/>
    <m/>
    <x v="0"/>
    <n v="53"/>
    <x v="1"/>
    <n v="24500"/>
    <x v="0"/>
    <s v="EYMET"/>
  </r>
  <r>
    <x v="73"/>
    <s v="DC-011"/>
    <x v="1"/>
    <x v="2"/>
    <m/>
    <x v="0"/>
    <n v="53"/>
    <x v="1"/>
    <n v="24290"/>
    <x v="0"/>
    <s v="MONTIGNAC"/>
  </r>
  <r>
    <x v="74"/>
    <s v="EF-005"/>
    <x v="2"/>
    <x v="1"/>
    <m/>
    <x v="0"/>
    <n v="53"/>
    <x v="1"/>
    <n v="24170"/>
    <x v="0"/>
    <s v="PAYS DE BELVES"/>
  </r>
  <r>
    <x v="75"/>
    <s v="JB-013"/>
    <x v="3"/>
    <x v="5"/>
    <m/>
    <x v="0"/>
    <n v="53"/>
    <x v="1"/>
    <n v="24530"/>
    <x v="0"/>
    <s v="CANTILLAC"/>
  </r>
  <r>
    <x v="12"/>
    <s v="MM-004"/>
    <x v="4"/>
    <x v="3"/>
    <m/>
    <x v="0"/>
    <n v="53"/>
    <x v="1"/>
    <n v="24130"/>
    <x v="0"/>
    <s v="BOSSET"/>
  </r>
  <r>
    <x v="76"/>
    <s v="NL-014"/>
    <x v="5"/>
    <x v="0"/>
    <m/>
    <x v="0"/>
    <n v="53"/>
    <x v="1"/>
    <n v="24310"/>
    <x v="0"/>
    <s v="BRANTOME EN PERIGORD"/>
  </r>
  <r>
    <x v="15"/>
    <s v="PA-001"/>
    <x v="6"/>
    <x v="5"/>
    <m/>
    <x v="0"/>
    <n v="54"/>
    <x v="1"/>
    <n v="24500"/>
    <x v="0"/>
    <s v="EYMET"/>
  </r>
  <r>
    <x v="77"/>
    <s v="TG-003"/>
    <x v="7"/>
    <x v="5"/>
    <m/>
    <x v="0"/>
    <n v="54"/>
    <x v="1"/>
    <n v="24170"/>
    <x v="0"/>
    <s v="PAYS DE BELVES"/>
  </r>
  <r>
    <x v="31"/>
    <s v="VS-002"/>
    <x v="8"/>
    <x v="5"/>
    <m/>
    <x v="0"/>
    <n v="54"/>
    <x v="1"/>
    <n v="24340"/>
    <x v="0"/>
    <s v="LES GRAULGES"/>
  </r>
  <r>
    <x v="78"/>
    <s v="DG-006"/>
    <x v="0"/>
    <x v="5"/>
    <m/>
    <x v="0"/>
    <n v="54"/>
    <x v="1"/>
    <n v="24290"/>
    <x v="0"/>
    <s v="MONTIGNAC"/>
  </r>
  <r>
    <x v="52"/>
    <s v="DC-011"/>
    <x v="1"/>
    <x v="3"/>
    <m/>
    <x v="0"/>
    <n v="54"/>
    <x v="1"/>
    <n v="24580"/>
    <x v="0"/>
    <s v="PLAZAC"/>
  </r>
  <r>
    <x v="2"/>
    <s v="EF-005"/>
    <x v="2"/>
    <x v="1"/>
    <m/>
    <x v="0"/>
    <n v="54"/>
    <x v="1"/>
    <n v="24500"/>
    <x v="0"/>
    <s v="EYMET"/>
  </r>
  <r>
    <x v="35"/>
    <s v="JB-013"/>
    <x v="3"/>
    <x v="1"/>
    <m/>
    <x v="0"/>
    <n v="54"/>
    <x v="1"/>
    <n v="24490"/>
    <x v="0"/>
    <s v="LA ROCHE CHALAIS"/>
  </r>
  <r>
    <x v="79"/>
    <s v="MM-004"/>
    <x v="4"/>
    <x v="1"/>
    <m/>
    <x v="0"/>
    <n v="54"/>
    <x v="1"/>
    <n v="24560"/>
    <x v="0"/>
    <s v="BOISSE"/>
  </r>
  <r>
    <x v="80"/>
    <s v="NL-014"/>
    <x v="5"/>
    <x v="1"/>
    <m/>
    <x v="0"/>
    <n v="54"/>
    <x v="1"/>
    <n v="24250"/>
    <x v="0"/>
    <s v="CASTELNAUD LA CHAPELLE"/>
  </r>
  <r>
    <x v="15"/>
    <s v="NL-014"/>
    <x v="5"/>
    <x v="1"/>
    <m/>
    <x v="0"/>
    <n v="55"/>
    <x v="1"/>
    <n v="24250"/>
    <x v="0"/>
    <s v="CASTELNAUD LA CHAPELLE"/>
  </r>
  <r>
    <x v="81"/>
    <s v="NL-014"/>
    <x v="5"/>
    <x v="3"/>
    <m/>
    <x v="1"/>
    <n v="55"/>
    <x v="1"/>
    <n v="24110"/>
    <x v="0"/>
    <s v="ST AQUILIN"/>
  </r>
  <r>
    <x v="82"/>
    <s v="NL-014"/>
    <x v="5"/>
    <x v="0"/>
    <m/>
    <x v="0"/>
    <n v="55"/>
    <x v="1"/>
    <n v="24590"/>
    <x v="0"/>
    <s v="ARCHIGNAC"/>
  </r>
  <r>
    <x v="83"/>
    <s v="NL-014"/>
    <x v="5"/>
    <x v="0"/>
    <m/>
    <x v="0"/>
    <n v="55"/>
    <x v="1"/>
    <n v="24120"/>
    <x v="0"/>
    <s v="LA CASSAGNE"/>
  </r>
  <r>
    <x v="84"/>
    <s v="NL-014"/>
    <x v="5"/>
    <x v="5"/>
    <m/>
    <x v="0"/>
    <n v="55"/>
    <x v="1"/>
    <n v="24410"/>
    <x v="0"/>
    <s v="FESTALEMPS"/>
  </r>
  <r>
    <x v="85"/>
    <s v="NL-014"/>
    <x v="5"/>
    <x v="1"/>
    <m/>
    <x v="0"/>
    <n v="55"/>
    <x v="1"/>
    <n v="24550"/>
    <x v="0"/>
    <s v="BESSE"/>
  </r>
  <r>
    <x v="86"/>
    <s v="NL-014"/>
    <x v="5"/>
    <x v="5"/>
    <m/>
    <x v="0"/>
    <n v="56"/>
    <x v="1"/>
    <n v="24370"/>
    <x v="0"/>
    <s v="PRATS DE CARLUX"/>
  </r>
  <r>
    <x v="38"/>
    <s v="NL-014"/>
    <x v="5"/>
    <x v="2"/>
    <m/>
    <x v="0"/>
    <n v="56"/>
    <x v="1"/>
    <n v="24380"/>
    <x v="0"/>
    <s v="GRUN BORDAS"/>
  </r>
  <r>
    <x v="87"/>
    <s v="NL-014"/>
    <x v="5"/>
    <x v="1"/>
    <m/>
    <x v="0"/>
    <n v="56"/>
    <x v="1"/>
    <n v="24560"/>
    <x v="0"/>
    <s v="BOISSE"/>
  </r>
  <r>
    <x v="3"/>
    <s v="NL-014"/>
    <x v="5"/>
    <x v="1"/>
    <m/>
    <x v="0"/>
    <n v="56"/>
    <x v="1"/>
    <n v="24480"/>
    <x v="0"/>
    <s v="ALLES SUR DORDOGNE"/>
  </r>
  <r>
    <x v="88"/>
    <s v="NL-014"/>
    <x v="5"/>
    <x v="5"/>
    <m/>
    <x v="0"/>
    <n v="56"/>
    <x v="1"/>
    <n v="24160"/>
    <x v="0"/>
    <s v="ANLHIAC"/>
  </r>
  <r>
    <x v="79"/>
    <s v="NL-014"/>
    <x v="5"/>
    <x v="4"/>
    <m/>
    <x v="0"/>
    <n v="56"/>
    <x v="1"/>
    <n v="24210"/>
    <x v="0"/>
    <s v="LA BACHELLERIE"/>
  </r>
  <r>
    <x v="89"/>
    <s v="NL-014"/>
    <x v="5"/>
    <x v="0"/>
    <m/>
    <x v="1"/>
    <n v="56"/>
    <x v="1"/>
    <n v="24380"/>
    <x v="0"/>
    <s v="GRUN BORDAS"/>
  </r>
  <r>
    <x v="90"/>
    <s v="NL-014"/>
    <x v="5"/>
    <x v="5"/>
    <m/>
    <x v="0"/>
    <n v="56"/>
    <x v="1"/>
    <n v="24420"/>
    <x v="0"/>
    <s v="ST VINCENT SUR L ISLE"/>
  </r>
  <r>
    <x v="91"/>
    <s v="NL-014"/>
    <x v="5"/>
    <x v="0"/>
    <m/>
    <x v="0"/>
    <n v="56"/>
    <x v="1"/>
    <n v="24350"/>
    <x v="0"/>
    <s v="BUSSAC"/>
  </r>
  <r>
    <x v="92"/>
    <s v="NL-014"/>
    <x v="5"/>
    <x v="5"/>
    <m/>
    <x v="0"/>
    <n v="57"/>
    <x v="1"/>
    <n v="24590"/>
    <x v="0"/>
    <s v="ARCHIGNAC"/>
  </r>
  <r>
    <x v="93"/>
    <s v="NL-014"/>
    <x v="5"/>
    <x v="5"/>
    <m/>
    <x v="0"/>
    <n v="57"/>
    <x v="1"/>
    <n v="24400"/>
    <x v="0"/>
    <s v="BOURGNAC"/>
  </r>
  <r>
    <x v="65"/>
    <s v="NL-014"/>
    <x v="5"/>
    <x v="3"/>
    <m/>
    <x v="0"/>
    <n v="57"/>
    <x v="1"/>
    <n v="24440"/>
    <x v="0"/>
    <s v="BEAUMONTOIS EN PERIGORD"/>
  </r>
  <r>
    <x v="94"/>
    <s v="NL-014"/>
    <x v="5"/>
    <x v="1"/>
    <m/>
    <x v="0"/>
    <n v="57"/>
    <x v="1"/>
    <n v="24350"/>
    <x v="0"/>
    <s v="BUSSAC"/>
  </r>
  <r>
    <x v="51"/>
    <s v="NL-014"/>
    <x v="5"/>
    <x v="5"/>
    <m/>
    <x v="0"/>
    <n v="57"/>
    <x v="1"/>
    <n v="24330"/>
    <x v="0"/>
    <s v="ST PIERRE DE CHIGNAC"/>
  </r>
  <r>
    <x v="95"/>
    <s v="VS-002"/>
    <x v="8"/>
    <x v="3"/>
    <m/>
    <x v="0"/>
    <n v="58"/>
    <x v="1"/>
    <n v="24610"/>
    <x v="0"/>
    <s v="MINZAC"/>
  </r>
  <r>
    <x v="15"/>
    <s v="DG-006"/>
    <x v="0"/>
    <x v="1"/>
    <m/>
    <x v="0"/>
    <n v="58"/>
    <x v="1"/>
    <n v="24320"/>
    <x v="0"/>
    <s v="BOURG DES MAISONS"/>
  </r>
  <r>
    <x v="96"/>
    <s v="DC-011"/>
    <x v="1"/>
    <x v="5"/>
    <m/>
    <x v="0"/>
    <n v="58"/>
    <x v="1"/>
    <n v="24260"/>
    <x v="0"/>
    <s v="ST CHAMASSY"/>
  </r>
  <r>
    <x v="97"/>
    <s v="EF-005"/>
    <x v="2"/>
    <x v="0"/>
    <m/>
    <x v="0"/>
    <n v="58"/>
    <x v="1"/>
    <n v="24130"/>
    <x v="0"/>
    <s v="BOSSET"/>
  </r>
  <r>
    <x v="11"/>
    <s v="JB-013"/>
    <x v="3"/>
    <x v="1"/>
    <m/>
    <x v="0"/>
    <n v="58"/>
    <x v="1"/>
    <n v="24420"/>
    <x v="0"/>
    <s v="ST VINCENT SUR L ISLE"/>
  </r>
  <r>
    <x v="98"/>
    <s v="MM-004"/>
    <x v="4"/>
    <x v="1"/>
    <m/>
    <x v="0"/>
    <n v="58"/>
    <x v="1"/>
    <n v="24390"/>
    <x v="0"/>
    <s v="COUBJOURS"/>
  </r>
  <r>
    <x v="25"/>
    <s v="NL-014"/>
    <x v="5"/>
    <x v="5"/>
    <m/>
    <x v="0"/>
    <n v="58"/>
    <x v="1"/>
    <n v="24510"/>
    <x v="0"/>
    <s v="PAUNAT"/>
  </r>
  <r>
    <x v="92"/>
    <s v="PA-001"/>
    <x v="6"/>
    <x v="5"/>
    <m/>
    <x v="0"/>
    <n v="59"/>
    <x v="1"/>
    <n v="24230"/>
    <x v="0"/>
    <s v="BONNEVILLE ST AVIT DE FUMADIERES"/>
  </r>
  <r>
    <x v="93"/>
    <s v="TG-003"/>
    <x v="7"/>
    <x v="0"/>
    <m/>
    <x v="0"/>
    <n v="59"/>
    <x v="1"/>
    <n v="24540"/>
    <x v="0"/>
    <s v="ST CASSIEN"/>
  </r>
  <r>
    <x v="11"/>
    <s v="VS-002"/>
    <x v="8"/>
    <x v="1"/>
    <m/>
    <x v="0"/>
    <n v="59"/>
    <x v="1"/>
    <n v="24160"/>
    <x v="0"/>
    <s v="ANLHIAC"/>
  </r>
  <r>
    <x v="99"/>
    <s v="DG-006"/>
    <x v="0"/>
    <x v="1"/>
    <m/>
    <x v="0"/>
    <n v="59"/>
    <x v="1"/>
    <n v="24630"/>
    <x v="0"/>
    <s v="JUMILHAC LE GRAND"/>
  </r>
  <r>
    <x v="67"/>
    <s v="DC-011"/>
    <x v="1"/>
    <x v="0"/>
    <m/>
    <x v="0"/>
    <n v="59"/>
    <x v="1"/>
    <n v="24650"/>
    <x v="0"/>
    <s v="CHANCELADE"/>
  </r>
  <r>
    <x v="100"/>
    <s v="EF-005"/>
    <x v="2"/>
    <x v="5"/>
    <m/>
    <x v="0"/>
    <n v="59"/>
    <x v="1"/>
    <n v="24140"/>
    <x v="0"/>
    <s v="DOUVILLE"/>
  </r>
  <r>
    <x v="72"/>
    <s v="JB-013"/>
    <x v="3"/>
    <x v="1"/>
    <m/>
    <x v="0"/>
    <n v="59"/>
    <x v="1"/>
    <n v="24310"/>
    <x v="0"/>
    <s v="BRANTOME EN PERIGORD"/>
  </r>
  <r>
    <x v="53"/>
    <s v="MM-004"/>
    <x v="4"/>
    <x v="1"/>
    <m/>
    <x v="0"/>
    <n v="59"/>
    <x v="1"/>
    <n v="24520"/>
    <x v="0"/>
    <s v="COURS DE PILE"/>
  </r>
  <r>
    <x v="68"/>
    <s v="NL-014"/>
    <x v="5"/>
    <x v="1"/>
    <m/>
    <x v="0"/>
    <n v="59"/>
    <x v="1"/>
    <n v="24640"/>
    <x v="0"/>
    <s v="LA BOISSIERE D ANS"/>
  </r>
  <r>
    <x v="101"/>
    <s v="PA-001"/>
    <x v="6"/>
    <x v="1"/>
    <m/>
    <x v="0"/>
    <n v="59"/>
    <x v="1"/>
    <n v="24680"/>
    <x v="0"/>
    <s v="GARDONNE"/>
  </r>
  <r>
    <x v="85"/>
    <s v="TG-003"/>
    <x v="7"/>
    <x v="1"/>
    <m/>
    <x v="0"/>
    <n v="59"/>
    <x v="1"/>
    <n v="24360"/>
    <x v="0"/>
    <s v="ST BARTHELEMY DE BUSSIERE"/>
  </r>
  <r>
    <x v="102"/>
    <s v="VS-002"/>
    <x v="8"/>
    <x v="5"/>
    <m/>
    <x v="0"/>
    <n v="60"/>
    <x v="1"/>
    <n v="24440"/>
    <x v="0"/>
    <s v="BEAUMONTOIS EN PERIGORD"/>
  </r>
  <r>
    <x v="103"/>
    <s v="DG-006"/>
    <x v="0"/>
    <x v="2"/>
    <m/>
    <x v="0"/>
    <n v="60"/>
    <x v="1"/>
    <n v="24600"/>
    <x v="0"/>
    <s v="CELLES"/>
  </r>
  <r>
    <x v="21"/>
    <s v="DC-011"/>
    <x v="1"/>
    <x v="4"/>
    <m/>
    <x v="0"/>
    <n v="60"/>
    <x v="1"/>
    <n v="24680"/>
    <x v="0"/>
    <s v="GARDONNE"/>
  </r>
  <r>
    <x v="36"/>
    <s v="EF-005"/>
    <x v="2"/>
    <x v="5"/>
    <m/>
    <x v="0"/>
    <n v="60"/>
    <x v="1"/>
    <n v="24430"/>
    <x v="0"/>
    <s v="COURSAC"/>
  </r>
  <r>
    <x v="104"/>
    <s v="JB-013"/>
    <x v="3"/>
    <x v="5"/>
    <m/>
    <x v="0"/>
    <n v="61"/>
    <x v="1"/>
    <n v="24110"/>
    <x v="0"/>
    <s v="ST AQUILIN"/>
  </r>
  <r>
    <x v="105"/>
    <s v="MM-004"/>
    <x v="4"/>
    <x v="5"/>
    <m/>
    <x v="0"/>
    <n v="61"/>
    <x v="1"/>
    <n v="24430"/>
    <x v="0"/>
    <s v="COURSAC"/>
  </r>
  <r>
    <x v="72"/>
    <s v="NL-014"/>
    <x v="5"/>
    <x v="5"/>
    <m/>
    <x v="0"/>
    <n v="61"/>
    <x v="1"/>
    <n v="24570"/>
    <x v="0"/>
    <s v="CONDAT SUR VEZERE"/>
  </r>
  <r>
    <x v="46"/>
    <s v="PA-001"/>
    <x v="6"/>
    <x v="1"/>
    <m/>
    <x v="0"/>
    <n v="61"/>
    <x v="1"/>
    <n v="24380"/>
    <x v="0"/>
    <s v="GRUN BORDAS"/>
  </r>
  <r>
    <x v="89"/>
    <s v="TG-003"/>
    <x v="7"/>
    <x v="5"/>
    <m/>
    <x v="0"/>
    <n v="61"/>
    <x v="1"/>
    <n v="24460"/>
    <x v="0"/>
    <s v="NEGRONDES"/>
  </r>
  <r>
    <x v="106"/>
    <s v="VS-002"/>
    <x v="8"/>
    <x v="0"/>
    <m/>
    <x v="0"/>
    <n v="61"/>
    <x v="1"/>
    <n v="24600"/>
    <x v="0"/>
    <s v="CELLES"/>
  </r>
  <r>
    <x v="107"/>
    <s v="DG-006"/>
    <x v="0"/>
    <x v="1"/>
    <m/>
    <x v="0"/>
    <n v="61"/>
    <x v="1"/>
    <n v="24550"/>
    <x v="0"/>
    <s v="BESSE"/>
  </r>
  <r>
    <x v="15"/>
    <s v="DC-011"/>
    <x v="1"/>
    <x v="5"/>
    <m/>
    <x v="0"/>
    <n v="62"/>
    <x v="1"/>
    <n v="24460"/>
    <x v="0"/>
    <s v="NEGRONDES"/>
  </r>
  <r>
    <x v="108"/>
    <s v="EF-005"/>
    <x v="2"/>
    <x v="0"/>
    <m/>
    <x v="0"/>
    <n v="62"/>
    <x v="1"/>
    <n v="24260"/>
    <x v="0"/>
    <s v="ST CHAMASSY"/>
  </r>
  <r>
    <x v="109"/>
    <s v="JB-013"/>
    <x v="3"/>
    <x v="5"/>
    <m/>
    <x v="0"/>
    <n v="62"/>
    <x v="1"/>
    <n v="24480"/>
    <x v="0"/>
    <s v="ALLES SUR DORDOGNE"/>
  </r>
  <r>
    <x v="110"/>
    <s v="MM-004"/>
    <x v="4"/>
    <x v="5"/>
    <m/>
    <x v="0"/>
    <n v="62"/>
    <x v="1"/>
    <n v="24380"/>
    <x v="0"/>
    <s v="GRUN BORDAS"/>
  </r>
  <r>
    <x v="111"/>
    <s v="NL-014"/>
    <x v="5"/>
    <x v="0"/>
    <m/>
    <x v="0"/>
    <n v="62"/>
    <x v="1"/>
    <n v="24520"/>
    <x v="0"/>
    <s v="COURS DE PILE"/>
  </r>
  <r>
    <x v="112"/>
    <s v="PA-001"/>
    <x v="6"/>
    <x v="5"/>
    <m/>
    <x v="0"/>
    <n v="63"/>
    <x v="1"/>
    <n v="24590"/>
    <x v="0"/>
    <s v="ARCHIGNAC"/>
  </r>
  <r>
    <x v="113"/>
    <s v="TG-003"/>
    <x v="7"/>
    <x v="5"/>
    <m/>
    <x v="0"/>
    <n v="63"/>
    <x v="1"/>
    <n v="24520"/>
    <x v="0"/>
    <s v="COURS DE PILE"/>
  </r>
  <r>
    <x v="114"/>
    <s v="VS-002"/>
    <x v="8"/>
    <x v="0"/>
    <m/>
    <x v="0"/>
    <n v="63"/>
    <x v="1"/>
    <n v="24400"/>
    <x v="0"/>
    <s v="BOURGNAC"/>
  </r>
  <r>
    <x v="114"/>
    <s v="DG-006"/>
    <x v="0"/>
    <x v="5"/>
    <m/>
    <x v="0"/>
    <n v="63"/>
    <x v="1"/>
    <n v="24390"/>
    <x v="0"/>
    <s v="COUBJOURS"/>
  </r>
  <r>
    <x v="35"/>
    <s v="DC-011"/>
    <x v="1"/>
    <x v="5"/>
    <m/>
    <x v="0"/>
    <n v="63"/>
    <x v="1"/>
    <n v="24150"/>
    <x v="0"/>
    <s v="COUZE ET ST FRONT"/>
  </r>
  <r>
    <x v="12"/>
    <s v="EF-005"/>
    <x v="2"/>
    <x v="1"/>
    <m/>
    <x v="0"/>
    <n v="63"/>
    <x v="1"/>
    <n v="24650"/>
    <x v="0"/>
    <s v="CHANCELADE"/>
  </r>
  <r>
    <x v="115"/>
    <s v="JB-013"/>
    <x v="3"/>
    <x v="1"/>
    <m/>
    <x v="0"/>
    <n v="63"/>
    <x v="1"/>
    <n v="24240"/>
    <x v="0"/>
    <s v="RIBAGNAC"/>
  </r>
  <r>
    <x v="116"/>
    <s v="MM-004"/>
    <x v="4"/>
    <x v="0"/>
    <m/>
    <x v="0"/>
    <n v="64"/>
    <x v="1"/>
    <n v="24170"/>
    <x v="0"/>
    <s v="PAYS DE BELVES"/>
  </r>
  <r>
    <x v="117"/>
    <s v="NL-014"/>
    <x v="5"/>
    <x v="5"/>
    <m/>
    <x v="0"/>
    <n v="64"/>
    <x v="1"/>
    <n v="24200"/>
    <x v="0"/>
    <s v="PROISSANS"/>
  </r>
  <r>
    <x v="44"/>
    <s v="PA-001"/>
    <x v="6"/>
    <x v="5"/>
    <m/>
    <x v="0"/>
    <n v="64"/>
    <x v="1"/>
    <n v="24170"/>
    <x v="0"/>
    <s v="PAYS DE BELVES"/>
  </r>
  <r>
    <x v="44"/>
    <s v="TG-003"/>
    <x v="7"/>
    <x v="5"/>
    <m/>
    <x v="0"/>
    <n v="64"/>
    <x v="1"/>
    <n v="24500"/>
    <x v="0"/>
    <s v="EYMET"/>
  </r>
  <r>
    <x v="72"/>
    <s v="VS-002"/>
    <x v="8"/>
    <x v="5"/>
    <m/>
    <x v="0"/>
    <n v="64"/>
    <x v="1"/>
    <n v="24510"/>
    <x v="0"/>
    <s v="PAUNAT"/>
  </r>
  <r>
    <x v="118"/>
    <s v="DG-006"/>
    <x v="0"/>
    <x v="5"/>
    <m/>
    <x v="0"/>
    <n v="64"/>
    <x v="1"/>
    <n v="24310"/>
    <x v="0"/>
    <s v="BRANTOME EN PERIGORD"/>
  </r>
  <r>
    <x v="119"/>
    <s v="DC-011"/>
    <x v="1"/>
    <x v="3"/>
    <m/>
    <x v="0"/>
    <n v="64"/>
    <x v="1"/>
    <n v="24290"/>
    <x v="0"/>
    <s v="MONTIGNAC"/>
  </r>
  <r>
    <x v="30"/>
    <s v="EF-005"/>
    <x v="2"/>
    <x v="5"/>
    <m/>
    <x v="0"/>
    <n v="64"/>
    <x v="1"/>
    <n v="24160"/>
    <x v="0"/>
    <s v="ANLHIAC"/>
  </r>
  <r>
    <x v="120"/>
    <s v="JB-013"/>
    <x v="3"/>
    <x v="0"/>
    <m/>
    <x v="0"/>
    <n v="65"/>
    <x v="1"/>
    <n v="24330"/>
    <x v="0"/>
    <s v="ST PIERRE DE CHIGNAC"/>
  </r>
  <r>
    <x v="121"/>
    <s v="MM-004"/>
    <x v="4"/>
    <x v="1"/>
    <m/>
    <x v="0"/>
    <n v="65"/>
    <x v="1"/>
    <n v="24350"/>
    <x v="0"/>
    <s v="BUSSAC"/>
  </r>
  <r>
    <x v="112"/>
    <s v="NL-014"/>
    <x v="5"/>
    <x v="5"/>
    <m/>
    <x v="0"/>
    <n v="65"/>
    <x v="1"/>
    <n v="24320"/>
    <x v="0"/>
    <s v="BOURG DES MAISONS"/>
  </r>
  <r>
    <x v="122"/>
    <s v="PA-001"/>
    <x v="6"/>
    <x v="2"/>
    <m/>
    <x v="0"/>
    <n v="65"/>
    <x v="1"/>
    <n v="24130"/>
    <x v="0"/>
    <s v="BOSSET"/>
  </r>
  <r>
    <x v="109"/>
    <s v="TG-003"/>
    <x v="7"/>
    <x v="2"/>
    <m/>
    <x v="0"/>
    <n v="65"/>
    <x v="1"/>
    <n v="24660"/>
    <x v="0"/>
    <s v="NOTRE DAME DE SANILHAC"/>
  </r>
  <r>
    <x v="36"/>
    <s v="VS-002"/>
    <x v="8"/>
    <x v="2"/>
    <m/>
    <x v="0"/>
    <n v="65"/>
    <x v="1"/>
    <n v="24300"/>
    <x v="0"/>
    <s v="HAUTEFAYE"/>
  </r>
  <r>
    <x v="123"/>
    <s v="DG-006"/>
    <x v="0"/>
    <x v="0"/>
    <m/>
    <x v="0"/>
    <n v="65"/>
    <x v="1"/>
    <n v="24380"/>
    <x v="0"/>
    <s v="GRUN BORDAS"/>
  </r>
  <r>
    <x v="124"/>
    <s v="DC-011"/>
    <x v="1"/>
    <x v="5"/>
    <m/>
    <x v="0"/>
    <n v="65"/>
    <x v="1"/>
    <n v="24460"/>
    <x v="0"/>
    <s v="NEGRONDES"/>
  </r>
  <r>
    <x v="1"/>
    <s v="EF-005"/>
    <x v="2"/>
    <x v="5"/>
    <m/>
    <x v="0"/>
    <n v="66"/>
    <x v="1"/>
    <n v="24000"/>
    <x v="0"/>
    <s v="PERIGUEUX"/>
  </r>
  <r>
    <x v="58"/>
    <s v="JB-013"/>
    <x v="3"/>
    <x v="0"/>
    <m/>
    <x v="0"/>
    <n v="66"/>
    <x v="1"/>
    <n v="24470"/>
    <x v="0"/>
    <s v="CHAMPS ROMAIN"/>
  </r>
  <r>
    <x v="121"/>
    <s v="MM-004"/>
    <x v="4"/>
    <x v="5"/>
    <m/>
    <x v="0"/>
    <n v="66"/>
    <x v="1"/>
    <n v="24270"/>
    <x v="0"/>
    <s v="ANGOISSE"/>
  </r>
  <r>
    <x v="21"/>
    <s v="NL-014"/>
    <x v="5"/>
    <x v="0"/>
    <m/>
    <x v="0"/>
    <n v="66"/>
    <x v="1"/>
    <n v="24390"/>
    <x v="0"/>
    <s v="COUBJOURS"/>
  </r>
  <r>
    <x v="125"/>
    <s v="PA-001"/>
    <x v="6"/>
    <x v="0"/>
    <m/>
    <x v="0"/>
    <n v="66"/>
    <x v="1"/>
    <n v="24600"/>
    <x v="0"/>
    <s v="CELLES"/>
  </r>
  <r>
    <x v="126"/>
    <s v="TG-003"/>
    <x v="7"/>
    <x v="2"/>
    <m/>
    <x v="0"/>
    <n v="67"/>
    <x v="1"/>
    <n v="24370"/>
    <x v="0"/>
    <s v="PRATS DE CARLUX"/>
  </r>
  <r>
    <x v="127"/>
    <s v="VS-002"/>
    <x v="8"/>
    <x v="5"/>
    <m/>
    <x v="0"/>
    <n v="67"/>
    <x v="1"/>
    <n v="24110"/>
    <x v="0"/>
    <s v="ST AQUILIN"/>
  </r>
  <r>
    <x v="47"/>
    <s v="DG-006"/>
    <x v="0"/>
    <x v="5"/>
    <m/>
    <x v="0"/>
    <n v="67"/>
    <x v="1"/>
    <n v="24200"/>
    <x v="0"/>
    <s v="PROISSANS"/>
  </r>
  <r>
    <x v="85"/>
    <s v="DC-011"/>
    <x v="1"/>
    <x v="0"/>
    <m/>
    <x v="0"/>
    <n v="67"/>
    <x v="1"/>
    <n v="24110"/>
    <x v="0"/>
    <s v="ST AQUILIN"/>
  </r>
  <r>
    <x v="49"/>
    <s v="EF-005"/>
    <x v="2"/>
    <x v="1"/>
    <m/>
    <x v="0"/>
    <n v="68"/>
    <x v="1"/>
    <n v="24100"/>
    <x v="0"/>
    <s v="ST LAURENT DES VIGNES"/>
  </r>
  <r>
    <x v="128"/>
    <s v="JB-013"/>
    <x v="3"/>
    <x v="4"/>
    <m/>
    <x v="0"/>
    <n v="68"/>
    <x v="1"/>
    <n v="24270"/>
    <x v="0"/>
    <s v="ANGOISSE"/>
  </r>
  <r>
    <x v="50"/>
    <s v="MM-004"/>
    <x v="4"/>
    <x v="0"/>
    <m/>
    <x v="0"/>
    <n v="68"/>
    <x v="1"/>
    <n v="24440"/>
    <x v="0"/>
    <s v="BEAUMONTOIS EN PERIGORD"/>
  </r>
  <r>
    <x v="129"/>
    <s v="NL-014"/>
    <x v="5"/>
    <x v="2"/>
    <m/>
    <x v="0"/>
    <n v="68"/>
    <x v="1"/>
    <n v="24490"/>
    <x v="0"/>
    <s v="LA ROCHE CHALAIS"/>
  </r>
  <r>
    <x v="119"/>
    <s v="PA-001"/>
    <x v="6"/>
    <x v="5"/>
    <m/>
    <x v="0"/>
    <n v="68"/>
    <x v="1"/>
    <n v="24130"/>
    <x v="0"/>
    <s v="BOSSET"/>
  </r>
  <r>
    <x v="88"/>
    <s v="TG-003"/>
    <x v="7"/>
    <x v="3"/>
    <m/>
    <x v="0"/>
    <n v="68"/>
    <x v="1"/>
    <n v="24220"/>
    <x v="0"/>
    <s v="CASTELS"/>
  </r>
  <r>
    <x v="69"/>
    <s v="VS-002"/>
    <x v="8"/>
    <x v="2"/>
    <m/>
    <x v="0"/>
    <n v="68"/>
    <x v="1"/>
    <n v="24320"/>
    <x v="0"/>
    <s v="BOURG DES MAISONS"/>
  </r>
  <r>
    <x v="130"/>
    <s v="DG-006"/>
    <x v="0"/>
    <x v="5"/>
    <m/>
    <x v="0"/>
    <n v="68"/>
    <x v="1"/>
    <n v="24520"/>
    <x v="0"/>
    <s v="COURS DE PILE"/>
  </r>
  <r>
    <x v="131"/>
    <s v="DC-011"/>
    <x v="1"/>
    <x v="1"/>
    <m/>
    <x v="0"/>
    <n v="68"/>
    <x v="1"/>
    <n v="24120"/>
    <x v="0"/>
    <s v="LA CASSAGNE"/>
  </r>
  <r>
    <x v="64"/>
    <s v="EF-005"/>
    <x v="2"/>
    <x v="0"/>
    <m/>
    <x v="0"/>
    <n v="69"/>
    <x v="1"/>
    <n v="24490"/>
    <x v="0"/>
    <s v="LA ROCHE CHALAIS"/>
  </r>
  <r>
    <x v="33"/>
    <s v="JB-013"/>
    <x v="3"/>
    <x v="2"/>
    <m/>
    <x v="0"/>
    <n v="69"/>
    <x v="1"/>
    <n v="24570"/>
    <x v="0"/>
    <s v="CONDAT SUR VEZERE"/>
  </r>
  <r>
    <x v="132"/>
    <s v="MM-004"/>
    <x v="4"/>
    <x v="4"/>
    <m/>
    <x v="0"/>
    <n v="69"/>
    <x v="1"/>
    <n v="24150"/>
    <x v="0"/>
    <s v="COUZE ET ST FRONT"/>
  </r>
  <r>
    <x v="34"/>
    <s v="NL-014"/>
    <x v="5"/>
    <x v="5"/>
    <m/>
    <x v="0"/>
    <n v="69"/>
    <x v="1"/>
    <n v="24110"/>
    <x v="0"/>
    <s v="ST AQUILIN"/>
  </r>
  <r>
    <x v="75"/>
    <s v="PA-001"/>
    <x v="6"/>
    <x v="5"/>
    <m/>
    <x v="0"/>
    <n v="69"/>
    <x v="1"/>
    <n v="24800"/>
    <x v="0"/>
    <s v="ST PAUL LA ROCHE"/>
  </r>
  <r>
    <x v="133"/>
    <s v="TG-003"/>
    <x v="7"/>
    <x v="1"/>
    <m/>
    <x v="0"/>
    <n v="70"/>
    <x v="1"/>
    <n v="24610"/>
    <x v="0"/>
    <s v="MINZAC"/>
  </r>
  <r>
    <x v="58"/>
    <s v="VS-002"/>
    <x v="8"/>
    <x v="1"/>
    <m/>
    <x v="0"/>
    <n v="70"/>
    <x v="1"/>
    <n v="24680"/>
    <x v="0"/>
    <s v="GARDONNE"/>
  </r>
  <r>
    <x v="134"/>
    <s v="DG-006"/>
    <x v="0"/>
    <x v="1"/>
    <m/>
    <x v="0"/>
    <n v="70"/>
    <x v="1"/>
    <n v="24340"/>
    <x v="0"/>
    <s v="LES GRAULGES"/>
  </r>
  <r>
    <x v="66"/>
    <s v="DC-011"/>
    <x v="1"/>
    <x v="1"/>
    <m/>
    <x v="0"/>
    <n v="70"/>
    <x v="1"/>
    <n v="24150"/>
    <x v="0"/>
    <s v="COUZE ET ST FRONT"/>
  </r>
  <r>
    <x v="135"/>
    <s v="EF-005"/>
    <x v="2"/>
    <x v="0"/>
    <m/>
    <x v="0"/>
    <n v="70"/>
    <x v="1"/>
    <n v="24750"/>
    <x v="0"/>
    <s v="BOULAZAC ISLE MANOIRE"/>
  </r>
  <r>
    <x v="136"/>
    <s v="JB-013"/>
    <x v="3"/>
    <x v="5"/>
    <m/>
    <x v="0"/>
    <n v="70"/>
    <x v="1"/>
    <n v="24300"/>
    <x v="0"/>
    <s v="HAUTEFAYE"/>
  </r>
  <r>
    <x v="53"/>
    <s v="MM-004"/>
    <x v="4"/>
    <x v="5"/>
    <m/>
    <x v="0"/>
    <n v="70"/>
    <x v="1"/>
    <n v="24470"/>
    <x v="0"/>
    <s v="CHAMPS ROMAIN"/>
  </r>
  <r>
    <x v="54"/>
    <s v="NL-014"/>
    <x v="5"/>
    <x v="5"/>
    <m/>
    <x v="0"/>
    <n v="70"/>
    <x v="1"/>
    <n v="24680"/>
    <x v="0"/>
    <s v="GARDONNE"/>
  </r>
  <r>
    <x v="48"/>
    <s v="PA-001"/>
    <x v="6"/>
    <x v="5"/>
    <m/>
    <x v="0"/>
    <n v="70"/>
    <x v="1"/>
    <n v="24250"/>
    <x v="0"/>
    <s v="CASTELNAUD LA CHAPELLE"/>
  </r>
  <r>
    <x v="137"/>
    <s v="TG-003"/>
    <x v="7"/>
    <x v="0"/>
    <m/>
    <x v="0"/>
    <n v="71"/>
    <x v="1"/>
    <n v="24170"/>
    <x v="0"/>
    <s v="PAYS DE BELVES"/>
  </r>
  <r>
    <x v="29"/>
    <s v="VS-002"/>
    <x v="8"/>
    <x v="0"/>
    <m/>
    <x v="0"/>
    <n v="71"/>
    <x v="1"/>
    <n v="24580"/>
    <x v="0"/>
    <s v="PLAZAC"/>
  </r>
  <r>
    <x v="110"/>
    <s v="DG-006"/>
    <x v="0"/>
    <x v="5"/>
    <m/>
    <x v="0"/>
    <n v="71"/>
    <x v="1"/>
    <n v="24130"/>
    <x v="0"/>
    <s v="BOSSET"/>
  </r>
  <r>
    <x v="104"/>
    <s v="DC-011"/>
    <x v="1"/>
    <x v="4"/>
    <m/>
    <x v="0"/>
    <n v="71"/>
    <x v="1"/>
    <n v="24300"/>
    <x v="0"/>
    <s v="HAUTEFAYE"/>
  </r>
  <r>
    <x v="94"/>
    <s v="EF-005"/>
    <x v="2"/>
    <x v="0"/>
    <m/>
    <x v="0"/>
    <n v="71"/>
    <x v="1"/>
    <n v="24520"/>
    <x v="0"/>
    <s v="COURS DE PILE"/>
  </r>
  <r>
    <x v="138"/>
    <s v="JB-013"/>
    <x v="3"/>
    <x v="5"/>
    <m/>
    <x v="0"/>
    <n v="71"/>
    <x v="1"/>
    <n v="24160"/>
    <x v="0"/>
    <s v="ANLHIAC"/>
  </r>
  <r>
    <x v="5"/>
    <s v="MM-004"/>
    <x v="4"/>
    <x v="0"/>
    <m/>
    <x v="0"/>
    <n v="72"/>
    <x v="1"/>
    <n v="24410"/>
    <x v="0"/>
    <s v="FESTALEMPS"/>
  </r>
  <r>
    <x v="73"/>
    <s v="NL-014"/>
    <x v="5"/>
    <x v="5"/>
    <m/>
    <x v="0"/>
    <n v="72"/>
    <x v="1"/>
    <n v="24100"/>
    <x v="0"/>
    <s v="ST LAURENT DES VIGNES"/>
  </r>
  <r>
    <x v="139"/>
    <s v="PA-001"/>
    <x v="6"/>
    <x v="4"/>
    <m/>
    <x v="0"/>
    <n v="72"/>
    <x v="1"/>
    <n v="24360"/>
    <x v="0"/>
    <s v="ST BARTHELEMY DE BUSSIERE"/>
  </r>
  <r>
    <x v="56"/>
    <s v="TG-003"/>
    <x v="7"/>
    <x v="1"/>
    <m/>
    <x v="0"/>
    <n v="72"/>
    <x v="1"/>
    <n v="24380"/>
    <x v="0"/>
    <s v="GRUN BORDAS"/>
  </r>
  <r>
    <x v="77"/>
    <s v="VS-002"/>
    <x v="8"/>
    <x v="4"/>
    <m/>
    <x v="0"/>
    <n v="73"/>
    <x v="1"/>
    <n v="24400"/>
    <x v="0"/>
    <s v="BOURGNAC"/>
  </r>
  <r>
    <x v="140"/>
    <s v="DG-006"/>
    <x v="0"/>
    <x v="1"/>
    <m/>
    <x v="0"/>
    <n v="73"/>
    <x v="1"/>
    <n v="24510"/>
    <x v="0"/>
    <s v="PAUNAT"/>
  </r>
  <r>
    <x v="122"/>
    <s v="DC-011"/>
    <x v="1"/>
    <x v="4"/>
    <m/>
    <x v="0"/>
    <n v="73"/>
    <x v="1"/>
    <n v="24570"/>
    <x v="0"/>
    <s v="CONDAT SUR VEZERE"/>
  </r>
  <r>
    <x v="135"/>
    <s v="EF-005"/>
    <x v="2"/>
    <x v="0"/>
    <m/>
    <x v="1"/>
    <n v="73"/>
    <x v="1"/>
    <n v="24330"/>
    <x v="0"/>
    <s v="ST PIERRE DE CHIGNAC"/>
  </r>
  <r>
    <x v="38"/>
    <s v="JB-013"/>
    <x v="3"/>
    <x v="0"/>
    <m/>
    <x v="0"/>
    <n v="73"/>
    <x v="1"/>
    <n v="24160"/>
    <x v="0"/>
    <s v="ANLHIAC"/>
  </r>
  <r>
    <x v="141"/>
    <s v="MM-004"/>
    <x v="4"/>
    <x v="1"/>
    <m/>
    <x v="0"/>
    <n v="73"/>
    <x v="1"/>
    <n v="24000"/>
    <x v="0"/>
    <s v="PERIGUEUX"/>
  </r>
  <r>
    <x v="139"/>
    <s v="NL-014"/>
    <x v="5"/>
    <x v="1"/>
    <m/>
    <x v="0"/>
    <n v="73"/>
    <x v="1"/>
    <n v="24600"/>
    <x v="0"/>
    <s v="CELLES"/>
  </r>
  <r>
    <x v="142"/>
    <s v="PA-001"/>
    <x v="6"/>
    <x v="0"/>
    <m/>
    <x v="0"/>
    <n v="74"/>
    <x v="1"/>
    <n v="24380"/>
    <x v="0"/>
    <s v="GRUN BORDAS"/>
  </r>
  <r>
    <x v="116"/>
    <s v="TG-003"/>
    <x v="7"/>
    <x v="4"/>
    <m/>
    <x v="0"/>
    <n v="74"/>
    <x v="1"/>
    <n v="24600"/>
    <x v="0"/>
    <s v="CELLES"/>
  </r>
  <r>
    <x v="121"/>
    <s v="VS-002"/>
    <x v="8"/>
    <x v="5"/>
    <m/>
    <x v="0"/>
    <n v="74"/>
    <x v="1"/>
    <n v="24520"/>
    <x v="0"/>
    <s v="COURS DE PILE"/>
  </r>
  <r>
    <x v="143"/>
    <s v="DG-006"/>
    <x v="0"/>
    <x v="0"/>
    <m/>
    <x v="0"/>
    <n v="74"/>
    <x v="1"/>
    <n v="24800"/>
    <x v="0"/>
    <s v="ST PAUL LA ROCHE"/>
  </r>
  <r>
    <x v="144"/>
    <s v="DC-011"/>
    <x v="1"/>
    <x v="2"/>
    <m/>
    <x v="0"/>
    <n v="74"/>
    <x v="1"/>
    <n v="24560"/>
    <x v="0"/>
    <s v="BOISSE"/>
  </r>
  <r>
    <x v="145"/>
    <s v="EF-005"/>
    <x v="2"/>
    <x v="3"/>
    <m/>
    <x v="0"/>
    <n v="74"/>
    <x v="1"/>
    <n v="24600"/>
    <x v="0"/>
    <s v="CELLES"/>
  </r>
  <r>
    <x v="146"/>
    <s v="JB-013"/>
    <x v="3"/>
    <x v="0"/>
    <m/>
    <x v="0"/>
    <n v="74"/>
    <x v="1"/>
    <n v="24510"/>
    <x v="0"/>
    <s v="PAUNAT"/>
  </r>
  <r>
    <x v="147"/>
    <s v="MM-004"/>
    <x v="4"/>
    <x v="0"/>
    <m/>
    <x v="0"/>
    <n v="74"/>
    <x v="1"/>
    <n v="24660"/>
    <x v="0"/>
    <s v="NOTRE DAME DE SANILHAC"/>
  </r>
  <r>
    <x v="15"/>
    <s v="NL-014"/>
    <x v="5"/>
    <x v="5"/>
    <m/>
    <x v="0"/>
    <n v="75"/>
    <x v="1"/>
    <n v="24150"/>
    <x v="0"/>
    <s v="COUZE ET ST FRONT"/>
  </r>
  <r>
    <x v="108"/>
    <s v="PA-001"/>
    <x v="6"/>
    <x v="5"/>
    <m/>
    <x v="0"/>
    <n v="75"/>
    <x v="1"/>
    <n v="24750"/>
    <x v="0"/>
    <s v="BOULAZAC ISLE MANOIRE"/>
  </r>
  <r>
    <x v="148"/>
    <s v="TG-003"/>
    <x v="7"/>
    <x v="5"/>
    <m/>
    <x v="0"/>
    <n v="75"/>
    <x v="1"/>
    <n v="24440"/>
    <x v="0"/>
    <s v="BEAUMONTOIS EN PERIGORD"/>
  </r>
  <r>
    <x v="105"/>
    <s v="VS-002"/>
    <x v="8"/>
    <x v="5"/>
    <m/>
    <x v="0"/>
    <n v="75"/>
    <x v="1"/>
    <n v="24630"/>
    <x v="0"/>
    <s v="JUMILHAC LE GRAND"/>
  </r>
  <r>
    <x v="62"/>
    <s v="DG-006"/>
    <x v="0"/>
    <x v="0"/>
    <m/>
    <x v="0"/>
    <n v="75"/>
    <x v="1"/>
    <n v="24190"/>
    <x v="0"/>
    <s v="ST SEVERIN D ESTISSAC"/>
  </r>
  <r>
    <x v="138"/>
    <s v="DC-011"/>
    <x v="1"/>
    <x v="0"/>
    <m/>
    <x v="0"/>
    <n v="75"/>
    <x v="1"/>
    <n v="24150"/>
    <x v="0"/>
    <s v="COUZE ET ST FRONT"/>
  </r>
  <r>
    <x v="124"/>
    <s v="EF-005"/>
    <x v="2"/>
    <x v="5"/>
    <m/>
    <x v="0"/>
    <n v="75"/>
    <x v="1"/>
    <n v="24480"/>
    <x v="0"/>
    <s v="ALLES SUR DORDOGNE"/>
  </r>
  <r>
    <x v="39"/>
    <s v="JB-013"/>
    <x v="3"/>
    <x v="0"/>
    <m/>
    <x v="0"/>
    <n v="75"/>
    <x v="1"/>
    <n v="24680"/>
    <x v="0"/>
    <s v="GARDONNE"/>
  </r>
  <r>
    <x v="19"/>
    <s v="MM-004"/>
    <x v="4"/>
    <x v="1"/>
    <m/>
    <x v="0"/>
    <n v="76"/>
    <x v="1"/>
    <n v="24290"/>
    <x v="0"/>
    <s v="MONTIGNAC"/>
  </r>
  <r>
    <x v="149"/>
    <s v="NL-014"/>
    <x v="5"/>
    <x v="5"/>
    <m/>
    <x v="0"/>
    <n v="76"/>
    <x v="1"/>
    <n v="24450"/>
    <x v="0"/>
    <s v="LA COQUILLE"/>
  </r>
  <r>
    <x v="77"/>
    <s v="PA-001"/>
    <x v="6"/>
    <x v="0"/>
    <m/>
    <x v="0"/>
    <n v="76"/>
    <x v="1"/>
    <n v="24100"/>
    <x v="0"/>
    <s v="ST LAURENT DES VIGNES"/>
  </r>
  <r>
    <x v="117"/>
    <s v="TG-003"/>
    <x v="7"/>
    <x v="5"/>
    <m/>
    <x v="0"/>
    <n v="76"/>
    <x v="1"/>
    <n v="24230"/>
    <x v="0"/>
    <s v="BONNEVILLE ST AVIT DE FUMADIERES"/>
  </r>
  <r>
    <x v="82"/>
    <s v="VS-002"/>
    <x v="8"/>
    <x v="3"/>
    <m/>
    <x v="0"/>
    <n v="76"/>
    <x v="1"/>
    <n v="24300"/>
    <x v="0"/>
    <s v="HAUTEFAYE"/>
  </r>
  <r>
    <x v="150"/>
    <s v="DG-006"/>
    <x v="0"/>
    <x v="5"/>
    <m/>
    <x v="0"/>
    <n v="76"/>
    <x v="1"/>
    <n v="24610"/>
    <x v="0"/>
    <s v="MINZAC"/>
  </r>
  <r>
    <x v="151"/>
    <s v="DC-011"/>
    <x v="1"/>
    <x v="0"/>
    <m/>
    <x v="0"/>
    <n v="76"/>
    <x v="1"/>
    <n v="24480"/>
    <x v="0"/>
    <s v="ALLES SUR DORDOGNE"/>
  </r>
  <r>
    <x v="138"/>
    <s v="EF-005"/>
    <x v="2"/>
    <x v="4"/>
    <m/>
    <x v="0"/>
    <n v="76"/>
    <x v="1"/>
    <n v="24230"/>
    <x v="0"/>
    <s v="BONNEVILLE ST AVIT DE FUMADIERES"/>
  </r>
  <r>
    <x v="89"/>
    <s v="JB-013"/>
    <x v="3"/>
    <x v="1"/>
    <m/>
    <x v="0"/>
    <n v="76"/>
    <x v="1"/>
    <n v="24320"/>
    <x v="0"/>
    <s v="BOURG DES MAISONS"/>
  </r>
  <r>
    <x v="81"/>
    <s v="MM-004"/>
    <x v="4"/>
    <x v="0"/>
    <m/>
    <x v="0"/>
    <n v="77"/>
    <x v="1"/>
    <n v="24490"/>
    <x v="0"/>
    <s v="LA ROCHE CHALAIS"/>
  </r>
  <r>
    <x v="109"/>
    <s v="NL-014"/>
    <x v="5"/>
    <x v="0"/>
    <m/>
    <x v="0"/>
    <n v="77"/>
    <x v="1"/>
    <n v="24200"/>
    <x v="0"/>
    <s v="PROISSANS"/>
  </r>
  <r>
    <x v="54"/>
    <s v="PA-001"/>
    <x v="6"/>
    <x v="2"/>
    <m/>
    <x v="0"/>
    <n v="77"/>
    <x v="1"/>
    <n v="24700"/>
    <x v="0"/>
    <s v="ST MARTIAL D ARTENSET"/>
  </r>
  <r>
    <x v="152"/>
    <s v="TG-003"/>
    <x v="7"/>
    <x v="4"/>
    <m/>
    <x v="0"/>
    <n v="78"/>
    <x v="1"/>
    <n v="24430"/>
    <x v="0"/>
    <s v="COURSAC"/>
  </r>
  <r>
    <x v="132"/>
    <s v="VS-002"/>
    <x v="8"/>
    <x v="0"/>
    <m/>
    <x v="0"/>
    <n v="78"/>
    <x v="1"/>
    <n v="24400"/>
    <x v="0"/>
    <s v="BOURGNAC"/>
  </r>
  <r>
    <x v="65"/>
    <s v="DG-006"/>
    <x v="0"/>
    <x v="5"/>
    <m/>
    <x v="0"/>
    <n v="78"/>
    <x v="1"/>
    <n v="24620"/>
    <x v="0"/>
    <s v="PEYZAC LE MOUSTIER"/>
  </r>
  <r>
    <x v="13"/>
    <s v="DC-011"/>
    <x v="1"/>
    <x v="2"/>
    <m/>
    <x v="0"/>
    <n v="78"/>
    <x v="1"/>
    <n v="24630"/>
    <x v="0"/>
    <s v="JUMILHAC LE GRAND"/>
  </r>
  <r>
    <x v="153"/>
    <s v="EF-005"/>
    <x v="2"/>
    <x v="5"/>
    <m/>
    <x v="0"/>
    <n v="78"/>
    <x v="1"/>
    <n v="24240"/>
    <x v="0"/>
    <s v="RIBAGNAC"/>
  </r>
  <r>
    <x v="151"/>
    <s v="JB-013"/>
    <x v="3"/>
    <x v="2"/>
    <m/>
    <x v="0"/>
    <n v="78"/>
    <x v="1"/>
    <n v="24220"/>
    <x v="0"/>
    <s v="CASTELS"/>
  </r>
  <r>
    <x v="1"/>
    <s v="MM-004"/>
    <x v="4"/>
    <x v="5"/>
    <m/>
    <x v="0"/>
    <n v="79"/>
    <x v="1"/>
    <n v="24100"/>
    <x v="0"/>
    <s v="ST LAURENT DES VIGNES"/>
  </r>
  <r>
    <x v="154"/>
    <s v="NL-014"/>
    <x v="5"/>
    <x v="5"/>
    <m/>
    <x v="0"/>
    <n v="79"/>
    <x v="1"/>
    <n v="24360"/>
    <x v="0"/>
    <s v="ST BARTHELEMY DE BUSSIERE"/>
  </r>
  <r>
    <x v="77"/>
    <s v="PA-001"/>
    <x v="6"/>
    <x v="1"/>
    <m/>
    <x v="0"/>
    <n v="79"/>
    <x v="1"/>
    <n v="24450"/>
    <x v="0"/>
    <s v="LA COQUILLE"/>
  </r>
  <r>
    <x v="108"/>
    <s v="TG-003"/>
    <x v="7"/>
    <x v="1"/>
    <m/>
    <x v="0"/>
    <n v="79"/>
    <x v="1"/>
    <n v="24310"/>
    <x v="0"/>
    <s v="BRANTOME EN PERIGORD"/>
  </r>
  <r>
    <x v="2"/>
    <s v="VS-002"/>
    <x v="8"/>
    <x v="0"/>
    <m/>
    <x v="0"/>
    <n v="79"/>
    <x v="1"/>
    <n v="24500"/>
    <x v="0"/>
    <s v="EYMET"/>
  </r>
  <r>
    <x v="116"/>
    <s v="DG-006"/>
    <x v="0"/>
    <x v="1"/>
    <m/>
    <x v="0"/>
    <n v="80"/>
    <x v="1"/>
    <n v="24110"/>
    <x v="0"/>
    <s v="ST AQUILIN"/>
  </r>
  <r>
    <x v="34"/>
    <s v="DC-011"/>
    <x v="1"/>
    <x v="5"/>
    <m/>
    <x v="0"/>
    <n v="80"/>
    <x v="1"/>
    <n v="24640"/>
    <x v="0"/>
    <s v="LA BOISSIERE D ANS"/>
  </r>
  <r>
    <x v="155"/>
    <s v="EF-005"/>
    <x v="2"/>
    <x v="0"/>
    <m/>
    <x v="0"/>
    <n v="80"/>
    <x v="1"/>
    <n v="24130"/>
    <x v="0"/>
    <s v="BOSSET"/>
  </r>
  <r>
    <x v="156"/>
    <s v="JB-013"/>
    <x v="3"/>
    <x v="1"/>
    <m/>
    <x v="0"/>
    <n v="80"/>
    <x v="1"/>
    <n v="24100"/>
    <x v="0"/>
    <s v="ST LAURENT DES VIGNES"/>
  </r>
  <r>
    <x v="156"/>
    <s v="MM-004"/>
    <x v="4"/>
    <x v="1"/>
    <m/>
    <x v="0"/>
    <n v="80"/>
    <x v="1"/>
    <n v="24620"/>
    <x v="0"/>
    <s v="PEYZAC LE MOUSTIER"/>
  </r>
  <r>
    <x v="61"/>
    <s v="NL-014"/>
    <x v="5"/>
    <x v="3"/>
    <m/>
    <x v="0"/>
    <n v="80"/>
    <x v="1"/>
    <n v="24270"/>
    <x v="0"/>
    <s v="ANGOISSE"/>
  </r>
  <r>
    <x v="54"/>
    <s v="PA-001"/>
    <x v="6"/>
    <x v="1"/>
    <m/>
    <x v="0"/>
    <n v="80"/>
    <x v="1"/>
    <n v="24260"/>
    <x v="0"/>
    <s v="ST CHAMASSY"/>
  </r>
  <r>
    <x v="36"/>
    <s v="TG-003"/>
    <x v="7"/>
    <x v="5"/>
    <m/>
    <x v="0"/>
    <n v="80"/>
    <x v="1"/>
    <n v="24430"/>
    <x v="0"/>
    <s v="COURSAC"/>
  </r>
  <r>
    <x v="157"/>
    <s v="VS-002"/>
    <x v="8"/>
    <x v="1"/>
    <m/>
    <x v="0"/>
    <n v="81"/>
    <x v="1"/>
    <n v="24210"/>
    <x v="0"/>
    <s v="LA BACHELLERIE"/>
  </r>
  <r>
    <x v="1"/>
    <s v="VS-002"/>
    <x v="8"/>
    <x v="5"/>
    <m/>
    <x v="0"/>
    <n v="81"/>
    <x v="1"/>
    <n v="24470"/>
    <x v="0"/>
    <s v="CHAMPS ROMAIN"/>
  </r>
  <r>
    <x v="142"/>
    <s v="VS-002"/>
    <x v="8"/>
    <x v="5"/>
    <m/>
    <x v="0"/>
    <n v="81"/>
    <x v="1"/>
    <n v="24590"/>
    <x v="0"/>
    <s v="ARCHIGNAC"/>
  </r>
  <r>
    <x v="9"/>
    <s v="VS-002"/>
    <x v="8"/>
    <x v="1"/>
    <m/>
    <x v="0"/>
    <n v="81"/>
    <x v="1"/>
    <n v="24300"/>
    <x v="0"/>
    <s v="HAUTEFAYE"/>
  </r>
  <r>
    <x v="158"/>
    <s v="VS-002"/>
    <x v="8"/>
    <x v="1"/>
    <m/>
    <x v="0"/>
    <n v="81"/>
    <x v="1"/>
    <n v="24240"/>
    <x v="0"/>
    <s v="RIBAGNAC"/>
  </r>
  <r>
    <x v="158"/>
    <s v="VS-002"/>
    <x v="8"/>
    <x v="0"/>
    <m/>
    <x v="0"/>
    <n v="81"/>
    <x v="1"/>
    <n v="24700"/>
    <x v="0"/>
    <s v="ST MARTIAL D ARTENSET"/>
  </r>
  <r>
    <x v="159"/>
    <s v="VS-002"/>
    <x v="8"/>
    <x v="1"/>
    <m/>
    <x v="0"/>
    <n v="81"/>
    <x v="1"/>
    <n v="24420"/>
    <x v="0"/>
    <s v="ST VINCENT SUR L ISLE"/>
  </r>
  <r>
    <x v="36"/>
    <s v="VS-002"/>
    <x v="8"/>
    <x v="0"/>
    <m/>
    <x v="0"/>
    <n v="81"/>
    <x v="1"/>
    <n v="24260"/>
    <x v="0"/>
    <s v="ST CHAMASSY"/>
  </r>
  <r>
    <x v="146"/>
    <s v="VS-002"/>
    <x v="8"/>
    <x v="3"/>
    <m/>
    <x v="0"/>
    <n v="81"/>
    <x v="1"/>
    <n v="24320"/>
    <x v="0"/>
    <s v="BOURG DES MAISONS"/>
  </r>
  <r>
    <x v="160"/>
    <s v="VS-002"/>
    <x v="8"/>
    <x v="1"/>
    <m/>
    <x v="0"/>
    <n v="81"/>
    <x v="1"/>
    <n v="24570"/>
    <x v="0"/>
    <s v="CONDAT SUR VEZERE"/>
  </r>
  <r>
    <x v="86"/>
    <s v="VS-002"/>
    <x v="8"/>
    <x v="0"/>
    <m/>
    <x v="0"/>
    <n v="82"/>
    <x v="1"/>
    <n v="24570"/>
    <x v="0"/>
    <s v="CONDAT SUR VEZERE"/>
  </r>
  <r>
    <x v="156"/>
    <s v="VS-002"/>
    <x v="8"/>
    <x v="5"/>
    <m/>
    <x v="0"/>
    <n v="82"/>
    <x v="1"/>
    <n v="24450"/>
    <x v="0"/>
    <s v="LA COQUILLE"/>
  </r>
  <r>
    <x v="60"/>
    <s v="VS-002"/>
    <x v="8"/>
    <x v="3"/>
    <m/>
    <x v="0"/>
    <n v="82"/>
    <x v="1"/>
    <n v="24240"/>
    <x v="0"/>
    <s v="RIBAGNAC"/>
  </r>
  <r>
    <x v="35"/>
    <s v="VS-002"/>
    <x v="8"/>
    <x v="2"/>
    <m/>
    <x v="0"/>
    <n v="82"/>
    <x v="1"/>
    <n v="24530"/>
    <x v="0"/>
    <s v="CANTILLAC"/>
  </r>
  <r>
    <x v="161"/>
    <s v="VS-002"/>
    <x v="8"/>
    <x v="1"/>
    <m/>
    <x v="0"/>
    <n v="82"/>
    <x v="1"/>
    <n v="24350"/>
    <x v="0"/>
    <s v="BUSSAC"/>
  </r>
  <r>
    <x v="88"/>
    <s v="VS-002"/>
    <x v="8"/>
    <x v="1"/>
    <m/>
    <x v="0"/>
    <n v="82"/>
    <x v="1"/>
    <n v="24340"/>
    <x v="0"/>
    <s v="LES GRAULGES"/>
  </r>
  <r>
    <x v="146"/>
    <s v="VS-002"/>
    <x v="8"/>
    <x v="0"/>
    <m/>
    <x v="0"/>
    <n v="82"/>
    <x v="1"/>
    <n v="24210"/>
    <x v="0"/>
    <s v="LA BACHELLERIE"/>
  </r>
  <r>
    <x v="162"/>
    <s v="VS-002"/>
    <x v="8"/>
    <x v="0"/>
    <m/>
    <x v="0"/>
    <n v="82"/>
    <x v="1"/>
    <n v="24800"/>
    <x v="0"/>
    <s v="ST PAUL LA ROCHE"/>
  </r>
  <r>
    <x v="163"/>
    <s v="VS-002"/>
    <x v="8"/>
    <x v="1"/>
    <m/>
    <x v="0"/>
    <n v="83"/>
    <x v="1"/>
    <n v="24410"/>
    <x v="0"/>
    <s v="FESTALEMPS"/>
  </r>
  <r>
    <x v="6"/>
    <s v="VS-002"/>
    <x v="8"/>
    <x v="1"/>
    <m/>
    <x v="0"/>
    <n v="83"/>
    <x v="1"/>
    <n v="24250"/>
    <x v="0"/>
    <s v="CASTELNAUD LA CHAPELLE"/>
  </r>
  <r>
    <x v="46"/>
    <s v="VS-002"/>
    <x v="8"/>
    <x v="5"/>
    <m/>
    <x v="0"/>
    <n v="83"/>
    <x v="1"/>
    <n v="24680"/>
    <x v="0"/>
    <s v="GARDONNE"/>
  </r>
  <r>
    <x v="139"/>
    <s v="VS-002"/>
    <x v="8"/>
    <x v="1"/>
    <m/>
    <x v="0"/>
    <n v="83"/>
    <x v="1"/>
    <n v="24440"/>
    <x v="0"/>
    <s v="BEAUMONTOIS EN PERIGORD"/>
  </r>
  <r>
    <x v="26"/>
    <s v="VS-002"/>
    <x v="8"/>
    <x v="0"/>
    <m/>
    <x v="0"/>
    <n v="84"/>
    <x v="1"/>
    <n v="24410"/>
    <x v="0"/>
    <s v="FESTALEMPS"/>
  </r>
  <r>
    <x v="154"/>
    <s v="VS-002"/>
    <x v="8"/>
    <x v="3"/>
    <m/>
    <x v="0"/>
    <n v="84"/>
    <x v="1"/>
    <n v="24460"/>
    <x v="0"/>
    <s v="NEGRONDES"/>
  </r>
  <r>
    <x v="108"/>
    <s v="VS-002"/>
    <x v="8"/>
    <x v="5"/>
    <m/>
    <x v="0"/>
    <n v="84"/>
    <x v="1"/>
    <n v="24450"/>
    <x v="0"/>
    <s v="LA COQUILLE"/>
  </r>
  <r>
    <x v="164"/>
    <s v="PA-001"/>
    <x v="6"/>
    <x v="1"/>
    <m/>
    <x v="0"/>
    <n v="84"/>
    <x v="1"/>
    <n v="24370"/>
    <x v="0"/>
    <s v="PRATS DE CARLUX"/>
  </r>
  <r>
    <x v="165"/>
    <s v="TG-003"/>
    <x v="7"/>
    <x v="0"/>
    <m/>
    <x v="0"/>
    <n v="84"/>
    <x v="1"/>
    <n v="24000"/>
    <x v="0"/>
    <s v="PERIGUEUX"/>
  </r>
  <r>
    <x v="166"/>
    <s v="VS-002"/>
    <x v="8"/>
    <x v="1"/>
    <m/>
    <x v="0"/>
    <n v="84"/>
    <x v="1"/>
    <n v="24590"/>
    <x v="0"/>
    <s v="ARCHIGNAC"/>
  </r>
  <r>
    <x v="65"/>
    <s v="DG-006"/>
    <x v="0"/>
    <x v="5"/>
    <m/>
    <x v="0"/>
    <n v="85"/>
    <x v="1"/>
    <n v="24540"/>
    <x v="0"/>
    <s v="ST CASSIEN"/>
  </r>
  <r>
    <x v="34"/>
    <s v="DC-011"/>
    <x v="1"/>
    <x v="1"/>
    <m/>
    <x v="0"/>
    <n v="85"/>
    <x v="1"/>
    <n v="24460"/>
    <x v="0"/>
    <s v="NEGRONDES"/>
  </r>
  <r>
    <x v="100"/>
    <s v="EF-005"/>
    <x v="2"/>
    <x v="5"/>
    <m/>
    <x v="0"/>
    <n v="85"/>
    <x v="1"/>
    <n v="24700"/>
    <x v="0"/>
    <s v="ST MARTIAL D ARTENSET"/>
  </r>
  <r>
    <x v="39"/>
    <s v="JB-013"/>
    <x v="3"/>
    <x v="5"/>
    <m/>
    <x v="0"/>
    <n v="85"/>
    <x v="1"/>
    <n v="24640"/>
    <x v="0"/>
    <s v="LA BOISSIERE D ANS"/>
  </r>
  <r>
    <x v="167"/>
    <s v="MM-004"/>
    <x v="4"/>
    <x v="1"/>
    <m/>
    <x v="0"/>
    <n v="86"/>
    <x v="1"/>
    <n v="24650"/>
    <x v="0"/>
    <s v="CHANCELADE"/>
  </r>
  <r>
    <x v="1"/>
    <s v="NL-014"/>
    <x v="5"/>
    <x v="0"/>
    <m/>
    <x v="0"/>
    <n v="86"/>
    <x v="1"/>
    <n v="24530"/>
    <x v="0"/>
    <s v="CANTILLAC"/>
  </r>
  <r>
    <x v="168"/>
    <s v="PA-001"/>
    <x v="6"/>
    <x v="5"/>
    <m/>
    <x v="0"/>
    <n v="86"/>
    <x v="1"/>
    <n v="24200"/>
    <x v="0"/>
    <s v="PROISSANS"/>
  </r>
  <r>
    <x v="62"/>
    <s v="TG-003"/>
    <x v="7"/>
    <x v="5"/>
    <m/>
    <x v="0"/>
    <n v="86"/>
    <x v="1"/>
    <n v="24680"/>
    <x v="0"/>
    <s v="GARDONNE"/>
  </r>
  <r>
    <x v="169"/>
    <s v="VS-002"/>
    <x v="8"/>
    <x v="1"/>
    <m/>
    <x v="0"/>
    <n v="86"/>
    <x v="1"/>
    <n v="24430"/>
    <x v="0"/>
    <s v="COURSAC"/>
  </r>
  <r>
    <x v="123"/>
    <s v="DG-006"/>
    <x v="0"/>
    <x v="1"/>
    <m/>
    <x v="0"/>
    <n v="86"/>
    <x v="1"/>
    <n v="24360"/>
    <x v="0"/>
    <s v="ST BARTHELEMY DE BUSSIERE"/>
  </r>
  <r>
    <x v="170"/>
    <s v="DC-011"/>
    <x v="1"/>
    <x v="3"/>
    <m/>
    <x v="0"/>
    <n v="86"/>
    <x v="1"/>
    <n v="24200"/>
    <x v="0"/>
    <s v="PROISSANS"/>
  </r>
  <r>
    <x v="136"/>
    <s v="EF-005"/>
    <x v="2"/>
    <x v="4"/>
    <s v="X"/>
    <x v="0"/>
    <n v="87"/>
    <x v="1"/>
    <n v="24120"/>
    <x v="0"/>
    <s v="LA CASSAGNE"/>
  </r>
  <r>
    <x v="165"/>
    <s v="JB-013"/>
    <x v="3"/>
    <x v="5"/>
    <m/>
    <x v="0"/>
    <n v="87"/>
    <x v="1"/>
    <n v="24700"/>
    <x v="0"/>
    <s v="ST MARTIAL D ARTENSET"/>
  </r>
  <r>
    <x v="165"/>
    <s v="MM-004"/>
    <x v="4"/>
    <x v="1"/>
    <m/>
    <x v="0"/>
    <n v="87"/>
    <x v="1"/>
    <n v="24650"/>
    <x v="0"/>
    <s v="CHANCELADE"/>
  </r>
  <r>
    <x v="151"/>
    <s v="NL-014"/>
    <x v="5"/>
    <x v="0"/>
    <m/>
    <x v="0"/>
    <n v="87"/>
    <x v="1"/>
    <n v="24700"/>
    <x v="0"/>
    <s v="ST MARTIAL D ARTENSET"/>
  </r>
  <r>
    <x v="3"/>
    <s v="PA-001"/>
    <x v="6"/>
    <x v="3"/>
    <m/>
    <x v="0"/>
    <n v="87"/>
    <x v="1"/>
    <n v="24490"/>
    <x v="0"/>
    <s v="LA ROCHE CHALAIS"/>
  </r>
  <r>
    <x v="171"/>
    <s v="TG-003"/>
    <x v="7"/>
    <x v="5"/>
    <m/>
    <x v="0"/>
    <n v="88"/>
    <x v="1"/>
    <n v="24190"/>
    <x v="0"/>
    <s v="ST SEVERIN D ESTISSAC"/>
  </r>
  <r>
    <x v="20"/>
    <s v="VS-002"/>
    <x v="8"/>
    <x v="1"/>
    <m/>
    <x v="0"/>
    <n v="88"/>
    <x v="1"/>
    <n v="24120"/>
    <x v="0"/>
    <s v="LA CASSAGNE"/>
  </r>
  <r>
    <x v="126"/>
    <s v="DG-006"/>
    <x v="0"/>
    <x v="0"/>
    <m/>
    <x v="0"/>
    <n v="88"/>
    <x v="1"/>
    <n v="24220"/>
    <x v="0"/>
    <s v="CASTELS"/>
  </r>
  <r>
    <x v="129"/>
    <s v="DC-011"/>
    <x v="1"/>
    <x v="0"/>
    <m/>
    <x v="0"/>
    <n v="88"/>
    <x v="1"/>
    <n v="24190"/>
    <x v="0"/>
    <s v="ST SEVERIN D ESTISSAC"/>
  </r>
  <r>
    <x v="172"/>
    <s v="EF-005"/>
    <x v="2"/>
    <x v="4"/>
    <m/>
    <x v="0"/>
    <n v="88"/>
    <x v="1"/>
    <n v="24150"/>
    <x v="0"/>
    <s v="COUZE ET ST FRONT"/>
  </r>
  <r>
    <x v="173"/>
    <s v="JB-013"/>
    <x v="3"/>
    <x v="5"/>
    <m/>
    <x v="0"/>
    <n v="88"/>
    <x v="1"/>
    <n v="24500"/>
    <x v="0"/>
    <s v="EYMET"/>
  </r>
  <r>
    <x v="174"/>
    <s v="MM-004"/>
    <x v="4"/>
    <x v="0"/>
    <m/>
    <x v="0"/>
    <n v="89"/>
    <x v="1"/>
    <n v="24320"/>
    <x v="0"/>
    <s v="BOURG DES MAISONS"/>
  </r>
  <r>
    <x v="175"/>
    <s v="NL-014"/>
    <x v="5"/>
    <x v="2"/>
    <m/>
    <x v="0"/>
    <n v="89"/>
    <x v="1"/>
    <n v="24250"/>
    <x v="0"/>
    <s v="CASTELNAUD LA CHAPELLE"/>
  </r>
  <r>
    <x v="108"/>
    <s v="PA-001"/>
    <x v="6"/>
    <x v="5"/>
    <m/>
    <x v="0"/>
    <n v="89"/>
    <x v="1"/>
    <n v="24250"/>
    <x v="0"/>
    <s v="CASTELNAUD LA CHAPELLE"/>
  </r>
  <r>
    <x v="21"/>
    <s v="TG-003"/>
    <x v="7"/>
    <x v="5"/>
    <m/>
    <x v="0"/>
    <n v="89"/>
    <x v="1"/>
    <n v="24340"/>
    <x v="0"/>
    <s v="LES GRAULGES"/>
  </r>
  <r>
    <x v="31"/>
    <s v="VS-002"/>
    <x v="8"/>
    <x v="1"/>
    <m/>
    <x v="0"/>
    <n v="89"/>
    <x v="1"/>
    <n v="24590"/>
    <x v="0"/>
    <s v="ARCHIGNAC"/>
  </r>
  <r>
    <x v="146"/>
    <s v="DG-006"/>
    <x v="0"/>
    <x v="5"/>
    <m/>
    <x v="0"/>
    <n v="89"/>
    <x v="1"/>
    <n v="24110"/>
    <x v="0"/>
    <s v="ST AQUILIN"/>
  </r>
  <r>
    <x v="128"/>
    <s v="DC-011"/>
    <x v="1"/>
    <x v="0"/>
    <m/>
    <x v="0"/>
    <n v="90"/>
    <x v="1"/>
    <n v="24550"/>
    <x v="0"/>
    <s v="BESSE"/>
  </r>
  <r>
    <x v="126"/>
    <s v="EF-005"/>
    <x v="2"/>
    <x v="5"/>
    <m/>
    <x v="0"/>
    <n v="90"/>
    <x v="1"/>
    <n v="24100"/>
    <x v="0"/>
    <s v="ST LAURENT DES VIGNES"/>
  </r>
  <r>
    <x v="176"/>
    <s v="JB-013"/>
    <x v="3"/>
    <x v="1"/>
    <m/>
    <x v="0"/>
    <n v="90"/>
    <x v="1"/>
    <n v="24440"/>
    <x v="0"/>
    <s v="BEAUMONTOIS EN PERIGORD"/>
  </r>
  <r>
    <x v="108"/>
    <s v="MM-004"/>
    <x v="4"/>
    <x v="1"/>
    <m/>
    <x v="0"/>
    <n v="90"/>
    <x v="1"/>
    <n v="24290"/>
    <x v="0"/>
    <s v="MONTIGNAC"/>
  </r>
  <r>
    <x v="37"/>
    <s v="NL-014"/>
    <x v="5"/>
    <x v="5"/>
    <m/>
    <x v="0"/>
    <n v="90"/>
    <x v="1"/>
    <n v="24000"/>
    <x v="0"/>
    <s v="PERIGUEUX"/>
  </r>
  <r>
    <x v="51"/>
    <s v="PA-001"/>
    <x v="6"/>
    <x v="5"/>
    <m/>
    <x v="0"/>
    <n v="90"/>
    <x v="1"/>
    <n v="24660"/>
    <x v="0"/>
    <s v="NOTRE DAME DE SANILHAC"/>
  </r>
  <r>
    <x v="88"/>
    <s v="TG-003"/>
    <x v="7"/>
    <x v="5"/>
    <m/>
    <x v="0"/>
    <n v="90"/>
    <x v="1"/>
    <n v="24360"/>
    <x v="0"/>
    <s v="ST BARTHELEMY DE BUSSIERE"/>
  </r>
  <r>
    <x v="47"/>
    <s v="VS-002"/>
    <x v="8"/>
    <x v="1"/>
    <m/>
    <x v="0"/>
    <n v="90"/>
    <x v="1"/>
    <n v="24750"/>
    <x v="0"/>
    <s v="BOULAZAC ISLE MANOIRE"/>
  </r>
  <r>
    <x v="177"/>
    <s v="DG-006"/>
    <x v="0"/>
    <x v="1"/>
    <m/>
    <x v="0"/>
    <n v="91"/>
    <x v="1"/>
    <n v="24120"/>
    <x v="0"/>
    <s v="LA CASSAGNE"/>
  </r>
  <r>
    <x v="58"/>
    <s v="DC-011"/>
    <x v="1"/>
    <x v="5"/>
    <m/>
    <x v="0"/>
    <n v="91"/>
    <x v="1"/>
    <n v="24150"/>
    <x v="0"/>
    <s v="COUZE ET ST FRONT"/>
  </r>
  <r>
    <x v="81"/>
    <s v="EF-005"/>
    <x v="2"/>
    <x v="5"/>
    <m/>
    <x v="0"/>
    <n v="91"/>
    <x v="1"/>
    <n v="24370"/>
    <x v="0"/>
    <s v="PRATS DE CARLUX"/>
  </r>
  <r>
    <x v="128"/>
    <s v="JB-013"/>
    <x v="3"/>
    <x v="0"/>
    <m/>
    <x v="0"/>
    <n v="91"/>
    <x v="1"/>
    <n v="24230"/>
    <x v="0"/>
    <s v="BONNEVILLE ST AVIT DE FUMADIERES"/>
  </r>
  <r>
    <x v="112"/>
    <s v="MM-004"/>
    <x v="4"/>
    <x v="0"/>
    <m/>
    <x v="0"/>
    <n v="91"/>
    <x v="1"/>
    <n v="24440"/>
    <x v="0"/>
    <s v="BEAUMONTOIS EN PERIGORD"/>
  </r>
  <r>
    <x v="155"/>
    <s v="NL-014"/>
    <x v="5"/>
    <x v="1"/>
    <m/>
    <x v="0"/>
    <n v="91"/>
    <x v="1"/>
    <n v="24120"/>
    <x v="0"/>
    <s v="LA CASSAGNE"/>
  </r>
  <r>
    <x v="82"/>
    <s v="PA-001"/>
    <x v="6"/>
    <x v="0"/>
    <m/>
    <x v="0"/>
    <n v="91"/>
    <x v="1"/>
    <n v="24290"/>
    <x v="0"/>
    <s v="MONTIGNAC"/>
  </r>
  <r>
    <x v="178"/>
    <s v="TG-003"/>
    <x v="7"/>
    <x v="0"/>
    <m/>
    <x v="0"/>
    <n v="91"/>
    <x v="1"/>
    <n v="24480"/>
    <x v="0"/>
    <s v="ALLES SUR DORDOGNE"/>
  </r>
  <r>
    <x v="165"/>
    <s v="VS-002"/>
    <x v="8"/>
    <x v="5"/>
    <m/>
    <x v="0"/>
    <n v="91"/>
    <x v="1"/>
    <n v="24320"/>
    <x v="0"/>
    <s v="BOURG DES MAISONS"/>
  </r>
  <r>
    <x v="179"/>
    <s v="DG-006"/>
    <x v="0"/>
    <x v="5"/>
    <m/>
    <x v="0"/>
    <n v="91"/>
    <x v="1"/>
    <n v="24580"/>
    <x v="0"/>
    <s v="PLAZAC"/>
  </r>
  <r>
    <x v="180"/>
    <s v="DC-011"/>
    <x v="1"/>
    <x v="0"/>
    <m/>
    <x v="0"/>
    <n v="92"/>
    <x v="1"/>
    <n v="24620"/>
    <x v="0"/>
    <s v="PEYZAC LE MOUSTIER"/>
  </r>
  <r>
    <x v="136"/>
    <s v="EF-005"/>
    <x v="2"/>
    <x v="1"/>
    <m/>
    <x v="0"/>
    <n v="92"/>
    <x v="1"/>
    <n v="24160"/>
    <x v="0"/>
    <s v="ANLHIAC"/>
  </r>
  <r>
    <x v="136"/>
    <s v="JB-013"/>
    <x v="3"/>
    <x v="2"/>
    <m/>
    <x v="0"/>
    <n v="92"/>
    <x v="1"/>
    <n v="24110"/>
    <x v="0"/>
    <s v="ST AQUILIN"/>
  </r>
  <r>
    <x v="118"/>
    <s v="MM-004"/>
    <x v="4"/>
    <x v="1"/>
    <m/>
    <x v="0"/>
    <n v="92"/>
    <x v="1"/>
    <n v="24370"/>
    <x v="0"/>
    <s v="PRATS DE CARLUX"/>
  </r>
  <r>
    <x v="84"/>
    <s v="NL-014"/>
    <x v="5"/>
    <x v="3"/>
    <m/>
    <x v="0"/>
    <n v="92"/>
    <x v="1"/>
    <n v="24350"/>
    <x v="0"/>
    <s v="BUSSAC"/>
  </r>
  <r>
    <x v="54"/>
    <s v="PA-001"/>
    <x v="6"/>
    <x v="0"/>
    <m/>
    <x v="0"/>
    <n v="92"/>
    <x v="1"/>
    <n v="24450"/>
    <x v="0"/>
    <s v="LA COQUILLE"/>
  </r>
  <r>
    <x v="20"/>
    <s v="TG-003"/>
    <x v="7"/>
    <x v="3"/>
    <m/>
    <x v="0"/>
    <n v="93"/>
    <x v="1"/>
    <n v="24680"/>
    <x v="0"/>
    <s v="GARDONNE"/>
  </r>
  <r>
    <x v="110"/>
    <s v="VS-002"/>
    <x v="8"/>
    <x v="0"/>
    <m/>
    <x v="0"/>
    <n v="93"/>
    <x v="1"/>
    <n v="24130"/>
    <x v="0"/>
    <s v="BOSSET"/>
  </r>
  <r>
    <x v="181"/>
    <s v="DG-006"/>
    <x v="0"/>
    <x v="0"/>
    <m/>
    <x v="0"/>
    <n v="93"/>
    <x v="1"/>
    <n v="24340"/>
    <x v="0"/>
    <s v="LES GRAULGES"/>
  </r>
  <r>
    <x v="182"/>
    <s v="DC-011"/>
    <x v="1"/>
    <x v="5"/>
    <m/>
    <x v="0"/>
    <n v="93"/>
    <x v="1"/>
    <n v="24700"/>
    <x v="0"/>
    <s v="ST MARTIAL D ARTENSET"/>
  </r>
  <r>
    <x v="36"/>
    <s v="DC-011"/>
    <x v="1"/>
    <x v="1"/>
    <m/>
    <x v="0"/>
    <n v="93"/>
    <x v="1"/>
    <n v="24650"/>
    <x v="0"/>
    <s v="CHANCELADE"/>
  </r>
  <r>
    <x v="162"/>
    <s v="DC-011"/>
    <x v="1"/>
    <x v="0"/>
    <m/>
    <x v="0"/>
    <n v="93"/>
    <x v="1"/>
    <n v="24650"/>
    <x v="0"/>
    <s v="CHANCELADE"/>
  </r>
  <r>
    <x v="183"/>
    <s v="DC-011"/>
    <x v="1"/>
    <x v="5"/>
    <m/>
    <x v="0"/>
    <n v="94"/>
    <x v="1"/>
    <n v="24550"/>
    <x v="0"/>
    <s v="BESSE"/>
  </r>
  <r>
    <x v="82"/>
    <s v="DC-011"/>
    <x v="1"/>
    <x v="0"/>
    <m/>
    <x v="0"/>
    <n v="94"/>
    <x v="1"/>
    <n v="24360"/>
    <x v="0"/>
    <s v="ST BARTHELEMY DE BUSSIERE"/>
  </r>
  <r>
    <x v="127"/>
    <s v="DC-011"/>
    <x v="1"/>
    <x v="1"/>
    <m/>
    <x v="0"/>
    <n v="94"/>
    <x v="1"/>
    <n v="24750"/>
    <x v="0"/>
    <s v="BOULAZAC ISLE MANOIRE"/>
  </r>
  <r>
    <x v="135"/>
    <s v="DC-011"/>
    <x v="1"/>
    <x v="5"/>
    <m/>
    <x v="0"/>
    <n v="94"/>
    <x v="1"/>
    <n v="24640"/>
    <x v="0"/>
    <s v="LA BOISSIERE D ANS"/>
  </r>
  <r>
    <x v="60"/>
    <s v="DC-011"/>
    <x v="1"/>
    <x v="5"/>
    <m/>
    <x v="0"/>
    <n v="94"/>
    <x v="1"/>
    <n v="24290"/>
    <x v="0"/>
    <s v="MONTIGNAC"/>
  </r>
  <r>
    <x v="123"/>
    <s v="DC-011"/>
    <x v="1"/>
    <x v="5"/>
    <m/>
    <x v="0"/>
    <n v="94"/>
    <x v="1"/>
    <n v="24530"/>
    <x v="0"/>
    <s v="CANTILLAC"/>
  </r>
  <r>
    <x v="184"/>
    <s v="DC-011"/>
    <x v="1"/>
    <x v="0"/>
    <m/>
    <x v="0"/>
    <n v="95"/>
    <x v="1"/>
    <n v="24270"/>
    <x v="0"/>
    <s v="ANGOISSE"/>
  </r>
  <r>
    <x v="65"/>
    <s v="DC-011"/>
    <x v="1"/>
    <x v="0"/>
    <m/>
    <x v="0"/>
    <n v="95"/>
    <x v="1"/>
    <n v="24610"/>
    <x v="0"/>
    <s v="MINZAC"/>
  </r>
  <r>
    <x v="129"/>
    <s v="DC-011"/>
    <x v="1"/>
    <x v="0"/>
    <m/>
    <x v="0"/>
    <n v="95"/>
    <x v="1"/>
    <n v="24350"/>
    <x v="0"/>
    <s v="BUSSAC"/>
  </r>
  <r>
    <x v="68"/>
    <s v="DC-011"/>
    <x v="1"/>
    <x v="1"/>
    <m/>
    <x v="0"/>
    <n v="95"/>
    <x v="1"/>
    <n v="24170"/>
    <x v="0"/>
    <s v="PAYS DE BELVES"/>
  </r>
  <r>
    <x v="101"/>
    <s v="DC-011"/>
    <x v="1"/>
    <x v="0"/>
    <m/>
    <x v="0"/>
    <n v="95"/>
    <x v="1"/>
    <n v="24200"/>
    <x v="0"/>
    <s v="PROISSANS"/>
  </r>
  <r>
    <x v="185"/>
    <s v="DC-011"/>
    <x v="1"/>
    <x v="1"/>
    <m/>
    <x v="0"/>
    <n v="95"/>
    <x v="1"/>
    <n v="24330"/>
    <x v="0"/>
    <s v="ST PIERRE DE CHIGNAC"/>
  </r>
  <r>
    <x v="186"/>
    <s v="DC-011"/>
    <x v="1"/>
    <x v="0"/>
    <m/>
    <x v="1"/>
    <n v="96"/>
    <x v="1"/>
    <n v="24190"/>
    <x v="0"/>
    <s v="ST SEVERIN D ESTISSAC"/>
  </r>
  <r>
    <x v="78"/>
    <s v="DC-011"/>
    <x v="1"/>
    <x v="4"/>
    <m/>
    <x v="0"/>
    <n v="96"/>
    <x v="1"/>
    <n v="24540"/>
    <x v="0"/>
    <s v="ST CASSIEN"/>
  </r>
  <r>
    <x v="136"/>
    <s v="DC-011"/>
    <x v="1"/>
    <x v="5"/>
    <m/>
    <x v="0"/>
    <n v="96"/>
    <x v="1"/>
    <n v="24570"/>
    <x v="0"/>
    <s v="CONDAT SUR VEZERE"/>
  </r>
  <r>
    <x v="172"/>
    <s v="DC-011"/>
    <x v="1"/>
    <x v="5"/>
    <m/>
    <x v="0"/>
    <n v="96"/>
    <x v="1"/>
    <n v="24360"/>
    <x v="0"/>
    <s v="ST BARTHELEMY DE BUSSIERE"/>
  </r>
  <r>
    <x v="187"/>
    <s v="DC-011"/>
    <x v="1"/>
    <x v="5"/>
    <m/>
    <x v="0"/>
    <n v="96"/>
    <x v="1"/>
    <n v="24210"/>
    <x v="0"/>
    <s v="LA BACHELLERIE"/>
  </r>
  <r>
    <x v="84"/>
    <s v="DC-011"/>
    <x v="1"/>
    <x v="5"/>
    <m/>
    <x v="0"/>
    <n v="96"/>
    <x v="1"/>
    <n v="24420"/>
    <x v="0"/>
    <s v="ST VINCENT SUR L ISLE"/>
  </r>
  <r>
    <x v="79"/>
    <s v="DC-011"/>
    <x v="1"/>
    <x v="5"/>
    <m/>
    <x v="0"/>
    <n v="96"/>
    <x v="1"/>
    <n v="24140"/>
    <x v="0"/>
    <s v="DOUVILLE"/>
  </r>
  <r>
    <x v="55"/>
    <s v="DC-011"/>
    <x v="1"/>
    <x v="0"/>
    <m/>
    <x v="0"/>
    <n v="96"/>
    <x v="1"/>
    <n v="24550"/>
    <x v="0"/>
    <s v="BESSE"/>
  </r>
  <r>
    <x v="5"/>
    <s v="DC-011"/>
    <x v="1"/>
    <x v="2"/>
    <m/>
    <x v="0"/>
    <n v="97"/>
    <x v="1"/>
    <n v="24400"/>
    <x v="0"/>
    <s v="BOURGNAC"/>
  </r>
  <r>
    <x v="168"/>
    <s v="DC-011"/>
    <x v="1"/>
    <x v="1"/>
    <m/>
    <x v="0"/>
    <n v="97"/>
    <x v="1"/>
    <n v="24390"/>
    <x v="0"/>
    <s v="COUBJOURS"/>
  </r>
  <r>
    <x v="37"/>
    <s v="DC-011"/>
    <x v="1"/>
    <x v="4"/>
    <m/>
    <x v="0"/>
    <n v="97"/>
    <x v="1"/>
    <n v="24530"/>
    <x v="0"/>
    <s v="CANTILLAC"/>
  </r>
  <r>
    <x v="159"/>
    <s v="DC-011"/>
    <x v="1"/>
    <x v="1"/>
    <m/>
    <x v="0"/>
    <n v="97"/>
    <x v="1"/>
    <n v="24100"/>
    <x v="0"/>
    <s v="ST LAURENT DES VIGNES"/>
  </r>
  <r>
    <x v="145"/>
    <s v="DC-011"/>
    <x v="1"/>
    <x v="2"/>
    <m/>
    <x v="0"/>
    <n v="97"/>
    <x v="1"/>
    <n v="24420"/>
    <x v="0"/>
    <s v="ST VINCENT SUR L ISLE"/>
  </r>
  <r>
    <x v="188"/>
    <s v="EF-005"/>
    <x v="2"/>
    <x v="2"/>
    <m/>
    <x v="0"/>
    <n v="98"/>
    <x v="1"/>
    <n v="24420"/>
    <x v="0"/>
    <s v="ST VINCENT SUR L ISLE"/>
  </r>
  <r>
    <x v="134"/>
    <s v="JB-013"/>
    <x v="3"/>
    <x v="2"/>
    <m/>
    <x v="0"/>
    <n v="98"/>
    <x v="1"/>
    <n v="24150"/>
    <x v="0"/>
    <s v="COUZE ET ST FRONT"/>
  </r>
  <r>
    <x v="156"/>
    <s v="MM-004"/>
    <x v="4"/>
    <x v="0"/>
    <m/>
    <x v="0"/>
    <n v="98"/>
    <x v="1"/>
    <n v="24630"/>
    <x v="0"/>
    <s v="JUMILHAC LE GRAND"/>
  </r>
  <r>
    <x v="182"/>
    <s v="NL-014"/>
    <x v="5"/>
    <x v="1"/>
    <m/>
    <x v="0"/>
    <n v="98"/>
    <x v="1"/>
    <n v="24380"/>
    <x v="0"/>
    <s v="GRUN BORDAS"/>
  </r>
  <r>
    <x v="25"/>
    <s v="PA-001"/>
    <x v="6"/>
    <x v="5"/>
    <m/>
    <x v="0"/>
    <n v="98"/>
    <x v="1"/>
    <n v="24610"/>
    <x v="0"/>
    <s v="MINZAC"/>
  </r>
  <r>
    <x v="101"/>
    <s v="TG-003"/>
    <x v="7"/>
    <x v="0"/>
    <m/>
    <x v="0"/>
    <n v="98"/>
    <x v="1"/>
    <n v="24340"/>
    <x v="0"/>
    <s v="LES GRAULGES"/>
  </r>
  <r>
    <x v="116"/>
    <s v="VS-002"/>
    <x v="8"/>
    <x v="0"/>
    <m/>
    <x v="0"/>
    <n v="99"/>
    <x v="1"/>
    <n v="24800"/>
    <x v="0"/>
    <s v="ST PAUL LA ROCHE"/>
  </r>
  <r>
    <x v="189"/>
    <s v="DG-006"/>
    <x v="0"/>
    <x v="0"/>
    <m/>
    <x v="0"/>
    <n v="99"/>
    <x v="1"/>
    <n v="24660"/>
    <x v="0"/>
    <s v="NOTRE DAME DE SANILHAC"/>
  </r>
  <r>
    <x v="122"/>
    <s v="DC-011"/>
    <x v="1"/>
    <x v="5"/>
    <m/>
    <x v="0"/>
    <n v="99"/>
    <x v="1"/>
    <n v="24660"/>
    <x v="0"/>
    <s v="NOTRE DAME DE SANILHAC"/>
  </r>
  <r>
    <x v="66"/>
    <s v="EF-005"/>
    <x v="2"/>
    <x v="1"/>
    <m/>
    <x v="0"/>
    <n v="99"/>
    <x v="1"/>
    <n v="24450"/>
    <x v="0"/>
    <s v="LA COQUILLE"/>
  </r>
  <r>
    <x v="11"/>
    <s v="JB-013"/>
    <x v="3"/>
    <x v="5"/>
    <m/>
    <x v="0"/>
    <n v="99"/>
    <x v="1"/>
    <n v="24340"/>
    <x v="0"/>
    <s v="LES GRAULGES"/>
  </r>
  <r>
    <x v="159"/>
    <s v="MM-004"/>
    <x v="4"/>
    <x v="5"/>
    <m/>
    <x v="0"/>
    <n v="99"/>
    <x v="1"/>
    <n v="24480"/>
    <x v="0"/>
    <s v="ALLES SUR DORDOGNE"/>
  </r>
  <r>
    <x v="169"/>
    <s v="NL-014"/>
    <x v="5"/>
    <x v="1"/>
    <m/>
    <x v="0"/>
    <n v="99"/>
    <x v="1"/>
    <n v="24260"/>
    <x v="0"/>
    <s v="ST CHAMASSY"/>
  </r>
  <r>
    <x v="188"/>
    <s v="PA-001"/>
    <x v="6"/>
    <x v="1"/>
    <m/>
    <x v="0"/>
    <n v="101"/>
    <x v="1"/>
    <n v="24000"/>
    <x v="0"/>
    <s v="PERIGUEUX"/>
  </r>
  <r>
    <x v="15"/>
    <s v="TG-003"/>
    <x v="7"/>
    <x v="2"/>
    <m/>
    <x v="1"/>
    <n v="101"/>
    <x v="1"/>
    <n v="24200"/>
    <x v="0"/>
    <s v="PROISSANS"/>
  </r>
  <r>
    <x v="190"/>
    <s v="VS-002"/>
    <x v="8"/>
    <x v="5"/>
    <m/>
    <x v="0"/>
    <n v="101"/>
    <x v="1"/>
    <n v="24440"/>
    <x v="0"/>
    <s v="BEAUMONTOIS EN PERIGORD"/>
  </r>
  <r>
    <x v="77"/>
    <s v="DG-006"/>
    <x v="0"/>
    <x v="0"/>
    <m/>
    <x v="0"/>
    <n v="101"/>
    <x v="1"/>
    <n v="24520"/>
    <x v="0"/>
    <s v="COURS DE PILE"/>
  </r>
  <r>
    <x v="5"/>
    <s v="DC-011"/>
    <x v="1"/>
    <x v="5"/>
    <m/>
    <x v="0"/>
    <n v="101"/>
    <x v="1"/>
    <n v="24220"/>
    <x v="0"/>
    <s v="CASTELS"/>
  </r>
  <r>
    <x v="117"/>
    <s v="EF-005"/>
    <x v="2"/>
    <x v="1"/>
    <m/>
    <x v="0"/>
    <n v="101"/>
    <x v="1"/>
    <n v="24480"/>
    <x v="0"/>
    <s v="ALLES SUR DORDOGNE"/>
  </r>
  <r>
    <x v="71"/>
    <s v="JB-013"/>
    <x v="3"/>
    <x v="1"/>
    <m/>
    <x v="0"/>
    <n v="101"/>
    <x v="1"/>
    <n v="24550"/>
    <x v="0"/>
    <s v="BESSE"/>
  </r>
  <r>
    <x v="191"/>
    <s v="MM-004"/>
    <x v="4"/>
    <x v="5"/>
    <m/>
    <x v="0"/>
    <n v="101"/>
    <x v="1"/>
    <n v="24300"/>
    <x v="0"/>
    <s v="HAUTEFAYE"/>
  </r>
  <r>
    <x v="87"/>
    <s v="NL-014"/>
    <x v="5"/>
    <x v="3"/>
    <m/>
    <x v="0"/>
    <n v="101"/>
    <x v="1"/>
    <n v="24540"/>
    <x v="0"/>
    <s v="ST CASSIEN"/>
  </r>
  <r>
    <x v="192"/>
    <s v="PA-001"/>
    <x v="6"/>
    <x v="2"/>
    <m/>
    <x v="0"/>
    <n v="102"/>
    <x v="1"/>
    <n v="24580"/>
    <x v="0"/>
    <s v="PLAZAC"/>
  </r>
  <r>
    <x v="152"/>
    <s v="TG-003"/>
    <x v="7"/>
    <x v="0"/>
    <m/>
    <x v="0"/>
    <n v="102"/>
    <x v="1"/>
    <n v="24250"/>
    <x v="0"/>
    <s v="CASTELNAUD LA CHAPELLE"/>
  </r>
  <r>
    <x v="128"/>
    <s v="VS-002"/>
    <x v="8"/>
    <x v="5"/>
    <m/>
    <x v="0"/>
    <n v="102"/>
    <x v="1"/>
    <n v="24260"/>
    <x v="0"/>
    <s v="ST CHAMASSY"/>
  </r>
  <r>
    <x v="140"/>
    <s v="DG-006"/>
    <x v="0"/>
    <x v="5"/>
    <m/>
    <x v="0"/>
    <n v="102"/>
    <x v="1"/>
    <n v="24130"/>
    <x v="0"/>
    <s v="BOSSET"/>
  </r>
  <r>
    <x v="5"/>
    <s v="DC-011"/>
    <x v="1"/>
    <x v="1"/>
    <m/>
    <x v="0"/>
    <n v="102"/>
    <x v="1"/>
    <n v="24620"/>
    <x v="0"/>
    <s v="PEYZAC LE MOUSTIER"/>
  </r>
  <r>
    <x v="104"/>
    <s v="EF-005"/>
    <x v="2"/>
    <x v="5"/>
    <m/>
    <x v="0"/>
    <n v="102"/>
    <x v="1"/>
    <n v="24610"/>
    <x v="0"/>
    <s v="MINZAC"/>
  </r>
  <r>
    <x v="193"/>
    <s v="JB-013"/>
    <x v="3"/>
    <x v="5"/>
    <m/>
    <x v="0"/>
    <n v="102"/>
    <x v="1"/>
    <n v="24150"/>
    <x v="0"/>
    <s v="COUZE ET ST FRONT"/>
  </r>
  <r>
    <x v="194"/>
    <s v="MM-004"/>
    <x v="4"/>
    <x v="0"/>
    <m/>
    <x v="0"/>
    <n v="102"/>
    <x v="1"/>
    <n v="24570"/>
    <x v="0"/>
    <s v="CONDAT SUR VEZERE"/>
  </r>
  <r>
    <x v="48"/>
    <s v="NL-014"/>
    <x v="5"/>
    <x v="1"/>
    <m/>
    <x v="0"/>
    <n v="102"/>
    <x v="1"/>
    <n v="24340"/>
    <x v="0"/>
    <s v="LES GRAULGES"/>
  </r>
  <r>
    <x v="101"/>
    <s v="PA-001"/>
    <x v="6"/>
    <x v="5"/>
    <m/>
    <x v="0"/>
    <n v="102"/>
    <x v="1"/>
    <n v="24300"/>
    <x v="0"/>
    <s v="HAUTEFAYE"/>
  </r>
  <r>
    <x v="101"/>
    <s v="TG-003"/>
    <x v="7"/>
    <x v="0"/>
    <m/>
    <x v="0"/>
    <n v="102"/>
    <x v="1"/>
    <n v="24140"/>
    <x v="0"/>
    <s v="DOUVILLE"/>
  </r>
  <r>
    <x v="120"/>
    <s v="VS-002"/>
    <x v="8"/>
    <x v="0"/>
    <m/>
    <x v="0"/>
    <n v="103"/>
    <x v="1"/>
    <n v="24150"/>
    <x v="0"/>
    <s v="COUZE ET ST FRONT"/>
  </r>
  <r>
    <x v="30"/>
    <s v="DG-006"/>
    <x v="0"/>
    <x v="0"/>
    <m/>
    <x v="0"/>
    <n v="103"/>
    <x v="1"/>
    <n v="24450"/>
    <x v="0"/>
    <s v="LA COQUILLE"/>
  </r>
  <r>
    <x v="195"/>
    <s v="DC-011"/>
    <x v="1"/>
    <x v="0"/>
    <m/>
    <x v="0"/>
    <n v="103"/>
    <x v="1"/>
    <n v="24600"/>
    <x v="0"/>
    <s v="CELLES"/>
  </r>
  <r>
    <x v="121"/>
    <s v="EF-005"/>
    <x v="2"/>
    <x v="5"/>
    <m/>
    <x v="0"/>
    <n v="104"/>
    <x v="1"/>
    <n v="24630"/>
    <x v="0"/>
    <s v="JUMILHAC LE GRAND"/>
  </r>
  <r>
    <x v="140"/>
    <s v="JB-013"/>
    <x v="3"/>
    <x v="5"/>
    <m/>
    <x v="0"/>
    <n v="104"/>
    <x v="1"/>
    <n v="24440"/>
    <x v="0"/>
    <s v="BEAUMONTOIS EN PERIGORD"/>
  </r>
  <r>
    <x v="129"/>
    <s v="MM-004"/>
    <x v="4"/>
    <x v="0"/>
    <m/>
    <x v="0"/>
    <n v="104"/>
    <x v="1"/>
    <n v="24170"/>
    <x v="0"/>
    <s v="PAYS DE BELVES"/>
  </r>
  <r>
    <x v="35"/>
    <s v="NL-014"/>
    <x v="5"/>
    <x v="1"/>
    <m/>
    <x v="0"/>
    <n v="104"/>
    <x v="1"/>
    <n v="24540"/>
    <x v="0"/>
    <s v="ST CASSIEN"/>
  </r>
  <r>
    <x v="90"/>
    <s v="PA-001"/>
    <x v="6"/>
    <x v="5"/>
    <m/>
    <x v="0"/>
    <n v="104"/>
    <x v="1"/>
    <n v="24560"/>
    <x v="0"/>
    <s v="BOISSE"/>
  </r>
  <r>
    <x v="33"/>
    <s v="TG-003"/>
    <x v="7"/>
    <x v="0"/>
    <m/>
    <x v="0"/>
    <n v="105"/>
    <x v="1"/>
    <n v="24490"/>
    <x v="0"/>
    <s v="LA ROCHE CHALAIS"/>
  </r>
  <r>
    <x v="98"/>
    <s v="VS-002"/>
    <x v="8"/>
    <x v="5"/>
    <m/>
    <x v="0"/>
    <n v="105"/>
    <x v="1"/>
    <n v="24420"/>
    <x v="0"/>
    <s v="ST VINCENT SUR L ISLE"/>
  </r>
  <r>
    <x v="144"/>
    <s v="DG-006"/>
    <x v="0"/>
    <x v="5"/>
    <m/>
    <x v="0"/>
    <n v="105"/>
    <x v="1"/>
    <n v="24630"/>
    <x v="0"/>
    <s v="JUMILHAC LE GRAND"/>
  </r>
  <r>
    <x v="196"/>
    <s v="DC-011"/>
    <x v="1"/>
    <x v="0"/>
    <m/>
    <x v="0"/>
    <n v="105"/>
    <x v="1"/>
    <n v="24140"/>
    <x v="0"/>
    <s v="DOUVILLE"/>
  </r>
  <r>
    <x v="185"/>
    <s v="EF-005"/>
    <x v="2"/>
    <x v="5"/>
    <m/>
    <x v="0"/>
    <n v="105"/>
    <x v="1"/>
    <n v="24230"/>
    <x v="0"/>
    <s v="BONNEVILLE ST AVIT DE FUMADIERES"/>
  </r>
  <r>
    <x v="85"/>
    <s v="JB-013"/>
    <x v="3"/>
    <x v="5"/>
    <m/>
    <x v="0"/>
    <n v="105"/>
    <x v="1"/>
    <n v="24580"/>
    <x v="0"/>
    <s v="PLAZAC"/>
  </r>
  <r>
    <x v="147"/>
    <s v="MM-004"/>
    <x v="4"/>
    <x v="0"/>
    <m/>
    <x v="0"/>
    <n v="105"/>
    <x v="1"/>
    <n v="24660"/>
    <x v="0"/>
    <s v="NOTRE DAME DE SANILHAC"/>
  </r>
  <r>
    <x v="19"/>
    <s v="NL-014"/>
    <x v="5"/>
    <x v="5"/>
    <m/>
    <x v="0"/>
    <n v="106"/>
    <x v="1"/>
    <n v="24350"/>
    <x v="0"/>
    <s v="BUSSAC"/>
  </r>
  <r>
    <x v="152"/>
    <s v="PA-001"/>
    <x v="6"/>
    <x v="5"/>
    <m/>
    <x v="0"/>
    <n v="106"/>
    <x v="1"/>
    <n v="24580"/>
    <x v="0"/>
    <s v="PLAZAC"/>
  </r>
  <r>
    <x v="197"/>
    <s v="TG-003"/>
    <x v="7"/>
    <x v="4"/>
    <m/>
    <x v="0"/>
    <n v="106"/>
    <x v="1"/>
    <n v="24640"/>
    <x v="0"/>
    <s v="LA BOISSIERE D ANS"/>
  </r>
  <r>
    <x v="21"/>
    <s v="VS-002"/>
    <x v="8"/>
    <x v="5"/>
    <m/>
    <x v="0"/>
    <n v="106"/>
    <x v="1"/>
    <n v="24220"/>
    <x v="0"/>
    <s v="CASTELS"/>
  </r>
  <r>
    <x v="105"/>
    <s v="DG-006"/>
    <x v="0"/>
    <x v="5"/>
    <m/>
    <x v="0"/>
    <n v="106"/>
    <x v="1"/>
    <n v="24410"/>
    <x v="0"/>
    <s v="FESTALEMPS"/>
  </r>
  <r>
    <x v="12"/>
    <s v="DC-011"/>
    <x v="1"/>
    <x v="5"/>
    <m/>
    <x v="0"/>
    <n v="106"/>
    <x v="1"/>
    <n v="24580"/>
    <x v="0"/>
    <s v="PLAZAC"/>
  </r>
  <r>
    <x v="198"/>
    <s v="EF-005"/>
    <x v="2"/>
    <x v="5"/>
    <m/>
    <x v="0"/>
    <n v="107"/>
    <x v="1"/>
    <n v="24620"/>
    <x v="0"/>
    <s v="PEYZAC LE MOUSTIER"/>
  </r>
  <r>
    <x v="50"/>
    <s v="JB-013"/>
    <x v="3"/>
    <x v="2"/>
    <m/>
    <x v="0"/>
    <n v="107"/>
    <x v="1"/>
    <n v="24620"/>
    <x v="0"/>
    <s v="PEYZAC LE MOUSTIER"/>
  </r>
  <r>
    <x v="158"/>
    <s v="MM-004"/>
    <x v="4"/>
    <x v="1"/>
    <m/>
    <x v="0"/>
    <n v="107"/>
    <x v="1"/>
    <n v="24150"/>
    <x v="0"/>
    <s v="COUZE ET ST FRONT"/>
  </r>
  <r>
    <x v="172"/>
    <s v="NL-014"/>
    <x v="5"/>
    <x v="1"/>
    <m/>
    <x v="0"/>
    <n v="107"/>
    <x v="1"/>
    <n v="24270"/>
    <x v="0"/>
    <s v="ANGOISSE"/>
  </r>
  <r>
    <x v="60"/>
    <s v="PA-001"/>
    <x v="6"/>
    <x v="5"/>
    <m/>
    <x v="0"/>
    <n v="107"/>
    <x v="1"/>
    <n v="24240"/>
    <x v="0"/>
    <s v="RIBAGNAC"/>
  </r>
  <r>
    <x v="199"/>
    <s v="TG-003"/>
    <x v="7"/>
    <x v="1"/>
    <m/>
    <x v="0"/>
    <n v="107"/>
    <x v="1"/>
    <n v="24530"/>
    <x v="0"/>
    <s v="CANTILLAC"/>
  </r>
  <r>
    <x v="124"/>
    <s v="VS-002"/>
    <x v="8"/>
    <x v="5"/>
    <m/>
    <x v="0"/>
    <n v="107"/>
    <x v="1"/>
    <n v="24360"/>
    <x v="0"/>
    <s v="ST BARTHELEMY DE BUSSIERE"/>
  </r>
  <r>
    <x v="200"/>
    <s v="DG-006"/>
    <x v="0"/>
    <x v="0"/>
    <m/>
    <x v="0"/>
    <n v="107"/>
    <x v="1"/>
    <n v="24650"/>
    <x v="0"/>
    <s v="CHANCELADE"/>
  </r>
  <r>
    <x v="166"/>
    <s v="DC-011"/>
    <x v="1"/>
    <x v="1"/>
    <m/>
    <x v="0"/>
    <n v="107"/>
    <x v="1"/>
    <n v="24570"/>
    <x v="0"/>
    <s v="CONDAT SUR VEZERE"/>
  </r>
  <r>
    <x v="120"/>
    <s v="EF-005"/>
    <x v="2"/>
    <x v="5"/>
    <m/>
    <x v="0"/>
    <n v="108"/>
    <x v="1"/>
    <n v="24100"/>
    <x v="0"/>
    <s v="ST LAURENT DES VIGNES"/>
  </r>
  <r>
    <x v="97"/>
    <s v="JB-013"/>
    <x v="3"/>
    <x v="5"/>
    <m/>
    <x v="0"/>
    <n v="108"/>
    <x v="1"/>
    <n v="24330"/>
    <x v="0"/>
    <s v="ST PIERRE DE CHIGNAC"/>
  </r>
  <r>
    <x v="143"/>
    <s v="MM-004"/>
    <x v="4"/>
    <x v="5"/>
    <m/>
    <x v="0"/>
    <n v="108"/>
    <x v="1"/>
    <n v="24530"/>
    <x v="0"/>
    <s v="CANTILLAC"/>
  </r>
  <r>
    <x v="103"/>
    <s v="NL-014"/>
    <x v="5"/>
    <x v="1"/>
    <m/>
    <x v="0"/>
    <n v="108"/>
    <x v="1"/>
    <n v="24580"/>
    <x v="0"/>
    <s v="PLAZAC"/>
  </r>
  <r>
    <x v="104"/>
    <s v="PA-001"/>
    <x v="6"/>
    <x v="4"/>
    <m/>
    <x v="0"/>
    <n v="108"/>
    <x v="1"/>
    <n v="24290"/>
    <x v="0"/>
    <s v="MONTIGNAC"/>
  </r>
  <r>
    <x v="73"/>
    <s v="TG-003"/>
    <x v="7"/>
    <x v="0"/>
    <m/>
    <x v="0"/>
    <n v="108"/>
    <x v="1"/>
    <n v="24510"/>
    <x v="0"/>
    <s v="PAUNAT"/>
  </r>
  <r>
    <x v="201"/>
    <s v="VS-002"/>
    <x v="8"/>
    <x v="1"/>
    <m/>
    <x v="0"/>
    <n v="108"/>
    <x v="1"/>
    <n v="24450"/>
    <x v="0"/>
    <s v="LA COQUILLE"/>
  </r>
  <r>
    <x v="80"/>
    <s v="DG-006"/>
    <x v="0"/>
    <x v="1"/>
    <m/>
    <x v="0"/>
    <n v="108"/>
    <x v="1"/>
    <n v="24420"/>
    <x v="0"/>
    <s v="ST VINCENT SUR L ISLE"/>
  </r>
  <r>
    <x v="202"/>
    <s v="DC-011"/>
    <x v="1"/>
    <x v="1"/>
    <m/>
    <x v="0"/>
    <n v="109"/>
    <x v="1"/>
    <n v="24170"/>
    <x v="0"/>
    <s v="PAYS DE BELVES"/>
  </r>
  <r>
    <x v="168"/>
    <s v="EF-005"/>
    <x v="2"/>
    <x v="0"/>
    <m/>
    <x v="0"/>
    <n v="109"/>
    <x v="1"/>
    <n v="24580"/>
    <x v="0"/>
    <s v="PLAZAC"/>
  </r>
  <r>
    <x v="203"/>
    <s v="JB-013"/>
    <x v="3"/>
    <x v="5"/>
    <m/>
    <x v="0"/>
    <n v="109"/>
    <x v="1"/>
    <n v="24480"/>
    <x v="0"/>
    <s v="ALLES SUR DORDOGNE"/>
  </r>
  <r>
    <x v="53"/>
    <s v="MM-004"/>
    <x v="4"/>
    <x v="1"/>
    <m/>
    <x v="0"/>
    <n v="109"/>
    <x v="1"/>
    <n v="24640"/>
    <x v="0"/>
    <s v="LA BOISSIERE D ANS"/>
  </r>
  <r>
    <x v="204"/>
    <s v="NL-014"/>
    <x v="5"/>
    <x v="5"/>
    <m/>
    <x v="0"/>
    <n v="109"/>
    <x v="1"/>
    <n v="24360"/>
    <x v="0"/>
    <s v="ST BARTHELEMY DE BUSSIERE"/>
  </r>
  <r>
    <x v="141"/>
    <s v="PA-001"/>
    <x v="6"/>
    <x v="5"/>
    <m/>
    <x v="0"/>
    <n v="109"/>
    <x v="1"/>
    <n v="24620"/>
    <x v="0"/>
    <s v="PEYZAC LE MOUSTIER"/>
  </r>
  <r>
    <x v="48"/>
    <s v="TG-003"/>
    <x v="7"/>
    <x v="0"/>
    <m/>
    <x v="0"/>
    <n v="109"/>
    <x v="1"/>
    <n v="24400"/>
    <x v="0"/>
    <s v="BOURGNAC"/>
  </r>
  <r>
    <x v="146"/>
    <s v="VS-002"/>
    <x v="8"/>
    <x v="5"/>
    <m/>
    <x v="0"/>
    <n v="109"/>
    <x v="1"/>
    <n v="24490"/>
    <x v="0"/>
    <s v="LA ROCHE CHALAIS"/>
  </r>
  <r>
    <x v="205"/>
    <s v="DG-006"/>
    <x v="0"/>
    <x v="2"/>
    <m/>
    <x v="0"/>
    <n v="109"/>
    <x v="1"/>
    <n v="24540"/>
    <x v="0"/>
    <s v="ST CASSIEN"/>
  </r>
  <r>
    <x v="0"/>
    <s v="DC-011"/>
    <x v="1"/>
    <x v="1"/>
    <m/>
    <x v="0"/>
    <n v="110"/>
    <x v="1"/>
    <n v="24160"/>
    <x v="0"/>
    <s v="ANLHIAC"/>
  </r>
  <r>
    <x v="189"/>
    <s v="EF-005"/>
    <x v="2"/>
    <x v="2"/>
    <m/>
    <x v="0"/>
    <n v="110"/>
    <x v="1"/>
    <n v="24410"/>
    <x v="0"/>
    <s v="FESTALEMPS"/>
  </r>
  <r>
    <x v="59"/>
    <s v="JB-013"/>
    <x v="3"/>
    <x v="5"/>
    <m/>
    <x v="0"/>
    <n v="110"/>
    <x v="1"/>
    <n v="24000"/>
    <x v="0"/>
    <s v="PERIGUEUX"/>
  </r>
  <r>
    <x v="143"/>
    <s v="MM-004"/>
    <x v="4"/>
    <x v="0"/>
    <m/>
    <x v="0"/>
    <n v="110"/>
    <x v="1"/>
    <n v="24260"/>
    <x v="0"/>
    <s v="ST CHAMASSY"/>
  </r>
  <r>
    <x v="168"/>
    <s v="NL-014"/>
    <x v="5"/>
    <x v="3"/>
    <m/>
    <x v="0"/>
    <n v="110"/>
    <x v="1"/>
    <n v="24370"/>
    <x v="0"/>
    <s v="PRATS DE CARLUX"/>
  </r>
  <r>
    <x v="206"/>
    <s v="PA-001"/>
    <x v="6"/>
    <x v="5"/>
    <m/>
    <x v="0"/>
    <n v="110"/>
    <x v="1"/>
    <n v="24560"/>
    <x v="0"/>
    <s v="BOISSE"/>
  </r>
  <r>
    <x v="40"/>
    <s v="TG-003"/>
    <x v="7"/>
    <x v="5"/>
    <m/>
    <x v="0"/>
    <n v="110"/>
    <x v="1"/>
    <n v="24750"/>
    <x v="0"/>
    <s v="BOULAZAC ISLE MANOIRE"/>
  </r>
  <r>
    <x v="122"/>
    <s v="VS-002"/>
    <x v="8"/>
    <x v="5"/>
    <m/>
    <x v="0"/>
    <n v="111"/>
    <x v="1"/>
    <n v="24410"/>
    <x v="0"/>
    <s v="FESTALEMPS"/>
  </r>
  <r>
    <x v="37"/>
    <s v="DG-006"/>
    <x v="0"/>
    <x v="5"/>
    <m/>
    <x v="0"/>
    <n v="111"/>
    <x v="1"/>
    <n v="24330"/>
    <x v="0"/>
    <s v="ST PIERRE DE CHIGNAC"/>
  </r>
  <r>
    <x v="161"/>
    <s v="DC-011"/>
    <x v="1"/>
    <x v="5"/>
    <m/>
    <x v="0"/>
    <n v="111"/>
    <x v="1"/>
    <n v="24230"/>
    <x v="0"/>
    <s v="BONNEVILLE ST AVIT DE FUMADIERES"/>
  </r>
  <r>
    <x v="207"/>
    <s v="EF-005"/>
    <x v="2"/>
    <x v="5"/>
    <m/>
    <x v="0"/>
    <n v="111"/>
    <x v="1"/>
    <n v="19100"/>
    <x v="1"/>
    <s v="BRIVE"/>
  </r>
  <r>
    <x v="12"/>
    <s v="JB-013"/>
    <x v="3"/>
    <x v="0"/>
    <m/>
    <x v="0"/>
    <n v="111"/>
    <x v="1"/>
    <n v="24490"/>
    <x v="0"/>
    <s v="LA ROCHE CHALAIS"/>
  </r>
  <r>
    <x v="22"/>
    <s v="MM-004"/>
    <x v="4"/>
    <x v="3"/>
    <m/>
    <x v="0"/>
    <n v="111"/>
    <x v="1"/>
    <n v="24250"/>
    <x v="0"/>
    <s v="CASTELNAUD LA CHAPELLE"/>
  </r>
  <r>
    <x v="48"/>
    <s v="NL-014"/>
    <x v="5"/>
    <x v="4"/>
    <m/>
    <x v="0"/>
    <n v="111"/>
    <x v="1"/>
    <n v="24450"/>
    <x v="0"/>
    <s v="LA COQUILLE"/>
  </r>
  <r>
    <x v="19"/>
    <s v="PA-001"/>
    <x v="6"/>
    <x v="1"/>
    <m/>
    <x v="0"/>
    <n v="112"/>
    <x v="1"/>
    <n v="24460"/>
    <x v="0"/>
    <s v="NEGRONDES"/>
  </r>
  <r>
    <x v="208"/>
    <s v="TG-003"/>
    <x v="7"/>
    <x v="1"/>
    <m/>
    <x v="0"/>
    <n v="112"/>
    <x v="1"/>
    <n v="24130"/>
    <x v="0"/>
    <s v="BOSSET"/>
  </r>
  <r>
    <x v="183"/>
    <s v="VS-002"/>
    <x v="8"/>
    <x v="5"/>
    <m/>
    <x v="0"/>
    <n v="112"/>
    <x v="1"/>
    <n v="24140"/>
    <x v="0"/>
    <s v="DOUVILLE"/>
  </r>
  <r>
    <x v="108"/>
    <s v="DG-006"/>
    <x v="0"/>
    <x v="5"/>
    <m/>
    <x v="0"/>
    <n v="112"/>
    <x v="1"/>
    <n v="24550"/>
    <x v="0"/>
    <s v="BESSE"/>
  </r>
  <r>
    <x v="209"/>
    <s v="DC-011"/>
    <x v="1"/>
    <x v="5"/>
    <m/>
    <x v="0"/>
    <n v="112"/>
    <x v="1"/>
    <n v="24410"/>
    <x v="0"/>
    <s v="FESTALEMPS"/>
  </r>
  <r>
    <x v="9"/>
    <s v="EF-005"/>
    <x v="2"/>
    <x v="5"/>
    <m/>
    <x v="0"/>
    <n v="113"/>
    <x v="1"/>
    <n v="24170"/>
    <x v="0"/>
    <s v="PAYS DE BELVES"/>
  </r>
  <r>
    <x v="112"/>
    <s v="JB-013"/>
    <x v="3"/>
    <x v="0"/>
    <m/>
    <x v="0"/>
    <n v="113"/>
    <x v="1"/>
    <n v="24620"/>
    <x v="0"/>
    <s v="PEYZAC LE MOUSTIER"/>
  </r>
  <r>
    <x v="103"/>
    <s v="MM-004"/>
    <x v="4"/>
    <x v="5"/>
    <m/>
    <x v="0"/>
    <n v="113"/>
    <x v="1"/>
    <n v="24250"/>
    <x v="0"/>
    <s v="CASTELNAUD LA CHAPELLE"/>
  </r>
  <r>
    <x v="156"/>
    <s v="NL-014"/>
    <x v="5"/>
    <x v="2"/>
    <m/>
    <x v="0"/>
    <n v="113"/>
    <x v="1"/>
    <n v="24260"/>
    <x v="0"/>
    <s v="ST CHAMASSY"/>
  </r>
  <r>
    <x v="73"/>
    <s v="PA-001"/>
    <x v="6"/>
    <x v="4"/>
    <m/>
    <x v="0"/>
    <n v="113"/>
    <x v="1"/>
    <n v="24460"/>
    <x v="0"/>
    <s v="NEGRONDES"/>
  </r>
  <r>
    <x v="39"/>
    <s v="TG-003"/>
    <x v="7"/>
    <x v="0"/>
    <m/>
    <x v="0"/>
    <n v="113"/>
    <x v="1"/>
    <n v="24700"/>
    <x v="0"/>
    <s v="ST MARTIAL D ARTENSET"/>
  </r>
  <r>
    <x v="210"/>
    <s v="VS-002"/>
    <x v="8"/>
    <x v="5"/>
    <m/>
    <x v="0"/>
    <n v="114"/>
    <x v="1"/>
    <n v="24600"/>
    <x v="0"/>
    <s v="CELLES"/>
  </r>
  <r>
    <x v="37"/>
    <s v="DG-006"/>
    <x v="0"/>
    <x v="2"/>
    <m/>
    <x v="0"/>
    <n v="114"/>
    <x v="1"/>
    <n v="24750"/>
    <x v="0"/>
    <s v="BOULAZAC ISLE MANOIRE"/>
  </r>
  <r>
    <x v="84"/>
    <s v="DC-011"/>
    <x v="1"/>
    <x v="5"/>
    <m/>
    <x v="0"/>
    <n v="114"/>
    <x v="1"/>
    <n v="24390"/>
    <x v="0"/>
    <s v="COUBJOURS"/>
  </r>
  <r>
    <x v="30"/>
    <s v="EF-005"/>
    <x v="2"/>
    <x v="3"/>
    <m/>
    <x v="0"/>
    <n v="114"/>
    <x v="1"/>
    <n v="24530"/>
    <x v="0"/>
    <s v="CANTILLAC"/>
  </r>
  <r>
    <x v="4"/>
    <s v="JB-013"/>
    <x v="3"/>
    <x v="1"/>
    <m/>
    <x v="0"/>
    <n v="114"/>
    <x v="1"/>
    <n v="24610"/>
    <x v="0"/>
    <s v="MINZAC"/>
  </r>
  <r>
    <x v="57"/>
    <s v="MM-004"/>
    <x v="4"/>
    <x v="1"/>
    <m/>
    <x v="0"/>
    <n v="115"/>
    <x v="1"/>
    <n v="24800"/>
    <x v="0"/>
    <s v="ST PAUL LA ROCHE"/>
  </r>
  <r>
    <x v="211"/>
    <s v="NL-014"/>
    <x v="5"/>
    <x v="1"/>
    <m/>
    <x v="0"/>
    <n v="115"/>
    <x v="1"/>
    <n v="24590"/>
    <x v="0"/>
    <s v="ARCHIGNAC"/>
  </r>
  <r>
    <x v="212"/>
    <s v="PA-001"/>
    <x v="6"/>
    <x v="5"/>
    <m/>
    <x v="0"/>
    <n v="115"/>
    <x v="1"/>
    <n v="24590"/>
    <x v="0"/>
    <s v="ARCHIGNAC"/>
  </r>
  <r>
    <x v="129"/>
    <s v="TG-003"/>
    <x v="7"/>
    <x v="1"/>
    <m/>
    <x v="0"/>
    <n v="115"/>
    <x v="1"/>
    <n v="24570"/>
    <x v="0"/>
    <s v="CONDAT SUR VEZERE"/>
  </r>
  <r>
    <x v="213"/>
    <s v="VS-002"/>
    <x v="8"/>
    <x v="0"/>
    <m/>
    <x v="0"/>
    <n v="115"/>
    <x v="1"/>
    <n v="24420"/>
    <x v="0"/>
    <s v="ST VINCENT SUR L ISLE"/>
  </r>
  <r>
    <x v="64"/>
    <s v="DG-006"/>
    <x v="0"/>
    <x v="0"/>
    <m/>
    <x v="0"/>
    <n v="116"/>
    <x v="1"/>
    <n v="24130"/>
    <x v="0"/>
    <s v="BOSSET"/>
  </r>
  <r>
    <x v="92"/>
    <s v="DC-011"/>
    <x v="1"/>
    <x v="1"/>
    <m/>
    <x v="0"/>
    <n v="116"/>
    <x v="1"/>
    <n v="24510"/>
    <x v="0"/>
    <s v="PAUNAT"/>
  </r>
  <r>
    <x v="190"/>
    <s v="EF-005"/>
    <x v="2"/>
    <x v="5"/>
    <s v="X"/>
    <x v="0"/>
    <n v="116"/>
    <x v="1"/>
    <n v="24200"/>
    <x v="0"/>
    <s v="PROISSANS"/>
  </r>
  <r>
    <x v="121"/>
    <s v="JB-013"/>
    <x v="3"/>
    <x v="5"/>
    <m/>
    <x v="0"/>
    <n v="116"/>
    <x v="1"/>
    <n v="24170"/>
    <x v="0"/>
    <s v="PAYS DE BELVES"/>
  </r>
  <r>
    <x v="128"/>
    <s v="MM-004"/>
    <x v="4"/>
    <x v="1"/>
    <m/>
    <x v="0"/>
    <n v="116"/>
    <x v="1"/>
    <n v="24380"/>
    <x v="0"/>
    <s v="GRUN BORDAS"/>
  </r>
  <r>
    <x v="148"/>
    <s v="NL-014"/>
    <x v="5"/>
    <x v="5"/>
    <m/>
    <x v="0"/>
    <n v="116"/>
    <x v="1"/>
    <n v="24620"/>
    <x v="0"/>
    <s v="PEYZAC LE MOUSTIER"/>
  </r>
  <r>
    <x v="61"/>
    <s v="PA-001"/>
    <x v="6"/>
    <x v="0"/>
    <m/>
    <x v="0"/>
    <n v="116"/>
    <x v="1"/>
    <n v="24680"/>
    <x v="0"/>
    <s v="GARDONNE"/>
  </r>
  <r>
    <x v="2"/>
    <s v="TG-003"/>
    <x v="7"/>
    <x v="1"/>
    <m/>
    <x v="0"/>
    <n v="116"/>
    <x v="1"/>
    <n v="24520"/>
    <x v="0"/>
    <s v="COURS DE PILE"/>
  </r>
  <r>
    <x v="179"/>
    <s v="VS-002"/>
    <x v="8"/>
    <x v="1"/>
    <m/>
    <x v="0"/>
    <n v="116"/>
    <x v="1"/>
    <n v="24660"/>
    <x v="0"/>
    <s v="NOTRE DAME DE SANILHAC"/>
  </r>
  <r>
    <x v="142"/>
    <s v="DG-006"/>
    <x v="0"/>
    <x v="2"/>
    <m/>
    <x v="0"/>
    <n v="117"/>
    <x v="1"/>
    <n v="24240"/>
    <x v="0"/>
    <s v="RIBAGNAC"/>
  </r>
  <r>
    <x v="44"/>
    <s v="DC-011"/>
    <x v="1"/>
    <x v="0"/>
    <m/>
    <x v="0"/>
    <n v="117"/>
    <x v="1"/>
    <n v="24370"/>
    <x v="0"/>
    <s v="PRATS DE CARLUX"/>
  </r>
  <r>
    <x v="71"/>
    <s v="EF-005"/>
    <x v="2"/>
    <x v="0"/>
    <m/>
    <x v="0"/>
    <n v="117"/>
    <x v="1"/>
    <n v="24120"/>
    <x v="0"/>
    <s v="LA CASSAGNE"/>
  </r>
  <r>
    <x v="72"/>
    <s v="JB-013"/>
    <x v="3"/>
    <x v="1"/>
    <m/>
    <x v="0"/>
    <n v="117"/>
    <x v="1"/>
    <n v="24310"/>
    <x v="0"/>
    <s v="BRANTOME EN PERIGORD"/>
  </r>
  <r>
    <x v="73"/>
    <s v="MM-004"/>
    <x v="4"/>
    <x v="5"/>
    <m/>
    <x v="0"/>
    <n v="117"/>
    <x v="1"/>
    <n v="24550"/>
    <x v="0"/>
    <s v="BESSE"/>
  </r>
  <r>
    <x v="2"/>
    <s v="NL-014"/>
    <x v="5"/>
    <x v="0"/>
    <m/>
    <x v="0"/>
    <n v="117"/>
    <x v="1"/>
    <n v="24650"/>
    <x v="0"/>
    <s v="CHANCELADE"/>
  </r>
  <r>
    <x v="22"/>
    <s v="PA-001"/>
    <x v="6"/>
    <x v="0"/>
    <m/>
    <x v="0"/>
    <n v="117"/>
    <x v="1"/>
    <n v="24590"/>
    <x v="0"/>
    <s v="ARCHIGNAC"/>
  </r>
  <r>
    <x v="70"/>
    <s v="TG-003"/>
    <x v="7"/>
    <x v="0"/>
    <m/>
    <x v="0"/>
    <n v="118"/>
    <x v="1"/>
    <n v="24460"/>
    <x v="0"/>
    <s v="NEGRONDES"/>
  </r>
  <r>
    <x v="5"/>
    <s v="VS-002"/>
    <x v="8"/>
    <x v="4"/>
    <m/>
    <x v="0"/>
    <n v="118"/>
    <x v="1"/>
    <n v="24360"/>
    <x v="0"/>
    <s v="ST BARTHELEMY DE BUSSIERE"/>
  </r>
  <r>
    <x v="153"/>
    <s v="DG-006"/>
    <x v="0"/>
    <x v="4"/>
    <m/>
    <x v="0"/>
    <n v="118"/>
    <x v="1"/>
    <n v="24240"/>
    <x v="0"/>
    <s v="RIBAGNAC"/>
  </r>
  <r>
    <x v="214"/>
    <s v="DC-011"/>
    <x v="1"/>
    <x v="5"/>
    <m/>
    <x v="0"/>
    <n v="118"/>
    <x v="1"/>
    <n v="24310"/>
    <x v="0"/>
    <s v="BRANTOME EN PERIGORD"/>
  </r>
  <r>
    <x v="114"/>
    <s v="EF-005"/>
    <x v="2"/>
    <x v="5"/>
    <m/>
    <x v="0"/>
    <n v="118"/>
    <x v="1"/>
    <n v="24530"/>
    <x v="0"/>
    <s v="CANTILLAC"/>
  </r>
  <r>
    <x v="207"/>
    <s v="JB-013"/>
    <x v="3"/>
    <x v="0"/>
    <m/>
    <x v="0"/>
    <n v="118"/>
    <x v="1"/>
    <n v="24370"/>
    <x v="0"/>
    <s v="PRATS DE CARLUX"/>
  </r>
  <r>
    <x v="130"/>
    <s v="MM-004"/>
    <x v="4"/>
    <x v="5"/>
    <m/>
    <x v="0"/>
    <n v="118"/>
    <x v="1"/>
    <n v="24350"/>
    <x v="0"/>
    <s v="BUSSAC"/>
  </r>
  <r>
    <x v="173"/>
    <s v="NL-014"/>
    <x v="5"/>
    <x v="3"/>
    <m/>
    <x v="0"/>
    <n v="118"/>
    <x v="1"/>
    <n v="24420"/>
    <x v="0"/>
    <s v="ST VINCENT SUR L ISLE"/>
  </r>
  <r>
    <x v="66"/>
    <s v="PA-001"/>
    <x v="6"/>
    <x v="5"/>
    <m/>
    <x v="0"/>
    <n v="119"/>
    <x v="1"/>
    <n v="24320"/>
    <x v="0"/>
    <s v="BOURG DES MAISONS"/>
  </r>
  <r>
    <x v="209"/>
    <s v="TG-003"/>
    <x v="7"/>
    <x v="4"/>
    <m/>
    <x v="0"/>
    <n v="119"/>
    <x v="1"/>
    <n v="24470"/>
    <x v="0"/>
    <s v="CHAMPS ROMAIN"/>
  </r>
  <r>
    <x v="213"/>
    <s v="VS-002"/>
    <x v="8"/>
    <x v="0"/>
    <m/>
    <x v="0"/>
    <n v="119"/>
    <x v="1"/>
    <n v="24260"/>
    <x v="0"/>
    <s v="ST CHAMASSY"/>
  </r>
  <r>
    <x v="87"/>
    <s v="DG-006"/>
    <x v="0"/>
    <x v="5"/>
    <m/>
    <x v="0"/>
    <n v="119"/>
    <x v="1"/>
    <n v="24580"/>
    <x v="0"/>
    <s v="PLAZAC"/>
  </r>
  <r>
    <x v="55"/>
    <s v="DC-011"/>
    <x v="1"/>
    <x v="1"/>
    <m/>
    <x v="0"/>
    <n v="119"/>
    <x v="1"/>
    <n v="24320"/>
    <x v="0"/>
    <s v="BOURG DES MAISONS"/>
  </r>
  <r>
    <x v="22"/>
    <s v="EF-005"/>
    <x v="2"/>
    <x v="5"/>
    <m/>
    <x v="0"/>
    <n v="119"/>
    <x v="1"/>
    <n v="24800"/>
    <x v="0"/>
    <s v="ST PAUL LA ROCHE"/>
  </r>
  <r>
    <x v="171"/>
    <s v="JB-013"/>
    <x v="3"/>
    <x v="5"/>
    <m/>
    <x v="0"/>
    <n v="120"/>
    <x v="1"/>
    <n v="24330"/>
    <x v="0"/>
    <s v="ST PIERRE DE CHIGNAC"/>
  </r>
  <r>
    <x v="50"/>
    <s v="MM-004"/>
    <x v="4"/>
    <x v="1"/>
    <m/>
    <x v="0"/>
    <n v="120"/>
    <x v="1"/>
    <n v="24170"/>
    <x v="0"/>
    <s v="PAYS DE BELVES"/>
  </r>
  <r>
    <x v="215"/>
    <s v="NL-014"/>
    <x v="5"/>
    <x v="5"/>
    <m/>
    <x v="0"/>
    <n v="120"/>
    <x v="1"/>
    <n v="24470"/>
    <x v="0"/>
    <s v="CHAMPS ROMAIN"/>
  </r>
  <r>
    <x v="158"/>
    <s v="PA-001"/>
    <x v="6"/>
    <x v="5"/>
    <m/>
    <x v="0"/>
    <n v="120"/>
    <x v="1"/>
    <n v="24150"/>
    <x v="0"/>
    <s v="COUZE ET ST FRONT"/>
  </r>
  <r>
    <x v="216"/>
    <s v="TG-003"/>
    <x v="7"/>
    <x v="0"/>
    <m/>
    <x v="0"/>
    <n v="120"/>
    <x v="1"/>
    <n v="24260"/>
    <x v="0"/>
    <s v="ST CHAMASSY"/>
  </r>
  <r>
    <x v="213"/>
    <s v="VS-002"/>
    <x v="8"/>
    <x v="1"/>
    <m/>
    <x v="0"/>
    <n v="120"/>
    <x v="1"/>
    <n v="24530"/>
    <x v="0"/>
    <s v="CANTILLAC"/>
  </r>
  <r>
    <x v="173"/>
    <s v="DG-006"/>
    <x v="0"/>
    <x v="5"/>
    <m/>
    <x v="0"/>
    <n v="120"/>
    <x v="1"/>
    <n v="24120"/>
    <x v="0"/>
    <s v="LA CASSAGNE"/>
  </r>
  <r>
    <x v="85"/>
    <s v="DC-011"/>
    <x v="1"/>
    <x v="5"/>
    <m/>
    <x v="0"/>
    <n v="120"/>
    <x v="1"/>
    <n v="24630"/>
    <x v="0"/>
    <s v="JUMILHAC LE GRAND"/>
  </r>
  <r>
    <x v="217"/>
    <s v="EF-005"/>
    <x v="2"/>
    <x v="5"/>
    <m/>
    <x v="0"/>
    <n v="121"/>
    <x v="1"/>
    <n v="24490"/>
    <x v="0"/>
    <s v="LA ROCHE CHALAIS"/>
  </r>
  <r>
    <x v="212"/>
    <s v="JB-013"/>
    <x v="3"/>
    <x v="5"/>
    <m/>
    <x v="0"/>
    <n v="121"/>
    <x v="1"/>
    <n v="24510"/>
    <x v="0"/>
    <s v="PAUNAT"/>
  </r>
  <r>
    <x v="2"/>
    <s v="MM-004"/>
    <x v="4"/>
    <x v="5"/>
    <m/>
    <x v="0"/>
    <n v="121"/>
    <x v="1"/>
    <n v="24290"/>
    <x v="0"/>
    <s v="MONTIGNAC"/>
  </r>
  <r>
    <x v="46"/>
    <s v="NL-014"/>
    <x v="5"/>
    <x v="0"/>
    <m/>
    <x v="0"/>
    <n v="121"/>
    <x v="1"/>
    <n v="24750"/>
    <x v="0"/>
    <s v="BOULAZAC ISLE MANOIRE"/>
  </r>
  <r>
    <x v="175"/>
    <s v="PA-001"/>
    <x v="6"/>
    <x v="0"/>
    <m/>
    <x v="0"/>
    <n v="122"/>
    <x v="1"/>
    <n v="24590"/>
    <x v="0"/>
    <s v="ARCHIGNAC"/>
  </r>
  <r>
    <x v="218"/>
    <s v="TG-003"/>
    <x v="7"/>
    <x v="0"/>
    <m/>
    <x v="0"/>
    <n v="122"/>
    <x v="1"/>
    <n v="24170"/>
    <x v="0"/>
    <s v="PAYS DE BELVES"/>
  </r>
  <r>
    <x v="197"/>
    <s v="VS-002"/>
    <x v="8"/>
    <x v="5"/>
    <m/>
    <x v="0"/>
    <n v="122"/>
    <x v="1"/>
    <n v="24260"/>
    <x v="0"/>
    <s v="ST CHAMASSY"/>
  </r>
  <r>
    <x v="66"/>
    <s v="DG-006"/>
    <x v="0"/>
    <x v="1"/>
    <m/>
    <x v="0"/>
    <n v="122"/>
    <x v="1"/>
    <n v="24470"/>
    <x v="0"/>
    <s v="CHAMPS ROMAIN"/>
  </r>
  <r>
    <x v="72"/>
    <s v="DC-011"/>
    <x v="1"/>
    <x v="5"/>
    <m/>
    <x v="0"/>
    <n v="122"/>
    <x v="1"/>
    <n v="24190"/>
    <x v="0"/>
    <s v="ST SEVERIN D ESTISSAC"/>
  </r>
  <r>
    <x v="46"/>
    <s v="EF-005"/>
    <x v="2"/>
    <x v="4"/>
    <m/>
    <x v="0"/>
    <n v="122"/>
    <x v="1"/>
    <n v="24800"/>
    <x v="0"/>
    <s v="ST PAUL LA ROCHE"/>
  </r>
  <r>
    <x v="219"/>
    <s v="JB-013"/>
    <x v="3"/>
    <x v="3"/>
    <m/>
    <x v="0"/>
    <n v="122"/>
    <x v="1"/>
    <n v="24560"/>
    <x v="0"/>
    <s v="BOISSE"/>
  </r>
  <r>
    <x v="29"/>
    <s v="MM-004"/>
    <x v="4"/>
    <x v="1"/>
    <m/>
    <x v="0"/>
    <n v="123"/>
    <x v="1"/>
    <n v="24600"/>
    <x v="0"/>
    <s v="CELLES"/>
  </r>
  <r>
    <x v="65"/>
    <s v="NL-014"/>
    <x v="5"/>
    <x v="5"/>
    <m/>
    <x v="0"/>
    <n v="123"/>
    <x v="1"/>
    <n v="24300"/>
    <x v="0"/>
    <s v="HAUTEFAYE"/>
  </r>
  <r>
    <x v="134"/>
    <s v="PA-001"/>
    <x v="6"/>
    <x v="0"/>
    <m/>
    <x v="0"/>
    <n v="123"/>
    <x v="1"/>
    <n v="24540"/>
    <x v="0"/>
    <s v="ST CASSIEN"/>
  </r>
  <r>
    <x v="155"/>
    <s v="TG-003"/>
    <x v="7"/>
    <x v="5"/>
    <m/>
    <x v="0"/>
    <n v="123"/>
    <x v="1"/>
    <n v="24210"/>
    <x v="0"/>
    <s v="LA BACHELLERIE"/>
  </r>
  <r>
    <x v="130"/>
    <s v="VS-002"/>
    <x v="8"/>
    <x v="0"/>
    <m/>
    <x v="0"/>
    <n v="123"/>
    <x v="1"/>
    <n v="24300"/>
    <x v="0"/>
    <s v="HAUTEFAYE"/>
  </r>
  <r>
    <x v="86"/>
    <s v="DG-006"/>
    <x v="0"/>
    <x v="0"/>
    <m/>
    <x v="0"/>
    <n v="124"/>
    <x v="1"/>
    <n v="24610"/>
    <x v="0"/>
    <s v="MINZAC"/>
  </r>
  <r>
    <x v="140"/>
    <s v="DC-011"/>
    <x v="1"/>
    <x v="0"/>
    <m/>
    <x v="0"/>
    <n v="124"/>
    <x v="1"/>
    <n v="24570"/>
    <x v="0"/>
    <s v="CONDAT SUR VEZERE"/>
  </r>
  <r>
    <x v="140"/>
    <s v="EF-005"/>
    <x v="2"/>
    <x v="5"/>
    <m/>
    <x v="0"/>
    <n v="124"/>
    <x v="1"/>
    <n v="24570"/>
    <x v="0"/>
    <s v="CONDAT SUR VEZERE"/>
  </r>
  <r>
    <x v="43"/>
    <s v="JB-013"/>
    <x v="3"/>
    <x v="1"/>
    <m/>
    <x v="0"/>
    <n v="124"/>
    <x v="1"/>
    <n v="24140"/>
    <x v="0"/>
    <s v="DOUVILLE"/>
  </r>
  <r>
    <x v="220"/>
    <s v="MM-004"/>
    <x v="4"/>
    <x v="2"/>
    <m/>
    <x v="0"/>
    <n v="124"/>
    <x v="1"/>
    <n v="24680"/>
    <x v="0"/>
    <s v="GARDONNE"/>
  </r>
  <r>
    <x v="158"/>
    <s v="NL-014"/>
    <x v="5"/>
    <x v="1"/>
    <m/>
    <x v="0"/>
    <n v="124"/>
    <x v="1"/>
    <n v="24800"/>
    <x v="0"/>
    <s v="ST PAUL LA ROCHE"/>
  </r>
  <r>
    <x v="61"/>
    <s v="PA-001"/>
    <x v="6"/>
    <x v="3"/>
    <m/>
    <x v="0"/>
    <n v="124"/>
    <x v="1"/>
    <n v="24000"/>
    <x v="0"/>
    <s v="PERIGUEUX"/>
  </r>
  <r>
    <x v="221"/>
    <s v="TG-003"/>
    <x v="7"/>
    <x v="1"/>
    <m/>
    <x v="0"/>
    <n v="124"/>
    <x v="1"/>
    <n v="24450"/>
    <x v="0"/>
    <s v="LA COQUILLE"/>
  </r>
  <r>
    <x v="222"/>
    <s v="VS-002"/>
    <x v="8"/>
    <x v="5"/>
    <m/>
    <x v="0"/>
    <n v="124"/>
    <x v="1"/>
    <n v="24470"/>
    <x v="0"/>
    <s v="CHAMPS ROMAIN"/>
  </r>
  <r>
    <x v="120"/>
    <s v="DG-006"/>
    <x v="0"/>
    <x v="1"/>
    <m/>
    <x v="0"/>
    <n v="125"/>
    <x v="1"/>
    <n v="24660"/>
    <x v="0"/>
    <s v="NOTRE DAME DE SANILHAC"/>
  </r>
  <r>
    <x v="142"/>
    <s v="DC-011"/>
    <x v="1"/>
    <x v="1"/>
    <m/>
    <x v="0"/>
    <n v="125"/>
    <x v="1"/>
    <n v="24150"/>
    <x v="0"/>
    <s v="COUZE ET ST FRONT"/>
  </r>
  <r>
    <x v="121"/>
    <s v="EF-005"/>
    <x v="2"/>
    <x v="2"/>
    <m/>
    <x v="0"/>
    <n v="125"/>
    <x v="1"/>
    <n v="24460"/>
    <x v="0"/>
    <s v="NEGRONDES"/>
  </r>
  <r>
    <x v="154"/>
    <s v="JB-013"/>
    <x v="3"/>
    <x v="0"/>
    <m/>
    <x v="0"/>
    <n v="125"/>
    <x v="1"/>
    <n v="24520"/>
    <x v="0"/>
    <s v="COURS DE PILE"/>
  </r>
  <r>
    <x v="118"/>
    <s v="MM-004"/>
    <x v="4"/>
    <x v="5"/>
    <m/>
    <x v="0"/>
    <n v="125"/>
    <x v="1"/>
    <n v="24400"/>
    <x v="0"/>
    <s v="BOURGNAC"/>
  </r>
  <r>
    <x v="54"/>
    <s v="NL-014"/>
    <x v="5"/>
    <x v="5"/>
    <m/>
    <x v="0"/>
    <n v="125"/>
    <x v="1"/>
    <n v="24640"/>
    <x v="0"/>
    <s v="LA BOISSIERE D ANS"/>
  </r>
  <r>
    <x v="200"/>
    <s v="PA-001"/>
    <x v="6"/>
    <x v="0"/>
    <m/>
    <x v="0"/>
    <n v="125"/>
    <x v="1"/>
    <n v="24340"/>
    <x v="0"/>
    <s v="LES GRAULGES"/>
  </r>
  <r>
    <x v="179"/>
    <s v="TG-003"/>
    <x v="7"/>
    <x v="0"/>
    <m/>
    <x v="0"/>
    <n v="125"/>
    <x v="1"/>
    <n v="24170"/>
    <x v="0"/>
    <s v="PAYS DE BELVES"/>
  </r>
  <r>
    <x v="223"/>
    <s v="VS-002"/>
    <x v="8"/>
    <x v="5"/>
    <m/>
    <x v="0"/>
    <n v="125"/>
    <x v="1"/>
    <n v="24350"/>
    <x v="0"/>
    <s v="BUSSAC"/>
  </r>
  <r>
    <x v="224"/>
    <s v="DG-006"/>
    <x v="0"/>
    <x v="0"/>
    <m/>
    <x v="0"/>
    <n v="126"/>
    <x v="1"/>
    <n v="24320"/>
    <x v="0"/>
    <s v="BOURG DES MAISONS"/>
  </r>
  <r>
    <x v="33"/>
    <s v="DC-011"/>
    <x v="1"/>
    <x v="4"/>
    <m/>
    <x v="0"/>
    <n v="126"/>
    <x v="1"/>
    <n v="24290"/>
    <x v="0"/>
    <s v="MONTIGNAC"/>
  </r>
  <r>
    <x v="59"/>
    <s v="EF-005"/>
    <x v="2"/>
    <x v="1"/>
    <m/>
    <x v="0"/>
    <n v="126"/>
    <x v="1"/>
    <n v="24220"/>
    <x v="0"/>
    <s v="CASTELS"/>
  </r>
  <r>
    <x v="225"/>
    <s v="EF-005"/>
    <x v="2"/>
    <x v="5"/>
    <m/>
    <x v="0"/>
    <n v="126"/>
    <x v="1"/>
    <n v="24210"/>
    <x v="0"/>
    <s v="LA BACHELLERIE"/>
  </r>
  <r>
    <x v="197"/>
    <s v="EF-005"/>
    <x v="2"/>
    <x v="4"/>
    <m/>
    <x v="0"/>
    <n v="126"/>
    <x v="1"/>
    <n v="24610"/>
    <x v="0"/>
    <s v="MINZAC"/>
  </r>
  <r>
    <x v="213"/>
    <s v="EF-005"/>
    <x v="2"/>
    <x v="5"/>
    <m/>
    <x v="0"/>
    <n v="126"/>
    <x v="1"/>
    <n v="24490"/>
    <x v="0"/>
    <s v="LA ROCHE CHALAIS"/>
  </r>
  <r>
    <x v="181"/>
    <s v="EF-005"/>
    <x v="2"/>
    <x v="5"/>
    <m/>
    <x v="0"/>
    <n v="126"/>
    <x v="1"/>
    <n v="24260"/>
    <x v="0"/>
    <s v="ST CHAMASSY"/>
  </r>
  <r>
    <x v="84"/>
    <s v="EF-005"/>
    <x v="2"/>
    <x v="0"/>
    <m/>
    <x v="0"/>
    <n v="126"/>
    <x v="1"/>
    <n v="24340"/>
    <x v="0"/>
    <s v="LES GRAULGES"/>
  </r>
  <r>
    <x v="36"/>
    <s v="EF-005"/>
    <x v="2"/>
    <x v="0"/>
    <m/>
    <x v="0"/>
    <n v="126"/>
    <x v="1"/>
    <n v="24120"/>
    <x v="0"/>
    <s v="LA CASSAGNE"/>
  </r>
  <r>
    <x v="79"/>
    <s v="EF-005"/>
    <x v="2"/>
    <x v="0"/>
    <m/>
    <x v="0"/>
    <n v="126"/>
    <x v="1"/>
    <n v="24550"/>
    <x v="0"/>
    <s v="BESSE"/>
  </r>
  <r>
    <x v="185"/>
    <s v="EF-005"/>
    <x v="2"/>
    <x v="5"/>
    <m/>
    <x v="0"/>
    <n v="126"/>
    <x v="1"/>
    <n v="24110"/>
    <x v="0"/>
    <s v="ST AQUILIN"/>
  </r>
  <r>
    <x v="226"/>
    <s v="EF-005"/>
    <x v="2"/>
    <x v="0"/>
    <m/>
    <x v="0"/>
    <n v="127"/>
    <x v="1"/>
    <n v="24290"/>
    <x v="0"/>
    <s v="MONTIGNAC"/>
  </r>
  <r>
    <x v="121"/>
    <s v="EF-005"/>
    <x v="2"/>
    <x v="0"/>
    <m/>
    <x v="0"/>
    <n v="127"/>
    <x v="1"/>
    <n v="24610"/>
    <x v="0"/>
    <s v="MINZAC"/>
  </r>
  <r>
    <x v="34"/>
    <s v="EF-005"/>
    <x v="2"/>
    <x v="5"/>
    <m/>
    <x v="0"/>
    <n v="127"/>
    <x v="1"/>
    <n v="19100"/>
    <x v="1"/>
    <s v="BRIVE"/>
  </r>
  <r>
    <x v="211"/>
    <s v="EF-005"/>
    <x v="2"/>
    <x v="2"/>
    <m/>
    <x v="0"/>
    <n v="127"/>
    <x v="1"/>
    <n v="24210"/>
    <x v="0"/>
    <s v="LA BACHELLERIE"/>
  </r>
  <r>
    <x v="225"/>
    <s v="EF-005"/>
    <x v="2"/>
    <x v="1"/>
    <m/>
    <x v="0"/>
    <n v="127"/>
    <x v="1"/>
    <n v="24200"/>
    <x v="0"/>
    <s v="PROISSANS"/>
  </r>
  <r>
    <x v="140"/>
    <s v="EF-005"/>
    <x v="2"/>
    <x v="4"/>
    <s v="X"/>
    <x v="0"/>
    <n v="127"/>
    <x v="1"/>
    <n v="24250"/>
    <x v="0"/>
    <s v="CASTELNAUD LA CHAPELLE"/>
  </r>
  <r>
    <x v="51"/>
    <s v="EF-005"/>
    <x v="2"/>
    <x v="5"/>
    <m/>
    <x v="0"/>
    <n v="127"/>
    <x v="1"/>
    <n v="24380"/>
    <x v="0"/>
    <s v="GRUN BORDAS"/>
  </r>
  <r>
    <x v="84"/>
    <s v="EF-005"/>
    <x v="2"/>
    <x v="4"/>
    <m/>
    <x v="0"/>
    <n v="127"/>
    <x v="1"/>
    <n v="24310"/>
    <x v="0"/>
    <s v="BRANTOME EN PERIGORD"/>
  </r>
  <r>
    <x v="45"/>
    <s v="EF-005"/>
    <x v="2"/>
    <x v="3"/>
    <m/>
    <x v="0"/>
    <n v="127"/>
    <x v="1"/>
    <n v="24650"/>
    <x v="0"/>
    <s v="CHANCELADE"/>
  </r>
  <r>
    <x v="3"/>
    <s v="EF-005"/>
    <x v="2"/>
    <x v="1"/>
    <m/>
    <x v="0"/>
    <n v="127"/>
    <x v="1"/>
    <n v="24240"/>
    <x v="0"/>
    <s v="RIBAGNAC"/>
  </r>
  <r>
    <x v="12"/>
    <s v="EF-005"/>
    <x v="2"/>
    <x v="1"/>
    <s v="X"/>
    <x v="0"/>
    <n v="127"/>
    <x v="1"/>
    <n v="24160"/>
    <x v="0"/>
    <s v="ANLHIAC"/>
  </r>
  <r>
    <x v="55"/>
    <s v="EF-005"/>
    <x v="2"/>
    <x v="1"/>
    <m/>
    <x v="0"/>
    <n v="127"/>
    <x v="1"/>
    <n v="24430"/>
    <x v="0"/>
    <s v="COURSAC"/>
  </r>
  <r>
    <x v="85"/>
    <s v="NL-014"/>
    <x v="5"/>
    <x v="1"/>
    <m/>
    <x v="0"/>
    <n v="127"/>
    <x v="1"/>
    <n v="24000"/>
    <x v="0"/>
    <s v="PERIGUEUX"/>
  </r>
  <r>
    <x v="227"/>
    <s v="PA-001"/>
    <x v="6"/>
    <x v="0"/>
    <m/>
    <x v="0"/>
    <n v="127"/>
    <x v="1"/>
    <n v="24330"/>
    <x v="0"/>
    <s v="ST PIERRE DE CHIGNAC"/>
  </r>
  <r>
    <x v="228"/>
    <s v="TG-003"/>
    <x v="7"/>
    <x v="1"/>
    <m/>
    <x v="0"/>
    <n v="127"/>
    <x v="1"/>
    <n v="24590"/>
    <x v="0"/>
    <s v="ARCHIGNAC"/>
  </r>
  <r>
    <x v="81"/>
    <s v="VS-002"/>
    <x v="8"/>
    <x v="1"/>
    <m/>
    <x v="0"/>
    <n v="128"/>
    <x v="1"/>
    <n v="24800"/>
    <x v="0"/>
    <s v="ST PAUL LA ROCHE"/>
  </r>
  <r>
    <x v="176"/>
    <s v="DG-006"/>
    <x v="0"/>
    <x v="5"/>
    <m/>
    <x v="0"/>
    <n v="128"/>
    <x v="1"/>
    <n v="24480"/>
    <x v="0"/>
    <s v="ALLES SUR DORDOGNE"/>
  </r>
  <r>
    <x v="62"/>
    <s v="DC-011"/>
    <x v="1"/>
    <x v="0"/>
    <m/>
    <x v="0"/>
    <n v="128"/>
    <x v="1"/>
    <n v="24640"/>
    <x v="0"/>
    <s v="LA BOISSIERE D ANS"/>
  </r>
  <r>
    <x v="138"/>
    <s v="EF-005"/>
    <x v="2"/>
    <x v="4"/>
    <m/>
    <x v="0"/>
    <n v="128"/>
    <x v="1"/>
    <n v="24390"/>
    <x v="0"/>
    <s v="COUBJOURS"/>
  </r>
  <r>
    <x v="170"/>
    <s v="JB-013"/>
    <x v="3"/>
    <x v="5"/>
    <m/>
    <x v="0"/>
    <n v="128"/>
    <x v="1"/>
    <n v="24290"/>
    <x v="0"/>
    <s v="MONTIGNAC"/>
  </r>
  <r>
    <x v="47"/>
    <s v="MM-004"/>
    <x v="4"/>
    <x v="2"/>
    <m/>
    <x v="0"/>
    <n v="128"/>
    <x v="1"/>
    <n v="24450"/>
    <x v="0"/>
    <s v="LA COQUILLE"/>
  </r>
  <r>
    <x v="85"/>
    <s v="NL-014"/>
    <x v="5"/>
    <x v="5"/>
    <m/>
    <x v="0"/>
    <n v="128"/>
    <x v="1"/>
    <n v="24510"/>
    <x v="0"/>
    <s v="PAUNAT"/>
  </r>
  <r>
    <x v="211"/>
    <s v="PA-001"/>
    <x v="6"/>
    <x v="1"/>
    <m/>
    <x v="0"/>
    <n v="129"/>
    <x v="1"/>
    <n v="24460"/>
    <x v="0"/>
    <s v="NEGRONDES"/>
  </r>
  <r>
    <x v="112"/>
    <s v="TG-003"/>
    <x v="7"/>
    <x v="2"/>
    <m/>
    <x v="0"/>
    <n v="129"/>
    <x v="1"/>
    <n v="24460"/>
    <x v="0"/>
    <s v="NEGRONDES"/>
  </r>
  <r>
    <x v="225"/>
    <s v="VS-002"/>
    <x v="8"/>
    <x v="5"/>
    <m/>
    <x v="0"/>
    <n v="129"/>
    <x v="1"/>
    <n v="24570"/>
    <x v="0"/>
    <s v="CONDAT SUR VEZERE"/>
  </r>
  <r>
    <x v="140"/>
    <s v="DG-006"/>
    <x v="0"/>
    <x v="5"/>
    <m/>
    <x v="0"/>
    <n v="129"/>
    <x v="1"/>
    <n v="24540"/>
    <x v="0"/>
    <s v="ST CASSIEN"/>
  </r>
  <r>
    <x v="60"/>
    <s v="DC-011"/>
    <x v="1"/>
    <x v="2"/>
    <s v="X"/>
    <x v="0"/>
    <n v="129"/>
    <x v="1"/>
    <n v="24420"/>
    <x v="0"/>
    <s v="ST VINCENT SUR L ISLE"/>
  </r>
  <r>
    <x v="181"/>
    <s v="EF-005"/>
    <x v="2"/>
    <x v="0"/>
    <m/>
    <x v="0"/>
    <n v="129"/>
    <x v="1"/>
    <n v="24650"/>
    <x v="0"/>
    <s v="CHANCELADE"/>
  </r>
  <r>
    <x v="79"/>
    <s v="JB-013"/>
    <x v="3"/>
    <x v="3"/>
    <m/>
    <x v="0"/>
    <n v="129"/>
    <x v="1"/>
    <n v="24170"/>
    <x v="0"/>
    <s v="PAYS DE BELVES"/>
  </r>
  <r>
    <x v="170"/>
    <s v="MM-004"/>
    <x v="4"/>
    <x v="5"/>
    <m/>
    <x v="0"/>
    <n v="129"/>
    <x v="1"/>
    <n v="24340"/>
    <x v="0"/>
    <s v="LES GRAULGES"/>
  </r>
  <r>
    <x v="147"/>
    <s v="NL-014"/>
    <x v="5"/>
    <x v="1"/>
    <m/>
    <x v="0"/>
    <n v="129"/>
    <x v="1"/>
    <n v="24170"/>
    <x v="0"/>
    <s v="PAYS DE BELVES"/>
  </r>
  <r>
    <x v="99"/>
    <s v="PA-001"/>
    <x v="6"/>
    <x v="5"/>
    <m/>
    <x v="0"/>
    <n v="130"/>
    <x v="1"/>
    <n v="24270"/>
    <x v="0"/>
    <s v="ANGOISSE"/>
  </r>
  <r>
    <x v="114"/>
    <s v="TG-003"/>
    <x v="7"/>
    <x v="1"/>
    <m/>
    <x v="0"/>
    <n v="130"/>
    <x v="1"/>
    <n v="24490"/>
    <x v="0"/>
    <s v="LA ROCHE CHALAIS"/>
  </r>
  <r>
    <x v="46"/>
    <s v="VS-002"/>
    <x v="8"/>
    <x v="5"/>
    <m/>
    <x v="0"/>
    <n v="130"/>
    <x v="1"/>
    <n v="24610"/>
    <x v="0"/>
    <s v="MINZAC"/>
  </r>
  <r>
    <x v="141"/>
    <s v="DG-006"/>
    <x v="0"/>
    <x v="0"/>
    <m/>
    <x v="0"/>
    <n v="130"/>
    <x v="1"/>
    <n v="24210"/>
    <x v="0"/>
    <s v="LA BACHELLERIE"/>
  </r>
  <r>
    <x v="200"/>
    <s v="DC-011"/>
    <x v="1"/>
    <x v="5"/>
    <m/>
    <x v="0"/>
    <n v="130"/>
    <x v="1"/>
    <n v="24320"/>
    <x v="0"/>
    <s v="BOURG DES MAISONS"/>
  </r>
  <r>
    <x v="229"/>
    <s v="EF-005"/>
    <x v="2"/>
    <x v="3"/>
    <m/>
    <x v="0"/>
    <n v="131"/>
    <x v="1"/>
    <n v="24570"/>
    <x v="0"/>
    <s v="CONDAT SUR VEZERE"/>
  </r>
  <r>
    <x v="79"/>
    <s v="JB-013"/>
    <x v="3"/>
    <x v="1"/>
    <m/>
    <x v="0"/>
    <n v="131"/>
    <x v="1"/>
    <n v="24620"/>
    <x v="0"/>
    <s v="PEYZAC LE MOUSTIER"/>
  </r>
  <r>
    <x v="170"/>
    <s v="MM-004"/>
    <x v="4"/>
    <x v="0"/>
    <m/>
    <x v="0"/>
    <n v="131"/>
    <x v="1"/>
    <n v="24140"/>
    <x v="0"/>
    <s v="DOUVILLE"/>
  </r>
  <r>
    <x v="132"/>
    <s v="NL-014"/>
    <x v="5"/>
    <x v="4"/>
    <m/>
    <x v="0"/>
    <n v="132"/>
    <x v="1"/>
    <n v="24750"/>
    <x v="0"/>
    <s v="BOULAZAC ISLE MANOIRE"/>
  </r>
  <r>
    <x v="65"/>
    <s v="PA-001"/>
    <x v="6"/>
    <x v="0"/>
    <m/>
    <x v="0"/>
    <n v="132"/>
    <x v="1"/>
    <n v="24470"/>
    <x v="0"/>
    <s v="CHAMPS ROMAIN"/>
  </r>
  <r>
    <x v="34"/>
    <s v="TG-003"/>
    <x v="7"/>
    <x v="5"/>
    <m/>
    <x v="0"/>
    <n v="132"/>
    <x v="1"/>
    <n v="24330"/>
    <x v="0"/>
    <s v="ST PIERRE DE CHIGNAC"/>
  </r>
  <r>
    <x v="229"/>
    <s v="VS-002"/>
    <x v="8"/>
    <x v="0"/>
    <m/>
    <x v="0"/>
    <n v="132"/>
    <x v="1"/>
    <n v="24310"/>
    <x v="0"/>
    <s v="BRANTOME EN PERIGORD"/>
  </r>
  <r>
    <x v="82"/>
    <s v="DG-006"/>
    <x v="0"/>
    <x v="0"/>
    <m/>
    <x v="0"/>
    <n v="132"/>
    <x v="1"/>
    <n v="24600"/>
    <x v="0"/>
    <s v="CELLES"/>
  </r>
  <r>
    <x v="78"/>
    <s v="DC-011"/>
    <x v="1"/>
    <x v="5"/>
    <m/>
    <x v="0"/>
    <n v="132"/>
    <x v="1"/>
    <n v="24650"/>
    <x v="0"/>
    <s v="CHANCELADE"/>
  </r>
  <r>
    <x v="61"/>
    <s v="EF-005"/>
    <x v="2"/>
    <x v="4"/>
    <m/>
    <x v="0"/>
    <n v="132"/>
    <x v="1"/>
    <n v="24500"/>
    <x v="0"/>
    <s v="EYMET"/>
  </r>
  <r>
    <x v="230"/>
    <s v="JB-013"/>
    <x v="3"/>
    <x v="0"/>
    <m/>
    <x v="0"/>
    <n v="132"/>
    <x v="1"/>
    <n v="24470"/>
    <x v="0"/>
    <s v="CHAMPS ROMAIN"/>
  </r>
  <r>
    <x v="96"/>
    <s v="MM-004"/>
    <x v="4"/>
    <x v="1"/>
    <m/>
    <x v="0"/>
    <n v="133"/>
    <x v="1"/>
    <n v="24000"/>
    <x v="0"/>
    <s v="PERIGUEUX"/>
  </r>
  <r>
    <x v="197"/>
    <s v="NL-014"/>
    <x v="5"/>
    <x v="3"/>
    <m/>
    <x v="0"/>
    <n v="133"/>
    <x v="1"/>
    <n v="24590"/>
    <x v="0"/>
    <s v="ARCHIGNAC"/>
  </r>
  <r>
    <x v="108"/>
    <s v="PA-001"/>
    <x v="6"/>
    <x v="4"/>
    <m/>
    <x v="0"/>
    <n v="133"/>
    <x v="1"/>
    <n v="24100"/>
    <x v="0"/>
    <s v="ST LAURENT DES VIGNES"/>
  </r>
  <r>
    <x v="94"/>
    <s v="TG-003"/>
    <x v="7"/>
    <x v="4"/>
    <m/>
    <x v="0"/>
    <n v="133"/>
    <x v="1"/>
    <n v="24320"/>
    <x v="0"/>
    <s v="BOURG DES MAISONS"/>
  </r>
  <r>
    <x v="214"/>
    <s v="VS-002"/>
    <x v="8"/>
    <x v="3"/>
    <m/>
    <x v="0"/>
    <n v="133"/>
    <x v="1"/>
    <n v="24400"/>
    <x v="0"/>
    <s v="BOURGNAC"/>
  </r>
  <r>
    <x v="118"/>
    <s v="DG-006"/>
    <x v="0"/>
    <x v="5"/>
    <m/>
    <x v="0"/>
    <n v="133"/>
    <x v="1"/>
    <n v="24700"/>
    <x v="0"/>
    <s v="ST MARTIAL D ARTENSET"/>
  </r>
  <r>
    <x v="75"/>
    <s v="DC-011"/>
    <x v="1"/>
    <x v="4"/>
    <m/>
    <x v="0"/>
    <n v="133"/>
    <x v="1"/>
    <n v="24630"/>
    <x v="0"/>
    <s v="JUMILHAC LE GRAND"/>
  </r>
  <r>
    <x v="179"/>
    <s v="EF-005"/>
    <x v="2"/>
    <x v="4"/>
    <m/>
    <x v="0"/>
    <n v="133"/>
    <x v="1"/>
    <n v="24330"/>
    <x v="0"/>
    <s v="ST PIERRE DE CHIGNAC"/>
  </r>
  <r>
    <x v="33"/>
    <s v="JB-013"/>
    <x v="3"/>
    <x v="2"/>
    <m/>
    <x v="0"/>
    <n v="134"/>
    <x v="1"/>
    <n v="24350"/>
    <x v="0"/>
    <s v="BUSSAC"/>
  </r>
  <r>
    <x v="93"/>
    <s v="MM-004"/>
    <x v="4"/>
    <x v="3"/>
    <m/>
    <x v="0"/>
    <n v="134"/>
    <x v="1"/>
    <n v="24430"/>
    <x v="0"/>
    <s v="COURSAC"/>
  </r>
  <r>
    <x v="59"/>
    <s v="NL-014"/>
    <x v="5"/>
    <x v="1"/>
    <m/>
    <x v="0"/>
    <n v="134"/>
    <x v="1"/>
    <n v="24640"/>
    <x v="0"/>
    <s v="LA BOISSIERE D ANS"/>
  </r>
  <r>
    <x v="6"/>
    <s v="PA-001"/>
    <x v="6"/>
    <x v="5"/>
    <m/>
    <x v="0"/>
    <n v="134"/>
    <x v="1"/>
    <n v="24400"/>
    <x v="0"/>
    <s v="BOURGNAC"/>
  </r>
  <r>
    <x v="119"/>
    <s v="TG-003"/>
    <x v="7"/>
    <x v="5"/>
    <m/>
    <x v="0"/>
    <n v="134"/>
    <x v="1"/>
    <n v="24650"/>
    <x v="0"/>
    <s v="CHANCELADE"/>
  </r>
  <r>
    <x v="144"/>
    <s v="VS-002"/>
    <x v="8"/>
    <x v="5"/>
    <m/>
    <x v="0"/>
    <n v="134"/>
    <x v="1"/>
    <n v="24130"/>
    <x v="0"/>
    <s v="BOSSET"/>
  </r>
  <r>
    <x v="195"/>
    <s v="DG-006"/>
    <x v="0"/>
    <x v="5"/>
    <m/>
    <x v="0"/>
    <n v="134"/>
    <x v="1"/>
    <n v="24350"/>
    <x v="0"/>
    <s v="BUSSAC"/>
  </r>
  <r>
    <x v="18"/>
    <s v="DC-011"/>
    <x v="1"/>
    <x v="2"/>
    <m/>
    <x v="0"/>
    <n v="134"/>
    <x v="1"/>
    <n v="24800"/>
    <x v="0"/>
    <s v="ST PAUL LA ROCHE"/>
  </r>
  <r>
    <x v="211"/>
    <s v="EF-005"/>
    <x v="2"/>
    <x v="2"/>
    <m/>
    <x v="0"/>
    <n v="135"/>
    <x v="1"/>
    <n v="24610"/>
    <x v="0"/>
    <s v="MINZAC"/>
  </r>
  <r>
    <x v="5"/>
    <s v="JB-013"/>
    <x v="3"/>
    <x v="0"/>
    <m/>
    <x v="0"/>
    <n v="135"/>
    <x v="1"/>
    <n v="24470"/>
    <x v="0"/>
    <s v="CHAMPS ROMAIN"/>
  </r>
  <r>
    <x v="231"/>
    <s v="MM-004"/>
    <x v="4"/>
    <x v="5"/>
    <m/>
    <x v="0"/>
    <n v="135"/>
    <x v="1"/>
    <n v="24540"/>
    <x v="0"/>
    <s v="ST CASSIEN"/>
  </r>
  <r>
    <x v="127"/>
    <s v="NL-014"/>
    <x v="5"/>
    <x v="1"/>
    <m/>
    <x v="0"/>
    <n v="135"/>
    <x v="1"/>
    <n v="24130"/>
    <x v="0"/>
    <s v="BOSSET"/>
  </r>
  <r>
    <x v="136"/>
    <s v="PA-001"/>
    <x v="6"/>
    <x v="5"/>
    <s v="X"/>
    <x v="0"/>
    <n v="135"/>
    <x v="1"/>
    <n v="24510"/>
    <x v="0"/>
    <s v="PAUNAT"/>
  </r>
  <r>
    <x v="178"/>
    <s v="TG-003"/>
    <x v="7"/>
    <x v="0"/>
    <m/>
    <x v="0"/>
    <n v="135"/>
    <x v="1"/>
    <n v="24460"/>
    <x v="0"/>
    <s v="NEGRONDES"/>
  </r>
  <r>
    <x v="89"/>
    <s v="VS-002"/>
    <x v="8"/>
    <x v="1"/>
    <m/>
    <x v="0"/>
    <n v="135"/>
    <x v="1"/>
    <n v="24320"/>
    <x v="0"/>
    <s v="BOURG DES MAISONS"/>
  </r>
  <r>
    <x v="90"/>
    <s v="DG-006"/>
    <x v="0"/>
    <x v="1"/>
    <m/>
    <x v="0"/>
    <n v="135"/>
    <x v="1"/>
    <n v="24110"/>
    <x v="0"/>
    <s v="ST AQUILIN"/>
  </r>
  <r>
    <x v="170"/>
    <s v="DC-011"/>
    <x v="1"/>
    <x v="4"/>
    <m/>
    <x v="0"/>
    <n v="135"/>
    <x v="1"/>
    <n v="24000"/>
    <x v="0"/>
    <s v="PERIGUEUX"/>
  </r>
  <r>
    <x v="166"/>
    <s v="EF-005"/>
    <x v="2"/>
    <x v="0"/>
    <m/>
    <x v="0"/>
    <n v="135"/>
    <x v="1"/>
    <n v="24100"/>
    <x v="0"/>
    <s v="ST LAURENT DES VIGNES"/>
  </r>
  <r>
    <x v="232"/>
    <s v="JB-013"/>
    <x v="3"/>
    <x v="4"/>
    <m/>
    <x v="0"/>
    <n v="135"/>
    <x v="1"/>
    <n v="24160"/>
    <x v="0"/>
    <s v="ANLHIAC"/>
  </r>
  <r>
    <x v="233"/>
    <s v="MM-004"/>
    <x v="4"/>
    <x v="1"/>
    <m/>
    <x v="0"/>
    <n v="136"/>
    <x v="1"/>
    <n v="24400"/>
    <x v="0"/>
    <s v="BOURGNAC"/>
  </r>
  <r>
    <x v="93"/>
    <s v="NL-014"/>
    <x v="5"/>
    <x v="5"/>
    <m/>
    <x v="0"/>
    <n v="136"/>
    <x v="1"/>
    <n v="24520"/>
    <x v="0"/>
    <s v="COURS DE PILE"/>
  </r>
  <r>
    <x v="234"/>
    <s v="PA-001"/>
    <x v="6"/>
    <x v="3"/>
    <m/>
    <x v="0"/>
    <n v="136"/>
    <x v="1"/>
    <n v="24500"/>
    <x v="0"/>
    <s v="EYMET"/>
  </r>
  <r>
    <x v="217"/>
    <s v="TG-003"/>
    <x v="7"/>
    <x v="1"/>
    <m/>
    <x v="0"/>
    <n v="136"/>
    <x v="1"/>
    <n v="24190"/>
    <x v="0"/>
    <s v="ST SEVERIN D ESTISSAC"/>
  </r>
  <r>
    <x v="209"/>
    <s v="VS-002"/>
    <x v="8"/>
    <x v="0"/>
    <m/>
    <x v="0"/>
    <n v="136"/>
    <x v="1"/>
    <n v="24270"/>
    <x v="0"/>
    <s v="ANGOISSE"/>
  </r>
  <r>
    <x v="173"/>
    <s v="DG-006"/>
    <x v="0"/>
    <x v="5"/>
    <m/>
    <x v="0"/>
    <n v="136"/>
    <x v="1"/>
    <n v="24000"/>
    <x v="0"/>
    <s v="PERIGUEUX"/>
  </r>
  <r>
    <x v="55"/>
    <s v="DC-011"/>
    <x v="1"/>
    <x v="5"/>
    <m/>
    <x v="0"/>
    <n v="136"/>
    <x v="1"/>
    <n v="24370"/>
    <x v="0"/>
    <s v="PRATS DE CARLUX"/>
  </r>
  <r>
    <x v="235"/>
    <s v="EF-005"/>
    <x v="2"/>
    <x v="0"/>
    <m/>
    <x v="0"/>
    <n v="137"/>
    <x v="1"/>
    <n v="24550"/>
    <x v="0"/>
    <s v="BESSE"/>
  </r>
  <r>
    <x v="70"/>
    <s v="JB-013"/>
    <x v="3"/>
    <x v="5"/>
    <m/>
    <x v="0"/>
    <n v="137"/>
    <x v="1"/>
    <n v="24260"/>
    <x v="0"/>
    <s v="ST CHAMASSY"/>
  </r>
  <r>
    <x v="82"/>
    <s v="MM-004"/>
    <x v="4"/>
    <x v="5"/>
    <m/>
    <x v="0"/>
    <n v="137"/>
    <x v="1"/>
    <n v="24610"/>
    <x v="0"/>
    <s v="MINZAC"/>
  </r>
  <r>
    <x v="54"/>
    <s v="NL-014"/>
    <x v="5"/>
    <x v="0"/>
    <m/>
    <x v="0"/>
    <n v="137"/>
    <x v="1"/>
    <n v="24700"/>
    <x v="0"/>
    <s v="ST MARTIAL D ARTENSET"/>
  </r>
  <r>
    <x v="106"/>
    <s v="PA-001"/>
    <x v="6"/>
    <x v="0"/>
    <m/>
    <x v="0"/>
    <n v="137"/>
    <x v="1"/>
    <n v="24390"/>
    <x v="0"/>
    <s v="COUBJOURS"/>
  </r>
  <r>
    <x v="85"/>
    <s v="TG-003"/>
    <x v="7"/>
    <x v="5"/>
    <m/>
    <x v="0"/>
    <n v="137"/>
    <x v="1"/>
    <n v="24140"/>
    <x v="0"/>
    <s v="DOUVILLE"/>
  </r>
  <r>
    <x v="236"/>
    <s v="VS-002"/>
    <x v="8"/>
    <x v="3"/>
    <m/>
    <x v="0"/>
    <n v="137"/>
    <x v="1"/>
    <n v="24260"/>
    <x v="0"/>
    <s v="ST CHAMASSY"/>
  </r>
  <r>
    <x v="121"/>
    <s v="DG-006"/>
    <x v="0"/>
    <x v="2"/>
    <m/>
    <x v="0"/>
    <n v="138"/>
    <x v="1"/>
    <n v="24520"/>
    <x v="0"/>
    <s v="COURS DE PILE"/>
  </r>
  <r>
    <x v="129"/>
    <s v="DC-011"/>
    <x v="1"/>
    <x v="0"/>
    <m/>
    <x v="0"/>
    <n v="138"/>
    <x v="1"/>
    <n v="24250"/>
    <x v="0"/>
    <s v="CASTELNAUD LA CHAPELLE"/>
  </r>
  <r>
    <x v="119"/>
    <s v="EF-005"/>
    <x v="2"/>
    <x v="5"/>
    <m/>
    <x v="0"/>
    <n v="138"/>
    <x v="1"/>
    <n v="24390"/>
    <x v="0"/>
    <s v="COUBJOURS"/>
  </r>
  <r>
    <x v="190"/>
    <s v="JB-013"/>
    <x v="3"/>
    <x v="1"/>
    <m/>
    <x v="0"/>
    <n v="139"/>
    <x v="1"/>
    <n v="24580"/>
    <x v="0"/>
    <s v="PLAZAC"/>
  </r>
  <r>
    <x v="81"/>
    <s v="MM-004"/>
    <x v="4"/>
    <x v="1"/>
    <m/>
    <x v="0"/>
    <n v="139"/>
    <x v="1"/>
    <n v="24450"/>
    <x v="0"/>
    <s v="LA COQUILLE"/>
  </r>
  <r>
    <x v="83"/>
    <s v="NL-014"/>
    <x v="5"/>
    <x v="5"/>
    <m/>
    <x v="0"/>
    <n v="139"/>
    <x v="1"/>
    <n v="24370"/>
    <x v="0"/>
    <s v="PRATS DE CARLUX"/>
  </r>
  <r>
    <x v="6"/>
    <s v="PA-001"/>
    <x v="6"/>
    <x v="1"/>
    <m/>
    <x v="0"/>
    <n v="139"/>
    <x v="1"/>
    <n v="24400"/>
    <x v="0"/>
    <s v="BOURGNAC"/>
  </r>
  <r>
    <x v="35"/>
    <s v="TG-003"/>
    <x v="7"/>
    <x v="5"/>
    <m/>
    <x v="0"/>
    <n v="139"/>
    <x v="1"/>
    <n v="24560"/>
    <x v="0"/>
    <s v="BOISSE"/>
  </r>
  <r>
    <x v="39"/>
    <s v="VS-002"/>
    <x v="8"/>
    <x v="5"/>
    <m/>
    <x v="0"/>
    <n v="139"/>
    <x v="1"/>
    <n v="24430"/>
    <x v="0"/>
    <s v="COURSAC"/>
  </r>
  <r>
    <x v="184"/>
    <s v="DG-006"/>
    <x v="0"/>
    <x v="0"/>
    <m/>
    <x v="0"/>
    <n v="140"/>
    <x v="1"/>
    <n v="24590"/>
    <x v="0"/>
    <s v="ARCHIGNAC"/>
  </r>
  <r>
    <x v="140"/>
    <s v="DC-011"/>
    <x v="1"/>
    <x v="1"/>
    <m/>
    <x v="0"/>
    <n v="140"/>
    <x v="1"/>
    <n v="24800"/>
    <x v="0"/>
    <s v="ST PAUL LA ROCHE"/>
  </r>
  <r>
    <x v="197"/>
    <s v="EF-005"/>
    <x v="2"/>
    <x v="5"/>
    <m/>
    <x v="0"/>
    <n v="140"/>
    <x v="1"/>
    <n v="24140"/>
    <x v="0"/>
    <s v="DOUVILLE"/>
  </r>
  <r>
    <x v="110"/>
    <s v="JB-013"/>
    <x v="3"/>
    <x v="1"/>
    <m/>
    <x v="0"/>
    <n v="140"/>
    <x v="1"/>
    <n v="24490"/>
    <x v="0"/>
    <s v="LA ROCHE CHALAIS"/>
  </r>
  <r>
    <x v="54"/>
    <s v="MM-004"/>
    <x v="4"/>
    <x v="0"/>
    <m/>
    <x v="0"/>
    <n v="140"/>
    <x v="1"/>
    <n v="24410"/>
    <x v="0"/>
    <s v="FESTALEMPS"/>
  </r>
  <r>
    <x v="197"/>
    <s v="NL-014"/>
    <x v="5"/>
    <x v="5"/>
    <m/>
    <x v="0"/>
    <n v="141"/>
    <x v="1"/>
    <n v="24660"/>
    <x v="0"/>
    <s v="NOTRE DAME DE SANILHAC"/>
  </r>
  <r>
    <x v="198"/>
    <s v="PA-001"/>
    <x v="6"/>
    <x v="5"/>
    <m/>
    <x v="0"/>
    <n v="141"/>
    <x v="1"/>
    <n v="24480"/>
    <x v="0"/>
    <s v="ALLES SUR DORDOGNE"/>
  </r>
  <r>
    <x v="37"/>
    <s v="TG-003"/>
    <x v="7"/>
    <x v="0"/>
    <m/>
    <x v="0"/>
    <n v="141"/>
    <x v="1"/>
    <n v="24430"/>
    <x v="0"/>
    <s v="COURSAC"/>
  </r>
  <r>
    <x v="9"/>
    <s v="VS-002"/>
    <x v="8"/>
    <x v="5"/>
    <m/>
    <x v="0"/>
    <n v="142"/>
    <x v="1"/>
    <n v="24490"/>
    <x v="0"/>
    <s v="LA ROCHE CHALAIS"/>
  </r>
  <r>
    <x v="155"/>
    <s v="DG-006"/>
    <x v="0"/>
    <x v="5"/>
    <m/>
    <x v="0"/>
    <n v="142"/>
    <x v="1"/>
    <n v="24390"/>
    <x v="0"/>
    <s v="COUBJOURS"/>
  </r>
  <r>
    <x v="55"/>
    <s v="DC-011"/>
    <x v="1"/>
    <x v="5"/>
    <m/>
    <x v="0"/>
    <n v="142"/>
    <x v="1"/>
    <n v="24470"/>
    <x v="0"/>
    <s v="CHAMPS ROMAIN"/>
  </r>
  <r>
    <x v="142"/>
    <s v="EF-005"/>
    <x v="2"/>
    <x v="1"/>
    <m/>
    <x v="0"/>
    <n v="143"/>
    <x v="1"/>
    <n v="24200"/>
    <x v="0"/>
    <s v="PROISSANS"/>
  </r>
  <r>
    <x v="34"/>
    <s v="JB-013"/>
    <x v="3"/>
    <x v="5"/>
    <m/>
    <x v="0"/>
    <n v="143"/>
    <x v="1"/>
    <n v="24240"/>
    <x v="0"/>
    <s v="RIBAGNAC"/>
  </r>
  <r>
    <x v="53"/>
    <s v="MM-004"/>
    <x v="4"/>
    <x v="4"/>
    <m/>
    <x v="0"/>
    <n v="143"/>
    <x v="1"/>
    <n v="24700"/>
    <x v="0"/>
    <s v="ST MARTIAL D ARTENSET"/>
  </r>
  <r>
    <x v="213"/>
    <s v="NL-014"/>
    <x v="5"/>
    <x v="3"/>
    <m/>
    <x v="0"/>
    <n v="143"/>
    <x v="1"/>
    <n v="24700"/>
    <x v="0"/>
    <s v="ST MARTIAL D ARTENSET"/>
  </r>
  <r>
    <x v="181"/>
    <s v="PA-001"/>
    <x v="6"/>
    <x v="0"/>
    <m/>
    <x v="0"/>
    <n v="143"/>
    <x v="1"/>
    <n v="24230"/>
    <x v="0"/>
    <s v="BONNEVILLE ST AVIT DE FUMADIERES"/>
  </r>
  <r>
    <x v="88"/>
    <s v="TG-003"/>
    <x v="7"/>
    <x v="1"/>
    <m/>
    <x v="0"/>
    <n v="143"/>
    <x v="1"/>
    <n v="24110"/>
    <x v="0"/>
    <s v="ST AQUILIN"/>
  </r>
  <r>
    <x v="146"/>
    <s v="VS-002"/>
    <x v="8"/>
    <x v="4"/>
    <m/>
    <x v="0"/>
    <n v="143"/>
    <x v="1"/>
    <n v="24420"/>
    <x v="0"/>
    <s v="ST VINCENT SUR L ISLE"/>
  </r>
  <r>
    <x v="125"/>
    <s v="DG-006"/>
    <x v="0"/>
    <x v="0"/>
    <m/>
    <x v="0"/>
    <n v="143"/>
    <x v="1"/>
    <n v="24370"/>
    <x v="0"/>
    <s v="PRATS DE CARLUX"/>
  </r>
  <r>
    <x v="147"/>
    <s v="DC-011"/>
    <x v="1"/>
    <x v="0"/>
    <m/>
    <x v="0"/>
    <n v="143"/>
    <x v="1"/>
    <n v="24340"/>
    <x v="0"/>
    <s v="LES GRAULGES"/>
  </r>
  <r>
    <x v="167"/>
    <s v="EF-005"/>
    <x v="2"/>
    <x v="0"/>
    <m/>
    <x v="0"/>
    <n v="144"/>
    <x v="1"/>
    <n v="24570"/>
    <x v="0"/>
    <s v="CONDAT SUR VEZERE"/>
  </r>
  <r>
    <x v="1"/>
    <s v="JB-013"/>
    <x v="3"/>
    <x v="5"/>
    <m/>
    <x v="0"/>
    <n v="144"/>
    <x v="1"/>
    <n v="24420"/>
    <x v="0"/>
    <s v="ST VINCENT SUR L ISLE"/>
  </r>
  <r>
    <x v="58"/>
    <s v="MM-004"/>
    <x v="4"/>
    <x v="5"/>
    <m/>
    <x v="0"/>
    <n v="144"/>
    <x v="1"/>
    <n v="24170"/>
    <x v="0"/>
    <s v="PAYS DE BELVES"/>
  </r>
  <r>
    <x v="113"/>
    <s v="NL-014"/>
    <x v="5"/>
    <x v="2"/>
    <m/>
    <x v="0"/>
    <n v="144"/>
    <x v="1"/>
    <n v="24390"/>
    <x v="0"/>
    <s v="COUBJOURS"/>
  </r>
  <r>
    <x v="151"/>
    <s v="PA-001"/>
    <x v="6"/>
    <x v="3"/>
    <m/>
    <x v="0"/>
    <n v="144"/>
    <x v="1"/>
    <n v="24470"/>
    <x v="0"/>
    <s v="CHAMPS ROMAIN"/>
  </r>
  <r>
    <x v="237"/>
    <s v="TG-003"/>
    <x v="7"/>
    <x v="5"/>
    <m/>
    <x v="0"/>
    <n v="144"/>
    <x v="1"/>
    <n v="24700"/>
    <x v="0"/>
    <s v="ST MARTIAL D ARTENSET"/>
  </r>
  <r>
    <x v="238"/>
    <s v="VS-002"/>
    <x v="8"/>
    <x v="0"/>
    <m/>
    <x v="0"/>
    <n v="144"/>
    <x v="1"/>
    <n v="24100"/>
    <x v="0"/>
    <s v="ST LAURENT DES VIGNES"/>
  </r>
  <r>
    <x v="183"/>
    <s v="DG-006"/>
    <x v="0"/>
    <x v="5"/>
    <m/>
    <x v="0"/>
    <n v="145"/>
    <x v="1"/>
    <n v="24160"/>
    <x v="0"/>
    <s v="ANLHIAC"/>
  </r>
  <r>
    <x v="97"/>
    <s v="DC-011"/>
    <x v="1"/>
    <x v="5"/>
    <m/>
    <x v="0"/>
    <n v="145"/>
    <x v="1"/>
    <n v="24370"/>
    <x v="0"/>
    <s v="PRATS DE CARLUX"/>
  </r>
  <r>
    <x v="82"/>
    <s v="EF-005"/>
    <x v="2"/>
    <x v="0"/>
    <m/>
    <x v="0"/>
    <n v="145"/>
    <x v="1"/>
    <n v="24520"/>
    <x v="0"/>
    <s v="COURS DE PILE"/>
  </r>
  <r>
    <x v="149"/>
    <s v="JB-013"/>
    <x v="3"/>
    <x v="5"/>
    <m/>
    <x v="0"/>
    <n v="146"/>
    <x v="1"/>
    <n v="24570"/>
    <x v="0"/>
    <s v="CONDAT SUR VEZERE"/>
  </r>
  <r>
    <x v="198"/>
    <s v="MM-004"/>
    <x v="4"/>
    <x v="1"/>
    <s v="X"/>
    <x v="0"/>
    <n v="146"/>
    <x v="1"/>
    <n v="24230"/>
    <x v="0"/>
    <s v="BONNEVILLE ST AVIT DE FUMADIERES"/>
  </r>
  <r>
    <x v="98"/>
    <s v="NL-014"/>
    <x v="5"/>
    <x v="5"/>
    <m/>
    <x v="0"/>
    <n v="146"/>
    <x v="1"/>
    <n v="24430"/>
    <x v="0"/>
    <s v="COURSAC"/>
  </r>
  <r>
    <x v="110"/>
    <s v="PA-001"/>
    <x v="6"/>
    <x v="3"/>
    <m/>
    <x v="0"/>
    <n v="146"/>
    <x v="1"/>
    <n v="24330"/>
    <x v="0"/>
    <s v="ST PIERRE DE CHIGNAC"/>
  </r>
  <r>
    <x v="31"/>
    <s v="TG-003"/>
    <x v="7"/>
    <x v="5"/>
    <m/>
    <x v="0"/>
    <n v="146"/>
    <x v="1"/>
    <n v="24390"/>
    <x v="0"/>
    <s v="COUBJOURS"/>
  </r>
  <r>
    <x v="71"/>
    <s v="VS-002"/>
    <x v="8"/>
    <x v="0"/>
    <m/>
    <x v="0"/>
    <n v="146"/>
    <x v="1"/>
    <n v="24220"/>
    <x v="0"/>
    <s v="CASTELS"/>
  </r>
  <r>
    <x v="105"/>
    <s v="DG-006"/>
    <x v="0"/>
    <x v="5"/>
    <m/>
    <x v="0"/>
    <n v="146"/>
    <x v="1"/>
    <n v="24460"/>
    <x v="0"/>
    <s v="NEGRONDES"/>
  </r>
  <r>
    <x v="135"/>
    <s v="DC-011"/>
    <x v="1"/>
    <x v="0"/>
    <m/>
    <x v="0"/>
    <n v="146"/>
    <x v="1"/>
    <n v="24550"/>
    <x v="0"/>
    <s v="BESSE"/>
  </r>
  <r>
    <x v="213"/>
    <s v="EF-005"/>
    <x v="2"/>
    <x v="0"/>
    <m/>
    <x v="0"/>
    <n v="146"/>
    <x v="1"/>
    <n v="24240"/>
    <x v="0"/>
    <s v="RIBAGNAC"/>
  </r>
  <r>
    <x v="45"/>
    <s v="JB-013"/>
    <x v="3"/>
    <x v="5"/>
    <m/>
    <x v="0"/>
    <n v="146"/>
    <x v="1"/>
    <n v="24100"/>
    <x v="0"/>
    <s v="ST LAURENT DES VIGNES"/>
  </r>
  <r>
    <x v="2"/>
    <s v="MM-004"/>
    <x v="4"/>
    <x v="5"/>
    <m/>
    <x v="0"/>
    <n v="146"/>
    <x v="1"/>
    <n v="24190"/>
    <x v="0"/>
    <s v="ST SEVERIN D ESTISSAC"/>
  </r>
  <r>
    <x v="88"/>
    <s v="NL-014"/>
    <x v="5"/>
    <x v="5"/>
    <m/>
    <x v="0"/>
    <n v="146"/>
    <x v="1"/>
    <n v="24630"/>
    <x v="0"/>
    <s v="JUMILHAC LE GRAND"/>
  </r>
  <r>
    <x v="79"/>
    <s v="PA-001"/>
    <x v="6"/>
    <x v="0"/>
    <m/>
    <x v="0"/>
    <n v="146"/>
    <x v="1"/>
    <n v="24110"/>
    <x v="0"/>
    <s v="ST AQUILIN"/>
  </r>
  <r>
    <x v="89"/>
    <s v="TG-003"/>
    <x v="7"/>
    <x v="5"/>
    <m/>
    <x v="1"/>
    <n v="146"/>
    <x v="1"/>
    <n v="24300"/>
    <x v="0"/>
    <s v="HAUTEFAYE"/>
  </r>
  <r>
    <x v="122"/>
    <s v="VS-002"/>
    <x v="8"/>
    <x v="0"/>
    <m/>
    <x v="0"/>
    <n v="147"/>
    <x v="1"/>
    <n v="24310"/>
    <x v="0"/>
    <s v="BRANTOME EN PERIGORD"/>
  </r>
  <r>
    <x v="83"/>
    <s v="DG-006"/>
    <x v="0"/>
    <x v="5"/>
    <m/>
    <x v="0"/>
    <n v="147"/>
    <x v="1"/>
    <n v="24500"/>
    <x v="0"/>
    <s v="EYMET"/>
  </r>
  <r>
    <x v="164"/>
    <s v="DC-011"/>
    <x v="1"/>
    <x v="5"/>
    <m/>
    <x v="0"/>
    <n v="147"/>
    <x v="1"/>
    <n v="24340"/>
    <x v="0"/>
    <s v="LES GRAULGES"/>
  </r>
  <r>
    <x v="213"/>
    <s v="EF-005"/>
    <x v="2"/>
    <x v="5"/>
    <m/>
    <x v="0"/>
    <n v="147"/>
    <x v="1"/>
    <n v="24190"/>
    <x v="0"/>
    <s v="ST SEVERIN D ESTISSAC"/>
  </r>
  <r>
    <x v="151"/>
    <s v="JB-013"/>
    <x v="3"/>
    <x v="4"/>
    <m/>
    <x v="0"/>
    <n v="147"/>
    <x v="1"/>
    <n v="19100"/>
    <x v="1"/>
    <s v="BRIVE"/>
  </r>
  <r>
    <x v="89"/>
    <s v="MM-004"/>
    <x v="4"/>
    <x v="3"/>
    <m/>
    <x v="0"/>
    <n v="147"/>
    <x v="1"/>
    <n v="24190"/>
    <x v="0"/>
    <s v="ST SEVERIN D ESTISSAC"/>
  </r>
  <r>
    <x v="139"/>
    <s v="NL-014"/>
    <x v="5"/>
    <x v="5"/>
    <m/>
    <x v="0"/>
    <n v="147"/>
    <x v="1"/>
    <n v="24440"/>
    <x v="0"/>
    <s v="BEAUMONTOIS EN PERIGORD"/>
  </r>
  <r>
    <x v="185"/>
    <s v="PA-001"/>
    <x v="6"/>
    <x v="5"/>
    <m/>
    <x v="0"/>
    <n v="147"/>
    <x v="1"/>
    <n v="24560"/>
    <x v="0"/>
    <s v="BOISSE"/>
  </r>
  <r>
    <x v="239"/>
    <s v="TG-003"/>
    <x v="7"/>
    <x v="1"/>
    <m/>
    <x v="0"/>
    <n v="148"/>
    <x v="1"/>
    <n v="24360"/>
    <x v="0"/>
    <s v="ST BARTHELEMY DE BUSSIERE"/>
  </r>
  <r>
    <x v="116"/>
    <s v="VS-002"/>
    <x v="8"/>
    <x v="2"/>
    <m/>
    <x v="0"/>
    <n v="148"/>
    <x v="1"/>
    <n v="24410"/>
    <x v="0"/>
    <s v="FESTALEMPS"/>
  </r>
  <r>
    <x v="183"/>
    <s v="DG-006"/>
    <x v="0"/>
    <x v="0"/>
    <m/>
    <x v="0"/>
    <n v="148"/>
    <x v="1"/>
    <n v="24560"/>
    <x v="0"/>
    <s v="BOISSE"/>
  </r>
  <r>
    <x v="20"/>
    <s v="DC-011"/>
    <x v="1"/>
    <x v="2"/>
    <m/>
    <x v="0"/>
    <n v="148"/>
    <x v="1"/>
    <n v="24270"/>
    <x v="0"/>
    <s v="ANGOISSE"/>
  </r>
  <r>
    <x v="221"/>
    <s v="EF-005"/>
    <x v="2"/>
    <x v="5"/>
    <m/>
    <x v="0"/>
    <n v="148"/>
    <x v="1"/>
    <n v="24310"/>
    <x v="0"/>
    <s v="BRANTOME EN PERIGORD"/>
  </r>
  <r>
    <x v="138"/>
    <s v="JB-013"/>
    <x v="3"/>
    <x v="4"/>
    <m/>
    <x v="0"/>
    <n v="148"/>
    <x v="1"/>
    <n v="24130"/>
    <x v="0"/>
    <s v="BOSSET"/>
  </r>
  <r>
    <x v="88"/>
    <s v="MM-004"/>
    <x v="4"/>
    <x v="2"/>
    <m/>
    <x v="0"/>
    <n v="148"/>
    <x v="1"/>
    <n v="24120"/>
    <x v="0"/>
    <s v="LA CASSAGNE"/>
  </r>
  <r>
    <x v="33"/>
    <s v="NL-014"/>
    <x v="5"/>
    <x v="2"/>
    <m/>
    <x v="0"/>
    <n v="149"/>
    <x v="1"/>
    <n v="24550"/>
    <x v="0"/>
    <s v="BESSE"/>
  </r>
  <r>
    <x v="240"/>
    <s v="PA-001"/>
    <x v="6"/>
    <x v="4"/>
    <m/>
    <x v="0"/>
    <n v="149"/>
    <x v="1"/>
    <n v="24350"/>
    <x v="0"/>
    <s v="BUSSAC"/>
  </r>
  <r>
    <x v="217"/>
    <s v="TG-003"/>
    <x v="7"/>
    <x v="0"/>
    <m/>
    <x v="0"/>
    <n v="149"/>
    <x v="1"/>
    <n v="24410"/>
    <x v="0"/>
    <s v="FESTALEMPS"/>
  </r>
  <r>
    <x v="217"/>
    <s v="VS-002"/>
    <x v="8"/>
    <x v="5"/>
    <m/>
    <x v="0"/>
    <n v="149"/>
    <x v="1"/>
    <n v="24560"/>
    <x v="0"/>
    <s v="BOISSE"/>
  </r>
  <r>
    <x v="78"/>
    <s v="DG-006"/>
    <x v="0"/>
    <x v="5"/>
    <m/>
    <x v="0"/>
    <n v="149"/>
    <x v="1"/>
    <n v="24220"/>
    <x v="0"/>
    <s v="CASTELS"/>
  </r>
  <r>
    <x v="35"/>
    <s v="DC-011"/>
    <x v="1"/>
    <x v="5"/>
    <m/>
    <x v="0"/>
    <n v="149"/>
    <x v="1"/>
    <n v="24410"/>
    <x v="0"/>
    <s v="FESTALEMPS"/>
  </r>
  <r>
    <x v="89"/>
    <s v="EF-005"/>
    <x v="2"/>
    <x v="5"/>
    <m/>
    <x v="0"/>
    <n v="149"/>
    <x v="1"/>
    <n v="24600"/>
    <x v="0"/>
    <s v="CELLES"/>
  </r>
  <r>
    <x v="173"/>
    <s v="JB-013"/>
    <x v="3"/>
    <x v="1"/>
    <m/>
    <x v="0"/>
    <n v="149"/>
    <x v="1"/>
    <n v="24240"/>
    <x v="0"/>
    <s v="RIBAGNAC"/>
  </r>
  <r>
    <x v="139"/>
    <s v="MM-004"/>
    <x v="4"/>
    <x v="0"/>
    <m/>
    <x v="0"/>
    <n v="149"/>
    <x v="1"/>
    <n v="24360"/>
    <x v="0"/>
    <s v="ST BARTHELEMY DE BUSSIERE"/>
  </r>
  <r>
    <x v="97"/>
    <s v="NL-014"/>
    <x v="5"/>
    <x v="5"/>
    <m/>
    <x v="0"/>
    <n v="150"/>
    <x v="2"/>
    <n v="24240"/>
    <x v="0"/>
    <s v="RIBAGNAC"/>
  </r>
  <r>
    <x v="83"/>
    <s v="PA-001"/>
    <x v="6"/>
    <x v="5"/>
    <m/>
    <x v="0"/>
    <n v="150"/>
    <x v="2"/>
    <n v="24460"/>
    <x v="0"/>
    <s v="NEGRONDES"/>
  </r>
  <r>
    <x v="190"/>
    <s v="TG-003"/>
    <x v="7"/>
    <x v="3"/>
    <m/>
    <x v="0"/>
    <n v="151"/>
    <x v="2"/>
    <n v="24630"/>
    <x v="0"/>
    <s v="JUMILHAC LE GRAND"/>
  </r>
  <r>
    <x v="109"/>
    <s v="VS-002"/>
    <x v="8"/>
    <x v="0"/>
    <m/>
    <x v="0"/>
    <n v="151"/>
    <x v="2"/>
    <n v="24620"/>
    <x v="0"/>
    <s v="PEYZAC LE MOUSTIER"/>
  </r>
  <r>
    <x v="221"/>
    <s v="DG-006"/>
    <x v="0"/>
    <x v="1"/>
    <m/>
    <x v="0"/>
    <n v="151"/>
    <x v="2"/>
    <n v="24390"/>
    <x v="0"/>
    <s v="COUBJOURS"/>
  </r>
  <r>
    <x v="151"/>
    <s v="DC-011"/>
    <x v="1"/>
    <x v="5"/>
    <m/>
    <x v="0"/>
    <n v="151"/>
    <x v="2"/>
    <n v="24500"/>
    <x v="0"/>
    <s v="EYMET"/>
  </r>
  <r>
    <x v="241"/>
    <s v="EF-005"/>
    <x v="2"/>
    <x v="0"/>
    <m/>
    <x v="0"/>
    <n v="151"/>
    <x v="2"/>
    <n v="24000"/>
    <x v="0"/>
    <s v="PERIGUEUX"/>
  </r>
  <r>
    <x v="242"/>
    <s v="JB-013"/>
    <x v="3"/>
    <x v="1"/>
    <m/>
    <x v="0"/>
    <n v="152"/>
    <x v="2"/>
    <n v="24260"/>
    <x v="0"/>
    <s v="ST CHAMASSY"/>
  </r>
  <r>
    <x v="67"/>
    <s v="MM-004"/>
    <x v="4"/>
    <x v="5"/>
    <m/>
    <x v="0"/>
    <n v="152"/>
    <x v="2"/>
    <n v="24600"/>
    <x v="0"/>
    <s v="CELLES"/>
  </r>
  <r>
    <x v="104"/>
    <s v="NL-014"/>
    <x v="5"/>
    <x v="1"/>
    <m/>
    <x v="0"/>
    <n v="152"/>
    <x v="2"/>
    <n v="24330"/>
    <x v="0"/>
    <s v="ST PIERRE DE CHIGNAC"/>
  </r>
  <r>
    <x v="212"/>
    <s v="PA-001"/>
    <x v="6"/>
    <x v="3"/>
    <m/>
    <x v="0"/>
    <n v="152"/>
    <x v="2"/>
    <n v="24610"/>
    <x v="0"/>
    <s v="MINZAC"/>
  </r>
  <r>
    <x v="181"/>
    <s v="TG-003"/>
    <x v="7"/>
    <x v="1"/>
    <m/>
    <x v="0"/>
    <n v="152"/>
    <x v="2"/>
    <n v="24120"/>
    <x v="0"/>
    <s v="LA CASSAGNE"/>
  </r>
  <r>
    <x v="25"/>
    <s v="VS-002"/>
    <x v="8"/>
    <x v="1"/>
    <m/>
    <x v="0"/>
    <n v="152"/>
    <x v="2"/>
    <n v="24800"/>
    <x v="0"/>
    <s v="ST PAUL LA ROCHE"/>
  </r>
  <r>
    <x v="79"/>
    <s v="DG-006"/>
    <x v="0"/>
    <x v="5"/>
    <s v="X"/>
    <x v="0"/>
    <n v="152"/>
    <x v="2"/>
    <n v="24210"/>
    <x v="0"/>
    <s v="LA BACHELLERIE"/>
  </r>
  <r>
    <x v="179"/>
    <s v="DC-011"/>
    <x v="1"/>
    <x v="2"/>
    <m/>
    <x v="0"/>
    <n v="152"/>
    <x v="2"/>
    <n v="24270"/>
    <x v="0"/>
    <s v="ANGOISSE"/>
  </r>
  <r>
    <x v="146"/>
    <s v="EF-005"/>
    <x v="2"/>
    <x v="5"/>
    <m/>
    <x v="0"/>
    <n v="152"/>
    <x v="2"/>
    <n v="24550"/>
    <x v="0"/>
    <s v="BESSE"/>
  </r>
  <r>
    <x v="160"/>
    <s v="JB-013"/>
    <x v="3"/>
    <x v="0"/>
    <m/>
    <x v="0"/>
    <n v="152"/>
    <x v="2"/>
    <n v="24660"/>
    <x v="0"/>
    <s v="NOTRE DAME DE SANILHAC"/>
  </r>
  <r>
    <x v="70"/>
    <s v="MM-004"/>
    <x v="4"/>
    <x v="1"/>
    <m/>
    <x v="0"/>
    <n v="153"/>
    <x v="2"/>
    <n v="24410"/>
    <x v="0"/>
    <s v="FESTALEMPS"/>
  </r>
  <r>
    <x v="110"/>
    <s v="NL-014"/>
    <x v="5"/>
    <x v="3"/>
    <m/>
    <x v="0"/>
    <n v="153"/>
    <x v="2"/>
    <n v="24390"/>
    <x v="0"/>
    <s v="COUBJOURS"/>
  </r>
  <r>
    <x v="37"/>
    <s v="PA-001"/>
    <x v="6"/>
    <x v="2"/>
    <m/>
    <x v="0"/>
    <n v="153"/>
    <x v="2"/>
    <n v="24330"/>
    <x v="0"/>
    <s v="ST PIERRE DE CHIGNAC"/>
  </r>
  <r>
    <x v="67"/>
    <s v="TG-003"/>
    <x v="7"/>
    <x v="0"/>
    <m/>
    <x v="0"/>
    <n v="153"/>
    <x v="2"/>
    <n v="24660"/>
    <x v="0"/>
    <s v="NOTRE DAME DE SANILHAC"/>
  </r>
  <r>
    <x v="199"/>
    <s v="VS-002"/>
    <x v="8"/>
    <x v="5"/>
    <m/>
    <x v="0"/>
    <n v="153"/>
    <x v="2"/>
    <n v="24550"/>
    <x v="0"/>
    <s v="BESSE"/>
  </r>
  <r>
    <x v="213"/>
    <s v="DG-006"/>
    <x v="0"/>
    <x v="5"/>
    <m/>
    <x v="0"/>
    <n v="153"/>
    <x v="2"/>
    <n v="24750"/>
    <x v="0"/>
    <s v="BOULAZAC ISLE MANOIRE"/>
  </r>
  <r>
    <x v="40"/>
    <s v="DC-011"/>
    <x v="1"/>
    <x v="1"/>
    <m/>
    <x v="0"/>
    <n v="153"/>
    <x v="2"/>
    <n v="24380"/>
    <x v="0"/>
    <s v="GRUN BORDAS"/>
  </r>
  <r>
    <x v="22"/>
    <s v="EF-005"/>
    <x v="2"/>
    <x v="5"/>
    <m/>
    <x v="0"/>
    <n v="153"/>
    <x v="2"/>
    <n v="24370"/>
    <x v="0"/>
    <s v="PRATS DE CARLUX"/>
  </r>
  <r>
    <x v="17"/>
    <s v="JB-013"/>
    <x v="3"/>
    <x v="0"/>
    <m/>
    <x v="0"/>
    <n v="153"/>
    <x v="2"/>
    <n v="24330"/>
    <x v="0"/>
    <s v="ST PIERRE DE CHIGNAC"/>
  </r>
  <r>
    <x v="202"/>
    <s v="MM-004"/>
    <x v="4"/>
    <x v="1"/>
    <m/>
    <x v="0"/>
    <n v="154"/>
    <x v="2"/>
    <n v="24440"/>
    <x v="0"/>
    <s v="BEAUMONTOIS EN PERIGORD"/>
  </r>
  <r>
    <x v="143"/>
    <s v="NL-014"/>
    <x v="5"/>
    <x v="2"/>
    <m/>
    <x v="0"/>
    <n v="154"/>
    <x v="2"/>
    <n v="24480"/>
    <x v="0"/>
    <s v="ALLES SUR DORDOGNE"/>
  </r>
  <r>
    <x v="211"/>
    <s v="PA-001"/>
    <x v="6"/>
    <x v="5"/>
    <m/>
    <x v="0"/>
    <n v="154"/>
    <x v="2"/>
    <n v="24290"/>
    <x v="0"/>
    <s v="MONTIGNAC"/>
  </r>
  <r>
    <x v="10"/>
    <s v="TG-003"/>
    <x v="7"/>
    <x v="5"/>
    <m/>
    <x v="0"/>
    <n v="154"/>
    <x v="2"/>
    <n v="24600"/>
    <x v="0"/>
    <s v="CELLES"/>
  </r>
  <r>
    <x v="71"/>
    <s v="VS-002"/>
    <x v="8"/>
    <x v="5"/>
    <m/>
    <x v="0"/>
    <n v="154"/>
    <x v="2"/>
    <n v="24250"/>
    <x v="0"/>
    <s v="CASTELNAUD LA CHAPELLE"/>
  </r>
  <r>
    <x v="158"/>
    <s v="DG-006"/>
    <x v="0"/>
    <x v="5"/>
    <m/>
    <x v="0"/>
    <n v="154"/>
    <x v="2"/>
    <n v="24250"/>
    <x v="0"/>
    <s v="CASTELNAUD LA CHAPELLE"/>
  </r>
  <r>
    <x v="199"/>
    <s v="DC-011"/>
    <x v="1"/>
    <x v="2"/>
    <s v="X"/>
    <x v="0"/>
    <n v="154"/>
    <x v="2"/>
    <n v="24190"/>
    <x v="0"/>
    <s v="ST SEVERIN D ESTISSAC"/>
  </r>
  <r>
    <x v="84"/>
    <s v="EF-005"/>
    <x v="2"/>
    <x v="1"/>
    <m/>
    <x v="0"/>
    <n v="154"/>
    <x v="2"/>
    <n v="24210"/>
    <x v="0"/>
    <s v="LA BACHELLERIE"/>
  </r>
  <r>
    <x v="25"/>
    <s v="JB-013"/>
    <x v="3"/>
    <x v="5"/>
    <m/>
    <x v="0"/>
    <n v="154"/>
    <x v="2"/>
    <n v="24650"/>
    <x v="0"/>
    <s v="CHANCELADE"/>
  </r>
  <r>
    <x v="30"/>
    <s v="MM-004"/>
    <x v="4"/>
    <x v="5"/>
    <m/>
    <x v="0"/>
    <n v="154"/>
    <x v="2"/>
    <n v="24240"/>
    <x v="0"/>
    <s v="RIBAGNAC"/>
  </r>
  <r>
    <x v="75"/>
    <s v="NL-014"/>
    <x v="5"/>
    <x v="1"/>
    <m/>
    <x v="0"/>
    <n v="154"/>
    <x v="2"/>
    <n v="24330"/>
    <x v="0"/>
    <s v="ST PIERRE DE CHIGNAC"/>
  </r>
  <r>
    <x v="182"/>
    <s v="PA-001"/>
    <x v="6"/>
    <x v="1"/>
    <m/>
    <x v="0"/>
    <n v="155"/>
    <x v="2"/>
    <n v="24370"/>
    <x v="0"/>
    <s v="PRATS DE CARLUX"/>
  </r>
  <r>
    <x v="75"/>
    <s v="TG-003"/>
    <x v="7"/>
    <x v="1"/>
    <m/>
    <x v="0"/>
    <n v="155"/>
    <x v="2"/>
    <n v="24270"/>
    <x v="0"/>
    <s v="ANGOISSE"/>
  </r>
  <r>
    <x v="101"/>
    <s v="VS-002"/>
    <x v="8"/>
    <x v="1"/>
    <m/>
    <x v="0"/>
    <n v="155"/>
    <x v="2"/>
    <n v="24660"/>
    <x v="0"/>
    <s v="NOTRE DAME DE SANILHAC"/>
  </r>
  <r>
    <x v="228"/>
    <s v="DG-006"/>
    <x v="0"/>
    <x v="0"/>
    <m/>
    <x v="0"/>
    <n v="155"/>
    <x v="2"/>
    <n v="24370"/>
    <x v="0"/>
    <s v="PRATS DE CARLUX"/>
  </r>
  <r>
    <x v="1"/>
    <s v="DC-011"/>
    <x v="1"/>
    <x v="5"/>
    <m/>
    <x v="0"/>
    <n v="156"/>
    <x v="2"/>
    <n v="24130"/>
    <x v="0"/>
    <s v="BOSSET"/>
  </r>
  <r>
    <x v="142"/>
    <s v="EF-005"/>
    <x v="2"/>
    <x v="0"/>
    <m/>
    <x v="0"/>
    <n v="156"/>
    <x v="2"/>
    <n v="24130"/>
    <x v="0"/>
    <s v="BOSSET"/>
  </r>
  <r>
    <x v="149"/>
    <s v="JB-013"/>
    <x v="3"/>
    <x v="1"/>
    <m/>
    <x v="0"/>
    <n v="156"/>
    <x v="2"/>
    <n v="24420"/>
    <x v="0"/>
    <s v="ST VINCENT SUR L ISLE"/>
  </r>
  <r>
    <x v="153"/>
    <s v="MM-004"/>
    <x v="4"/>
    <x v="1"/>
    <m/>
    <x v="0"/>
    <n v="156"/>
    <x v="2"/>
    <n v="24360"/>
    <x v="0"/>
    <s v="ST BARTHELEMY DE BUSSIERE"/>
  </r>
  <r>
    <x v="37"/>
    <s v="NL-014"/>
    <x v="5"/>
    <x v="5"/>
    <m/>
    <x v="0"/>
    <n v="156"/>
    <x v="2"/>
    <n v="24300"/>
    <x v="0"/>
    <s v="HAUTEFAYE"/>
  </r>
  <r>
    <x v="71"/>
    <s v="PA-001"/>
    <x v="6"/>
    <x v="5"/>
    <m/>
    <x v="0"/>
    <n v="156"/>
    <x v="2"/>
    <n v="24160"/>
    <x v="0"/>
    <s v="ANLHIAC"/>
  </r>
  <r>
    <x v="78"/>
    <s v="TG-003"/>
    <x v="7"/>
    <x v="1"/>
    <m/>
    <x v="0"/>
    <n v="156"/>
    <x v="2"/>
    <n v="24140"/>
    <x v="0"/>
    <s v="DOUVILLE"/>
  </r>
  <r>
    <x v="173"/>
    <s v="VS-002"/>
    <x v="8"/>
    <x v="5"/>
    <m/>
    <x v="0"/>
    <n v="156"/>
    <x v="2"/>
    <n v="24800"/>
    <x v="0"/>
    <s v="ST PAUL LA ROCHE"/>
  </r>
  <r>
    <x v="132"/>
    <s v="DG-006"/>
    <x v="0"/>
    <x v="5"/>
    <m/>
    <x v="0"/>
    <n v="157"/>
    <x v="2"/>
    <n v="24470"/>
    <x v="0"/>
    <s v="CHAMPS ROMAIN"/>
  </r>
  <r>
    <x v="72"/>
    <s v="DC-011"/>
    <x v="1"/>
    <x v="3"/>
    <m/>
    <x v="0"/>
    <n v="157"/>
    <x v="2"/>
    <n v="24660"/>
    <x v="0"/>
    <s v="NOTRE DAME DE SANILHAC"/>
  </r>
  <r>
    <x v="53"/>
    <s v="EF-005"/>
    <x v="2"/>
    <x v="2"/>
    <m/>
    <x v="0"/>
    <n v="157"/>
    <x v="2"/>
    <n v="24440"/>
    <x v="0"/>
    <s v="BEAUMONTOIS EN PERIGORD"/>
  </r>
  <r>
    <x v="144"/>
    <s v="JB-013"/>
    <x v="3"/>
    <x v="1"/>
    <m/>
    <x v="0"/>
    <n v="157"/>
    <x v="2"/>
    <n v="24520"/>
    <x v="0"/>
    <s v="COURS DE PILE"/>
  </r>
  <r>
    <x v="232"/>
    <s v="MM-004"/>
    <x v="4"/>
    <x v="5"/>
    <m/>
    <x v="0"/>
    <n v="157"/>
    <x v="2"/>
    <n v="24220"/>
    <x v="0"/>
    <s v="CASTELS"/>
  </r>
  <r>
    <x v="44"/>
    <s v="NL-014"/>
    <x v="5"/>
    <x v="5"/>
    <m/>
    <x v="0"/>
    <n v="158"/>
    <x v="2"/>
    <n v="24380"/>
    <x v="0"/>
    <s v="GRUN BORDAS"/>
  </r>
  <r>
    <x v="109"/>
    <s v="PA-001"/>
    <x v="6"/>
    <x v="2"/>
    <m/>
    <x v="0"/>
    <n v="158"/>
    <x v="2"/>
    <n v="24590"/>
    <x v="0"/>
    <s v="ARCHIGNAC"/>
  </r>
  <r>
    <x v="6"/>
    <s v="TG-003"/>
    <x v="7"/>
    <x v="0"/>
    <m/>
    <x v="0"/>
    <n v="158"/>
    <x v="2"/>
    <n v="24560"/>
    <x v="0"/>
    <s v="BOISSE"/>
  </r>
  <r>
    <x v="127"/>
    <s v="VS-002"/>
    <x v="8"/>
    <x v="4"/>
    <m/>
    <x v="0"/>
    <n v="158"/>
    <x v="2"/>
    <n v="24560"/>
    <x v="0"/>
    <s v="BOISSE"/>
  </r>
  <r>
    <x v="74"/>
    <s v="DG-006"/>
    <x v="0"/>
    <x v="5"/>
    <m/>
    <x v="0"/>
    <n v="158"/>
    <x v="2"/>
    <n v="24650"/>
    <x v="0"/>
    <s v="CHANCELADE"/>
  </r>
  <r>
    <x v="164"/>
    <s v="DC-011"/>
    <x v="1"/>
    <x v="5"/>
    <m/>
    <x v="0"/>
    <n v="158"/>
    <x v="2"/>
    <n v="24450"/>
    <x v="0"/>
    <s v="LA COQUILLE"/>
  </r>
  <r>
    <x v="84"/>
    <s v="EF-005"/>
    <x v="2"/>
    <x v="5"/>
    <m/>
    <x v="0"/>
    <n v="158"/>
    <x v="2"/>
    <n v="24400"/>
    <x v="0"/>
    <s v="BOURGNAC"/>
  </r>
  <r>
    <x v="2"/>
    <s v="JB-013"/>
    <x v="3"/>
    <x v="4"/>
    <m/>
    <x v="0"/>
    <n v="158"/>
    <x v="2"/>
    <n v="24170"/>
    <x v="0"/>
    <s v="PAYS DE BELVES"/>
  </r>
  <r>
    <x v="243"/>
    <s v="MM-004"/>
    <x v="4"/>
    <x v="0"/>
    <m/>
    <x v="0"/>
    <n v="159"/>
    <x v="2"/>
    <n v="24600"/>
    <x v="0"/>
    <s v="CELLES"/>
  </r>
  <r>
    <x v="103"/>
    <s v="NL-014"/>
    <x v="5"/>
    <x v="2"/>
    <m/>
    <x v="0"/>
    <n v="159"/>
    <x v="2"/>
    <n v="24160"/>
    <x v="0"/>
    <s v="ANLHIAC"/>
  </r>
  <r>
    <x v="12"/>
    <s v="PA-001"/>
    <x v="6"/>
    <x v="3"/>
    <m/>
    <x v="0"/>
    <n v="159"/>
    <x v="2"/>
    <n v="24360"/>
    <x v="0"/>
    <s v="ST BARTHELEMY DE BUSSIERE"/>
  </r>
  <r>
    <x v="173"/>
    <s v="TG-003"/>
    <x v="7"/>
    <x v="1"/>
    <m/>
    <x v="0"/>
    <n v="159"/>
    <x v="2"/>
    <n v="24630"/>
    <x v="0"/>
    <s v="JUMILHAC LE GRAND"/>
  </r>
  <r>
    <x v="189"/>
    <s v="VS-002"/>
    <x v="8"/>
    <x v="1"/>
    <m/>
    <x v="0"/>
    <n v="160"/>
    <x v="2"/>
    <n v="24310"/>
    <x v="0"/>
    <s v="BRANTOME EN PERIGORD"/>
  </r>
  <r>
    <x v="99"/>
    <s v="DG-006"/>
    <x v="0"/>
    <x v="5"/>
    <m/>
    <x v="0"/>
    <n v="160"/>
    <x v="2"/>
    <n v="24580"/>
    <x v="0"/>
    <s v="PLAZAC"/>
  </r>
  <r>
    <x v="72"/>
    <s v="DC-011"/>
    <x v="1"/>
    <x v="1"/>
    <m/>
    <x v="0"/>
    <n v="160"/>
    <x v="2"/>
    <n v="24510"/>
    <x v="0"/>
    <s v="PAUNAT"/>
  </r>
  <r>
    <x v="181"/>
    <s v="EF-005"/>
    <x v="2"/>
    <x v="0"/>
    <m/>
    <x v="0"/>
    <n v="160"/>
    <x v="2"/>
    <n v="24330"/>
    <x v="0"/>
    <s v="ST PIERRE DE CHIGNAC"/>
  </r>
  <r>
    <x v="75"/>
    <s v="JB-013"/>
    <x v="3"/>
    <x v="5"/>
    <m/>
    <x v="0"/>
    <n v="160"/>
    <x v="2"/>
    <n v="24320"/>
    <x v="0"/>
    <s v="BOURG DES MAISONS"/>
  </r>
  <r>
    <x v="175"/>
    <s v="MM-004"/>
    <x v="4"/>
    <x v="0"/>
    <m/>
    <x v="0"/>
    <n v="161"/>
    <x v="2"/>
    <n v="24540"/>
    <x v="0"/>
    <s v="ST CASSIEN"/>
  </r>
  <r>
    <x v="244"/>
    <s v="NL-014"/>
    <x v="5"/>
    <x v="0"/>
    <m/>
    <x v="0"/>
    <n v="161"/>
    <x v="2"/>
    <n v="24360"/>
    <x v="0"/>
    <s v="ST BARTHELEMY DE BUSSIERE"/>
  </r>
  <r>
    <x v="239"/>
    <s v="PA-001"/>
    <x v="6"/>
    <x v="0"/>
    <m/>
    <x v="0"/>
    <n v="161"/>
    <x v="2"/>
    <n v="24140"/>
    <x v="0"/>
    <s v="DOUVILLE"/>
  </r>
  <r>
    <x v="116"/>
    <s v="TG-003"/>
    <x v="7"/>
    <x v="5"/>
    <m/>
    <x v="0"/>
    <n v="161"/>
    <x v="2"/>
    <n v="24550"/>
    <x v="0"/>
    <s v="BESSE"/>
  </r>
  <r>
    <x v="48"/>
    <s v="VS-002"/>
    <x v="8"/>
    <x v="1"/>
    <m/>
    <x v="0"/>
    <n v="161"/>
    <x v="2"/>
    <n v="24190"/>
    <x v="0"/>
    <s v="ST SEVERIN D ESTISSAC"/>
  </r>
  <r>
    <x v="65"/>
    <s v="DG-006"/>
    <x v="0"/>
    <x v="1"/>
    <m/>
    <x v="0"/>
    <n v="162"/>
    <x v="2"/>
    <n v="24630"/>
    <x v="0"/>
    <s v="JUMILHAC LE GRAND"/>
  </r>
  <r>
    <x v="34"/>
    <s v="DC-011"/>
    <x v="1"/>
    <x v="5"/>
    <m/>
    <x v="0"/>
    <n v="162"/>
    <x v="2"/>
    <n v="24450"/>
    <x v="0"/>
    <s v="LA COQUILLE"/>
  </r>
  <r>
    <x v="150"/>
    <s v="EF-005"/>
    <x v="2"/>
    <x v="5"/>
    <m/>
    <x v="0"/>
    <n v="162"/>
    <x v="2"/>
    <n v="24320"/>
    <x v="0"/>
    <s v="BOURG DES MAISONS"/>
  </r>
  <r>
    <x v="221"/>
    <s v="JB-013"/>
    <x v="3"/>
    <x v="1"/>
    <m/>
    <x v="0"/>
    <n v="162"/>
    <x v="2"/>
    <n v="24560"/>
    <x v="0"/>
    <s v="BOISSE"/>
  </r>
  <r>
    <x v="169"/>
    <s v="MM-004"/>
    <x v="4"/>
    <x v="4"/>
    <m/>
    <x v="0"/>
    <n v="162"/>
    <x v="2"/>
    <n v="24430"/>
    <x v="0"/>
    <s v="COURSAC"/>
  </r>
  <r>
    <x v="245"/>
    <s v="NL-014"/>
    <x v="5"/>
    <x v="1"/>
    <m/>
    <x v="0"/>
    <n v="162"/>
    <x v="2"/>
    <n v="24290"/>
    <x v="0"/>
    <s v="MONTIGNAC"/>
  </r>
  <r>
    <x v="156"/>
    <s v="PA-001"/>
    <x v="6"/>
    <x v="5"/>
    <m/>
    <x v="0"/>
    <n v="163"/>
    <x v="2"/>
    <n v="24190"/>
    <x v="0"/>
    <s v="ST SEVERIN D ESTISSAC"/>
  </r>
  <r>
    <x v="239"/>
    <s v="TG-003"/>
    <x v="7"/>
    <x v="0"/>
    <m/>
    <x v="0"/>
    <n v="164"/>
    <x v="2"/>
    <n v="24580"/>
    <x v="0"/>
    <s v="PLAZAC"/>
  </r>
  <r>
    <x v="134"/>
    <s v="VS-002"/>
    <x v="8"/>
    <x v="5"/>
    <m/>
    <x v="0"/>
    <n v="164"/>
    <x v="2"/>
    <n v="19100"/>
    <x v="1"/>
    <s v="BRIVE"/>
  </r>
  <r>
    <x v="110"/>
    <s v="DG-006"/>
    <x v="0"/>
    <x v="5"/>
    <m/>
    <x v="0"/>
    <n v="164"/>
    <x v="2"/>
    <n v="24000"/>
    <x v="0"/>
    <s v="PERIGUEUX"/>
  </r>
  <r>
    <x v="150"/>
    <s v="DC-011"/>
    <x v="1"/>
    <x v="5"/>
    <m/>
    <x v="0"/>
    <n v="164"/>
    <x v="2"/>
    <n v="24270"/>
    <x v="0"/>
    <s v="ANGOISSE"/>
  </r>
  <r>
    <x v="212"/>
    <s v="EF-005"/>
    <x v="2"/>
    <x v="1"/>
    <m/>
    <x v="0"/>
    <n v="164"/>
    <x v="2"/>
    <n v="24500"/>
    <x v="0"/>
    <s v="EYMET"/>
  </r>
  <r>
    <x v="221"/>
    <s v="JB-013"/>
    <x v="3"/>
    <x v="1"/>
    <m/>
    <x v="0"/>
    <n v="164"/>
    <x v="2"/>
    <n v="24410"/>
    <x v="0"/>
    <s v="FESTALEMPS"/>
  </r>
  <r>
    <x v="146"/>
    <s v="MM-004"/>
    <x v="4"/>
    <x v="1"/>
    <m/>
    <x v="0"/>
    <n v="164"/>
    <x v="2"/>
    <n v="24230"/>
    <x v="0"/>
    <s v="BONNEVILLE ST AVIT DE FUMADIERES"/>
  </r>
  <r>
    <x v="85"/>
    <s v="NL-014"/>
    <x v="5"/>
    <x v="3"/>
    <m/>
    <x v="0"/>
    <n v="164"/>
    <x v="2"/>
    <n v="24510"/>
    <x v="0"/>
    <s v="PAUNAT"/>
  </r>
  <r>
    <x v="11"/>
    <s v="PA-001"/>
    <x v="6"/>
    <x v="0"/>
    <m/>
    <x v="0"/>
    <n v="165"/>
    <x v="2"/>
    <n v="24360"/>
    <x v="0"/>
    <s v="ST BARTHELEMY DE BUSSIERE"/>
  </r>
  <r>
    <x v="82"/>
    <s v="TG-003"/>
    <x v="7"/>
    <x v="5"/>
    <m/>
    <x v="0"/>
    <n v="165"/>
    <x v="2"/>
    <n v="24270"/>
    <x v="0"/>
    <s v="ANGOISSE"/>
  </r>
  <r>
    <x v="129"/>
    <s v="VS-002"/>
    <x v="8"/>
    <x v="0"/>
    <m/>
    <x v="0"/>
    <n v="165"/>
    <x v="2"/>
    <n v="24000"/>
    <x v="0"/>
    <s v="PERIGUEUX"/>
  </r>
  <r>
    <x v="204"/>
    <s v="DG-006"/>
    <x v="0"/>
    <x v="1"/>
    <m/>
    <x v="0"/>
    <n v="165"/>
    <x v="2"/>
    <n v="24700"/>
    <x v="0"/>
    <s v="ST MARTIAL D ARTENSET"/>
  </r>
  <r>
    <x v="130"/>
    <s v="DC-011"/>
    <x v="1"/>
    <x v="1"/>
    <m/>
    <x v="0"/>
    <n v="165"/>
    <x v="2"/>
    <n v="24140"/>
    <x v="0"/>
    <s v="DOUVILLE"/>
  </r>
  <r>
    <x v="26"/>
    <s v="EF-005"/>
    <x v="2"/>
    <x v="1"/>
    <m/>
    <x v="0"/>
    <n v="166"/>
    <x v="2"/>
    <n v="24550"/>
    <x v="0"/>
    <s v="BESSE"/>
  </r>
  <r>
    <x v="246"/>
    <s v="JB-013"/>
    <x v="3"/>
    <x v="1"/>
    <m/>
    <x v="0"/>
    <n v="166"/>
    <x v="2"/>
    <n v="24590"/>
    <x v="0"/>
    <s v="ARCHIGNAC"/>
  </r>
  <r>
    <x v="58"/>
    <s v="MM-004"/>
    <x v="4"/>
    <x v="5"/>
    <m/>
    <x v="0"/>
    <n v="166"/>
    <x v="2"/>
    <n v="24800"/>
    <x v="0"/>
    <s v="ST PAUL LA ROCHE"/>
  </r>
  <r>
    <x v="165"/>
    <s v="NL-014"/>
    <x v="5"/>
    <x v="5"/>
    <m/>
    <x v="0"/>
    <n v="166"/>
    <x v="2"/>
    <n v="24440"/>
    <x v="0"/>
    <s v="BEAUMONTOIS EN PERIGORD"/>
  </r>
  <r>
    <x v="130"/>
    <s v="PA-001"/>
    <x v="6"/>
    <x v="5"/>
    <m/>
    <x v="0"/>
    <n v="166"/>
    <x v="2"/>
    <n v="24540"/>
    <x v="0"/>
    <s v="ST CASSIEN"/>
  </r>
  <r>
    <x v="22"/>
    <s v="TG-003"/>
    <x v="7"/>
    <x v="5"/>
    <m/>
    <x v="0"/>
    <n v="166"/>
    <x v="2"/>
    <n v="24750"/>
    <x v="0"/>
    <s v="BOULAZAC ISLE MANOIRE"/>
  </r>
  <r>
    <x v="223"/>
    <s v="VS-002"/>
    <x v="8"/>
    <x v="3"/>
    <m/>
    <x v="0"/>
    <n v="166"/>
    <x v="2"/>
    <n v="24330"/>
    <x v="0"/>
    <s v="ST PIERRE DE CHIGNAC"/>
  </r>
  <r>
    <x v="32"/>
    <s v="DG-006"/>
    <x v="0"/>
    <x v="0"/>
    <m/>
    <x v="0"/>
    <n v="166"/>
    <x v="2"/>
    <n v="24270"/>
    <x v="0"/>
    <s v="ANGOISSE"/>
  </r>
  <r>
    <x v="247"/>
    <s v="DC-011"/>
    <x v="1"/>
    <x v="0"/>
    <m/>
    <x v="0"/>
    <n v="167"/>
    <x v="2"/>
    <n v="24580"/>
    <x v="0"/>
    <s v="PLAZAC"/>
  </r>
  <r>
    <x v="134"/>
    <s v="EF-005"/>
    <x v="2"/>
    <x v="0"/>
    <m/>
    <x v="0"/>
    <n v="167"/>
    <x v="2"/>
    <n v="24250"/>
    <x v="0"/>
    <s v="CASTELNAUD LA CHAPELLE"/>
  </r>
  <r>
    <x v="31"/>
    <s v="JB-013"/>
    <x v="3"/>
    <x v="1"/>
    <m/>
    <x v="0"/>
    <n v="167"/>
    <x v="2"/>
    <n v="24270"/>
    <x v="0"/>
    <s v="ANGOISSE"/>
  </r>
  <r>
    <x v="209"/>
    <s v="MM-004"/>
    <x v="4"/>
    <x v="5"/>
    <m/>
    <x v="0"/>
    <n v="167"/>
    <x v="2"/>
    <n v="24120"/>
    <x v="0"/>
    <s v="LA CASSAGNE"/>
  </r>
  <r>
    <x v="89"/>
    <s v="NL-014"/>
    <x v="5"/>
    <x v="5"/>
    <m/>
    <x v="0"/>
    <n v="167"/>
    <x v="2"/>
    <n v="24620"/>
    <x v="0"/>
    <s v="PEYZAC LE MOUSTIER"/>
  </r>
  <r>
    <x v="48"/>
    <s v="PA-001"/>
    <x v="6"/>
    <x v="0"/>
    <m/>
    <x v="0"/>
    <n v="167"/>
    <x v="2"/>
    <n v="24430"/>
    <x v="0"/>
    <s v="COURSAC"/>
  </r>
  <r>
    <x v="248"/>
    <s v="TG-003"/>
    <x v="7"/>
    <x v="0"/>
    <m/>
    <x v="0"/>
    <n v="168"/>
    <x v="2"/>
    <n v="24320"/>
    <x v="0"/>
    <s v="BOURG DES MAISONS"/>
  </r>
  <r>
    <x v="126"/>
    <s v="VS-002"/>
    <x v="8"/>
    <x v="5"/>
    <m/>
    <x v="0"/>
    <n v="168"/>
    <x v="2"/>
    <n v="24350"/>
    <x v="0"/>
    <s v="BUSSAC"/>
  </r>
  <r>
    <x v="5"/>
    <s v="DG-006"/>
    <x v="0"/>
    <x v="5"/>
    <m/>
    <x v="0"/>
    <n v="168"/>
    <x v="2"/>
    <n v="24530"/>
    <x v="0"/>
    <s v="CANTILLAC"/>
  </r>
  <r>
    <x v="79"/>
    <s v="DC-011"/>
    <x v="1"/>
    <x v="1"/>
    <m/>
    <x v="0"/>
    <n v="168"/>
    <x v="2"/>
    <n v="24650"/>
    <x v="0"/>
    <s v="CHANCELADE"/>
  </r>
  <r>
    <x v="130"/>
    <s v="EF-005"/>
    <x v="2"/>
    <x v="5"/>
    <m/>
    <x v="0"/>
    <n v="168"/>
    <x v="2"/>
    <n v="24650"/>
    <x v="0"/>
    <s v="CHANCELADE"/>
  </r>
  <r>
    <x v="130"/>
    <s v="JB-013"/>
    <x v="3"/>
    <x v="2"/>
    <m/>
    <x v="0"/>
    <n v="168"/>
    <x v="2"/>
    <n v="24310"/>
    <x v="0"/>
    <s v="BRANTOME EN PERIGORD"/>
  </r>
  <r>
    <x v="18"/>
    <s v="MM-004"/>
    <x v="4"/>
    <x v="3"/>
    <m/>
    <x v="0"/>
    <n v="168"/>
    <x v="2"/>
    <n v="24210"/>
    <x v="0"/>
    <s v="LA BACHELLERIE"/>
  </r>
  <r>
    <x v="209"/>
    <s v="NL-014"/>
    <x v="5"/>
    <x v="5"/>
    <m/>
    <x v="0"/>
    <n v="169"/>
    <x v="2"/>
    <n v="24210"/>
    <x v="0"/>
    <s v="LA BACHELLERIE"/>
  </r>
  <r>
    <x v="105"/>
    <s v="PA-001"/>
    <x v="6"/>
    <x v="5"/>
    <m/>
    <x v="0"/>
    <n v="169"/>
    <x v="2"/>
    <n v="24490"/>
    <x v="0"/>
    <s v="LA ROCHE CHALAIS"/>
  </r>
  <r>
    <x v="204"/>
    <s v="TG-003"/>
    <x v="7"/>
    <x v="2"/>
    <m/>
    <x v="0"/>
    <n v="169"/>
    <x v="2"/>
    <n v="24350"/>
    <x v="0"/>
    <s v="BUSSAC"/>
  </r>
  <r>
    <x v="119"/>
    <s v="VS-002"/>
    <x v="8"/>
    <x v="1"/>
    <m/>
    <x v="0"/>
    <n v="169"/>
    <x v="2"/>
    <n v="24630"/>
    <x v="0"/>
    <s v="JUMILHAC LE GRAND"/>
  </r>
  <r>
    <x v="165"/>
    <s v="DG-006"/>
    <x v="0"/>
    <x v="5"/>
    <m/>
    <x v="0"/>
    <n v="169"/>
    <x v="2"/>
    <n v="24520"/>
    <x v="0"/>
    <s v="COURS DE PILE"/>
  </r>
  <r>
    <x v="185"/>
    <s v="DC-011"/>
    <x v="1"/>
    <x v="1"/>
    <m/>
    <x v="0"/>
    <n v="169"/>
    <x v="2"/>
    <n v="24600"/>
    <x v="0"/>
    <s v="CELLES"/>
  </r>
  <r>
    <x v="249"/>
    <s v="EF-005"/>
    <x v="2"/>
    <x v="0"/>
    <m/>
    <x v="0"/>
    <n v="170"/>
    <x v="2"/>
    <n v="24540"/>
    <x v="0"/>
    <s v="ST CASSIEN"/>
  </r>
  <r>
    <x v="72"/>
    <s v="JB-013"/>
    <x v="3"/>
    <x v="3"/>
    <m/>
    <x v="0"/>
    <n v="170"/>
    <x v="2"/>
    <n v="24160"/>
    <x v="0"/>
    <s v="ANLHIAC"/>
  </r>
  <r>
    <x v="135"/>
    <s v="MM-004"/>
    <x v="4"/>
    <x v="4"/>
    <m/>
    <x v="0"/>
    <n v="170"/>
    <x v="2"/>
    <n v="24490"/>
    <x v="0"/>
    <s v="LA ROCHE CHALAIS"/>
  </r>
  <r>
    <x v="250"/>
    <s v="NL-014"/>
    <x v="5"/>
    <x v="5"/>
    <m/>
    <x v="0"/>
    <n v="170"/>
    <x v="2"/>
    <n v="24660"/>
    <x v="0"/>
    <s v="NOTRE DAME DE SANILHAC"/>
  </r>
  <r>
    <x v="40"/>
    <s v="PA-001"/>
    <x v="6"/>
    <x v="5"/>
    <m/>
    <x v="0"/>
    <n v="170"/>
    <x v="2"/>
    <n v="19100"/>
    <x v="1"/>
    <s v="BRIVE"/>
  </r>
  <r>
    <x v="18"/>
    <s v="TG-003"/>
    <x v="7"/>
    <x v="0"/>
    <m/>
    <x v="0"/>
    <n v="170"/>
    <x v="2"/>
    <n v="24580"/>
    <x v="0"/>
    <s v="PLAZAC"/>
  </r>
  <r>
    <x v="211"/>
    <s v="VS-002"/>
    <x v="8"/>
    <x v="0"/>
    <m/>
    <x v="0"/>
    <n v="172"/>
    <x v="2"/>
    <n v="24350"/>
    <x v="0"/>
    <s v="BUSSAC"/>
  </r>
  <r>
    <x v="62"/>
    <s v="DG-006"/>
    <x v="0"/>
    <x v="1"/>
    <m/>
    <x v="0"/>
    <n v="173"/>
    <x v="2"/>
    <n v="24390"/>
    <x v="0"/>
    <s v="COUBJOURS"/>
  </r>
  <r>
    <x v="111"/>
    <s v="DC-011"/>
    <x v="1"/>
    <x v="0"/>
    <m/>
    <x v="0"/>
    <n v="173"/>
    <x v="2"/>
    <n v="24800"/>
    <x v="0"/>
    <s v="ST PAUL LA ROCHE"/>
  </r>
  <r>
    <x v="251"/>
    <s v="EF-005"/>
    <x v="2"/>
    <x v="1"/>
    <m/>
    <x v="0"/>
    <n v="174"/>
    <x v="2"/>
    <n v="24370"/>
    <x v="0"/>
    <s v="PRATS DE CARLUX"/>
  </r>
  <r>
    <x v="48"/>
    <s v="JB-013"/>
    <x v="3"/>
    <x v="0"/>
    <m/>
    <x v="0"/>
    <n v="174"/>
    <x v="2"/>
    <n v="24470"/>
    <x v="0"/>
    <s v="CHAMPS ROMAIN"/>
  </r>
  <r>
    <x v="252"/>
    <s v="MM-004"/>
    <x v="4"/>
    <x v="1"/>
    <m/>
    <x v="0"/>
    <n v="175"/>
    <x v="2"/>
    <n v="24480"/>
    <x v="0"/>
    <s v="ALLES SUR DORDOGNE"/>
  </r>
  <r>
    <x v="253"/>
    <s v="NL-014"/>
    <x v="5"/>
    <x v="1"/>
    <m/>
    <x v="0"/>
    <n v="176"/>
    <x v="2"/>
    <n v="24220"/>
    <x v="0"/>
    <s v="CASTELS"/>
  </r>
  <r>
    <x v="254"/>
    <s v="PA-001"/>
    <x v="6"/>
    <x v="1"/>
    <m/>
    <x v="0"/>
    <n v="176"/>
    <x v="2"/>
    <n v="24400"/>
    <x v="0"/>
    <s v="BOURGNAC"/>
  </r>
  <r>
    <x v="114"/>
    <s v="TG-003"/>
    <x v="7"/>
    <x v="0"/>
    <m/>
    <x v="0"/>
    <n v="177"/>
    <x v="2"/>
    <n v="24290"/>
    <x v="0"/>
    <s v="MONTIGNAC"/>
  </r>
  <r>
    <x v="164"/>
    <s v="VS-002"/>
    <x v="8"/>
    <x v="1"/>
    <m/>
    <x v="0"/>
    <n v="177"/>
    <x v="2"/>
    <n v="24210"/>
    <x v="0"/>
    <s v="LA BACHELLERIE"/>
  </r>
  <r>
    <x v="41"/>
    <s v="DG-006"/>
    <x v="0"/>
    <x v="0"/>
    <m/>
    <x v="0"/>
    <n v="177"/>
    <x v="2"/>
    <n v="24620"/>
    <x v="0"/>
    <s v="PEYZAC LE MOUSTIER"/>
  </r>
  <r>
    <x v="2"/>
    <s v="DC-011"/>
    <x v="1"/>
    <x v="0"/>
    <m/>
    <x v="0"/>
    <n v="178"/>
    <x v="2"/>
    <n v="24150"/>
    <x v="0"/>
    <s v="COUZE ET ST FRONT"/>
  </r>
  <r>
    <x v="255"/>
    <s v="EF-005"/>
    <x v="2"/>
    <x v="4"/>
    <m/>
    <x v="0"/>
    <n v="180"/>
    <x v="2"/>
    <n v="24310"/>
    <x v="0"/>
    <s v="BRANTOME EN PERIGORD"/>
  </r>
  <r>
    <x v="256"/>
    <s v="JB-013"/>
    <x v="3"/>
    <x v="0"/>
    <m/>
    <x v="0"/>
    <n v="181"/>
    <x v="2"/>
    <n v="24130"/>
    <x v="0"/>
    <s v="BOSSET"/>
  </r>
  <r>
    <x v="38"/>
    <s v="MM-004"/>
    <x v="4"/>
    <x v="0"/>
    <m/>
    <x v="0"/>
    <n v="181"/>
    <x v="2"/>
    <n v="24680"/>
    <x v="0"/>
    <s v="GARDONNE"/>
  </r>
  <r>
    <x v="214"/>
    <s v="NL-014"/>
    <x v="5"/>
    <x v="2"/>
    <m/>
    <x v="0"/>
    <n v="182"/>
    <x v="2"/>
    <n v="24440"/>
    <x v="0"/>
    <s v="BEAUMONTOIS EN PERIGORD"/>
  </r>
  <r>
    <x v="222"/>
    <s v="PA-001"/>
    <x v="6"/>
    <x v="1"/>
    <m/>
    <x v="0"/>
    <n v="182"/>
    <x v="2"/>
    <n v="24260"/>
    <x v="0"/>
    <s v="ST CHAMASSY"/>
  </r>
  <r>
    <x v="173"/>
    <s v="TG-003"/>
    <x v="7"/>
    <x v="3"/>
    <m/>
    <x v="0"/>
    <n v="183"/>
    <x v="2"/>
    <n v="24590"/>
    <x v="0"/>
    <s v="ARCHIGNAC"/>
  </r>
  <r>
    <x v="257"/>
    <s v="VS-002"/>
    <x v="8"/>
    <x v="3"/>
    <m/>
    <x v="0"/>
    <n v="184"/>
    <x v="2"/>
    <n v="24270"/>
    <x v="0"/>
    <s v="ANGOISSE"/>
  </r>
  <r>
    <x v="34"/>
    <s v="DG-006"/>
    <x v="0"/>
    <x v="0"/>
    <m/>
    <x v="0"/>
    <n v="185"/>
    <x v="2"/>
    <n v="24460"/>
    <x v="0"/>
    <s v="NEGRONDES"/>
  </r>
  <r>
    <x v="258"/>
    <s v="DC-011"/>
    <x v="1"/>
    <x v="1"/>
    <m/>
    <x v="0"/>
    <n v="186"/>
    <x v="2"/>
    <n v="24750"/>
    <x v="0"/>
    <s v="BOULAZAC ISLE MANOIRE"/>
  </r>
  <r>
    <x v="63"/>
    <s v="EF-005"/>
    <x v="2"/>
    <x v="0"/>
    <m/>
    <x v="0"/>
    <n v="187"/>
    <x v="2"/>
    <n v="24160"/>
    <x v="0"/>
    <s v="ANLHIAC"/>
  </r>
  <r>
    <x v="5"/>
    <s v="JB-013"/>
    <x v="3"/>
    <x v="5"/>
    <m/>
    <x v="0"/>
    <n v="187"/>
    <x v="2"/>
    <n v="24270"/>
    <x v="0"/>
    <s v="ANGOISSE"/>
  </r>
  <r>
    <x v="181"/>
    <s v="MM-004"/>
    <x v="4"/>
    <x v="1"/>
    <m/>
    <x v="0"/>
    <n v="187"/>
    <x v="2"/>
    <n v="24390"/>
    <x v="0"/>
    <s v="COUBJOURS"/>
  </r>
  <r>
    <x v="99"/>
    <s v="NL-014"/>
    <x v="5"/>
    <x v="4"/>
    <m/>
    <x v="0"/>
    <n v="189"/>
    <x v="2"/>
    <n v="24340"/>
    <x v="0"/>
    <s v="LES GRAULGES"/>
  </r>
  <r>
    <x v="249"/>
    <s v="PA-001"/>
    <x v="6"/>
    <x v="1"/>
    <m/>
    <x v="0"/>
    <n v="190"/>
    <x v="2"/>
    <n v="24220"/>
    <x v="0"/>
    <s v="CASTELS"/>
  </r>
  <r>
    <x v="21"/>
    <s v="TG-003"/>
    <x v="7"/>
    <x v="0"/>
    <m/>
    <x v="0"/>
    <n v="191"/>
    <x v="2"/>
    <n v="24440"/>
    <x v="0"/>
    <s v="BEAUMONTOIS EN PERIGORD"/>
  </r>
  <r>
    <x v="259"/>
    <s v="VS-002"/>
    <x v="8"/>
    <x v="1"/>
    <m/>
    <x v="0"/>
    <n v="192"/>
    <x v="2"/>
    <n v="24530"/>
    <x v="0"/>
    <s v="CANTILLAC"/>
  </r>
  <r>
    <x v="236"/>
    <s v="DG-006"/>
    <x v="0"/>
    <x v="0"/>
    <m/>
    <x v="0"/>
    <n v="192"/>
    <x v="2"/>
    <n v="24260"/>
    <x v="0"/>
    <s v="ST CHAMASSY"/>
  </r>
  <r>
    <x v="260"/>
    <s v="DC-011"/>
    <x v="1"/>
    <x v="0"/>
    <m/>
    <x v="0"/>
    <n v="192"/>
    <x v="2"/>
    <n v="24230"/>
    <x v="0"/>
    <s v="BONNEVILLE ST AVIT DE FUMADIERES"/>
  </r>
  <r>
    <x v="135"/>
    <s v="EF-005"/>
    <x v="2"/>
    <x v="0"/>
    <m/>
    <x v="0"/>
    <n v="193"/>
    <x v="2"/>
    <n v="24210"/>
    <x v="0"/>
    <s v="LA BACHELLERIE"/>
  </r>
  <r>
    <x v="45"/>
    <s v="JB-013"/>
    <x v="3"/>
    <x v="0"/>
    <m/>
    <x v="0"/>
    <n v="193"/>
    <x v="2"/>
    <n v="24340"/>
    <x v="0"/>
    <s v="LES GRAULGES"/>
  </r>
  <r>
    <x v="171"/>
    <s v="MM-004"/>
    <x v="4"/>
    <x v="0"/>
    <m/>
    <x v="0"/>
    <n v="195"/>
    <x v="2"/>
    <n v="24240"/>
    <x v="0"/>
    <s v="RIBAGNAC"/>
  </r>
  <r>
    <x v="194"/>
    <s v="NL-014"/>
    <x v="5"/>
    <x v="1"/>
    <m/>
    <x v="0"/>
    <n v="195"/>
    <x v="2"/>
    <n v="24560"/>
    <x v="0"/>
    <s v="BOISSE"/>
  </r>
  <r>
    <x v="261"/>
    <s v="PA-001"/>
    <x v="6"/>
    <x v="1"/>
    <m/>
    <x v="0"/>
    <n v="195"/>
    <x v="2"/>
    <n v="24220"/>
    <x v="0"/>
    <s v="CASTELS"/>
  </r>
  <r>
    <x v="204"/>
    <s v="TG-003"/>
    <x v="7"/>
    <x v="1"/>
    <m/>
    <x v="0"/>
    <n v="196"/>
    <x v="2"/>
    <n v="24800"/>
    <x v="0"/>
    <s v="ST PAUL LA ROCHE"/>
  </r>
  <r>
    <x v="220"/>
    <s v="VS-002"/>
    <x v="8"/>
    <x v="1"/>
    <m/>
    <x v="0"/>
    <n v="197"/>
    <x v="2"/>
    <n v="24310"/>
    <x v="0"/>
    <s v="BRANTOME EN PERIGORD"/>
  </r>
  <r>
    <x v="53"/>
    <s v="DG-006"/>
    <x v="0"/>
    <x v="3"/>
    <m/>
    <x v="0"/>
    <n v="197"/>
    <x v="2"/>
    <n v="24380"/>
    <x v="0"/>
    <s v="GRUN BORDAS"/>
  </r>
  <r>
    <x v="182"/>
    <s v="DC-011"/>
    <x v="1"/>
    <x v="0"/>
    <m/>
    <x v="0"/>
    <n v="197"/>
    <x v="2"/>
    <n v="24230"/>
    <x v="0"/>
    <s v="BONNEVILLE ST AVIT DE FUMADIERES"/>
  </r>
  <r>
    <x v="57"/>
    <s v="EF-005"/>
    <x v="2"/>
    <x v="4"/>
    <m/>
    <x v="0"/>
    <n v="198"/>
    <x v="2"/>
    <n v="24570"/>
    <x v="0"/>
    <s v="CONDAT SUR VEZERE"/>
  </r>
  <r>
    <x v="168"/>
    <s v="JB-013"/>
    <x v="3"/>
    <x v="1"/>
    <m/>
    <x v="0"/>
    <n v="198"/>
    <x v="2"/>
    <n v="24150"/>
    <x v="0"/>
    <s v="COUZE ET ST FRONT"/>
  </r>
  <r>
    <x v="191"/>
    <s v="MM-004"/>
    <x v="4"/>
    <x v="5"/>
    <m/>
    <x v="0"/>
    <n v="198"/>
    <x v="2"/>
    <n v="24240"/>
    <x v="0"/>
    <s v="RIBAGNAC"/>
  </r>
  <r>
    <x v="113"/>
    <s v="NL-014"/>
    <x v="5"/>
    <x v="4"/>
    <m/>
    <x v="0"/>
    <n v="198"/>
    <x v="2"/>
    <n v="24500"/>
    <x v="0"/>
    <s v="EYMET"/>
  </r>
  <r>
    <x v="205"/>
    <s v="PA-001"/>
    <x v="6"/>
    <x v="0"/>
    <m/>
    <x v="0"/>
    <n v="198"/>
    <x v="2"/>
    <n v="24440"/>
    <x v="0"/>
    <s v="BEAUMONTOIS EN PERIGORD"/>
  </r>
  <r>
    <x v="1"/>
    <s v="TG-003"/>
    <x v="7"/>
    <x v="0"/>
    <m/>
    <x v="0"/>
    <n v="199"/>
    <x v="2"/>
    <n v="24100"/>
    <x v="0"/>
    <s v="ST LAURENT DES VIGNES"/>
  </r>
  <r>
    <x v="152"/>
    <s v="VS-002"/>
    <x v="8"/>
    <x v="1"/>
    <m/>
    <x v="0"/>
    <n v="199"/>
    <x v="2"/>
    <n v="24620"/>
    <x v="0"/>
    <s v="PEYZAC LE MOUSTIER"/>
  </r>
  <r>
    <x v="262"/>
    <s v="DG-006"/>
    <x v="0"/>
    <x v="0"/>
    <m/>
    <x v="0"/>
    <n v="201"/>
    <x v="2"/>
    <n v="24390"/>
    <x v="0"/>
    <s v="COUBJOURS"/>
  </r>
  <r>
    <x v="36"/>
    <s v="DC-011"/>
    <x v="1"/>
    <x v="0"/>
    <m/>
    <x v="0"/>
    <n v="203"/>
    <x v="2"/>
    <n v="24220"/>
    <x v="0"/>
    <s v="CASTELS"/>
  </r>
  <r>
    <x v="54"/>
    <s v="EF-005"/>
    <x v="2"/>
    <x v="1"/>
    <m/>
    <x v="0"/>
    <n v="204"/>
    <x v="2"/>
    <n v="24230"/>
    <x v="0"/>
    <s v="BONNEVILLE ST AVIT DE FUMADIERES"/>
  </r>
  <r>
    <x v="123"/>
    <s v="JB-013"/>
    <x v="3"/>
    <x v="1"/>
    <m/>
    <x v="0"/>
    <n v="205"/>
    <x v="2"/>
    <n v="24300"/>
    <x v="0"/>
    <s v="HAUTEFAYE"/>
  </r>
  <r>
    <x v="263"/>
    <s v="MM-004"/>
    <x v="4"/>
    <x v="2"/>
    <m/>
    <x v="0"/>
    <n v="205"/>
    <x v="2"/>
    <n v="24300"/>
    <x v="0"/>
    <s v="HAUTEFAYE"/>
  </r>
  <r>
    <x v="165"/>
    <s v="NL-014"/>
    <x v="5"/>
    <x v="0"/>
    <m/>
    <x v="0"/>
    <n v="206"/>
    <x v="2"/>
    <n v="24610"/>
    <x v="0"/>
    <s v="MINZAC"/>
  </r>
  <r>
    <x v="264"/>
    <s v="PA-001"/>
    <x v="6"/>
    <x v="0"/>
    <m/>
    <x v="0"/>
    <n v="207"/>
    <x v="2"/>
    <n v="24200"/>
    <x v="0"/>
    <s v="PROISSANS"/>
  </r>
  <r>
    <x v="265"/>
    <s v="TG-003"/>
    <x v="7"/>
    <x v="0"/>
    <m/>
    <x v="0"/>
    <n v="208"/>
    <x v="2"/>
    <n v="24800"/>
    <x v="0"/>
    <s v="ST PAUL LA ROCHE"/>
  </r>
  <r>
    <x v="266"/>
    <s v="VS-002"/>
    <x v="8"/>
    <x v="0"/>
    <m/>
    <x v="0"/>
    <n v="208"/>
    <x v="2"/>
    <n v="24620"/>
    <x v="0"/>
    <s v="PEYZAC LE MOUSTIER"/>
  </r>
  <r>
    <x v="18"/>
    <s v="DG-006"/>
    <x v="0"/>
    <x v="1"/>
    <m/>
    <x v="0"/>
    <n v="208"/>
    <x v="2"/>
    <n v="24220"/>
    <x v="0"/>
    <s v="CASTELS"/>
  </r>
  <r>
    <x v="31"/>
    <s v="DC-011"/>
    <x v="1"/>
    <x v="0"/>
    <m/>
    <x v="0"/>
    <n v="209"/>
    <x v="2"/>
    <n v="19100"/>
    <x v="1"/>
    <s v="BRIVE"/>
  </r>
  <r>
    <x v="59"/>
    <s v="EF-005"/>
    <x v="2"/>
    <x v="1"/>
    <m/>
    <x v="0"/>
    <n v="210"/>
    <x v="2"/>
    <n v="24640"/>
    <x v="0"/>
    <s v="LA BOISSIERE D ANS"/>
  </r>
  <r>
    <x v="71"/>
    <s v="JB-013"/>
    <x v="3"/>
    <x v="0"/>
    <m/>
    <x v="0"/>
    <n v="210"/>
    <x v="2"/>
    <n v="24270"/>
    <x v="0"/>
    <s v="ANGOISSE"/>
  </r>
  <r>
    <x v="134"/>
    <s v="MM-004"/>
    <x v="4"/>
    <x v="1"/>
    <m/>
    <x v="0"/>
    <n v="211"/>
    <x v="2"/>
    <n v="24410"/>
    <x v="0"/>
    <s v="FESTALEMPS"/>
  </r>
  <r>
    <x v="267"/>
    <s v="NL-014"/>
    <x v="5"/>
    <x v="1"/>
    <m/>
    <x v="0"/>
    <n v="213"/>
    <x v="2"/>
    <n v="24480"/>
    <x v="0"/>
    <s v="ALLES SUR DORDOGNE"/>
  </r>
  <r>
    <x v="251"/>
    <s v="PA-001"/>
    <x v="6"/>
    <x v="0"/>
    <m/>
    <x v="0"/>
    <n v="214"/>
    <x v="2"/>
    <n v="24330"/>
    <x v="0"/>
    <s v="ST PIERRE DE CHIGNAC"/>
  </r>
  <r>
    <x v="77"/>
    <s v="TG-003"/>
    <x v="7"/>
    <x v="1"/>
    <m/>
    <x v="0"/>
    <n v="214"/>
    <x v="2"/>
    <n v="24340"/>
    <x v="0"/>
    <s v="LES GRAULGES"/>
  </r>
  <r>
    <x v="214"/>
    <s v="VS-002"/>
    <x v="8"/>
    <x v="0"/>
    <m/>
    <x v="0"/>
    <n v="214"/>
    <x v="2"/>
    <n v="24350"/>
    <x v="0"/>
    <s v="BUSSAC"/>
  </r>
  <r>
    <x v="38"/>
    <s v="DG-006"/>
    <x v="0"/>
    <x v="1"/>
    <s v="X"/>
    <x v="0"/>
    <n v="214"/>
    <x v="2"/>
    <n v="24460"/>
    <x v="0"/>
    <s v="NEGRONDES"/>
  </r>
  <r>
    <x v="268"/>
    <s v="DC-011"/>
    <x v="1"/>
    <x v="0"/>
    <m/>
    <x v="0"/>
    <n v="215"/>
    <x v="2"/>
    <n v="24340"/>
    <x v="0"/>
    <s v="LES GRAULGES"/>
  </r>
  <r>
    <x v="22"/>
    <s v="EF-005"/>
    <x v="2"/>
    <x v="2"/>
    <m/>
    <x v="0"/>
    <n v="215"/>
    <x v="2"/>
    <n v="24560"/>
    <x v="0"/>
    <s v="BOISSE"/>
  </r>
  <r>
    <x v="78"/>
    <s v="JB-013"/>
    <x v="3"/>
    <x v="0"/>
    <m/>
    <x v="0"/>
    <n v="216"/>
    <x v="2"/>
    <n v="24240"/>
    <x v="0"/>
    <s v="RIBAGNAC"/>
  </r>
  <r>
    <x v="104"/>
    <s v="MM-004"/>
    <x v="4"/>
    <x v="1"/>
    <m/>
    <x v="0"/>
    <n v="217"/>
    <x v="2"/>
    <n v="24210"/>
    <x v="0"/>
    <s v="LA BACHELLERIE"/>
  </r>
  <r>
    <x v="72"/>
    <s v="NL-014"/>
    <x v="5"/>
    <x v="5"/>
    <m/>
    <x v="0"/>
    <n v="217"/>
    <x v="2"/>
    <n v="24000"/>
    <x v="0"/>
    <s v="PERIGUEUX"/>
  </r>
  <r>
    <x v="229"/>
    <s v="PA-001"/>
    <x v="6"/>
    <x v="4"/>
    <m/>
    <x v="0"/>
    <n v="218"/>
    <x v="2"/>
    <n v="24660"/>
    <x v="0"/>
    <s v="NOTRE DAME DE SANILHAC"/>
  </r>
  <r>
    <x v="269"/>
    <s v="TG-003"/>
    <x v="7"/>
    <x v="0"/>
    <m/>
    <x v="0"/>
    <n v="218"/>
    <x v="2"/>
    <n v="24320"/>
    <x v="0"/>
    <s v="BOURG DES MAISONS"/>
  </r>
  <r>
    <x v="178"/>
    <s v="VS-002"/>
    <x v="8"/>
    <x v="0"/>
    <m/>
    <x v="0"/>
    <n v="219"/>
    <x v="2"/>
    <n v="24700"/>
    <x v="0"/>
    <s v="ST MARTIAL D ARTENSET"/>
  </r>
  <r>
    <x v="270"/>
    <s v="DG-006"/>
    <x v="0"/>
    <x v="1"/>
    <m/>
    <x v="0"/>
    <n v="220"/>
    <x v="2"/>
    <n v="24470"/>
    <x v="0"/>
    <s v="CHAMPS ROMAIN"/>
  </r>
  <r>
    <x v="190"/>
    <s v="DC-011"/>
    <x v="1"/>
    <x v="1"/>
    <m/>
    <x v="1"/>
    <n v="221"/>
    <x v="2"/>
    <n v="24300"/>
    <x v="0"/>
    <s v="HAUTEFAYE"/>
  </r>
  <r>
    <x v="72"/>
    <s v="EF-005"/>
    <x v="2"/>
    <x v="0"/>
    <m/>
    <x v="0"/>
    <n v="221"/>
    <x v="2"/>
    <n v="24510"/>
    <x v="0"/>
    <s v="PAUNAT"/>
  </r>
  <r>
    <x v="271"/>
    <s v="EF-005"/>
    <x v="2"/>
    <x v="1"/>
    <m/>
    <x v="0"/>
    <n v="221"/>
    <x v="2"/>
    <n v="24130"/>
    <x v="0"/>
    <s v="BOSSET"/>
  </r>
  <r>
    <x v="62"/>
    <s v="EF-005"/>
    <x v="2"/>
    <x v="0"/>
    <m/>
    <x v="0"/>
    <n v="223"/>
    <x v="2"/>
    <n v="24190"/>
    <x v="0"/>
    <s v="ST SEVERIN D ESTISSAC"/>
  </r>
  <r>
    <x v="272"/>
    <s v="EF-005"/>
    <x v="2"/>
    <x v="0"/>
    <m/>
    <x v="0"/>
    <n v="226"/>
    <x v="2"/>
    <n v="24160"/>
    <x v="0"/>
    <s v="ANLHIAC"/>
  </r>
  <r>
    <x v="15"/>
    <s v="EF-005"/>
    <x v="2"/>
    <x v="0"/>
    <m/>
    <x v="0"/>
    <n v="226"/>
    <x v="2"/>
    <n v="24590"/>
    <x v="0"/>
    <s v="ARCHIGNAC"/>
  </r>
  <r>
    <x v="148"/>
    <s v="EF-005"/>
    <x v="2"/>
    <x v="0"/>
    <m/>
    <x v="0"/>
    <n v="226"/>
    <x v="2"/>
    <n v="24500"/>
    <x v="0"/>
    <s v="EYMET"/>
  </r>
  <r>
    <x v="178"/>
    <s v="EF-005"/>
    <x v="2"/>
    <x v="1"/>
    <m/>
    <x v="0"/>
    <n v="226"/>
    <x v="2"/>
    <n v="24440"/>
    <x v="0"/>
    <s v="BEAUMONTOIS EN PERIGORD"/>
  </r>
  <r>
    <x v="159"/>
    <s v="EF-005"/>
    <x v="2"/>
    <x v="0"/>
    <m/>
    <x v="0"/>
    <n v="227"/>
    <x v="2"/>
    <n v="24680"/>
    <x v="0"/>
    <s v="GARDONNE"/>
  </r>
  <r>
    <x v="273"/>
    <s v="EF-005"/>
    <x v="2"/>
    <x v="0"/>
    <m/>
    <x v="0"/>
    <n v="230"/>
    <x v="2"/>
    <n v="24170"/>
    <x v="0"/>
    <s v="PAYS DE BELVES"/>
  </r>
  <r>
    <x v="274"/>
    <s v="EF-005"/>
    <x v="2"/>
    <x v="1"/>
    <m/>
    <x v="0"/>
    <n v="230"/>
    <x v="2"/>
    <n v="24370"/>
    <x v="0"/>
    <s v="PRATS DE CARLUX"/>
  </r>
  <r>
    <x v="28"/>
    <s v="EF-005"/>
    <x v="2"/>
    <x v="0"/>
    <s v="X"/>
    <x v="0"/>
    <n v="231"/>
    <x v="2"/>
    <n v="24750"/>
    <x v="0"/>
    <s v="BOULAZAC ISLE MANOIRE"/>
  </r>
  <r>
    <x v="183"/>
    <s v="EF-005"/>
    <x v="2"/>
    <x v="1"/>
    <m/>
    <x v="0"/>
    <n v="232"/>
    <x v="2"/>
    <n v="24470"/>
    <x v="0"/>
    <s v="CHAMPS ROMAIN"/>
  </r>
  <r>
    <x v="191"/>
    <s v="EF-005"/>
    <x v="2"/>
    <x v="1"/>
    <m/>
    <x v="0"/>
    <n v="232"/>
    <x v="2"/>
    <n v="24000"/>
    <x v="0"/>
    <s v="PERIGUEUX"/>
  </r>
  <r>
    <x v="27"/>
    <s v="EF-005"/>
    <x v="2"/>
    <x v="1"/>
    <m/>
    <x v="0"/>
    <n v="233"/>
    <x v="2"/>
    <n v="24330"/>
    <x v="0"/>
    <s v="ST PIERRE DE CHIGNAC"/>
  </r>
  <r>
    <x v="275"/>
    <s v="EF-005"/>
    <x v="2"/>
    <x v="1"/>
    <m/>
    <x v="0"/>
    <n v="235"/>
    <x v="2"/>
    <n v="24330"/>
    <x v="0"/>
    <s v="ST PIERRE DE CHIGNAC"/>
  </r>
  <r>
    <x v="180"/>
    <s v="EF-005"/>
    <x v="2"/>
    <x v="0"/>
    <m/>
    <x v="0"/>
    <n v="235"/>
    <x v="2"/>
    <n v="24590"/>
    <x v="0"/>
    <s v="ARCHIGNAC"/>
  </r>
  <r>
    <x v="164"/>
    <s v="EF-005"/>
    <x v="2"/>
    <x v="0"/>
    <m/>
    <x v="0"/>
    <n v="235"/>
    <x v="2"/>
    <n v="24490"/>
    <x v="0"/>
    <s v="LA ROCHE CHALAIS"/>
  </r>
  <r>
    <x v="17"/>
    <s v="EF-005"/>
    <x v="2"/>
    <x v="0"/>
    <m/>
    <x v="0"/>
    <n v="235"/>
    <x v="2"/>
    <n v="24600"/>
    <x v="0"/>
    <s v="CELLES"/>
  </r>
  <r>
    <x v="82"/>
    <s v="EF-005"/>
    <x v="2"/>
    <x v="1"/>
    <m/>
    <x v="0"/>
    <n v="236"/>
    <x v="2"/>
    <n v="24580"/>
    <x v="0"/>
    <s v="PLAZAC"/>
  </r>
  <r>
    <x v="187"/>
    <s v="JB-013"/>
    <x v="3"/>
    <x v="0"/>
    <m/>
    <x v="0"/>
    <n v="236"/>
    <x v="2"/>
    <n v="24390"/>
    <x v="0"/>
    <s v="COUBJOURS"/>
  </r>
  <r>
    <x v="276"/>
    <s v="MM-004"/>
    <x v="4"/>
    <x v="0"/>
    <m/>
    <x v="0"/>
    <n v="237"/>
    <x v="2"/>
    <n v="24630"/>
    <x v="0"/>
    <s v="JUMILHAC LE GRAND"/>
  </r>
  <r>
    <x v="239"/>
    <s v="NL-014"/>
    <x v="5"/>
    <x v="1"/>
    <m/>
    <x v="0"/>
    <n v="237"/>
    <x v="2"/>
    <n v="24200"/>
    <x v="0"/>
    <s v="PROISSANS"/>
  </r>
  <r>
    <x v="277"/>
    <s v="PA-001"/>
    <x v="6"/>
    <x v="1"/>
    <m/>
    <x v="0"/>
    <n v="237"/>
    <x v="2"/>
    <n v="24320"/>
    <x v="0"/>
    <s v="BOURG DES MAISONS"/>
  </r>
  <r>
    <x v="217"/>
    <s v="TG-003"/>
    <x v="7"/>
    <x v="0"/>
    <m/>
    <x v="1"/>
    <n v="239"/>
    <x v="2"/>
    <n v="24300"/>
    <x v="0"/>
    <s v="HAUTEFAYE"/>
  </r>
  <r>
    <x v="79"/>
    <s v="VS-002"/>
    <x v="8"/>
    <x v="0"/>
    <m/>
    <x v="0"/>
    <n v="239"/>
    <x v="2"/>
    <n v="24750"/>
    <x v="0"/>
    <s v="BOULAZAC ISLE MANOIRE"/>
  </r>
  <r>
    <x v="41"/>
    <s v="DG-006"/>
    <x v="0"/>
    <x v="0"/>
    <m/>
    <x v="0"/>
    <n v="242"/>
    <x v="2"/>
    <n v="24220"/>
    <x v="0"/>
    <s v="CASTELS"/>
  </r>
  <r>
    <x v="9"/>
    <s v="DC-011"/>
    <x v="1"/>
    <x v="0"/>
    <m/>
    <x v="0"/>
    <n v="245"/>
    <x v="2"/>
    <n v="24500"/>
    <x v="0"/>
    <s v="EYMET"/>
  </r>
  <r>
    <x v="221"/>
    <s v="EF-005"/>
    <x v="2"/>
    <x v="0"/>
    <m/>
    <x v="0"/>
    <n v="246"/>
    <x v="2"/>
    <n v="24610"/>
    <x v="0"/>
    <s v="MINZAC"/>
  </r>
  <r>
    <x v="22"/>
    <s v="JB-013"/>
    <x v="3"/>
    <x v="0"/>
    <m/>
    <x v="0"/>
    <n v="246"/>
    <x v="2"/>
    <n v="24610"/>
    <x v="0"/>
    <s v="MINZAC"/>
  </r>
  <r>
    <x v="278"/>
    <s v="MM-004"/>
    <x v="4"/>
    <x v="1"/>
    <m/>
    <x v="0"/>
    <n v="247"/>
    <x v="2"/>
    <n v="24190"/>
    <x v="0"/>
    <s v="ST SEVERIN D ESTISSAC"/>
  </r>
  <r>
    <x v="120"/>
    <s v="NL-014"/>
    <x v="5"/>
    <x v="0"/>
    <m/>
    <x v="0"/>
    <n v="248"/>
    <x v="2"/>
    <n v="24210"/>
    <x v="0"/>
    <s v="LA BACHELLERIE"/>
  </r>
  <r>
    <x v="185"/>
    <s v="PA-001"/>
    <x v="6"/>
    <x v="0"/>
    <m/>
    <x v="0"/>
    <n v="248"/>
    <x v="2"/>
    <n v="24370"/>
    <x v="0"/>
    <s v="PRATS DE CARLUX"/>
  </r>
  <r>
    <x v="261"/>
    <s v="TG-003"/>
    <x v="7"/>
    <x v="0"/>
    <m/>
    <x v="0"/>
    <n v="248"/>
    <x v="2"/>
    <n v="24300"/>
    <x v="0"/>
    <s v="HAUTEFAYE"/>
  </r>
  <r>
    <x v="276"/>
    <s v="VS-002"/>
    <x v="8"/>
    <x v="1"/>
    <m/>
    <x v="0"/>
    <n v="249"/>
    <x v="2"/>
    <n v="24360"/>
    <x v="0"/>
    <s v="ST BARTHELEMY DE BUSSIERE"/>
  </r>
  <r>
    <x v="80"/>
    <s v="DG-006"/>
    <x v="0"/>
    <x v="1"/>
    <m/>
    <x v="0"/>
    <n v="249"/>
    <x v="2"/>
    <n v="24350"/>
    <x v="0"/>
    <s v="BUSSAC"/>
  </r>
  <r>
    <x v="239"/>
    <s v="DC-011"/>
    <x v="1"/>
    <x v="1"/>
    <m/>
    <x v="0"/>
    <n v="250"/>
    <x v="2"/>
    <n v="24150"/>
    <x v="0"/>
    <s v="COUZE ET ST FRONT"/>
  </r>
  <r>
    <x v="69"/>
    <s v="EF-005"/>
    <x v="2"/>
    <x v="2"/>
    <m/>
    <x v="0"/>
    <n v="250"/>
    <x v="2"/>
    <n v="19000"/>
    <x v="1"/>
    <s v="TULLE"/>
  </r>
  <r>
    <x v="279"/>
    <s v="JB-013"/>
    <x v="3"/>
    <x v="1"/>
    <m/>
    <x v="0"/>
    <n v="250"/>
    <x v="2"/>
    <n v="24290"/>
    <x v="0"/>
    <s v="MONTIGNAC"/>
  </r>
  <r>
    <x v="209"/>
    <s v="MM-004"/>
    <x v="4"/>
    <x v="1"/>
    <m/>
    <x v="0"/>
    <n v="251"/>
    <x v="2"/>
    <n v="24750"/>
    <x v="0"/>
    <s v="BOULAZAC ISLE MANOIRE"/>
  </r>
  <r>
    <x v="280"/>
    <s v="NL-014"/>
    <x v="5"/>
    <x v="1"/>
    <m/>
    <x v="0"/>
    <n v="251"/>
    <x v="2"/>
    <n v="24530"/>
    <x v="0"/>
    <s v="CANTILLAC"/>
  </r>
  <r>
    <x v="167"/>
    <s v="PA-001"/>
    <x v="6"/>
    <x v="0"/>
    <m/>
    <x v="0"/>
    <n v="252"/>
    <x v="2"/>
    <n v="24170"/>
    <x v="0"/>
    <s v="PAYS DE BELVES"/>
  </r>
  <r>
    <x v="281"/>
    <s v="TG-003"/>
    <x v="7"/>
    <x v="3"/>
    <m/>
    <x v="0"/>
    <n v="252"/>
    <x v="2"/>
    <n v="24800"/>
    <x v="0"/>
    <s v="ST PAUL LA ROCHE"/>
  </r>
  <r>
    <x v="13"/>
    <s v="VS-002"/>
    <x v="8"/>
    <x v="1"/>
    <m/>
    <x v="0"/>
    <n v="252"/>
    <x v="2"/>
    <n v="24490"/>
    <x v="0"/>
    <s v="LA ROCHE CHALAIS"/>
  </r>
  <r>
    <x v="282"/>
    <s v="DG-006"/>
    <x v="0"/>
    <x v="1"/>
    <m/>
    <x v="0"/>
    <n v="254"/>
    <x v="2"/>
    <n v="24700"/>
    <x v="0"/>
    <s v="ST MARTIAL D ARTENSET"/>
  </r>
  <r>
    <x v="69"/>
    <s v="DC-011"/>
    <x v="1"/>
    <x v="4"/>
    <m/>
    <x v="0"/>
    <n v="254"/>
    <x v="2"/>
    <n v="24590"/>
    <x v="0"/>
    <s v="ARCHIGNAC"/>
  </r>
  <r>
    <x v="97"/>
    <s v="EF-005"/>
    <x v="2"/>
    <x v="1"/>
    <m/>
    <x v="0"/>
    <n v="255"/>
    <x v="2"/>
    <n v="24490"/>
    <x v="0"/>
    <s v="LA ROCHE CHALAIS"/>
  </r>
  <r>
    <x v="75"/>
    <s v="JB-013"/>
    <x v="3"/>
    <x v="0"/>
    <m/>
    <x v="0"/>
    <n v="256"/>
    <x v="2"/>
    <n v="24570"/>
    <x v="0"/>
    <s v="CONDAT SUR VEZERE"/>
  </r>
  <r>
    <x v="254"/>
    <s v="MM-004"/>
    <x v="4"/>
    <x v="4"/>
    <m/>
    <x v="0"/>
    <n v="256"/>
    <x v="2"/>
    <n v="24260"/>
    <x v="0"/>
    <s v="ST CHAMASSY"/>
  </r>
  <r>
    <x v="180"/>
    <s v="NL-014"/>
    <x v="5"/>
    <x v="1"/>
    <m/>
    <x v="0"/>
    <n v="257"/>
    <x v="2"/>
    <n v="24490"/>
    <x v="0"/>
    <s v="LA ROCHE CHALAIS"/>
  </r>
  <r>
    <x v="283"/>
    <s v="PA-001"/>
    <x v="6"/>
    <x v="1"/>
    <m/>
    <x v="0"/>
    <n v="257"/>
    <x v="2"/>
    <n v="19100"/>
    <x v="1"/>
    <s v="BRIVE"/>
  </r>
  <r>
    <x v="112"/>
    <s v="TG-003"/>
    <x v="7"/>
    <x v="0"/>
    <m/>
    <x v="0"/>
    <n v="258"/>
    <x v="2"/>
    <n v="24480"/>
    <x v="0"/>
    <s v="ALLES SUR DORDOGNE"/>
  </r>
  <r>
    <x v="207"/>
    <s v="VS-002"/>
    <x v="8"/>
    <x v="3"/>
    <m/>
    <x v="1"/>
    <n v="258"/>
    <x v="2"/>
    <n v="24350"/>
    <x v="0"/>
    <s v="BUSSAC"/>
  </r>
  <r>
    <x v="90"/>
    <s v="DG-006"/>
    <x v="0"/>
    <x v="0"/>
    <m/>
    <x v="0"/>
    <n v="259"/>
    <x v="2"/>
    <n v="24160"/>
    <x v="0"/>
    <s v="ANLHIAC"/>
  </r>
  <r>
    <x v="284"/>
    <s v="DC-011"/>
    <x v="1"/>
    <x v="0"/>
    <m/>
    <x v="0"/>
    <n v="259"/>
    <x v="2"/>
    <n v="24100"/>
    <x v="0"/>
    <s v="ST LAURENT DES VIGNES"/>
  </r>
  <r>
    <x v="285"/>
    <s v="EF-005"/>
    <x v="2"/>
    <x v="1"/>
    <m/>
    <x v="0"/>
    <n v="260"/>
    <x v="2"/>
    <n v="24380"/>
    <x v="0"/>
    <s v="GRUN BORDAS"/>
  </r>
  <r>
    <x v="82"/>
    <s v="JB-013"/>
    <x v="3"/>
    <x v="0"/>
    <m/>
    <x v="0"/>
    <n v="261"/>
    <x v="2"/>
    <n v="24390"/>
    <x v="0"/>
    <s v="COUBJOURS"/>
  </r>
  <r>
    <x v="84"/>
    <s v="MM-004"/>
    <x v="4"/>
    <x v="0"/>
    <m/>
    <x v="0"/>
    <n v="261"/>
    <x v="2"/>
    <n v="24520"/>
    <x v="0"/>
    <s v="COURS DE PILE"/>
  </r>
  <r>
    <x v="72"/>
    <s v="NL-014"/>
    <x v="5"/>
    <x v="1"/>
    <m/>
    <x v="0"/>
    <n v="262"/>
    <x v="2"/>
    <n v="24680"/>
    <x v="0"/>
    <s v="GARDONNE"/>
  </r>
  <r>
    <x v="4"/>
    <s v="PA-001"/>
    <x v="6"/>
    <x v="0"/>
    <m/>
    <x v="0"/>
    <n v="262"/>
    <x v="2"/>
    <n v="24660"/>
    <x v="0"/>
    <s v="NOTRE DAME DE SANILHAC"/>
  </r>
  <r>
    <x v="268"/>
    <s v="TG-003"/>
    <x v="7"/>
    <x v="1"/>
    <m/>
    <x v="0"/>
    <n v="263"/>
    <x v="2"/>
    <n v="24230"/>
    <x v="0"/>
    <s v="BONNEVILLE ST AVIT DE FUMADIERES"/>
  </r>
  <r>
    <x v="133"/>
    <s v="VS-002"/>
    <x v="8"/>
    <x v="0"/>
    <m/>
    <x v="0"/>
    <n v="265"/>
    <x v="2"/>
    <n v="24250"/>
    <x v="0"/>
    <s v="CASTELNAUD LA CHAPELLE"/>
  </r>
  <r>
    <x v="38"/>
    <s v="DG-006"/>
    <x v="0"/>
    <x v="0"/>
    <m/>
    <x v="0"/>
    <n v="265"/>
    <x v="2"/>
    <n v="24380"/>
    <x v="0"/>
    <s v="GRUN BORDAS"/>
  </r>
  <r>
    <x v="249"/>
    <s v="DC-011"/>
    <x v="1"/>
    <x v="0"/>
    <m/>
    <x v="0"/>
    <n v="266"/>
    <x v="2"/>
    <n v="24450"/>
    <x v="0"/>
    <s v="LA COQUILLE"/>
  </r>
  <r>
    <x v="66"/>
    <s v="EF-005"/>
    <x v="2"/>
    <x v="1"/>
    <m/>
    <x v="0"/>
    <n v="266"/>
    <x v="2"/>
    <n v="24470"/>
    <x v="0"/>
    <s v="CHAMPS ROMAIN"/>
  </r>
  <r>
    <x v="53"/>
    <s v="JB-013"/>
    <x v="3"/>
    <x v="1"/>
    <m/>
    <x v="0"/>
    <n v="268"/>
    <x v="2"/>
    <n v="24500"/>
    <x v="0"/>
    <s v="EYMET"/>
  </r>
  <r>
    <x v="286"/>
    <s v="MM-004"/>
    <x v="4"/>
    <x v="0"/>
    <m/>
    <x v="0"/>
    <n v="268"/>
    <x v="2"/>
    <n v="24620"/>
    <x v="0"/>
    <s v="PEYZAC LE MOUSTIER"/>
  </r>
  <r>
    <x v="187"/>
    <s v="NL-014"/>
    <x v="5"/>
    <x v="0"/>
    <m/>
    <x v="0"/>
    <n v="269"/>
    <x v="2"/>
    <n v="24530"/>
    <x v="0"/>
    <s v="CANTILLAC"/>
  </r>
  <r>
    <x v="287"/>
    <s v="PA-001"/>
    <x v="6"/>
    <x v="0"/>
    <m/>
    <x v="0"/>
    <n v="269"/>
    <x v="2"/>
    <n v="24310"/>
    <x v="0"/>
    <s v="BRANTOME EN PERIGORD"/>
  </r>
  <r>
    <x v="0"/>
    <s v="TG-003"/>
    <x v="7"/>
    <x v="0"/>
    <m/>
    <x v="0"/>
    <n v="270"/>
    <x v="2"/>
    <n v="24330"/>
    <x v="0"/>
    <s v="ST PIERRE DE CHIGNAC"/>
  </r>
  <r>
    <x v="13"/>
    <s v="VS-002"/>
    <x v="8"/>
    <x v="1"/>
    <m/>
    <x v="0"/>
    <n v="270"/>
    <x v="2"/>
    <n v="24130"/>
    <x v="0"/>
    <s v="BOSSET"/>
  </r>
  <r>
    <x v="171"/>
    <s v="DG-006"/>
    <x v="0"/>
    <x v="0"/>
    <m/>
    <x v="0"/>
    <n v="272"/>
    <x v="2"/>
    <n v="24310"/>
    <x v="0"/>
    <s v="BRANTOME EN PERIGORD"/>
  </r>
  <r>
    <x v="46"/>
    <s v="DC-011"/>
    <x v="1"/>
    <x v="1"/>
    <m/>
    <x v="0"/>
    <n v="272"/>
    <x v="2"/>
    <n v="24000"/>
    <x v="0"/>
    <s v="PERIGUEUX"/>
  </r>
  <r>
    <x v="288"/>
    <s v="EF-005"/>
    <x v="2"/>
    <x v="1"/>
    <m/>
    <x v="0"/>
    <n v="272"/>
    <x v="2"/>
    <n v="24390"/>
    <x v="0"/>
    <s v="COUBJOURS"/>
  </r>
  <r>
    <x v="64"/>
    <s v="JB-013"/>
    <x v="3"/>
    <x v="0"/>
    <m/>
    <x v="0"/>
    <n v="273"/>
    <x v="2"/>
    <n v="24370"/>
    <x v="0"/>
    <s v="PRATS DE CARLUX"/>
  </r>
  <r>
    <x v="90"/>
    <s v="MM-004"/>
    <x v="4"/>
    <x v="0"/>
    <m/>
    <x v="0"/>
    <n v="273"/>
    <x v="2"/>
    <n v="24420"/>
    <x v="0"/>
    <s v="ST VINCENT SUR L ISLE"/>
  </r>
  <r>
    <x v="153"/>
    <s v="NL-014"/>
    <x v="5"/>
    <x v="0"/>
    <m/>
    <x v="0"/>
    <n v="274"/>
    <x v="2"/>
    <n v="24620"/>
    <x v="0"/>
    <s v="PEYZAC LE MOUSTIER"/>
  </r>
  <r>
    <x v="159"/>
    <s v="PA-001"/>
    <x v="6"/>
    <x v="1"/>
    <m/>
    <x v="0"/>
    <n v="275"/>
    <x v="2"/>
    <n v="24100"/>
    <x v="0"/>
    <s v="ST LAURENT DES VIGNES"/>
  </r>
  <r>
    <x v="32"/>
    <s v="TG-003"/>
    <x v="7"/>
    <x v="0"/>
    <m/>
    <x v="0"/>
    <n v="276"/>
    <x v="2"/>
    <n v="24400"/>
    <x v="0"/>
    <s v="BOURGNAC"/>
  </r>
  <r>
    <x v="224"/>
    <s v="VS-002"/>
    <x v="8"/>
    <x v="0"/>
    <m/>
    <x v="0"/>
    <n v="277"/>
    <x v="2"/>
    <n v="24800"/>
    <x v="0"/>
    <s v="ST PAUL LA ROCHE"/>
  </r>
  <r>
    <x v="138"/>
    <s v="DG-006"/>
    <x v="0"/>
    <x v="0"/>
    <m/>
    <x v="0"/>
    <n v="277"/>
    <x v="2"/>
    <n v="24150"/>
    <x v="0"/>
    <s v="COUZE ET ST FRONT"/>
  </r>
  <r>
    <x v="283"/>
    <s v="DC-011"/>
    <x v="1"/>
    <x v="0"/>
    <m/>
    <x v="0"/>
    <n v="277"/>
    <x v="2"/>
    <n v="24410"/>
    <x v="0"/>
    <s v="FESTALEMPS"/>
  </r>
  <r>
    <x v="116"/>
    <s v="EF-005"/>
    <x v="2"/>
    <x v="0"/>
    <m/>
    <x v="0"/>
    <n v="278"/>
    <x v="2"/>
    <n v="24160"/>
    <x v="0"/>
    <s v="ANLHIAC"/>
  </r>
  <r>
    <x v="114"/>
    <s v="JB-013"/>
    <x v="3"/>
    <x v="0"/>
    <m/>
    <x v="0"/>
    <n v="278"/>
    <x v="2"/>
    <n v="24160"/>
    <x v="0"/>
    <s v="ANLHIAC"/>
  </r>
  <r>
    <x v="146"/>
    <s v="MM-004"/>
    <x v="4"/>
    <x v="0"/>
    <m/>
    <x v="0"/>
    <n v="278"/>
    <x v="2"/>
    <n v="24370"/>
    <x v="0"/>
    <s v="PRATS DE CARLUX"/>
  </r>
  <r>
    <x v="39"/>
    <s v="NL-014"/>
    <x v="5"/>
    <x v="1"/>
    <m/>
    <x v="0"/>
    <n v="279"/>
    <x v="2"/>
    <n v="24600"/>
    <x v="0"/>
    <s v="CELLES"/>
  </r>
  <r>
    <x v="153"/>
    <s v="PA-001"/>
    <x v="6"/>
    <x v="0"/>
    <m/>
    <x v="0"/>
    <n v="280"/>
    <x v="2"/>
    <n v="24640"/>
    <x v="0"/>
    <s v="LA BOISSIERE D ANS"/>
  </r>
  <r>
    <x v="241"/>
    <s v="TG-003"/>
    <x v="7"/>
    <x v="0"/>
    <m/>
    <x v="0"/>
    <n v="280"/>
    <x v="2"/>
    <n v="24310"/>
    <x v="0"/>
    <s v="BRANTOME EN PERIGORD"/>
  </r>
  <r>
    <x v="278"/>
    <s v="VS-002"/>
    <x v="8"/>
    <x v="0"/>
    <m/>
    <x v="0"/>
    <n v="283"/>
    <x v="2"/>
    <n v="24510"/>
    <x v="0"/>
    <s v="PAUNAT"/>
  </r>
  <r>
    <x v="283"/>
    <s v="DG-006"/>
    <x v="0"/>
    <x v="1"/>
    <m/>
    <x v="0"/>
    <n v="283"/>
    <x v="2"/>
    <n v="24380"/>
    <x v="0"/>
    <s v="GRUN BORDAS"/>
  </r>
  <r>
    <x v="151"/>
    <s v="DC-011"/>
    <x v="1"/>
    <x v="0"/>
    <m/>
    <x v="0"/>
    <n v="285"/>
    <x v="2"/>
    <n v="24500"/>
    <x v="0"/>
    <s v="EYMET"/>
  </r>
  <r>
    <x v="289"/>
    <s v="EF-005"/>
    <x v="2"/>
    <x v="0"/>
    <m/>
    <x v="0"/>
    <n v="286"/>
    <x v="2"/>
    <n v="24290"/>
    <x v="0"/>
    <s v="MONTIGNAC"/>
  </r>
  <r>
    <x v="290"/>
    <s v="JB-013"/>
    <x v="3"/>
    <x v="1"/>
    <m/>
    <x v="0"/>
    <n v="287"/>
    <x v="2"/>
    <n v="24340"/>
    <x v="0"/>
    <s v="LES GRAULGES"/>
  </r>
  <r>
    <x v="248"/>
    <s v="MM-004"/>
    <x v="4"/>
    <x v="0"/>
    <m/>
    <x v="0"/>
    <n v="288"/>
    <x v="2"/>
    <n v="24150"/>
    <x v="0"/>
    <s v="COUZE ET ST FRONT"/>
  </r>
  <r>
    <x v="77"/>
    <s v="NL-014"/>
    <x v="5"/>
    <x v="0"/>
    <m/>
    <x v="0"/>
    <n v="289"/>
    <x v="2"/>
    <n v="24130"/>
    <x v="0"/>
    <s v="BOSSET"/>
  </r>
  <r>
    <x v="206"/>
    <s v="PA-001"/>
    <x v="6"/>
    <x v="2"/>
    <m/>
    <x v="0"/>
    <n v="289"/>
    <x v="2"/>
    <n v="24560"/>
    <x v="0"/>
    <s v="BOISSE"/>
  </r>
  <r>
    <x v="291"/>
    <s v="TG-003"/>
    <x v="7"/>
    <x v="2"/>
    <m/>
    <x v="0"/>
    <n v="290"/>
    <x v="2"/>
    <n v="24470"/>
    <x v="0"/>
    <s v="CHAMPS ROMAIN"/>
  </r>
  <r>
    <x v="132"/>
    <s v="VS-002"/>
    <x v="8"/>
    <x v="0"/>
    <m/>
    <x v="0"/>
    <n v="290"/>
    <x v="2"/>
    <n v="24110"/>
    <x v="0"/>
    <s v="ST AQUILIN"/>
  </r>
  <r>
    <x v="292"/>
    <s v="DG-006"/>
    <x v="0"/>
    <x v="1"/>
    <m/>
    <x v="0"/>
    <n v="291"/>
    <x v="2"/>
    <n v="24110"/>
    <x v="0"/>
    <s v="ST AQUILIN"/>
  </r>
  <r>
    <x v="293"/>
    <s v="DC-011"/>
    <x v="1"/>
    <x v="0"/>
    <m/>
    <x v="0"/>
    <n v="293"/>
    <x v="2"/>
    <n v="24250"/>
    <x v="0"/>
    <s v="CASTELNAUD LA CHAPELLE"/>
  </r>
  <r>
    <x v="254"/>
    <s v="EF-005"/>
    <x v="2"/>
    <x v="0"/>
    <m/>
    <x v="0"/>
    <n v="293"/>
    <x v="2"/>
    <n v="24640"/>
    <x v="0"/>
    <s v="LA BOISSIERE D ANS"/>
  </r>
  <r>
    <x v="294"/>
    <s v="JB-013"/>
    <x v="3"/>
    <x v="0"/>
    <m/>
    <x v="0"/>
    <n v="294"/>
    <x v="2"/>
    <n v="24680"/>
    <x v="0"/>
    <s v="GARDONNE"/>
  </r>
  <r>
    <x v="135"/>
    <s v="MM-004"/>
    <x v="4"/>
    <x v="0"/>
    <m/>
    <x v="0"/>
    <n v="296"/>
    <x v="2"/>
    <n v="24610"/>
    <x v="0"/>
    <s v="MINZAC"/>
  </r>
  <r>
    <x v="295"/>
    <s v="NL-014"/>
    <x v="5"/>
    <x v="1"/>
    <m/>
    <x v="0"/>
    <n v="297"/>
    <x v="2"/>
    <n v="24750"/>
    <x v="0"/>
    <s v="BOULAZAC ISLE MANOIRE"/>
  </r>
  <r>
    <x v="296"/>
    <s v="PA-001"/>
    <x v="6"/>
    <x v="1"/>
    <m/>
    <x v="0"/>
    <n v="297"/>
    <x v="2"/>
    <n v="24300"/>
    <x v="0"/>
    <s v="HAUTEFAYE"/>
  </r>
  <r>
    <x v="262"/>
    <s v="TG-003"/>
    <x v="7"/>
    <x v="0"/>
    <m/>
    <x v="0"/>
    <n v="299"/>
    <x v="2"/>
    <n v="24510"/>
    <x v="0"/>
    <s v="PAUNAT"/>
  </r>
  <r>
    <x v="97"/>
    <s v="VS-002"/>
    <x v="8"/>
    <x v="0"/>
    <m/>
    <x v="0"/>
    <n v="299"/>
    <x v="2"/>
    <n v="24220"/>
    <x v="0"/>
    <s v="CASTELS"/>
  </r>
  <r>
    <x v="233"/>
    <s v="DG-006"/>
    <x v="0"/>
    <x v="1"/>
    <m/>
    <x v="0"/>
    <n v="301"/>
    <x v="2"/>
    <n v="24130"/>
    <x v="0"/>
    <s v="BOSSET"/>
  </r>
  <r>
    <x v="59"/>
    <s v="DC-011"/>
    <x v="1"/>
    <x v="0"/>
    <m/>
    <x v="0"/>
    <n v="301"/>
    <x v="2"/>
    <n v="24460"/>
    <x v="0"/>
    <s v="NEGRONDES"/>
  </r>
  <r>
    <x v="297"/>
    <s v="EF-005"/>
    <x v="2"/>
    <x v="4"/>
    <m/>
    <x v="0"/>
    <n v="302"/>
    <x v="2"/>
    <n v="24230"/>
    <x v="0"/>
    <s v="BONNEVILLE ST AVIT DE FUMADIERES"/>
  </r>
  <r>
    <x v="54"/>
    <s v="JB-013"/>
    <x v="3"/>
    <x v="0"/>
    <m/>
    <x v="0"/>
    <n v="302"/>
    <x v="2"/>
    <n v="24570"/>
    <x v="0"/>
    <s v="CONDAT SUR VEZERE"/>
  </r>
  <r>
    <x v="298"/>
    <s v="MM-004"/>
    <x v="4"/>
    <x v="5"/>
    <m/>
    <x v="0"/>
    <n v="303"/>
    <x v="2"/>
    <n v="24630"/>
    <x v="0"/>
    <s v="JUMILHAC LE GRAND"/>
  </r>
  <r>
    <x v="161"/>
    <s v="NL-014"/>
    <x v="5"/>
    <x v="1"/>
    <m/>
    <x v="0"/>
    <n v="303"/>
    <x v="2"/>
    <n v="19000"/>
    <x v="1"/>
    <s v="TULLE"/>
  </r>
  <r>
    <x v="96"/>
    <s v="PA-001"/>
    <x v="6"/>
    <x v="0"/>
    <m/>
    <x v="0"/>
    <n v="305"/>
    <x v="2"/>
    <n v="24590"/>
    <x v="0"/>
    <s v="ARCHIGNAC"/>
  </r>
  <r>
    <x v="232"/>
    <s v="TG-003"/>
    <x v="7"/>
    <x v="4"/>
    <m/>
    <x v="0"/>
    <n v="305"/>
    <x v="2"/>
    <n v="24620"/>
    <x v="0"/>
    <s v="PEYZAC LE MOUSTIER"/>
  </r>
  <r>
    <x v="219"/>
    <s v="VS-002"/>
    <x v="8"/>
    <x v="0"/>
    <m/>
    <x v="0"/>
    <n v="305"/>
    <x v="2"/>
    <n v="24360"/>
    <x v="0"/>
    <s v="ST BARTHELEMY DE BUSSIERE"/>
  </r>
  <r>
    <x v="154"/>
    <s v="DG-006"/>
    <x v="0"/>
    <x v="0"/>
    <m/>
    <x v="0"/>
    <n v="306"/>
    <x v="2"/>
    <n v="24200"/>
    <x v="0"/>
    <s v="PROISSANS"/>
  </r>
  <r>
    <x v="299"/>
    <s v="DC-011"/>
    <x v="1"/>
    <x v="2"/>
    <m/>
    <x v="0"/>
    <n v="306"/>
    <x v="2"/>
    <n v="24500"/>
    <x v="0"/>
    <s v="EYMET"/>
  </r>
  <r>
    <x v="300"/>
    <s v="EF-005"/>
    <x v="2"/>
    <x v="0"/>
    <m/>
    <x v="0"/>
    <n v="306"/>
    <x v="2"/>
    <n v="24140"/>
    <x v="0"/>
    <s v="DOUVILLE"/>
  </r>
  <r>
    <x v="301"/>
    <s v="JB-013"/>
    <x v="3"/>
    <x v="1"/>
    <m/>
    <x v="0"/>
    <n v="306"/>
    <x v="2"/>
    <n v="24700"/>
    <x v="0"/>
    <s v="ST MARTIAL D ARTENSET"/>
  </r>
  <r>
    <x v="157"/>
    <s v="MM-004"/>
    <x v="4"/>
    <x v="2"/>
    <m/>
    <x v="0"/>
    <n v="308"/>
    <x v="2"/>
    <n v="24450"/>
    <x v="0"/>
    <s v="LA COQUILLE"/>
  </r>
  <r>
    <x v="243"/>
    <s v="NL-014"/>
    <x v="5"/>
    <x v="3"/>
    <m/>
    <x v="0"/>
    <n v="308"/>
    <x v="2"/>
    <n v="24540"/>
    <x v="0"/>
    <s v="ST CASSIEN"/>
  </r>
  <r>
    <x v="302"/>
    <s v="PA-001"/>
    <x v="6"/>
    <x v="0"/>
    <m/>
    <x v="0"/>
    <n v="309"/>
    <x v="2"/>
    <n v="24480"/>
    <x v="0"/>
    <s v="ALLES SUR DORDOGNE"/>
  </r>
  <r>
    <x v="303"/>
    <s v="TG-003"/>
    <x v="7"/>
    <x v="1"/>
    <m/>
    <x v="0"/>
    <n v="309"/>
    <x v="2"/>
    <n v="24270"/>
    <x v="0"/>
    <s v="ANGOISSE"/>
  </r>
  <r>
    <x v="93"/>
    <s v="VS-002"/>
    <x v="8"/>
    <x v="5"/>
    <m/>
    <x v="0"/>
    <n v="311"/>
    <x v="2"/>
    <n v="24120"/>
    <x v="0"/>
    <s v="LA CASSAGNE"/>
  </r>
  <r>
    <x v="140"/>
    <s v="DG-006"/>
    <x v="0"/>
    <x v="0"/>
    <m/>
    <x v="0"/>
    <n v="311"/>
    <x v="2"/>
    <n v="24130"/>
    <x v="0"/>
    <s v="BOSSET"/>
  </r>
  <r>
    <x v="96"/>
    <s v="DC-011"/>
    <x v="1"/>
    <x v="0"/>
    <m/>
    <x v="0"/>
    <n v="312"/>
    <x v="2"/>
    <n v="24270"/>
    <x v="0"/>
    <s v="ANGOISSE"/>
  </r>
  <r>
    <x v="34"/>
    <s v="EF-005"/>
    <x v="2"/>
    <x v="0"/>
    <m/>
    <x v="0"/>
    <n v="312"/>
    <x v="2"/>
    <n v="24510"/>
    <x v="0"/>
    <s v="PAUNAT"/>
  </r>
  <r>
    <x v="283"/>
    <s v="JB-013"/>
    <x v="3"/>
    <x v="1"/>
    <m/>
    <x v="0"/>
    <n v="313"/>
    <x v="2"/>
    <n v="24630"/>
    <x v="0"/>
    <s v="JUMILHAC LE GRAND"/>
  </r>
  <r>
    <x v="114"/>
    <s v="MM-004"/>
    <x v="4"/>
    <x v="0"/>
    <m/>
    <x v="0"/>
    <n v="314"/>
    <x v="2"/>
    <n v="24110"/>
    <x v="0"/>
    <s v="ST AQUILIN"/>
  </r>
  <r>
    <x v="304"/>
    <s v="NL-014"/>
    <x v="5"/>
    <x v="0"/>
    <m/>
    <x v="0"/>
    <n v="315"/>
    <x v="2"/>
    <n v="24660"/>
    <x v="0"/>
    <s v="NOTRE DAME DE SANILHAC"/>
  </r>
  <r>
    <x v="239"/>
    <s v="PA-001"/>
    <x v="6"/>
    <x v="1"/>
    <m/>
    <x v="0"/>
    <n v="315"/>
    <x v="2"/>
    <n v="24570"/>
    <x v="0"/>
    <s v="CONDAT SUR VEZERE"/>
  </r>
  <r>
    <x v="214"/>
    <s v="TG-003"/>
    <x v="7"/>
    <x v="1"/>
    <m/>
    <x v="0"/>
    <n v="315"/>
    <x v="2"/>
    <n v="24260"/>
    <x v="0"/>
    <s v="ST CHAMASSY"/>
  </r>
  <r>
    <x v="135"/>
    <s v="VS-002"/>
    <x v="8"/>
    <x v="1"/>
    <m/>
    <x v="0"/>
    <n v="316"/>
    <x v="2"/>
    <n v="24320"/>
    <x v="0"/>
    <s v="BOURG DES MAISONS"/>
  </r>
  <r>
    <x v="305"/>
    <s v="DG-006"/>
    <x v="0"/>
    <x v="0"/>
    <m/>
    <x v="0"/>
    <n v="317"/>
    <x v="2"/>
    <n v="24470"/>
    <x v="0"/>
    <s v="CHAMPS ROMAIN"/>
  </r>
  <r>
    <x v="32"/>
    <s v="DC-011"/>
    <x v="1"/>
    <x v="0"/>
    <m/>
    <x v="0"/>
    <n v="318"/>
    <x v="2"/>
    <n v="24350"/>
    <x v="0"/>
    <s v="BUSSAC"/>
  </r>
  <r>
    <x v="99"/>
    <s v="EF-005"/>
    <x v="2"/>
    <x v="0"/>
    <m/>
    <x v="0"/>
    <n v="319"/>
    <x v="2"/>
    <n v="24210"/>
    <x v="0"/>
    <s v="LA BACHELLERIE"/>
  </r>
  <r>
    <x v="73"/>
    <s v="JB-013"/>
    <x v="3"/>
    <x v="1"/>
    <m/>
    <x v="0"/>
    <n v="319"/>
    <x v="2"/>
    <n v="24420"/>
    <x v="0"/>
    <s v="ST VINCENT SUR L ISLE"/>
  </r>
  <r>
    <x v="283"/>
    <s v="MM-004"/>
    <x v="4"/>
    <x v="1"/>
    <m/>
    <x v="0"/>
    <n v="319"/>
    <x v="2"/>
    <n v="24650"/>
    <x v="0"/>
    <s v="CHANCELADE"/>
  </r>
  <r>
    <x v="289"/>
    <s v="NL-014"/>
    <x v="5"/>
    <x v="0"/>
    <m/>
    <x v="0"/>
    <n v="321"/>
    <x v="2"/>
    <n v="24560"/>
    <x v="0"/>
    <s v="BOISSE"/>
  </r>
  <r>
    <x v="306"/>
    <s v="PA-001"/>
    <x v="6"/>
    <x v="0"/>
    <m/>
    <x v="0"/>
    <n v="323"/>
    <x v="2"/>
    <n v="24430"/>
    <x v="0"/>
    <s v="COURSAC"/>
  </r>
  <r>
    <x v="237"/>
    <s v="TG-003"/>
    <x v="7"/>
    <x v="1"/>
    <m/>
    <x v="0"/>
    <n v="324"/>
    <x v="2"/>
    <n v="24640"/>
    <x v="0"/>
    <s v="LA BOISSIERE D ANS"/>
  </r>
  <r>
    <x v="263"/>
    <s v="VS-002"/>
    <x v="8"/>
    <x v="0"/>
    <m/>
    <x v="0"/>
    <n v="324"/>
    <x v="2"/>
    <n v="24550"/>
    <x v="0"/>
    <s v="BESSE"/>
  </r>
  <r>
    <x v="191"/>
    <s v="DG-006"/>
    <x v="0"/>
    <x v="3"/>
    <m/>
    <x v="0"/>
    <n v="325"/>
    <x v="2"/>
    <n v="24230"/>
    <x v="0"/>
    <s v="BONNEVILLE ST AVIT DE FUMADIERES"/>
  </r>
  <r>
    <x v="307"/>
    <s v="DC-011"/>
    <x v="1"/>
    <x v="0"/>
    <m/>
    <x v="0"/>
    <n v="325"/>
    <x v="2"/>
    <n v="24120"/>
    <x v="0"/>
    <s v="LA CASSAGNE"/>
  </r>
  <r>
    <x v="308"/>
    <s v="EF-005"/>
    <x v="2"/>
    <x v="5"/>
    <m/>
    <x v="0"/>
    <n v="326"/>
    <x v="2"/>
    <n v="24160"/>
    <x v="0"/>
    <s v="ANLHIAC"/>
  </r>
  <r>
    <x v="37"/>
    <s v="JB-013"/>
    <x v="3"/>
    <x v="0"/>
    <m/>
    <x v="0"/>
    <n v="326"/>
    <x v="2"/>
    <n v="24800"/>
    <x v="0"/>
    <s v="ST PAUL LA ROCHE"/>
  </r>
  <r>
    <x v="125"/>
    <s v="MM-004"/>
    <x v="4"/>
    <x v="1"/>
    <m/>
    <x v="0"/>
    <n v="326"/>
    <x v="2"/>
    <n v="24110"/>
    <x v="0"/>
    <s v="ST AQUILIN"/>
  </r>
  <r>
    <x v="112"/>
    <s v="NL-014"/>
    <x v="5"/>
    <x v="0"/>
    <m/>
    <x v="0"/>
    <n v="328"/>
    <x v="2"/>
    <n v="24640"/>
    <x v="0"/>
    <s v="LA BOISSIERE D ANS"/>
  </r>
  <r>
    <x v="187"/>
    <s v="PA-001"/>
    <x v="6"/>
    <x v="0"/>
    <m/>
    <x v="0"/>
    <n v="328"/>
    <x v="2"/>
    <n v="24380"/>
    <x v="0"/>
    <s v="GRUN BORDAS"/>
  </r>
  <r>
    <x v="47"/>
    <s v="TG-003"/>
    <x v="7"/>
    <x v="0"/>
    <m/>
    <x v="0"/>
    <n v="329"/>
    <x v="2"/>
    <n v="24440"/>
    <x v="0"/>
    <s v="BEAUMONTOIS EN PERIGORD"/>
  </r>
  <r>
    <x v="85"/>
    <s v="VS-002"/>
    <x v="8"/>
    <x v="4"/>
    <m/>
    <x v="0"/>
    <n v="329"/>
    <x v="2"/>
    <n v="24520"/>
    <x v="0"/>
    <s v="COURS DE PILE"/>
  </r>
  <r>
    <x v="309"/>
    <s v="DG-006"/>
    <x v="0"/>
    <x v="0"/>
    <m/>
    <x v="0"/>
    <n v="329"/>
    <x v="2"/>
    <n v="24400"/>
    <x v="0"/>
    <s v="BOURGNAC"/>
  </r>
  <r>
    <x v="310"/>
    <s v="DC-011"/>
    <x v="1"/>
    <x v="2"/>
    <m/>
    <x v="0"/>
    <n v="329"/>
    <x v="2"/>
    <n v="24610"/>
    <x v="0"/>
    <s v="MINZAC"/>
  </r>
  <r>
    <x v="262"/>
    <s v="EF-005"/>
    <x v="2"/>
    <x v="1"/>
    <m/>
    <x v="0"/>
    <n v="330"/>
    <x v="2"/>
    <n v="24550"/>
    <x v="0"/>
    <s v="BESSE"/>
  </r>
  <r>
    <x v="222"/>
    <s v="JB-013"/>
    <x v="3"/>
    <x v="0"/>
    <m/>
    <x v="0"/>
    <n v="332"/>
    <x v="2"/>
    <n v="24430"/>
    <x v="0"/>
    <s v="COURSAC"/>
  </r>
  <r>
    <x v="158"/>
    <s v="MM-004"/>
    <x v="4"/>
    <x v="0"/>
    <m/>
    <x v="0"/>
    <n v="333"/>
    <x v="2"/>
    <n v="24240"/>
    <x v="0"/>
    <s v="RIBAGNAC"/>
  </r>
  <r>
    <x v="275"/>
    <s v="NL-014"/>
    <x v="5"/>
    <x v="1"/>
    <m/>
    <x v="0"/>
    <n v="335"/>
    <x v="2"/>
    <n v="24250"/>
    <x v="0"/>
    <s v="CASTELNAUD LA CHAPELLE"/>
  </r>
  <r>
    <x v="169"/>
    <s v="PA-001"/>
    <x v="6"/>
    <x v="0"/>
    <m/>
    <x v="0"/>
    <n v="335"/>
    <x v="2"/>
    <n v="24230"/>
    <x v="0"/>
    <s v="BONNEVILLE ST AVIT DE FUMADIERES"/>
  </r>
  <r>
    <x v="246"/>
    <s v="TG-003"/>
    <x v="7"/>
    <x v="1"/>
    <m/>
    <x v="0"/>
    <n v="336"/>
    <x v="2"/>
    <n v="24210"/>
    <x v="0"/>
    <s v="LA BACHELLERIE"/>
  </r>
  <r>
    <x v="2"/>
    <s v="VS-002"/>
    <x v="8"/>
    <x v="0"/>
    <m/>
    <x v="0"/>
    <n v="336"/>
    <x v="2"/>
    <n v="24660"/>
    <x v="0"/>
    <s v="NOTRE DAME DE SANILHAC"/>
  </r>
  <r>
    <x v="207"/>
    <s v="DG-006"/>
    <x v="0"/>
    <x v="1"/>
    <m/>
    <x v="0"/>
    <n v="336"/>
    <x v="2"/>
    <n v="24110"/>
    <x v="0"/>
    <s v="ST AQUILIN"/>
  </r>
  <r>
    <x v="311"/>
    <s v="DC-011"/>
    <x v="1"/>
    <x v="0"/>
    <m/>
    <x v="0"/>
    <n v="336"/>
    <x v="2"/>
    <n v="24210"/>
    <x v="0"/>
    <s v="LA BACHELLERIE"/>
  </r>
  <r>
    <x v="10"/>
    <s v="EF-005"/>
    <x v="2"/>
    <x v="0"/>
    <m/>
    <x v="0"/>
    <n v="338"/>
    <x v="2"/>
    <n v="24270"/>
    <x v="0"/>
    <s v="ANGOISSE"/>
  </r>
  <r>
    <x v="312"/>
    <s v="JB-013"/>
    <x v="3"/>
    <x v="0"/>
    <m/>
    <x v="0"/>
    <n v="339"/>
    <x v="2"/>
    <n v="24270"/>
    <x v="0"/>
    <s v="ANGOISSE"/>
  </r>
  <r>
    <x v="285"/>
    <s v="MM-004"/>
    <x v="4"/>
    <x v="2"/>
    <m/>
    <x v="0"/>
    <n v="339"/>
    <x v="2"/>
    <n v="24650"/>
    <x v="0"/>
    <s v="CHANCELADE"/>
  </r>
  <r>
    <x v="165"/>
    <s v="NL-014"/>
    <x v="5"/>
    <x v="0"/>
    <m/>
    <x v="0"/>
    <n v="340"/>
    <x v="2"/>
    <n v="24120"/>
    <x v="0"/>
    <s v="LA CASSAGNE"/>
  </r>
  <r>
    <x v="222"/>
    <s v="PA-001"/>
    <x v="6"/>
    <x v="1"/>
    <m/>
    <x v="0"/>
    <n v="340"/>
    <x v="2"/>
    <n v="24660"/>
    <x v="0"/>
    <s v="NOTRE DAME DE SANILHAC"/>
  </r>
  <r>
    <x v="55"/>
    <s v="TG-003"/>
    <x v="7"/>
    <x v="1"/>
    <m/>
    <x v="0"/>
    <n v="340"/>
    <x v="2"/>
    <n v="24500"/>
    <x v="0"/>
    <s v="EYMET"/>
  </r>
  <r>
    <x v="144"/>
    <s v="VS-002"/>
    <x v="8"/>
    <x v="0"/>
    <m/>
    <x v="0"/>
    <n v="341"/>
    <x v="2"/>
    <n v="24750"/>
    <x v="0"/>
    <s v="BOULAZAC ISLE MANOIRE"/>
  </r>
  <r>
    <x v="297"/>
    <s v="DG-006"/>
    <x v="0"/>
    <x v="0"/>
    <m/>
    <x v="0"/>
    <n v="343"/>
    <x v="2"/>
    <n v="24320"/>
    <x v="0"/>
    <s v="BOURG DES MAISONS"/>
  </r>
  <r>
    <x v="313"/>
    <s v="DC-011"/>
    <x v="1"/>
    <x v="1"/>
    <m/>
    <x v="0"/>
    <n v="343"/>
    <x v="2"/>
    <n v="24540"/>
    <x v="0"/>
    <s v="ST CASSIEN"/>
  </r>
  <r>
    <x v="11"/>
    <s v="EF-005"/>
    <x v="2"/>
    <x v="0"/>
    <m/>
    <x v="0"/>
    <n v="343"/>
    <x v="2"/>
    <n v="24500"/>
    <x v="0"/>
    <s v="EYMET"/>
  </r>
  <r>
    <x v="145"/>
    <s v="JB-013"/>
    <x v="3"/>
    <x v="0"/>
    <m/>
    <x v="0"/>
    <n v="343"/>
    <x v="2"/>
    <n v="24340"/>
    <x v="0"/>
    <s v="LES GRAULGES"/>
  </r>
  <r>
    <x v="22"/>
    <s v="MM-004"/>
    <x v="4"/>
    <x v="0"/>
    <m/>
    <x v="0"/>
    <n v="343"/>
    <x v="2"/>
    <n v="24470"/>
    <x v="0"/>
    <s v="CHAMPS ROMAIN"/>
  </r>
  <r>
    <x v="314"/>
    <s v="NL-014"/>
    <x v="5"/>
    <x v="0"/>
    <m/>
    <x v="0"/>
    <n v="343"/>
    <x v="2"/>
    <n v="24320"/>
    <x v="0"/>
    <s v="BOURG DES MAISONS"/>
  </r>
  <r>
    <x v="252"/>
    <s v="PA-001"/>
    <x v="6"/>
    <x v="0"/>
    <m/>
    <x v="0"/>
    <n v="344"/>
    <x v="2"/>
    <n v="24630"/>
    <x v="0"/>
    <s v="JUMILHAC LE GRAND"/>
  </r>
  <r>
    <x v="39"/>
    <s v="TG-003"/>
    <x v="7"/>
    <x v="2"/>
    <m/>
    <x v="0"/>
    <n v="344"/>
    <x v="2"/>
    <n v="24510"/>
    <x v="0"/>
    <s v="PAUNAT"/>
  </r>
  <r>
    <x v="288"/>
    <s v="VS-002"/>
    <x v="8"/>
    <x v="1"/>
    <m/>
    <x v="0"/>
    <n v="345"/>
    <x v="2"/>
    <n v="24190"/>
    <x v="0"/>
    <s v="ST SEVERIN D ESTISSAC"/>
  </r>
  <r>
    <x v="242"/>
    <s v="DG-006"/>
    <x v="0"/>
    <x v="0"/>
    <m/>
    <x v="0"/>
    <n v="346"/>
    <x v="2"/>
    <n v="24530"/>
    <x v="0"/>
    <s v="CANTILLAC"/>
  </r>
  <r>
    <x v="122"/>
    <s v="DC-011"/>
    <x v="1"/>
    <x v="0"/>
    <m/>
    <x v="0"/>
    <n v="347"/>
    <x v="2"/>
    <n v="24480"/>
    <x v="0"/>
    <s v="ALLES SUR DORDOGNE"/>
  </r>
  <r>
    <x v="260"/>
    <s v="EF-005"/>
    <x v="2"/>
    <x v="0"/>
    <m/>
    <x v="0"/>
    <n v="347"/>
    <x v="2"/>
    <n v="24110"/>
    <x v="0"/>
    <s v="ST AQUILIN"/>
  </r>
  <r>
    <x v="221"/>
    <s v="JB-013"/>
    <x v="3"/>
    <x v="0"/>
    <m/>
    <x v="0"/>
    <n v="348"/>
    <x v="2"/>
    <n v="24530"/>
    <x v="0"/>
    <s v="CANTILLAC"/>
  </r>
  <r>
    <x v="253"/>
    <s v="MM-004"/>
    <x v="4"/>
    <x v="0"/>
    <m/>
    <x v="0"/>
    <n v="349"/>
    <x v="2"/>
    <n v="24390"/>
    <x v="0"/>
    <s v="COUBJOURS"/>
  </r>
  <r>
    <x v="19"/>
    <s v="NL-014"/>
    <x v="5"/>
    <x v="0"/>
    <m/>
    <x v="0"/>
    <n v="349"/>
    <x v="2"/>
    <n v="24400"/>
    <x v="0"/>
    <s v="BOURGNAC"/>
  </r>
  <r>
    <x v="16"/>
    <s v="PA-001"/>
    <x v="6"/>
    <x v="2"/>
    <m/>
    <x v="0"/>
    <n v="349"/>
    <x v="2"/>
    <n v="24550"/>
    <x v="0"/>
    <s v="BESSE"/>
  </r>
  <r>
    <x v="251"/>
    <s v="TG-003"/>
    <x v="7"/>
    <x v="1"/>
    <m/>
    <x v="0"/>
    <n v="351"/>
    <x v="2"/>
    <n v="24290"/>
    <x v="0"/>
    <s v="MONTIGNAC"/>
  </r>
  <r>
    <x v="191"/>
    <s v="VS-002"/>
    <x v="8"/>
    <x v="0"/>
    <m/>
    <x v="0"/>
    <n v="351"/>
    <x v="2"/>
    <n v="24580"/>
    <x v="0"/>
    <s v="PLAZAC"/>
  </r>
  <r>
    <x v="64"/>
    <s v="DG-006"/>
    <x v="0"/>
    <x v="0"/>
    <m/>
    <x v="0"/>
    <n v="352"/>
    <x v="2"/>
    <n v="24560"/>
    <x v="0"/>
    <s v="BOISSE"/>
  </r>
  <r>
    <x v="315"/>
    <s v="DC-011"/>
    <x v="1"/>
    <x v="0"/>
    <m/>
    <x v="0"/>
    <n v="353"/>
    <x v="2"/>
    <n v="24000"/>
    <x v="0"/>
    <s v="PERIGUEUX"/>
  </r>
  <r>
    <x v="170"/>
    <s v="EF-005"/>
    <x v="2"/>
    <x v="5"/>
    <m/>
    <x v="0"/>
    <n v="353"/>
    <x v="2"/>
    <n v="24510"/>
    <x v="0"/>
    <s v="PAUNAT"/>
  </r>
  <r>
    <x v="300"/>
    <s v="JB-013"/>
    <x v="3"/>
    <x v="0"/>
    <m/>
    <x v="0"/>
    <n v="353"/>
    <x v="2"/>
    <n v="24140"/>
    <x v="0"/>
    <s v="DOUVILLE"/>
  </r>
  <r>
    <x v="126"/>
    <s v="MM-004"/>
    <x v="4"/>
    <x v="0"/>
    <m/>
    <x v="0"/>
    <n v="354"/>
    <x v="2"/>
    <n v="24130"/>
    <x v="0"/>
    <s v="BOSSET"/>
  </r>
  <r>
    <x v="135"/>
    <s v="NL-014"/>
    <x v="5"/>
    <x v="0"/>
    <m/>
    <x v="0"/>
    <n v="354"/>
    <x v="2"/>
    <n v="24100"/>
    <x v="0"/>
    <s v="ST LAURENT DES VIGNES"/>
  </r>
  <r>
    <x v="168"/>
    <s v="PA-001"/>
    <x v="6"/>
    <x v="0"/>
    <m/>
    <x v="0"/>
    <n v="356"/>
    <x v="2"/>
    <n v="24750"/>
    <x v="0"/>
    <s v="BOULAZAC ISLE MANOIRE"/>
  </r>
  <r>
    <x v="125"/>
    <s v="TG-003"/>
    <x v="7"/>
    <x v="0"/>
    <m/>
    <x v="0"/>
    <n v="357"/>
    <x v="2"/>
    <n v="24260"/>
    <x v="0"/>
    <s v="ST CHAMASSY"/>
  </r>
  <r>
    <x v="48"/>
    <s v="VS-002"/>
    <x v="8"/>
    <x v="1"/>
    <m/>
    <x v="0"/>
    <n v="358"/>
    <x v="2"/>
    <n v="24430"/>
    <x v="0"/>
    <s v="COURSAC"/>
  </r>
  <r>
    <x v="165"/>
    <s v="DG-006"/>
    <x v="0"/>
    <x v="0"/>
    <m/>
    <x v="0"/>
    <n v="359"/>
    <x v="2"/>
    <n v="24560"/>
    <x v="0"/>
    <s v="BOISSE"/>
  </r>
  <r>
    <x v="255"/>
    <s v="DC-011"/>
    <x v="1"/>
    <x v="0"/>
    <m/>
    <x v="0"/>
    <n v="359"/>
    <x v="2"/>
    <n v="24680"/>
    <x v="0"/>
    <s v="GARDONNE"/>
  </r>
  <r>
    <x v="270"/>
    <s v="EF-005"/>
    <x v="2"/>
    <x v="4"/>
    <m/>
    <x v="0"/>
    <n v="360"/>
    <x v="2"/>
    <n v="24190"/>
    <x v="0"/>
    <s v="ST SEVERIN D ESTISSAC"/>
  </r>
  <r>
    <x v="44"/>
    <s v="JB-013"/>
    <x v="3"/>
    <x v="0"/>
    <m/>
    <x v="0"/>
    <n v="360"/>
    <x v="2"/>
    <n v="24700"/>
    <x v="0"/>
    <s v="ST MARTIAL D ARTENSET"/>
  </r>
  <r>
    <x v="4"/>
    <s v="MM-004"/>
    <x v="4"/>
    <x v="1"/>
    <m/>
    <x v="0"/>
    <n v="361"/>
    <x v="2"/>
    <n v="24540"/>
    <x v="0"/>
    <s v="ST CASSIEN"/>
  </r>
  <r>
    <x v="174"/>
    <s v="NL-014"/>
    <x v="5"/>
    <x v="0"/>
    <m/>
    <x v="0"/>
    <n v="362"/>
    <x v="2"/>
    <n v="24480"/>
    <x v="0"/>
    <s v="ALLES SUR DORDOGNE"/>
  </r>
  <r>
    <x v="297"/>
    <s v="PA-001"/>
    <x v="6"/>
    <x v="0"/>
    <m/>
    <x v="0"/>
    <n v="362"/>
    <x v="2"/>
    <n v="24170"/>
    <x v="0"/>
    <s v="PAYS DE BELVES"/>
  </r>
  <r>
    <x v="79"/>
    <s v="TG-003"/>
    <x v="7"/>
    <x v="2"/>
    <m/>
    <x v="0"/>
    <n v="364"/>
    <x v="2"/>
    <n v="24100"/>
    <x v="0"/>
    <s v="ST LAURENT DES VIGNES"/>
  </r>
  <r>
    <x v="316"/>
    <s v="VS-002"/>
    <x v="8"/>
    <x v="0"/>
    <m/>
    <x v="0"/>
    <n v="366"/>
    <x v="2"/>
    <n v="24630"/>
    <x v="0"/>
    <s v="JUMILHAC LE GRAND"/>
  </r>
  <r>
    <x v="13"/>
    <s v="DG-006"/>
    <x v="0"/>
    <x v="0"/>
    <m/>
    <x v="0"/>
    <n v="366"/>
    <x v="2"/>
    <n v="24630"/>
    <x v="0"/>
    <s v="JUMILHAC LE GRAND"/>
  </r>
  <r>
    <x v="265"/>
    <s v="DC-011"/>
    <x v="1"/>
    <x v="1"/>
    <m/>
    <x v="0"/>
    <n v="368"/>
    <x v="2"/>
    <n v="24260"/>
    <x v="0"/>
    <s v="ST CHAMASSY"/>
  </r>
  <r>
    <x v="315"/>
    <s v="EF-005"/>
    <x v="2"/>
    <x v="1"/>
    <m/>
    <x v="0"/>
    <n v="368"/>
    <x v="2"/>
    <n v="24470"/>
    <x v="0"/>
    <s v="CHAMPS ROMAIN"/>
  </r>
  <r>
    <x v="75"/>
    <s v="JB-013"/>
    <x v="3"/>
    <x v="1"/>
    <m/>
    <x v="0"/>
    <n v="368"/>
    <x v="2"/>
    <n v="24600"/>
    <x v="0"/>
    <s v="CELLES"/>
  </r>
  <r>
    <x v="12"/>
    <s v="MM-004"/>
    <x v="4"/>
    <x v="0"/>
    <m/>
    <x v="0"/>
    <n v="370"/>
    <x v="2"/>
    <n v="24430"/>
    <x v="0"/>
    <s v="COURSAC"/>
  </r>
  <r>
    <x v="136"/>
    <s v="NL-014"/>
    <x v="5"/>
    <x v="0"/>
    <m/>
    <x v="0"/>
    <n v="371"/>
    <x v="2"/>
    <n v="24140"/>
    <x v="0"/>
    <s v="DOUVILLE"/>
  </r>
  <r>
    <x v="317"/>
    <s v="PA-001"/>
    <x v="6"/>
    <x v="0"/>
    <m/>
    <x v="0"/>
    <n v="373"/>
    <x v="2"/>
    <n v="24530"/>
    <x v="0"/>
    <s v="CANTILLAC"/>
  </r>
  <r>
    <x v="218"/>
    <s v="TG-003"/>
    <x v="7"/>
    <x v="2"/>
    <m/>
    <x v="0"/>
    <n v="373"/>
    <x v="2"/>
    <n v="24520"/>
    <x v="0"/>
    <s v="COURS DE PILE"/>
  </r>
  <r>
    <x v="179"/>
    <s v="VS-002"/>
    <x v="8"/>
    <x v="0"/>
    <m/>
    <x v="0"/>
    <n v="373"/>
    <x v="2"/>
    <n v="24350"/>
    <x v="0"/>
    <s v="BUSSAC"/>
  </r>
  <r>
    <x v="190"/>
    <s v="DG-006"/>
    <x v="0"/>
    <x v="0"/>
    <m/>
    <x v="0"/>
    <n v="375"/>
    <x v="2"/>
    <n v="24220"/>
    <x v="0"/>
    <s v="CASTELS"/>
  </r>
  <r>
    <x v="206"/>
    <s v="DC-011"/>
    <x v="1"/>
    <x v="0"/>
    <m/>
    <x v="0"/>
    <n v="375"/>
    <x v="2"/>
    <n v="24600"/>
    <x v="0"/>
    <s v="CELLES"/>
  </r>
  <r>
    <x v="40"/>
    <s v="EF-005"/>
    <x v="2"/>
    <x v="5"/>
    <m/>
    <x v="0"/>
    <n v="375"/>
    <x v="2"/>
    <n v="24680"/>
    <x v="0"/>
    <s v="GARDONNE"/>
  </r>
  <r>
    <x v="310"/>
    <s v="JB-013"/>
    <x v="3"/>
    <x v="0"/>
    <m/>
    <x v="0"/>
    <n v="376"/>
    <x v="2"/>
    <n v="24680"/>
    <x v="0"/>
    <s v="GARDONNE"/>
  </r>
  <r>
    <x v="252"/>
    <s v="MM-004"/>
    <x v="4"/>
    <x v="1"/>
    <m/>
    <x v="0"/>
    <n v="377"/>
    <x v="2"/>
    <n v="24350"/>
    <x v="0"/>
    <s v="BUSSAC"/>
  </r>
  <r>
    <x v="104"/>
    <s v="NL-014"/>
    <x v="5"/>
    <x v="0"/>
    <m/>
    <x v="0"/>
    <n v="379"/>
    <x v="2"/>
    <n v="24580"/>
    <x v="0"/>
    <s v="PLAZAC"/>
  </r>
  <r>
    <x v="247"/>
    <s v="PA-001"/>
    <x v="6"/>
    <x v="0"/>
    <m/>
    <x v="0"/>
    <n v="380"/>
    <x v="2"/>
    <n v="24450"/>
    <x v="0"/>
    <s v="LA COQUILLE"/>
  </r>
  <r>
    <x v="14"/>
    <s v="TG-003"/>
    <x v="7"/>
    <x v="0"/>
    <m/>
    <x v="0"/>
    <n v="383"/>
    <x v="2"/>
    <n v="24110"/>
    <x v="0"/>
    <s v="ST AQUILIN"/>
  </r>
  <r>
    <x v="190"/>
    <s v="VS-002"/>
    <x v="8"/>
    <x v="0"/>
    <m/>
    <x v="0"/>
    <n v="384"/>
    <x v="2"/>
    <n v="24100"/>
    <x v="0"/>
    <s v="ST LAURENT DES VIGNES"/>
  </r>
  <r>
    <x v="201"/>
    <s v="DG-006"/>
    <x v="0"/>
    <x v="0"/>
    <m/>
    <x v="0"/>
    <n v="386"/>
    <x v="2"/>
    <n v="24190"/>
    <x v="0"/>
    <s v="ST SEVERIN D ESTISSAC"/>
  </r>
  <r>
    <x v="63"/>
    <s v="DC-011"/>
    <x v="1"/>
    <x v="1"/>
    <m/>
    <x v="0"/>
    <n v="387"/>
    <x v="2"/>
    <n v="24240"/>
    <x v="0"/>
    <s v="RIBAGNAC"/>
  </r>
  <r>
    <x v="82"/>
    <s v="EF-005"/>
    <x v="2"/>
    <x v="0"/>
    <m/>
    <x v="0"/>
    <n v="387"/>
    <x v="2"/>
    <n v="24360"/>
    <x v="0"/>
    <s v="ST BARTHELEMY DE BUSSIERE"/>
  </r>
  <r>
    <x v="57"/>
    <s v="JB-013"/>
    <x v="3"/>
    <x v="0"/>
    <m/>
    <x v="0"/>
    <n v="388"/>
    <x v="2"/>
    <n v="24230"/>
    <x v="0"/>
    <s v="BONNEVILLE ST AVIT DE FUMADIERES"/>
  </r>
  <r>
    <x v="167"/>
    <s v="MM-004"/>
    <x v="4"/>
    <x v="0"/>
    <m/>
    <x v="0"/>
    <n v="389"/>
    <x v="2"/>
    <n v="24110"/>
    <x v="0"/>
    <s v="ST AQUILIN"/>
  </r>
  <r>
    <x v="318"/>
    <s v="NL-014"/>
    <x v="5"/>
    <x v="0"/>
    <m/>
    <x v="0"/>
    <n v="389"/>
    <x v="2"/>
    <n v="24700"/>
    <x v="0"/>
    <s v="ST MARTIAL D ARTENSET"/>
  </r>
  <r>
    <x v="123"/>
    <s v="PA-001"/>
    <x v="6"/>
    <x v="2"/>
    <m/>
    <x v="0"/>
    <n v="389"/>
    <x v="2"/>
    <n v="19000"/>
    <x v="1"/>
    <s v="TULLE"/>
  </r>
  <r>
    <x v="177"/>
    <s v="TG-003"/>
    <x v="7"/>
    <x v="1"/>
    <m/>
    <x v="0"/>
    <n v="390"/>
    <x v="2"/>
    <n v="24400"/>
    <x v="0"/>
    <s v="BOURGNAC"/>
  </r>
  <r>
    <x v="234"/>
    <s v="VS-002"/>
    <x v="8"/>
    <x v="0"/>
    <m/>
    <x v="0"/>
    <n v="390"/>
    <x v="2"/>
    <n v="24200"/>
    <x v="0"/>
    <s v="PROISSANS"/>
  </r>
  <r>
    <x v="158"/>
    <s v="DG-006"/>
    <x v="0"/>
    <x v="1"/>
    <m/>
    <x v="0"/>
    <n v="390"/>
    <x v="2"/>
    <n v="24440"/>
    <x v="0"/>
    <s v="BEAUMONTOIS EN PERIGORD"/>
  </r>
  <r>
    <x v="204"/>
    <s v="DC-011"/>
    <x v="1"/>
    <x v="0"/>
    <m/>
    <x v="0"/>
    <n v="391"/>
    <x v="2"/>
    <n v="24450"/>
    <x v="0"/>
    <s v="LA COQUILLE"/>
  </r>
  <r>
    <x v="41"/>
    <s v="EF-005"/>
    <x v="2"/>
    <x v="0"/>
    <m/>
    <x v="0"/>
    <n v="391"/>
    <x v="2"/>
    <n v="24240"/>
    <x v="0"/>
    <s v="RIBAGNAC"/>
  </r>
  <r>
    <x v="276"/>
    <s v="JB-013"/>
    <x v="3"/>
    <x v="0"/>
    <m/>
    <x v="0"/>
    <n v="392"/>
    <x v="2"/>
    <n v="24500"/>
    <x v="0"/>
    <s v="EYMET"/>
  </r>
  <r>
    <x v="183"/>
    <s v="MM-004"/>
    <x v="4"/>
    <x v="0"/>
    <m/>
    <x v="0"/>
    <n v="392"/>
    <x v="2"/>
    <n v="24540"/>
    <x v="0"/>
    <s v="ST CASSIEN"/>
  </r>
  <r>
    <x v="54"/>
    <s v="NL-014"/>
    <x v="5"/>
    <x v="0"/>
    <m/>
    <x v="0"/>
    <n v="392"/>
    <x v="2"/>
    <n v="24240"/>
    <x v="0"/>
    <s v="RIBAGNAC"/>
  </r>
  <r>
    <x v="68"/>
    <s v="PA-001"/>
    <x v="6"/>
    <x v="0"/>
    <m/>
    <x v="0"/>
    <n v="392"/>
    <x v="2"/>
    <n v="24160"/>
    <x v="0"/>
    <s v="ANLHIAC"/>
  </r>
  <r>
    <x v="284"/>
    <s v="TG-003"/>
    <x v="7"/>
    <x v="2"/>
    <m/>
    <x v="0"/>
    <n v="392"/>
    <x v="2"/>
    <n v="24170"/>
    <x v="0"/>
    <s v="PAYS DE BELVES"/>
  </r>
  <r>
    <x v="319"/>
    <s v="VS-002"/>
    <x v="8"/>
    <x v="0"/>
    <m/>
    <x v="0"/>
    <n v="394"/>
    <x v="2"/>
    <n v="24460"/>
    <x v="0"/>
    <s v="NEGRONDES"/>
  </r>
  <r>
    <x v="191"/>
    <s v="DG-006"/>
    <x v="0"/>
    <x v="1"/>
    <m/>
    <x v="0"/>
    <n v="396"/>
    <x v="2"/>
    <n v="24580"/>
    <x v="0"/>
    <s v="PLAZAC"/>
  </r>
  <r>
    <x v="92"/>
    <s v="DC-011"/>
    <x v="1"/>
    <x v="0"/>
    <m/>
    <x v="0"/>
    <n v="397"/>
    <x v="2"/>
    <n v="24150"/>
    <x v="0"/>
    <s v="COUZE ET ST FRONT"/>
  </r>
  <r>
    <x v="240"/>
    <s v="EF-005"/>
    <x v="2"/>
    <x v="1"/>
    <m/>
    <x v="0"/>
    <n v="398"/>
    <x v="2"/>
    <n v="24620"/>
    <x v="0"/>
    <s v="PEYZAC LE MOUSTIER"/>
  </r>
  <r>
    <x v="55"/>
    <s v="JB-013"/>
    <x v="3"/>
    <x v="0"/>
    <m/>
    <x v="0"/>
    <n v="398"/>
    <x v="2"/>
    <n v="24700"/>
    <x v="0"/>
    <s v="ST MARTIAL D ARTENSET"/>
  </r>
  <r>
    <x v="111"/>
    <s v="MM-004"/>
    <x v="4"/>
    <x v="1"/>
    <m/>
    <x v="0"/>
    <n v="399"/>
    <x v="2"/>
    <n v="24250"/>
    <x v="0"/>
    <s v="CASTELNAUD LA CHAPELLE"/>
  </r>
  <r>
    <x v="320"/>
    <s v="NL-014"/>
    <x v="5"/>
    <x v="0"/>
    <m/>
    <x v="0"/>
    <n v="401"/>
    <x v="2"/>
    <n v="24380"/>
    <x v="0"/>
    <s v="GRUN BORDAS"/>
  </r>
  <r>
    <x v="156"/>
    <s v="PA-001"/>
    <x v="6"/>
    <x v="0"/>
    <m/>
    <x v="0"/>
    <n v="402"/>
    <x v="2"/>
    <n v="24640"/>
    <x v="0"/>
    <s v="LA BOISSIERE D ANS"/>
  </r>
  <r>
    <x v="187"/>
    <s v="TG-003"/>
    <x v="7"/>
    <x v="1"/>
    <m/>
    <x v="0"/>
    <n v="402"/>
    <x v="2"/>
    <n v="24520"/>
    <x v="0"/>
    <s v="COURS DE PILE"/>
  </r>
  <r>
    <x v="195"/>
    <s v="VS-002"/>
    <x v="8"/>
    <x v="1"/>
    <m/>
    <x v="0"/>
    <n v="402"/>
    <x v="2"/>
    <n v="24610"/>
    <x v="0"/>
    <s v="MINZAC"/>
  </r>
  <r>
    <x v="55"/>
    <s v="DG-006"/>
    <x v="0"/>
    <x v="0"/>
    <m/>
    <x v="0"/>
    <n v="403"/>
    <x v="2"/>
    <n v="24650"/>
    <x v="0"/>
    <s v="CHANCELADE"/>
  </r>
  <r>
    <x v="75"/>
    <s v="DC-011"/>
    <x v="1"/>
    <x v="0"/>
    <m/>
    <x v="0"/>
    <n v="404"/>
    <x v="2"/>
    <n v="24000"/>
    <x v="0"/>
    <s v="PERIGUEUX"/>
  </r>
  <r>
    <x v="286"/>
    <s v="EF-005"/>
    <x v="2"/>
    <x v="0"/>
    <m/>
    <x v="0"/>
    <n v="404"/>
    <x v="2"/>
    <n v="24000"/>
    <x v="0"/>
    <s v="PERIGUEUX"/>
  </r>
  <r>
    <x v="279"/>
    <s v="JB-013"/>
    <x v="3"/>
    <x v="1"/>
    <m/>
    <x v="0"/>
    <n v="404"/>
    <x v="2"/>
    <n v="24410"/>
    <x v="0"/>
    <s v="FESTALEMPS"/>
  </r>
  <r>
    <x v="266"/>
    <s v="MM-004"/>
    <x v="4"/>
    <x v="0"/>
    <m/>
    <x v="0"/>
    <n v="405"/>
    <x v="2"/>
    <n v="24220"/>
    <x v="0"/>
    <s v="CASTELS"/>
  </r>
  <r>
    <x v="37"/>
    <s v="NL-014"/>
    <x v="5"/>
    <x v="0"/>
    <m/>
    <x v="0"/>
    <n v="406"/>
    <x v="2"/>
    <n v="24420"/>
    <x v="0"/>
    <s v="ST VINCENT SUR L ISLE"/>
  </r>
  <r>
    <x v="268"/>
    <s v="PA-001"/>
    <x v="6"/>
    <x v="1"/>
    <m/>
    <x v="0"/>
    <n v="407"/>
    <x v="2"/>
    <n v="24660"/>
    <x v="0"/>
    <s v="NOTRE DAME DE SANILHAC"/>
  </r>
  <r>
    <x v="182"/>
    <s v="TG-003"/>
    <x v="7"/>
    <x v="0"/>
    <m/>
    <x v="0"/>
    <n v="408"/>
    <x v="2"/>
    <n v="24550"/>
    <x v="0"/>
    <s v="BESSE"/>
  </r>
  <r>
    <x v="87"/>
    <s v="VS-002"/>
    <x v="8"/>
    <x v="0"/>
    <m/>
    <x v="0"/>
    <n v="408"/>
    <x v="2"/>
    <n v="24210"/>
    <x v="0"/>
    <s v="LA BACHELLERIE"/>
  </r>
  <r>
    <x v="36"/>
    <s v="DG-006"/>
    <x v="0"/>
    <x v="0"/>
    <m/>
    <x v="0"/>
    <n v="408"/>
    <x v="2"/>
    <n v="24440"/>
    <x v="0"/>
    <s v="BEAUMONTOIS EN PERIGORD"/>
  </r>
  <r>
    <x v="102"/>
    <s v="DC-011"/>
    <x v="1"/>
    <x v="0"/>
    <m/>
    <x v="0"/>
    <n v="409"/>
    <x v="2"/>
    <n v="24750"/>
    <x v="0"/>
    <s v="BOULAZAC ISLE MANOIRE"/>
  </r>
  <r>
    <x v="321"/>
    <s v="EF-005"/>
    <x v="2"/>
    <x v="0"/>
    <m/>
    <x v="0"/>
    <n v="410"/>
    <x v="2"/>
    <n v="24480"/>
    <x v="0"/>
    <s v="ALLES SUR DORDOGNE"/>
  </r>
  <r>
    <x v="281"/>
    <s v="JB-013"/>
    <x v="3"/>
    <x v="1"/>
    <m/>
    <x v="0"/>
    <n v="411"/>
    <x v="2"/>
    <n v="24660"/>
    <x v="0"/>
    <s v="NOTRE DAME DE SANILHAC"/>
  </r>
  <r>
    <x v="185"/>
    <s v="MM-004"/>
    <x v="4"/>
    <x v="0"/>
    <m/>
    <x v="0"/>
    <n v="411"/>
    <x v="2"/>
    <n v="24640"/>
    <x v="0"/>
    <s v="LA BOISSIERE D ANS"/>
  </r>
  <r>
    <x v="105"/>
    <s v="NL-014"/>
    <x v="5"/>
    <x v="1"/>
    <m/>
    <x v="0"/>
    <n v="412"/>
    <x v="2"/>
    <n v="24700"/>
    <x v="0"/>
    <s v="ST MARTIAL D ARTENSET"/>
  </r>
  <r>
    <x v="80"/>
    <s v="PA-001"/>
    <x v="6"/>
    <x v="2"/>
    <m/>
    <x v="0"/>
    <n v="413"/>
    <x v="2"/>
    <n v="24220"/>
    <x v="0"/>
    <s v="CASTELS"/>
  </r>
  <r>
    <x v="134"/>
    <s v="TG-003"/>
    <x v="7"/>
    <x v="0"/>
    <m/>
    <x v="0"/>
    <n v="414"/>
    <x v="2"/>
    <n v="24410"/>
    <x v="0"/>
    <s v="FESTALEMPS"/>
  </r>
  <r>
    <x v="59"/>
    <s v="VS-002"/>
    <x v="8"/>
    <x v="0"/>
    <m/>
    <x v="0"/>
    <n v="415"/>
    <x v="2"/>
    <n v="24240"/>
    <x v="0"/>
    <s v="RIBAGNAC"/>
  </r>
  <r>
    <x v="68"/>
    <s v="DG-006"/>
    <x v="0"/>
    <x v="1"/>
    <m/>
    <x v="0"/>
    <n v="417"/>
    <x v="2"/>
    <n v="24350"/>
    <x v="0"/>
    <s v="BUSSAC"/>
  </r>
  <r>
    <x v="224"/>
    <s v="DC-011"/>
    <x v="1"/>
    <x v="0"/>
    <m/>
    <x v="0"/>
    <n v="418"/>
    <x v="2"/>
    <n v="24110"/>
    <x v="0"/>
    <s v="ST AQUILIN"/>
  </r>
  <r>
    <x v="123"/>
    <s v="EF-005"/>
    <x v="2"/>
    <x v="1"/>
    <m/>
    <x v="0"/>
    <n v="418"/>
    <x v="2"/>
    <n v="24310"/>
    <x v="0"/>
    <s v="BRANTOME EN PERIGORD"/>
  </r>
  <r>
    <x v="235"/>
    <s v="JB-013"/>
    <x v="3"/>
    <x v="3"/>
    <m/>
    <x v="0"/>
    <n v="419"/>
    <x v="2"/>
    <n v="24200"/>
    <x v="0"/>
    <s v="PROISSANS"/>
  </r>
  <r>
    <x v="322"/>
    <s v="MM-004"/>
    <x v="4"/>
    <x v="0"/>
    <m/>
    <x v="0"/>
    <n v="419"/>
    <x v="2"/>
    <n v="24680"/>
    <x v="0"/>
    <s v="GARDONNE"/>
  </r>
  <r>
    <x v="155"/>
    <s v="NL-014"/>
    <x v="5"/>
    <x v="0"/>
    <m/>
    <x v="0"/>
    <n v="419"/>
    <x v="2"/>
    <n v="24290"/>
    <x v="0"/>
    <s v="MONTIGNAC"/>
  </r>
  <r>
    <x v="68"/>
    <s v="PA-001"/>
    <x v="6"/>
    <x v="1"/>
    <m/>
    <x v="0"/>
    <n v="419"/>
    <x v="2"/>
    <n v="24300"/>
    <x v="0"/>
    <s v="HAUTEFAYE"/>
  </r>
  <r>
    <x v="140"/>
    <s v="TG-003"/>
    <x v="7"/>
    <x v="1"/>
    <m/>
    <x v="0"/>
    <n v="420"/>
    <x v="2"/>
    <n v="24430"/>
    <x v="0"/>
    <s v="COURSAC"/>
  </r>
  <r>
    <x v="103"/>
    <s v="VS-002"/>
    <x v="8"/>
    <x v="1"/>
    <m/>
    <x v="0"/>
    <n v="420"/>
    <x v="2"/>
    <n v="24270"/>
    <x v="0"/>
    <s v="ANGOISSE"/>
  </r>
  <r>
    <x v="8"/>
    <s v="DG-006"/>
    <x v="0"/>
    <x v="0"/>
    <m/>
    <x v="0"/>
    <n v="422"/>
    <x v="2"/>
    <n v="24290"/>
    <x v="0"/>
    <s v="MONTIGNAC"/>
  </r>
  <r>
    <x v="137"/>
    <s v="DC-011"/>
    <x v="1"/>
    <x v="0"/>
    <m/>
    <x v="0"/>
    <n v="422"/>
    <x v="2"/>
    <n v="24630"/>
    <x v="0"/>
    <s v="JUMILHAC LE GRAND"/>
  </r>
  <r>
    <x v="83"/>
    <s v="EF-005"/>
    <x v="2"/>
    <x v="0"/>
    <m/>
    <x v="0"/>
    <n v="422"/>
    <x v="2"/>
    <n v="24490"/>
    <x v="0"/>
    <s v="LA ROCHE CHALAIS"/>
  </r>
  <r>
    <x v="39"/>
    <s v="JB-013"/>
    <x v="3"/>
    <x v="0"/>
    <m/>
    <x v="0"/>
    <n v="422"/>
    <x v="2"/>
    <n v="24200"/>
    <x v="0"/>
    <s v="PROISSANS"/>
  </r>
  <r>
    <x v="291"/>
    <s v="MM-004"/>
    <x v="4"/>
    <x v="2"/>
    <m/>
    <x v="0"/>
    <n v="423"/>
    <x v="2"/>
    <n v="24510"/>
    <x v="0"/>
    <s v="PAUNAT"/>
  </r>
  <r>
    <x v="255"/>
    <s v="NL-014"/>
    <x v="5"/>
    <x v="0"/>
    <m/>
    <x v="0"/>
    <n v="423"/>
    <x v="2"/>
    <n v="24540"/>
    <x v="0"/>
    <s v="ST CASSIEN"/>
  </r>
  <r>
    <x v="211"/>
    <s v="PA-001"/>
    <x v="6"/>
    <x v="0"/>
    <m/>
    <x v="0"/>
    <n v="425"/>
    <x v="2"/>
    <n v="24540"/>
    <x v="0"/>
    <s v="ST CASSIEN"/>
  </r>
  <r>
    <x v="193"/>
    <s v="TG-003"/>
    <x v="7"/>
    <x v="0"/>
    <m/>
    <x v="0"/>
    <n v="425"/>
    <x v="2"/>
    <n v="24360"/>
    <x v="0"/>
    <s v="ST BARTHELEMY DE BUSSIERE"/>
  </r>
  <r>
    <x v="54"/>
    <s v="VS-002"/>
    <x v="8"/>
    <x v="0"/>
    <m/>
    <x v="0"/>
    <n v="425"/>
    <x v="2"/>
    <n v="24230"/>
    <x v="0"/>
    <s v="BONNEVILLE ST AVIT DE FUMADIERES"/>
  </r>
  <r>
    <x v="281"/>
    <s v="DG-006"/>
    <x v="0"/>
    <x v="0"/>
    <m/>
    <x v="0"/>
    <n v="426"/>
    <x v="2"/>
    <n v="24190"/>
    <x v="0"/>
    <s v="ST SEVERIN D ESTISSAC"/>
  </r>
  <r>
    <x v="137"/>
    <s v="DC-011"/>
    <x v="1"/>
    <x v="2"/>
    <m/>
    <x v="0"/>
    <n v="427"/>
    <x v="2"/>
    <n v="24140"/>
    <x v="0"/>
    <s v="DOUVILLE"/>
  </r>
  <r>
    <x v="165"/>
    <s v="EF-005"/>
    <x v="2"/>
    <x v="0"/>
    <s v="X"/>
    <x v="0"/>
    <n v="428"/>
    <x v="2"/>
    <n v="24210"/>
    <x v="0"/>
    <s v="LA BACHELLERIE"/>
  </r>
  <r>
    <x v="85"/>
    <s v="JB-013"/>
    <x v="3"/>
    <x v="0"/>
    <m/>
    <x v="0"/>
    <n v="429"/>
    <x v="2"/>
    <n v="24510"/>
    <x v="0"/>
    <s v="PAUNAT"/>
  </r>
  <r>
    <x v="301"/>
    <s v="MM-004"/>
    <x v="4"/>
    <x v="0"/>
    <m/>
    <x v="0"/>
    <n v="429"/>
    <x v="2"/>
    <n v="24260"/>
    <x v="0"/>
    <s v="ST CHAMASSY"/>
  </r>
  <r>
    <x v="309"/>
    <s v="NL-014"/>
    <x v="5"/>
    <x v="1"/>
    <m/>
    <x v="0"/>
    <n v="430"/>
    <x v="2"/>
    <n v="24190"/>
    <x v="0"/>
    <s v="ST SEVERIN D ESTISSAC"/>
  </r>
  <r>
    <x v="117"/>
    <s v="PA-001"/>
    <x v="6"/>
    <x v="0"/>
    <m/>
    <x v="0"/>
    <n v="431"/>
    <x v="2"/>
    <n v="24640"/>
    <x v="0"/>
    <s v="LA BOISSIERE D ANS"/>
  </r>
  <r>
    <x v="87"/>
    <s v="TG-003"/>
    <x v="7"/>
    <x v="1"/>
    <m/>
    <x v="0"/>
    <n v="433"/>
    <x v="2"/>
    <n v="24230"/>
    <x v="0"/>
    <s v="BONNEVILLE ST AVIT DE FUMADIERES"/>
  </r>
  <r>
    <x v="130"/>
    <s v="VS-002"/>
    <x v="8"/>
    <x v="0"/>
    <m/>
    <x v="0"/>
    <n v="433"/>
    <x v="2"/>
    <n v="24560"/>
    <x v="0"/>
    <s v="BOISSE"/>
  </r>
  <r>
    <x v="200"/>
    <s v="DG-006"/>
    <x v="0"/>
    <x v="0"/>
    <m/>
    <x v="0"/>
    <n v="433"/>
    <x v="2"/>
    <n v="24300"/>
    <x v="0"/>
    <s v="HAUTEFAYE"/>
  </r>
  <r>
    <x v="286"/>
    <s v="DC-011"/>
    <x v="1"/>
    <x v="1"/>
    <m/>
    <x v="0"/>
    <n v="433"/>
    <x v="2"/>
    <n v="24420"/>
    <x v="0"/>
    <s v="ST VINCENT SUR L ISLE"/>
  </r>
  <r>
    <x v="158"/>
    <s v="EF-005"/>
    <x v="2"/>
    <x v="0"/>
    <m/>
    <x v="0"/>
    <n v="435"/>
    <x v="2"/>
    <n v="24160"/>
    <x v="0"/>
    <s v="ANLHIAC"/>
  </r>
  <r>
    <x v="164"/>
    <s v="JB-013"/>
    <x v="3"/>
    <x v="0"/>
    <m/>
    <x v="0"/>
    <n v="435"/>
    <x v="2"/>
    <n v="24430"/>
    <x v="0"/>
    <s v="COURSAC"/>
  </r>
  <r>
    <x v="164"/>
    <s v="MM-004"/>
    <x v="4"/>
    <x v="0"/>
    <m/>
    <x v="0"/>
    <n v="435"/>
    <x v="2"/>
    <n v="24200"/>
    <x v="0"/>
    <s v="PROISSANS"/>
  </r>
  <r>
    <x v="323"/>
    <s v="NL-014"/>
    <x v="5"/>
    <x v="0"/>
    <m/>
    <x v="0"/>
    <n v="435"/>
    <x v="2"/>
    <n v="24200"/>
    <x v="0"/>
    <s v="PROISSANS"/>
  </r>
  <r>
    <x v="310"/>
    <s v="PA-001"/>
    <x v="6"/>
    <x v="1"/>
    <m/>
    <x v="0"/>
    <n v="435"/>
    <x v="2"/>
    <n v="24640"/>
    <x v="0"/>
    <s v="LA BOISSIERE D ANS"/>
  </r>
  <r>
    <x v="146"/>
    <s v="TG-003"/>
    <x v="7"/>
    <x v="0"/>
    <m/>
    <x v="0"/>
    <n v="436"/>
    <x v="2"/>
    <n v="24120"/>
    <x v="0"/>
    <s v="LA CASSAGNE"/>
  </r>
  <r>
    <x v="70"/>
    <s v="VS-002"/>
    <x v="8"/>
    <x v="0"/>
    <m/>
    <x v="0"/>
    <n v="437"/>
    <x v="2"/>
    <n v="24250"/>
    <x v="0"/>
    <s v="CASTELNAUD LA CHAPELLE"/>
  </r>
  <r>
    <x v="80"/>
    <s v="DG-006"/>
    <x v="0"/>
    <x v="1"/>
    <m/>
    <x v="0"/>
    <n v="437"/>
    <x v="2"/>
    <n v="24100"/>
    <x v="0"/>
    <s v="ST LAURENT DES VIGNES"/>
  </r>
  <r>
    <x v="94"/>
    <s v="DC-011"/>
    <x v="1"/>
    <x v="0"/>
    <m/>
    <x v="0"/>
    <n v="438"/>
    <x v="2"/>
    <n v="24620"/>
    <x v="0"/>
    <s v="PEYZAC LE MOUSTIER"/>
  </r>
  <r>
    <x v="25"/>
    <s v="EF-005"/>
    <x v="2"/>
    <x v="1"/>
    <m/>
    <x v="0"/>
    <n v="438"/>
    <x v="2"/>
    <n v="24700"/>
    <x v="0"/>
    <s v="ST MARTIAL D ARTENSET"/>
  </r>
  <r>
    <x v="324"/>
    <s v="JB-013"/>
    <x v="3"/>
    <x v="1"/>
    <m/>
    <x v="0"/>
    <n v="440"/>
    <x v="2"/>
    <n v="24170"/>
    <x v="0"/>
    <s v="PAYS DE BELVES"/>
  </r>
  <r>
    <x v="44"/>
    <s v="MM-004"/>
    <x v="4"/>
    <x v="1"/>
    <m/>
    <x v="0"/>
    <n v="440"/>
    <x v="2"/>
    <n v="24590"/>
    <x v="0"/>
    <s v="ARCHIGNAC"/>
  </r>
  <r>
    <x v="170"/>
    <s v="NL-014"/>
    <x v="5"/>
    <x v="1"/>
    <m/>
    <x v="0"/>
    <n v="441"/>
    <x v="2"/>
    <n v="24140"/>
    <x v="0"/>
    <s v="DOUVILLE"/>
  </r>
  <r>
    <x v="299"/>
    <s v="PA-001"/>
    <x v="6"/>
    <x v="1"/>
    <m/>
    <x v="0"/>
    <n v="441"/>
    <x v="2"/>
    <n v="24100"/>
    <x v="0"/>
    <s v="ST LAURENT DES VIGNES"/>
  </r>
  <r>
    <x v="74"/>
    <s v="TG-003"/>
    <x v="7"/>
    <x v="0"/>
    <m/>
    <x v="0"/>
    <n v="443"/>
    <x v="2"/>
    <n v="24520"/>
    <x v="0"/>
    <s v="COURS DE PILE"/>
  </r>
  <r>
    <x v="86"/>
    <s v="VS-002"/>
    <x v="8"/>
    <x v="0"/>
    <m/>
    <x v="0"/>
    <n v="444"/>
    <x v="2"/>
    <n v="24630"/>
    <x v="0"/>
    <s v="JUMILHAC LE GRAND"/>
  </r>
  <r>
    <x v="44"/>
    <s v="DG-006"/>
    <x v="0"/>
    <x v="0"/>
    <m/>
    <x v="0"/>
    <n v="445"/>
    <x v="2"/>
    <n v="24430"/>
    <x v="0"/>
    <s v="COURSAC"/>
  </r>
  <r>
    <x v="113"/>
    <s v="DC-011"/>
    <x v="1"/>
    <x v="0"/>
    <m/>
    <x v="0"/>
    <n v="445"/>
    <x v="2"/>
    <n v="24290"/>
    <x v="0"/>
    <s v="MONTIGNAC"/>
  </r>
  <r>
    <x v="125"/>
    <s v="EF-005"/>
    <x v="2"/>
    <x v="0"/>
    <m/>
    <x v="0"/>
    <n v="445"/>
    <x v="2"/>
    <n v="24420"/>
    <x v="0"/>
    <s v="ST VINCENT SUR L ISLE"/>
  </r>
  <r>
    <x v="325"/>
    <s v="JB-013"/>
    <x v="3"/>
    <x v="0"/>
    <m/>
    <x v="0"/>
    <n v="445"/>
    <x v="2"/>
    <n v="24300"/>
    <x v="0"/>
    <s v="HAUTEFAYE"/>
  </r>
  <r>
    <x v="197"/>
    <s v="MM-004"/>
    <x v="4"/>
    <x v="0"/>
    <m/>
    <x v="0"/>
    <n v="446"/>
    <x v="2"/>
    <n v="24140"/>
    <x v="0"/>
    <s v="DOUVILLE"/>
  </r>
  <r>
    <x v="92"/>
    <s v="NL-014"/>
    <x v="5"/>
    <x v="0"/>
    <m/>
    <x v="0"/>
    <n v="453"/>
    <x v="2"/>
    <n v="24100"/>
    <x v="0"/>
    <s v="ST LAURENT DES VIGNES"/>
  </r>
  <r>
    <x v="33"/>
    <s v="PA-001"/>
    <x v="6"/>
    <x v="0"/>
    <m/>
    <x v="0"/>
    <n v="454"/>
    <x v="2"/>
    <n v="24220"/>
    <x v="0"/>
    <s v="CASTELS"/>
  </r>
  <r>
    <x v="191"/>
    <s v="TG-003"/>
    <x v="7"/>
    <x v="0"/>
    <m/>
    <x v="0"/>
    <n v="454"/>
    <x v="2"/>
    <n v="24250"/>
    <x v="0"/>
    <s v="CASTELNAUD LA CHAPELLE"/>
  </r>
  <r>
    <x v="204"/>
    <s v="VS-002"/>
    <x v="8"/>
    <x v="0"/>
    <m/>
    <x v="0"/>
    <n v="454"/>
    <x v="2"/>
    <n v="24320"/>
    <x v="0"/>
    <s v="BOURG DES MAISONS"/>
  </r>
  <r>
    <x v="188"/>
    <s v="DG-006"/>
    <x v="0"/>
    <x v="0"/>
    <m/>
    <x v="0"/>
    <n v="455"/>
    <x v="2"/>
    <n v="24000"/>
    <x v="0"/>
    <s v="PERIGUEUX"/>
  </r>
  <r>
    <x v="73"/>
    <s v="DC-011"/>
    <x v="1"/>
    <x v="0"/>
    <m/>
    <x v="0"/>
    <n v="455"/>
    <x v="2"/>
    <n v="24650"/>
    <x v="0"/>
    <s v="CHANCELADE"/>
  </r>
  <r>
    <x v="120"/>
    <s v="EF-005"/>
    <x v="2"/>
    <x v="0"/>
    <m/>
    <x v="0"/>
    <n v="456"/>
    <x v="2"/>
    <n v="24450"/>
    <x v="0"/>
    <s v="LA COQUILLE"/>
  </r>
  <r>
    <x v="134"/>
    <s v="JB-013"/>
    <x v="3"/>
    <x v="0"/>
    <m/>
    <x v="0"/>
    <n v="456"/>
    <x v="2"/>
    <n v="24420"/>
    <x v="0"/>
    <s v="ST VINCENT SUR L ISLE"/>
  </r>
  <r>
    <x v="275"/>
    <s v="MM-004"/>
    <x v="4"/>
    <x v="5"/>
    <m/>
    <x v="0"/>
    <n v="457"/>
    <x v="2"/>
    <n v="24200"/>
    <x v="0"/>
    <s v="PROISSANS"/>
  </r>
  <r>
    <x v="326"/>
    <s v="NL-014"/>
    <x v="5"/>
    <x v="1"/>
    <m/>
    <x v="0"/>
    <n v="457"/>
    <x v="2"/>
    <n v="24400"/>
    <x v="0"/>
    <s v="BOURGNAC"/>
  </r>
  <r>
    <x v="97"/>
    <s v="PA-001"/>
    <x v="6"/>
    <x v="0"/>
    <m/>
    <x v="0"/>
    <n v="458"/>
    <x v="2"/>
    <n v="24410"/>
    <x v="0"/>
    <s v="FESTALEMPS"/>
  </r>
  <r>
    <x v="15"/>
    <s v="TG-003"/>
    <x v="7"/>
    <x v="1"/>
    <m/>
    <x v="0"/>
    <n v="461"/>
    <x v="2"/>
    <n v="24480"/>
    <x v="0"/>
    <s v="ALLES SUR DORDOGNE"/>
  </r>
  <r>
    <x v="44"/>
    <s v="VS-002"/>
    <x v="8"/>
    <x v="0"/>
    <m/>
    <x v="0"/>
    <n v="463"/>
    <x v="2"/>
    <n v="24380"/>
    <x v="0"/>
    <s v="GRUN BORDAS"/>
  </r>
  <r>
    <x v="221"/>
    <s v="DG-006"/>
    <x v="0"/>
    <x v="3"/>
    <m/>
    <x v="0"/>
    <n v="463"/>
    <x v="2"/>
    <n v="19000"/>
    <x v="1"/>
    <s v="TULLE"/>
  </r>
  <r>
    <x v="310"/>
    <s v="DC-011"/>
    <x v="1"/>
    <x v="1"/>
    <m/>
    <x v="0"/>
    <n v="463"/>
    <x v="2"/>
    <n v="24460"/>
    <x v="0"/>
    <s v="NEGRONDES"/>
  </r>
  <r>
    <x v="18"/>
    <s v="EF-005"/>
    <x v="2"/>
    <x v="1"/>
    <m/>
    <x v="0"/>
    <n v="464"/>
    <x v="2"/>
    <n v="24750"/>
    <x v="0"/>
    <s v="BOULAZAC ISLE MANOIRE"/>
  </r>
  <r>
    <x v="304"/>
    <s v="JB-013"/>
    <x v="3"/>
    <x v="0"/>
    <m/>
    <x v="0"/>
    <n v="465"/>
    <x v="2"/>
    <n v="24440"/>
    <x v="0"/>
    <s v="BEAUMONTOIS EN PERIGORD"/>
  </r>
  <r>
    <x v="40"/>
    <s v="MM-004"/>
    <x v="4"/>
    <x v="0"/>
    <m/>
    <x v="0"/>
    <n v="466"/>
    <x v="2"/>
    <n v="24450"/>
    <x v="0"/>
    <s v="LA COQUILLE"/>
  </r>
  <r>
    <x v="23"/>
    <s v="NL-014"/>
    <x v="5"/>
    <x v="3"/>
    <m/>
    <x v="0"/>
    <n v="467"/>
    <x v="2"/>
    <n v="19000"/>
    <x v="1"/>
    <s v="TULLE"/>
  </r>
  <r>
    <x v="42"/>
    <s v="PA-001"/>
    <x v="6"/>
    <x v="0"/>
    <m/>
    <x v="0"/>
    <n v="468"/>
    <x v="2"/>
    <n v="24420"/>
    <x v="0"/>
    <s v="ST VINCENT SUR L ISLE"/>
  </r>
  <r>
    <x v="258"/>
    <s v="TG-003"/>
    <x v="7"/>
    <x v="1"/>
    <m/>
    <x v="0"/>
    <n v="469"/>
    <x v="2"/>
    <n v="24680"/>
    <x v="0"/>
    <s v="GARDONNE"/>
  </r>
  <r>
    <x v="128"/>
    <s v="VS-002"/>
    <x v="8"/>
    <x v="0"/>
    <m/>
    <x v="0"/>
    <n v="470"/>
    <x v="2"/>
    <n v="24250"/>
    <x v="0"/>
    <s v="CASTELNAUD LA CHAPELL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856787-D5BB-4D20-B4A4-7C87891089A7}" name="Tableau croisé dynamique3" cacheId="0"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A3:B7" firstHeaderRow="1" firstDataRow="1" firstDataCol="1"/>
  <pivotFields count="11">
    <pivotField numFmtId="14" showAll="0"/>
    <pivotField showAll="0"/>
    <pivotField showAll="0"/>
    <pivotField showAll="0"/>
    <pivotField showAll="0"/>
    <pivotField showAll="0"/>
    <pivotField showAll="0"/>
    <pivotField axis="axisRow" dataField="1" showAll="0">
      <items count="4">
        <item x="0"/>
        <item x="2"/>
        <item x="1"/>
        <item t="default"/>
      </items>
    </pivotField>
    <pivotField showAll="0"/>
    <pivotField showAll="0"/>
    <pivotField showAll="0"/>
  </pivotFields>
  <rowFields count="1">
    <field x="7"/>
  </rowFields>
  <rowItems count="4">
    <i>
      <x/>
    </i>
    <i>
      <x v="1"/>
    </i>
    <i>
      <x v="2"/>
    </i>
    <i t="grand">
      <x/>
    </i>
  </rowItems>
  <colItems count="1">
    <i/>
  </colItems>
  <dataFields count="1">
    <dataField name="Nombre de qualité"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33B2D8-040E-45A9-9D51-852A2C2E27E0}" name="Tableau croisé dynamique4" cacheId="0"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A3:C5" firstHeaderRow="0" firstDataRow="1" firstDataCol="1"/>
  <pivotFields count="11">
    <pivotField numFmtId="14" showAll="0"/>
    <pivotField showAll="0"/>
    <pivotField showAll="0"/>
    <pivotField showAll="0"/>
    <pivotField showAll="0"/>
    <pivotField showAll="0"/>
    <pivotField dataField="1" showAll="0"/>
    <pivotField showAll="0"/>
    <pivotField showAll="0"/>
    <pivotField axis="axisRow" dataField="1" showAll="0">
      <items count="3">
        <item x="1"/>
        <item h="1" x="0"/>
        <item t="default"/>
      </items>
    </pivotField>
    <pivotField showAll="0"/>
  </pivotFields>
  <rowFields count="1">
    <field x="9"/>
  </rowFields>
  <rowItems count="2">
    <i>
      <x/>
    </i>
    <i t="grand">
      <x/>
    </i>
  </rowItems>
  <colFields count="1">
    <field x="-2"/>
  </colFields>
  <colItems count="2">
    <i>
      <x/>
    </i>
    <i i="1">
      <x v="1"/>
    </i>
  </colItems>
  <dataFields count="2">
    <dataField name="Nombre de Num Dép" fld="9" subtotal="count" baseField="0" baseItem="0"/>
    <dataField name="Somme de poids (kg)"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2BA5C1-DAB0-45FA-B817-88769D8ACFC7}" name="Tableau croisé dynamique1" cacheId="0"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chartFormat="1">
  <location ref="A4:B17" firstHeaderRow="1" firstDataRow="1" firstDataCol="1"/>
  <pivotFields count="11">
    <pivotField axis="axisRow" dataField="1" numFmtId="14" showAll="0">
      <items count="15">
        <item x="0"/>
        <item x="1"/>
        <item x="2"/>
        <item x="3"/>
        <item x="4"/>
        <item x="5"/>
        <item x="6"/>
        <item x="7"/>
        <item x="8"/>
        <item x="9"/>
        <item x="10"/>
        <item x="11"/>
        <item x="12"/>
        <item x="13"/>
        <item t="default"/>
      </items>
    </pivotField>
    <pivotField showAll="0"/>
    <pivotField showAll="0"/>
    <pivotField showAll="0">
      <items count="7">
        <item x="2"/>
        <item x="1"/>
        <item x="0"/>
        <item x="4"/>
        <item x="5"/>
        <item x="3"/>
        <item t="default"/>
      </items>
    </pivotField>
    <pivotField showAll="0"/>
    <pivotField showAll="0"/>
    <pivotField showAll="0"/>
    <pivotField showAll="0"/>
    <pivotField showAll="0"/>
    <pivotField showAll="0"/>
    <pivotField showAll="0"/>
  </pivotFields>
  <rowFields count="1">
    <field x="0"/>
  </rowFields>
  <rowItems count="13">
    <i>
      <x v="1"/>
    </i>
    <i>
      <x v="2"/>
    </i>
    <i>
      <x v="3"/>
    </i>
    <i>
      <x v="4"/>
    </i>
    <i>
      <x v="5"/>
    </i>
    <i>
      <x v="6"/>
    </i>
    <i>
      <x v="7"/>
    </i>
    <i>
      <x v="8"/>
    </i>
    <i>
      <x v="9"/>
    </i>
    <i>
      <x v="10"/>
    </i>
    <i>
      <x v="11"/>
    </i>
    <i>
      <x v="12"/>
    </i>
    <i t="grand">
      <x/>
    </i>
  </rowItems>
  <colItems count="1">
    <i/>
  </colItems>
  <dataFields count="1">
    <dataField name="Nombre de dat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B9037A-21EE-4276-BBBB-2B95F43A6EDC}" name="Tableau croisé dynamique2" cacheId="0"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chartFormat="1">
  <location ref="A24:B30" firstHeaderRow="1" firstDataRow="1" firstDataCol="1" rowPageCount="1" colPageCount="1"/>
  <pivotFields count="11">
    <pivotField numFmtId="14" showAll="0"/>
    <pivotField showAll="0"/>
    <pivotField axis="axisRow" showAll="0" sortType="ascending">
      <items count="10">
        <item x="0"/>
        <item x="1"/>
        <item x="2"/>
        <item x="3"/>
        <item x="4"/>
        <item x="5"/>
        <item x="6"/>
        <item x="7"/>
        <item x="8"/>
        <item t="default"/>
      </items>
      <autoSortScope>
        <pivotArea dataOnly="0" outline="0" fieldPosition="0">
          <references count="1">
            <reference field="4294967294" count="1" selected="0">
              <x v="0"/>
            </reference>
          </references>
        </pivotArea>
      </autoSortScope>
    </pivotField>
    <pivotField showAll="0">
      <items count="7">
        <item x="2"/>
        <item x="1"/>
        <item x="0"/>
        <item x="4"/>
        <item x="5"/>
        <item x="3"/>
        <item t="default"/>
      </items>
    </pivotField>
    <pivotField showAll="0"/>
    <pivotField axis="axisPage" showAll="0">
      <items count="3">
        <item x="1"/>
        <item x="0"/>
        <item t="default"/>
      </items>
    </pivotField>
    <pivotField dataField="1" showAll="0"/>
    <pivotField showAll="0"/>
    <pivotField showAll="0"/>
    <pivotField showAll="0"/>
    <pivotField showAll="0"/>
  </pivotFields>
  <rowFields count="1">
    <field x="2"/>
  </rowFields>
  <rowItems count="6">
    <i>
      <x v="2"/>
    </i>
    <i>
      <x v="5"/>
    </i>
    <i>
      <x v="8"/>
    </i>
    <i>
      <x v="1"/>
    </i>
    <i>
      <x v="7"/>
    </i>
    <i t="grand">
      <x/>
    </i>
  </rowItems>
  <colItems count="1">
    <i/>
  </colItems>
  <pageFields count="1">
    <pageField fld="5" item="0" hier="-1"/>
  </pageFields>
  <dataFields count="1">
    <dataField name="Somme de poids (kg)"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type_client" xr10:uid="{BC4AFE20-AD7C-45C9-9B86-F08F9664A5DC}" sourceName="type client">
  <pivotTables>
    <pivotTable tabId="14" name="Tableau croisé dynamique1"/>
    <pivotTable tabId="14" name="Tableau croisé dynamique2"/>
  </pivotTables>
  <data>
    <tabular pivotCacheId="476309954">
      <items count="6">
        <i x="2" s="1"/>
        <i x="1" s="1"/>
        <i x="0" s="1"/>
        <i x="4" s="1"/>
        <i x="5"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client" xr10:uid="{7AE68A9B-AA8E-4E58-9144-A62A777C39B4}" cache="Segment_type_client" caption="type cli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54CAB8-2716-422C-9B27-123830A9980D}" name="Tableau1" displayName="Tableau1" ref="A1:D11" totalsRowShown="0">
  <autoFilter ref="A1:D11" xr:uid="{CF2A3F6D-44C7-43D9-A8CC-B3D8C991A26C}"/>
  <tableColumns count="4">
    <tableColumn id="1" xr3:uid="{D4BB3D71-D9E2-4D59-BB63-8BA563EE7374}" name="code livreur"/>
    <tableColumn id="2" xr3:uid="{E5D49DD4-B5E2-4805-86E3-FACA0D508385}" name="nom"/>
    <tableColumn id="3" xr3:uid="{7A9E5685-7134-47AC-8F93-31696D575CC1}" name="prénom"/>
    <tableColumn id="4" xr3:uid="{674041B4-75C5-4737-A078-002A44C53AE0}" name="portable" dataDxfId="5"/>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E9B291-3EF4-45EF-8739-9937D212EDC4}" name="Tableau2" displayName="Tableau2" ref="A1:D6" totalsRowShown="0">
  <autoFilter ref="A1:D6" xr:uid="{CD935318-80AE-435E-B514-17F21017018E}"/>
  <tableColumns count="4">
    <tableColumn id="1" xr3:uid="{F1D27B33-842B-4D1E-A631-32E151752CB3}" name="immatriculation"/>
    <tableColumn id="2" xr3:uid="{E350A7C2-A6AF-4037-83F1-4C869A193566}" name="marque"/>
    <tableColumn id="3" xr3:uid="{9B516A62-0EF8-4BFE-90B5-069EB0D7E0A1}" name="modèle"/>
    <tableColumn id="4" xr3:uid="{386F1B73-E8EF-4CB1-994F-A82805C7ED7D}" name="charge utile (kg)"/>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A05693-199E-4651-BA14-21B540F8F6EE}" name="Tableau3" displayName="Tableau3" ref="A1:B61" totalsRowShown="0">
  <autoFilter ref="A1:B61" xr:uid="{A145DADB-61A7-4FC7-BBCC-CB367500490F}"/>
  <tableColumns count="2">
    <tableColumn id="1" xr3:uid="{A715FCB7-4D26-4F45-A9EF-0FB6F5A037DF}" name="CP"/>
    <tableColumn id="2" xr3:uid="{58937E0A-BDDD-408A-95DE-7C6671D56970}" name="Ville"/>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9C2602-8173-4CD1-9854-4B4D85BF40C0}" name="Tableau4" displayName="Tableau4" ref="A1:K1288" totalsRowShown="0" headerRowDxfId="4">
  <autoFilter ref="A1:K1288" xr:uid="{8629DE58-12B3-47AD-AF36-8347657CFE5D}"/>
  <tableColumns count="11">
    <tableColumn id="1" xr3:uid="{C2EEE12B-B503-443A-957E-B014DDA3CF11}" name="date" dataDxfId="3"/>
    <tableColumn id="2" xr3:uid="{DD9312C4-912D-435B-B57A-2F735C802ECC}" name="code livreur"/>
    <tableColumn id="9" xr3:uid="{C85B2175-6219-4CC9-960A-C87FA741A5D1}" name="nom livreur" dataDxfId="2">
      <calculatedColumnFormula>VLOOKUP(Tableau4[[#This Row],[code livreur]],Tableau1[],2,0)</calculatedColumnFormula>
    </tableColumn>
    <tableColumn id="3" xr3:uid="{112D9B79-CEAA-4EC2-8EFD-01D00BFEDA2F}" name="type client"/>
    <tableColumn id="4" xr3:uid="{FEA57AD3-7E14-4872-A91C-89334FF6DFAA}" name="erreur colis"/>
    <tableColumn id="5" xr3:uid="{6587B6EB-7440-4BA8-992F-FB6DD43A12BA}" name="colis endommagé"/>
    <tableColumn id="6" xr3:uid="{2BC04A50-2F2A-4584-832C-A972B23E148A}" name="poids (kg)"/>
    <tableColumn id="10" xr3:uid="{EE790CDF-D3D0-4F1C-A660-95BC96BDB3AE}" name="qualité" dataDxfId="1">
      <calculatedColumnFormula>VLOOKUP(Tableau4[[#This Row],[poids (kg)]],Tableau5[],2,1)</calculatedColumnFormula>
    </tableColumn>
    <tableColumn id="7" xr3:uid="{29A57C37-0E45-4CCE-B34A-F581ACDA722A}" name="CP"/>
    <tableColumn id="11" xr3:uid="{99C33149-B71A-4FA5-A06C-9DDF2859C3D7}" name="Num Dép" dataDxfId="0">
      <calculatedColumnFormula>LEFT(Tableau4[[#This Row],[CP]],2)</calculatedColumnFormula>
    </tableColumn>
    <tableColumn id="8" xr3:uid="{28F08802-EABC-42BC-963B-81D3B343B3FF}" name="Ville"/>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338E422-ECBB-4BD3-8548-AEEFC2292F8F}" name="Tableau5" displayName="Tableau5" ref="A1:B4" totalsRowShown="0">
  <autoFilter ref="A1:B4" xr:uid="{57FA880F-0EC7-4623-B89C-4448189F3D5D}"/>
  <tableColumns count="2">
    <tableColumn id="1" xr3:uid="{40A665EC-14C5-4F61-843F-8A002B3F5D27}" name="poids"/>
    <tableColumn id="2" xr3:uid="{EFA98250-B135-4317-97D7-3BFED7EA84A5}" name="qualité"/>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3D7B-72E1-4735-9091-4F42D78D25D5}">
  <sheetPr>
    <pageSetUpPr fitToPage="1"/>
  </sheetPr>
  <dimension ref="A1:A20"/>
  <sheetViews>
    <sheetView showGridLines="0" tabSelected="1" zoomScaleNormal="100" workbookViewId="0">
      <selection activeCell="C2" sqref="C2"/>
    </sheetView>
  </sheetViews>
  <sheetFormatPr baseColWidth="10" defaultRowHeight="14.4" x14ac:dyDescent="0.3"/>
  <cols>
    <col min="1" max="1" width="112.21875" style="2" customWidth="1"/>
    <col min="3" max="3" width="10.88671875" customWidth="1"/>
  </cols>
  <sheetData>
    <row r="1" spans="1:1" ht="90.45" customHeight="1" x14ac:dyDescent="0.3"/>
    <row r="2" spans="1:1" ht="27.45" customHeight="1" x14ac:dyDescent="0.3">
      <c r="A2" s="3" t="s">
        <v>188</v>
      </c>
    </row>
    <row r="3" spans="1:1" ht="78" customHeight="1" x14ac:dyDescent="0.3">
      <c r="A3" s="4" t="s">
        <v>152</v>
      </c>
    </row>
    <row r="5" spans="1:1" ht="49.05" customHeight="1" x14ac:dyDescent="0.3">
      <c r="A5" s="6" t="s">
        <v>121</v>
      </c>
    </row>
    <row r="6" spans="1:1" ht="25.8" x14ac:dyDescent="0.3">
      <c r="A6" s="5" t="s">
        <v>122</v>
      </c>
    </row>
    <row r="7" spans="1:1" ht="57.6" x14ac:dyDescent="0.3">
      <c r="A7" s="4" t="s">
        <v>112</v>
      </c>
    </row>
    <row r="8" spans="1:1" ht="28.8" x14ac:dyDescent="0.3">
      <c r="A8" s="30" t="s">
        <v>113</v>
      </c>
    </row>
    <row r="9" spans="1:1" ht="43.2" x14ac:dyDescent="0.3">
      <c r="A9" s="31" t="s">
        <v>118</v>
      </c>
    </row>
    <row r="10" spans="1:1" ht="43.2" x14ac:dyDescent="0.3">
      <c r="A10" s="31" t="s">
        <v>119</v>
      </c>
    </row>
    <row r="11" spans="1:1" ht="28.8" x14ac:dyDescent="0.3">
      <c r="A11" s="31" t="s">
        <v>120</v>
      </c>
    </row>
    <row r="12" spans="1:1" ht="28.8" x14ac:dyDescent="0.3">
      <c r="A12" s="31" t="s">
        <v>114</v>
      </c>
    </row>
    <row r="13" spans="1:1" ht="43.2" x14ac:dyDescent="0.3">
      <c r="A13" s="31" t="s">
        <v>115</v>
      </c>
    </row>
    <row r="14" spans="1:1" ht="28.8" x14ac:dyDescent="0.3">
      <c r="A14" s="31" t="s">
        <v>116</v>
      </c>
    </row>
    <row r="15" spans="1:1" ht="72" x14ac:dyDescent="0.3">
      <c r="A15" s="30" t="s">
        <v>117</v>
      </c>
    </row>
    <row r="16" spans="1:1" ht="28.8" x14ac:dyDescent="0.3">
      <c r="A16" s="31" t="s">
        <v>151</v>
      </c>
    </row>
    <row r="17" spans="1:1" ht="57" x14ac:dyDescent="0.3">
      <c r="A17" s="5" t="s">
        <v>134</v>
      </c>
    </row>
    <row r="18" spans="1:1" ht="72" x14ac:dyDescent="0.3">
      <c r="A18" s="30" t="s">
        <v>135</v>
      </c>
    </row>
    <row r="19" spans="1:1" ht="43.2" x14ac:dyDescent="0.3">
      <c r="A19" s="30" t="s">
        <v>136</v>
      </c>
    </row>
    <row r="20" spans="1:1" ht="43.2" x14ac:dyDescent="0.3">
      <c r="A20" s="30" t="s">
        <v>137</v>
      </c>
    </row>
  </sheetData>
  <pageMargins left="0.31496062992125984" right="0.31496062992125984" top="0.74803149606299213" bottom="0.74803149606299213"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6240E-3F0E-44BF-BCE3-F31F9751C851}">
  <dimension ref="A1"/>
  <sheetViews>
    <sheetView showGridLines="0" topLeftCell="A37" zoomScale="70" zoomScaleNormal="70" workbookViewId="0">
      <selection activeCell="O13" sqref="O13"/>
    </sheetView>
  </sheetViews>
  <sheetFormatPr baseColWidth="10"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0FB8B-7DF8-47EC-82B5-4ED6EDF9CDE4}">
  <dimension ref="B2:F30"/>
  <sheetViews>
    <sheetView showGridLines="0" zoomScale="130" zoomScaleNormal="130" workbookViewId="0">
      <selection activeCell="D11" sqref="D11"/>
    </sheetView>
  </sheetViews>
  <sheetFormatPr baseColWidth="10" defaultRowHeight="14.4" x14ac:dyDescent="0.3"/>
  <cols>
    <col min="1" max="1" width="3.21875" customWidth="1"/>
    <col min="2" max="2" width="16.44140625" customWidth="1"/>
    <col min="3" max="3" width="16.77734375" customWidth="1"/>
    <col min="4" max="4" width="21.88671875" customWidth="1"/>
    <col min="5" max="5" width="18.33203125" customWidth="1"/>
    <col min="6" max="6" width="28.5546875" customWidth="1"/>
  </cols>
  <sheetData>
    <row r="2" spans="2:6" ht="22.05" customHeight="1" x14ac:dyDescent="0.5">
      <c r="B2" s="44" t="s">
        <v>123</v>
      </c>
      <c r="C2" s="45"/>
      <c r="D2" s="46"/>
      <c r="E2" s="50" t="s">
        <v>124</v>
      </c>
      <c r="F2" s="51"/>
    </row>
    <row r="3" spans="2:6" ht="25.05" customHeight="1" x14ac:dyDescent="0.3">
      <c r="B3" s="47"/>
      <c r="C3" s="48"/>
      <c r="D3" s="49"/>
      <c r="E3" s="52">
        <f ca="1">TODAY()</f>
        <v>43457</v>
      </c>
      <c r="F3" s="53"/>
    </row>
    <row r="4" spans="2:6" ht="6" customHeight="1" thickBot="1" x14ac:dyDescent="0.35"/>
    <row r="5" spans="2:6" ht="17.399999999999999" x14ac:dyDescent="0.45">
      <c r="B5" s="54" t="s">
        <v>125</v>
      </c>
      <c r="C5" s="55"/>
      <c r="E5" s="54" t="s">
        <v>126</v>
      </c>
      <c r="F5" s="55"/>
    </row>
    <row r="6" spans="2:6" ht="5.55" customHeight="1" x14ac:dyDescent="0.3">
      <c r="B6" s="7"/>
      <c r="C6" s="8"/>
      <c r="E6" s="7"/>
      <c r="F6" s="8"/>
    </row>
    <row r="7" spans="2:6" x14ac:dyDescent="0.3">
      <c r="B7" s="14" t="s">
        <v>1</v>
      </c>
      <c r="C7" s="33" t="s">
        <v>160</v>
      </c>
      <c r="D7" s="15"/>
      <c r="E7" s="16" t="s">
        <v>31</v>
      </c>
      <c r="F7" s="33" t="s">
        <v>37</v>
      </c>
    </row>
    <row r="8" spans="2:6" ht="5.55" customHeight="1" x14ac:dyDescent="0.3">
      <c r="B8" s="16"/>
      <c r="C8" s="17"/>
      <c r="D8" s="15"/>
      <c r="E8" s="16"/>
      <c r="F8" s="17"/>
    </row>
    <row r="9" spans="2:6" x14ac:dyDescent="0.3">
      <c r="B9" s="16" t="s">
        <v>0</v>
      </c>
      <c r="C9" s="13" t="str">
        <f>VLOOKUP(C7,Tableau1[],2,0)</f>
        <v>Talon</v>
      </c>
      <c r="D9" s="15"/>
      <c r="E9" s="16" t="s">
        <v>32</v>
      </c>
      <c r="F9" s="13" t="str">
        <f>VLOOKUP(F7,Tableau2[],2,0)</f>
        <v xml:space="preserve">Fiat </v>
      </c>
    </row>
    <row r="10" spans="2:6" ht="5.55" customHeight="1" x14ac:dyDescent="0.3">
      <c r="B10" s="16"/>
      <c r="C10" s="17"/>
      <c r="D10" s="15"/>
      <c r="E10" s="16"/>
      <c r="F10" s="17"/>
    </row>
    <row r="11" spans="2:6" x14ac:dyDescent="0.3">
      <c r="B11" s="16" t="s">
        <v>2</v>
      </c>
      <c r="C11" s="13" t="str">
        <f>VLOOKUP(C7,Tableau1[],3,0)</f>
        <v>Achille</v>
      </c>
      <c r="D11" s="15"/>
      <c r="E11" s="16" t="s">
        <v>33</v>
      </c>
      <c r="F11" s="13" t="str">
        <f>VLOOKUP(F7,Tableau2[],3,0)</f>
        <v>Ducato</v>
      </c>
    </row>
    <row r="12" spans="2:6" ht="5.55" customHeight="1" x14ac:dyDescent="0.3">
      <c r="B12" s="16"/>
      <c r="C12" s="17"/>
      <c r="D12" s="15"/>
      <c r="E12" s="16"/>
      <c r="F12" s="18"/>
    </row>
    <row r="13" spans="2:6" x14ac:dyDescent="0.3">
      <c r="B13" s="16" t="s">
        <v>127</v>
      </c>
      <c r="C13" s="32">
        <f>VLOOKUP(C7,Tableau1[],4,0)</f>
        <v>704080509</v>
      </c>
      <c r="D13" s="15"/>
      <c r="E13" s="16" t="s">
        <v>111</v>
      </c>
      <c r="F13" s="13">
        <f>VLOOKUP(F7,Tableau2[],4,0)</f>
        <v>1500</v>
      </c>
    </row>
    <row r="14" spans="2:6" ht="5.55" customHeight="1" thickBot="1" x14ac:dyDescent="0.35">
      <c r="B14" s="19"/>
      <c r="C14" s="20"/>
      <c r="D14" s="15"/>
      <c r="E14" s="19"/>
      <c r="F14" s="20"/>
    </row>
    <row r="15" spans="2:6" ht="6" customHeight="1" thickBot="1" x14ac:dyDescent="0.35">
      <c r="B15" s="15"/>
      <c r="C15" s="15"/>
      <c r="D15" s="15"/>
      <c r="E15" s="15"/>
      <c r="F15" s="15"/>
    </row>
    <row r="16" spans="2:6" ht="15" thickBot="1" x14ac:dyDescent="0.35">
      <c r="B16" s="21" t="s">
        <v>128</v>
      </c>
      <c r="C16" s="9">
        <f>COUNTA(B21:B28)</f>
        <v>5</v>
      </c>
      <c r="D16" s="15"/>
      <c r="E16" s="21" t="s">
        <v>129</v>
      </c>
      <c r="F16" s="9">
        <f>SUM(C21:C28)</f>
        <v>1264</v>
      </c>
    </row>
    <row r="17" spans="2:6" ht="6" customHeight="1" thickBot="1" x14ac:dyDescent="0.35">
      <c r="B17" s="15"/>
      <c r="C17" s="15"/>
      <c r="D17" s="15"/>
      <c r="E17" s="15"/>
      <c r="F17" s="15"/>
    </row>
    <row r="18" spans="2:6" ht="18" thickBot="1" x14ac:dyDescent="0.5">
      <c r="B18" s="41" t="s">
        <v>130</v>
      </c>
      <c r="C18" s="42"/>
      <c r="D18" s="42"/>
      <c r="E18" s="42"/>
      <c r="F18" s="43"/>
    </row>
    <row r="19" spans="2:6" ht="6" customHeight="1" thickBot="1" x14ac:dyDescent="0.35">
      <c r="B19" s="15"/>
      <c r="C19" s="15"/>
      <c r="D19" s="15"/>
      <c r="E19" s="15"/>
      <c r="F19" s="15"/>
    </row>
    <row r="20" spans="2:6" x14ac:dyDescent="0.3">
      <c r="B20" s="22" t="s">
        <v>131</v>
      </c>
      <c r="C20" s="23" t="s">
        <v>110</v>
      </c>
      <c r="D20" s="23" t="s">
        <v>132</v>
      </c>
      <c r="E20" s="23" t="s">
        <v>108</v>
      </c>
      <c r="F20" s="24" t="s">
        <v>133</v>
      </c>
    </row>
    <row r="21" spans="2:6" x14ac:dyDescent="0.3">
      <c r="B21" s="34" t="s">
        <v>153</v>
      </c>
      <c r="C21" s="35">
        <v>150</v>
      </c>
      <c r="D21" s="35"/>
      <c r="E21" s="35">
        <v>24150</v>
      </c>
      <c r="F21" s="25" t="str">
        <f>IFERROR(VLOOKUP(E21,Tableau3[],2,0),"")</f>
        <v>COUZE ET ST FRONT</v>
      </c>
    </row>
    <row r="22" spans="2:6" x14ac:dyDescent="0.3">
      <c r="B22" s="34" t="s">
        <v>154</v>
      </c>
      <c r="C22" s="35">
        <v>240</v>
      </c>
      <c r="D22" s="35"/>
      <c r="E22" s="35">
        <v>24300</v>
      </c>
      <c r="F22" s="25" t="str">
        <f>IFERROR(VLOOKUP(E22,Tableau3[],2,0),"")</f>
        <v>HAUTEFAYE</v>
      </c>
    </row>
    <row r="23" spans="2:6" x14ac:dyDescent="0.3">
      <c r="B23" s="34" t="s">
        <v>155</v>
      </c>
      <c r="C23" s="35">
        <v>24</v>
      </c>
      <c r="D23" s="35"/>
      <c r="E23" s="35">
        <v>24100</v>
      </c>
      <c r="F23" s="25" t="str">
        <f>IFERROR(VLOOKUP(E23,Tableau3[],2,0),"")</f>
        <v>ST LAURENT DES VIGNES</v>
      </c>
    </row>
    <row r="24" spans="2:6" x14ac:dyDescent="0.3">
      <c r="B24" s="34" t="s">
        <v>156</v>
      </c>
      <c r="C24" s="35">
        <v>400</v>
      </c>
      <c r="D24" s="35"/>
      <c r="E24" s="35">
        <v>24000</v>
      </c>
      <c r="F24" s="25" t="str">
        <f>IFERROR(VLOOKUP(E24,Tableau3[],2,0),"")</f>
        <v>PERIGUEUX</v>
      </c>
    </row>
    <row r="25" spans="2:6" x14ac:dyDescent="0.3">
      <c r="B25" s="34" t="s">
        <v>157</v>
      </c>
      <c r="C25" s="35">
        <v>450</v>
      </c>
      <c r="D25" s="35"/>
      <c r="E25" s="35">
        <v>24500</v>
      </c>
      <c r="F25" s="25" t="str">
        <f>IFERROR(VLOOKUP(E25,Tableau3[],2,0),"")</f>
        <v>EYMET</v>
      </c>
    </row>
    <row r="26" spans="2:6" x14ac:dyDescent="0.3">
      <c r="B26" s="34"/>
      <c r="C26" s="35"/>
      <c r="D26" s="35"/>
      <c r="E26" s="35"/>
      <c r="F26" s="25" t="str">
        <f>IFERROR(VLOOKUP(E26,Tableau3[],2,0),"")</f>
        <v/>
      </c>
    </row>
    <row r="27" spans="2:6" x14ac:dyDescent="0.3">
      <c r="B27" s="34"/>
      <c r="C27" s="35"/>
      <c r="D27" s="35"/>
      <c r="E27" s="35"/>
      <c r="F27" s="25" t="str">
        <f>IFERROR(VLOOKUP(E27,Tableau3[],2,0),"")</f>
        <v/>
      </c>
    </row>
    <row r="28" spans="2:6" ht="15" thickBot="1" x14ac:dyDescent="0.35">
      <c r="B28" s="36"/>
      <c r="C28" s="37"/>
      <c r="D28" s="37"/>
      <c r="E28" s="37"/>
      <c r="F28" s="26" t="str">
        <f>IFERROR(VLOOKUP(E28,Tableau3[],2,0),"")</f>
        <v/>
      </c>
    </row>
    <row r="29" spans="2:6" ht="6" customHeight="1" thickBot="1" x14ac:dyDescent="0.35"/>
    <row r="30" spans="2:6" ht="6.6" customHeight="1" thickBot="1" x14ac:dyDescent="0.35">
      <c r="B30" s="10"/>
      <c r="C30" s="11"/>
      <c r="D30" s="11"/>
      <c r="E30" s="11"/>
      <c r="F30" s="12"/>
    </row>
  </sheetData>
  <sheetProtection algorithmName="SHA-512" hashValue="sLdCiiAz6+kz9oM1Kz4e7WAcLK7wl/pf+nnP91NK4Lo9ZmJdMebwJ3cwvOdaR2wkmxxsqAbFPSUgpi5plpde5w==" saltValue="XrZ6FvTmLWygwyr7xURxKw==" spinCount="100000" sheet="1" objects="1" scenarios="1"/>
  <mergeCells count="6">
    <mergeCell ref="B18:F18"/>
    <mergeCell ref="B2:D3"/>
    <mergeCell ref="E2:F2"/>
    <mergeCell ref="E3:F3"/>
    <mergeCell ref="B5:C5"/>
    <mergeCell ref="E5:F5"/>
  </mergeCells>
  <conditionalFormatting sqref="F16">
    <cfRule type="cellIs" dxfId="6" priority="1" operator="greaterThan">
      <formula>$F$13</formula>
    </cfRule>
  </conditionalFormatting>
  <printOptions horizontalCentered="1" verticalCentered="1"/>
  <pageMargins left="0.25" right="0.25" top="0.75" bottom="0.75" header="0.3" footer="0.3"/>
  <pageSetup paperSize="9" scale="130" orientation="landscape" horizontalDpi="1200" verticalDpi="1200" r:id="rId1"/>
  <headerFooter>
    <oddHeader>&amp;LSociété de livraison "Transport Wyle"</oddHeader>
    <oddFooter>&amp;C&amp;P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13AE7CD2-FDFF-4B15-9E89-17FBB628F71C}">
          <x14:formula1>
            <xm:f>'bdd livreur'!$A:$A</xm:f>
          </x14:formula1>
          <xm:sqref>C7</xm:sqref>
        </x14:dataValidation>
        <x14:dataValidation type="list" allowBlank="1" showInputMessage="1" showErrorMessage="1" xr:uid="{8F02C965-E6CD-4DE1-B491-7C96CF3EBC03}">
          <x14:formula1>
            <xm:f>'bdd véhicule'!$A:$A</xm:f>
          </x14:formula1>
          <xm:sqref>F7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115" zoomScaleNormal="115" workbookViewId="0">
      <selection activeCell="C9" sqref="C9"/>
    </sheetView>
  </sheetViews>
  <sheetFormatPr baseColWidth="10" defaultColWidth="8.77734375" defaultRowHeight="14.4" x14ac:dyDescent="0.3"/>
  <cols>
    <col min="1" max="1" width="13.88671875" customWidth="1"/>
    <col min="2" max="2" width="10.6640625" customWidth="1"/>
    <col min="3" max="3" width="12" customWidth="1"/>
    <col min="4" max="4" width="16.6640625" customWidth="1"/>
  </cols>
  <sheetData>
    <row r="1" spans="1:4" x14ac:dyDescent="0.3">
      <c r="A1" t="s">
        <v>1</v>
      </c>
      <c r="B1" t="s">
        <v>0</v>
      </c>
      <c r="C1" t="s">
        <v>2</v>
      </c>
      <c r="D1" t="s">
        <v>3</v>
      </c>
    </row>
    <row r="2" spans="1:4" x14ac:dyDescent="0.3">
      <c r="A2" t="s">
        <v>19</v>
      </c>
      <c r="B2" t="s">
        <v>14</v>
      </c>
      <c r="C2" t="s">
        <v>15</v>
      </c>
      <c r="D2" s="1">
        <v>607080915</v>
      </c>
    </row>
    <row r="3" spans="1:4" x14ac:dyDescent="0.3">
      <c r="A3" t="s">
        <v>30</v>
      </c>
      <c r="B3" t="s">
        <v>20</v>
      </c>
      <c r="C3" t="s">
        <v>21</v>
      </c>
      <c r="D3" s="1">
        <v>607080916</v>
      </c>
    </row>
    <row r="4" spans="1:4" x14ac:dyDescent="0.3">
      <c r="A4" t="s">
        <v>18</v>
      </c>
      <c r="B4" t="s">
        <v>12</v>
      </c>
      <c r="C4" t="s">
        <v>13</v>
      </c>
      <c r="D4" s="1">
        <v>607080914</v>
      </c>
    </row>
    <row r="5" spans="1:4" x14ac:dyDescent="0.3">
      <c r="A5" t="s">
        <v>26</v>
      </c>
      <c r="B5" t="s">
        <v>8</v>
      </c>
      <c r="C5" t="s">
        <v>9</v>
      </c>
      <c r="D5" s="1">
        <v>607080917</v>
      </c>
    </row>
    <row r="6" spans="1:4" x14ac:dyDescent="0.3">
      <c r="A6" t="s">
        <v>29</v>
      </c>
      <c r="B6" t="s">
        <v>24</v>
      </c>
      <c r="C6" t="s">
        <v>25</v>
      </c>
      <c r="D6" s="1">
        <v>607080913</v>
      </c>
    </row>
    <row r="7" spans="1:4" x14ac:dyDescent="0.3">
      <c r="A7" t="s">
        <v>27</v>
      </c>
      <c r="B7" t="s">
        <v>10</v>
      </c>
      <c r="C7" t="s">
        <v>11</v>
      </c>
      <c r="D7" s="1">
        <v>607080918</v>
      </c>
    </row>
    <row r="8" spans="1:4" x14ac:dyDescent="0.3">
      <c r="A8" t="s">
        <v>16</v>
      </c>
      <c r="B8" t="s">
        <v>4</v>
      </c>
      <c r="C8" t="s">
        <v>5</v>
      </c>
      <c r="D8" s="1">
        <v>607080910</v>
      </c>
    </row>
    <row r="9" spans="1:4" x14ac:dyDescent="0.3">
      <c r="A9" t="s">
        <v>28</v>
      </c>
      <c r="B9" t="s">
        <v>22</v>
      </c>
      <c r="C9" t="s">
        <v>23</v>
      </c>
      <c r="D9" s="1">
        <v>607080912</v>
      </c>
    </row>
    <row r="10" spans="1:4" x14ac:dyDescent="0.3">
      <c r="A10" t="s">
        <v>17</v>
      </c>
      <c r="B10" t="s">
        <v>6</v>
      </c>
      <c r="C10" t="s">
        <v>7</v>
      </c>
      <c r="D10" s="1">
        <v>607080911</v>
      </c>
    </row>
    <row r="11" spans="1:4" x14ac:dyDescent="0.3">
      <c r="A11" t="s">
        <v>160</v>
      </c>
      <c r="B11" t="s">
        <v>158</v>
      </c>
      <c r="C11" t="s">
        <v>159</v>
      </c>
      <c r="D11" s="1">
        <v>704080509</v>
      </c>
    </row>
  </sheetData>
  <sortState ref="A2:D10">
    <sortCondition ref="B2"/>
  </sortState>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59275-1F8F-4AFE-BCC6-AF48166D9561}">
  <dimension ref="A1:D6"/>
  <sheetViews>
    <sheetView zoomScale="115" zoomScaleNormal="115" workbookViewId="0">
      <selection activeCell="B11" sqref="B11"/>
    </sheetView>
  </sheetViews>
  <sheetFormatPr baseColWidth="10" defaultRowHeight="14.4" x14ac:dyDescent="0.3"/>
  <cols>
    <col min="1" max="1" width="18.5546875" customWidth="1"/>
    <col min="4" max="4" width="17.44140625" customWidth="1"/>
  </cols>
  <sheetData>
    <row r="1" spans="1:4" x14ac:dyDescent="0.3">
      <c r="A1" t="s">
        <v>31</v>
      </c>
      <c r="B1" t="s">
        <v>32</v>
      </c>
      <c r="C1" t="s">
        <v>33</v>
      </c>
      <c r="D1" t="s">
        <v>111</v>
      </c>
    </row>
    <row r="2" spans="1:4" x14ac:dyDescent="0.3">
      <c r="A2" t="s">
        <v>34</v>
      </c>
      <c r="B2" t="s">
        <v>39</v>
      </c>
      <c r="C2" t="s">
        <v>40</v>
      </c>
      <c r="D2">
        <v>600</v>
      </c>
    </row>
    <row r="3" spans="1:4" x14ac:dyDescent="0.3">
      <c r="A3" t="s">
        <v>35</v>
      </c>
      <c r="B3" t="s">
        <v>41</v>
      </c>
      <c r="C3" t="s">
        <v>42</v>
      </c>
      <c r="D3">
        <v>1000</v>
      </c>
    </row>
    <row r="4" spans="1:4" x14ac:dyDescent="0.3">
      <c r="A4" t="s">
        <v>36</v>
      </c>
      <c r="B4" t="s">
        <v>41</v>
      </c>
      <c r="C4" t="s">
        <v>43</v>
      </c>
      <c r="D4">
        <v>1140</v>
      </c>
    </row>
    <row r="5" spans="1:4" x14ac:dyDescent="0.3">
      <c r="A5" t="s">
        <v>37</v>
      </c>
      <c r="B5" t="s">
        <v>44</v>
      </c>
      <c r="C5" t="s">
        <v>45</v>
      </c>
      <c r="D5">
        <v>1500</v>
      </c>
    </row>
    <row r="6" spans="1:4" x14ac:dyDescent="0.3">
      <c r="A6" t="s">
        <v>38</v>
      </c>
      <c r="B6" t="s">
        <v>46</v>
      </c>
      <c r="C6" t="s">
        <v>47</v>
      </c>
      <c r="D6">
        <v>1700</v>
      </c>
    </row>
  </sheetData>
  <pageMargins left="0.7" right="0.7" top="0.75" bottom="0.75"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66DD4-1D3E-4975-8245-B621AF195729}">
  <dimension ref="A1:B61"/>
  <sheetViews>
    <sheetView zoomScale="115" zoomScaleNormal="115" workbookViewId="0">
      <selection activeCell="B11" sqref="B11"/>
    </sheetView>
  </sheetViews>
  <sheetFormatPr baseColWidth="10" defaultRowHeight="14.4" x14ac:dyDescent="0.3"/>
  <cols>
    <col min="2" max="2" width="34.33203125" bestFit="1" customWidth="1"/>
  </cols>
  <sheetData>
    <row r="1" spans="1:2" x14ac:dyDescent="0.3">
      <c r="A1" t="s">
        <v>108</v>
      </c>
      <c r="B1" t="s">
        <v>109</v>
      </c>
    </row>
    <row r="2" spans="1:2" x14ac:dyDescent="0.3">
      <c r="A2">
        <v>24000</v>
      </c>
      <c r="B2" t="s">
        <v>58</v>
      </c>
    </row>
    <row r="3" spans="1:2" x14ac:dyDescent="0.3">
      <c r="A3">
        <v>24100</v>
      </c>
      <c r="B3" t="s">
        <v>59</v>
      </c>
    </row>
    <row r="4" spans="1:2" x14ac:dyDescent="0.3">
      <c r="A4">
        <v>24110</v>
      </c>
      <c r="B4" t="s">
        <v>60</v>
      </c>
    </row>
    <row r="5" spans="1:2" x14ac:dyDescent="0.3">
      <c r="A5">
        <v>24120</v>
      </c>
      <c r="B5" t="s">
        <v>61</v>
      </c>
    </row>
    <row r="6" spans="1:2" x14ac:dyDescent="0.3">
      <c r="A6">
        <v>24130</v>
      </c>
      <c r="B6" t="s">
        <v>62</v>
      </c>
    </row>
    <row r="7" spans="1:2" x14ac:dyDescent="0.3">
      <c r="A7">
        <v>24140</v>
      </c>
      <c r="B7" t="s">
        <v>63</v>
      </c>
    </row>
    <row r="8" spans="1:2" x14ac:dyDescent="0.3">
      <c r="A8">
        <v>24150</v>
      </c>
      <c r="B8" t="s">
        <v>64</v>
      </c>
    </row>
    <row r="9" spans="1:2" x14ac:dyDescent="0.3">
      <c r="A9">
        <v>24160</v>
      </c>
      <c r="B9" t="s">
        <v>65</v>
      </c>
    </row>
    <row r="10" spans="1:2" x14ac:dyDescent="0.3">
      <c r="A10">
        <v>24170</v>
      </c>
      <c r="B10" t="s">
        <v>50</v>
      </c>
    </row>
    <row r="11" spans="1:2" x14ac:dyDescent="0.3">
      <c r="A11">
        <v>24190</v>
      </c>
      <c r="B11" t="s">
        <v>66</v>
      </c>
    </row>
    <row r="12" spans="1:2" x14ac:dyDescent="0.3">
      <c r="A12">
        <v>24200</v>
      </c>
      <c r="B12" t="s">
        <v>67</v>
      </c>
    </row>
    <row r="13" spans="1:2" x14ac:dyDescent="0.3">
      <c r="A13">
        <v>24210</v>
      </c>
      <c r="B13" t="s">
        <v>68</v>
      </c>
    </row>
    <row r="14" spans="1:2" x14ac:dyDescent="0.3">
      <c r="A14">
        <v>24220</v>
      </c>
      <c r="B14" t="s">
        <v>55</v>
      </c>
    </row>
    <row r="15" spans="1:2" x14ac:dyDescent="0.3">
      <c r="A15">
        <v>24230</v>
      </c>
      <c r="B15" t="s">
        <v>69</v>
      </c>
    </row>
    <row r="16" spans="1:2" x14ac:dyDescent="0.3">
      <c r="A16">
        <v>24240</v>
      </c>
      <c r="B16" t="s">
        <v>70</v>
      </c>
    </row>
    <row r="17" spans="1:2" x14ac:dyDescent="0.3">
      <c r="A17">
        <v>24250</v>
      </c>
      <c r="B17" t="s">
        <v>71</v>
      </c>
    </row>
    <row r="18" spans="1:2" x14ac:dyDescent="0.3">
      <c r="A18">
        <v>24260</v>
      </c>
      <c r="B18" t="s">
        <v>72</v>
      </c>
    </row>
    <row r="19" spans="1:2" x14ac:dyDescent="0.3">
      <c r="A19">
        <v>24270</v>
      </c>
      <c r="B19" t="s">
        <v>73</v>
      </c>
    </row>
    <row r="20" spans="1:2" x14ac:dyDescent="0.3">
      <c r="A20">
        <v>24290</v>
      </c>
      <c r="B20" t="s">
        <v>74</v>
      </c>
    </row>
    <row r="21" spans="1:2" x14ac:dyDescent="0.3">
      <c r="A21">
        <v>24300</v>
      </c>
      <c r="B21" t="s">
        <v>75</v>
      </c>
    </row>
    <row r="22" spans="1:2" x14ac:dyDescent="0.3">
      <c r="A22">
        <v>24310</v>
      </c>
      <c r="B22" t="s">
        <v>49</v>
      </c>
    </row>
    <row r="23" spans="1:2" x14ac:dyDescent="0.3">
      <c r="A23">
        <v>24320</v>
      </c>
      <c r="B23" t="s">
        <v>76</v>
      </c>
    </row>
    <row r="24" spans="1:2" x14ac:dyDescent="0.3">
      <c r="A24">
        <v>24330</v>
      </c>
      <c r="B24" t="s">
        <v>77</v>
      </c>
    </row>
    <row r="25" spans="1:2" x14ac:dyDescent="0.3">
      <c r="A25">
        <v>24340</v>
      </c>
      <c r="B25" t="s">
        <v>56</v>
      </c>
    </row>
    <row r="26" spans="1:2" x14ac:dyDescent="0.3">
      <c r="A26">
        <v>24350</v>
      </c>
      <c r="B26" t="s">
        <v>78</v>
      </c>
    </row>
    <row r="27" spans="1:2" x14ac:dyDescent="0.3">
      <c r="A27">
        <v>24360</v>
      </c>
      <c r="B27" t="s">
        <v>79</v>
      </c>
    </row>
    <row r="28" spans="1:2" x14ac:dyDescent="0.3">
      <c r="A28">
        <v>24370</v>
      </c>
      <c r="B28" t="s">
        <v>80</v>
      </c>
    </row>
    <row r="29" spans="1:2" x14ac:dyDescent="0.3">
      <c r="A29">
        <v>24380</v>
      </c>
      <c r="B29" t="s">
        <v>81</v>
      </c>
    </row>
    <row r="30" spans="1:2" x14ac:dyDescent="0.3">
      <c r="A30">
        <v>24390</v>
      </c>
      <c r="B30" t="s">
        <v>82</v>
      </c>
    </row>
    <row r="31" spans="1:2" x14ac:dyDescent="0.3">
      <c r="A31">
        <v>24400</v>
      </c>
      <c r="B31" t="s">
        <v>83</v>
      </c>
    </row>
    <row r="32" spans="1:2" x14ac:dyDescent="0.3">
      <c r="A32">
        <v>24410</v>
      </c>
      <c r="B32" t="s">
        <v>57</v>
      </c>
    </row>
    <row r="33" spans="1:2" x14ac:dyDescent="0.3">
      <c r="A33">
        <v>24420</v>
      </c>
      <c r="B33" t="s">
        <v>84</v>
      </c>
    </row>
    <row r="34" spans="1:2" x14ac:dyDescent="0.3">
      <c r="A34">
        <v>24430</v>
      </c>
      <c r="B34" t="s">
        <v>85</v>
      </c>
    </row>
    <row r="35" spans="1:2" x14ac:dyDescent="0.3">
      <c r="A35">
        <v>24440</v>
      </c>
      <c r="B35" t="s">
        <v>52</v>
      </c>
    </row>
    <row r="36" spans="1:2" x14ac:dyDescent="0.3">
      <c r="A36">
        <v>24450</v>
      </c>
      <c r="B36" t="s">
        <v>86</v>
      </c>
    </row>
    <row r="37" spans="1:2" x14ac:dyDescent="0.3">
      <c r="A37">
        <v>24460</v>
      </c>
      <c r="B37" t="s">
        <v>87</v>
      </c>
    </row>
    <row r="38" spans="1:2" x14ac:dyDescent="0.3">
      <c r="A38">
        <v>24470</v>
      </c>
      <c r="B38" t="s">
        <v>88</v>
      </c>
    </row>
    <row r="39" spans="1:2" x14ac:dyDescent="0.3">
      <c r="A39">
        <v>24480</v>
      </c>
      <c r="B39" t="s">
        <v>89</v>
      </c>
    </row>
    <row r="40" spans="1:2" x14ac:dyDescent="0.3">
      <c r="A40">
        <v>24490</v>
      </c>
      <c r="B40" t="s">
        <v>90</v>
      </c>
    </row>
    <row r="41" spans="1:2" x14ac:dyDescent="0.3">
      <c r="A41">
        <v>24500</v>
      </c>
      <c r="B41" t="s">
        <v>91</v>
      </c>
    </row>
    <row r="42" spans="1:2" x14ac:dyDescent="0.3">
      <c r="A42">
        <v>24510</v>
      </c>
      <c r="B42" t="s">
        <v>92</v>
      </c>
    </row>
    <row r="43" spans="1:2" x14ac:dyDescent="0.3">
      <c r="A43">
        <v>24520</v>
      </c>
      <c r="B43" t="s">
        <v>93</v>
      </c>
    </row>
    <row r="44" spans="1:2" x14ac:dyDescent="0.3">
      <c r="A44">
        <v>24530</v>
      </c>
      <c r="B44" t="s">
        <v>94</v>
      </c>
    </row>
    <row r="45" spans="1:2" x14ac:dyDescent="0.3">
      <c r="A45">
        <v>24540</v>
      </c>
      <c r="B45" t="s">
        <v>95</v>
      </c>
    </row>
    <row r="46" spans="1:2" x14ac:dyDescent="0.3">
      <c r="A46">
        <v>24550</v>
      </c>
      <c r="B46" t="s">
        <v>96</v>
      </c>
    </row>
    <row r="47" spans="1:2" x14ac:dyDescent="0.3">
      <c r="A47">
        <v>24560</v>
      </c>
      <c r="B47" t="s">
        <v>97</v>
      </c>
    </row>
    <row r="48" spans="1:2" x14ac:dyDescent="0.3">
      <c r="A48">
        <v>24570</v>
      </c>
      <c r="B48" t="s">
        <v>98</v>
      </c>
    </row>
    <row r="49" spans="1:2" x14ac:dyDescent="0.3">
      <c r="A49">
        <v>24580</v>
      </c>
      <c r="B49" t="s">
        <v>99</v>
      </c>
    </row>
    <row r="50" spans="1:2" x14ac:dyDescent="0.3">
      <c r="A50">
        <v>24590</v>
      </c>
      <c r="B50" t="s">
        <v>100</v>
      </c>
    </row>
    <row r="51" spans="1:2" x14ac:dyDescent="0.3">
      <c r="A51">
        <v>24600</v>
      </c>
      <c r="B51" t="s">
        <v>48</v>
      </c>
    </row>
    <row r="52" spans="1:2" x14ac:dyDescent="0.3">
      <c r="A52">
        <v>24610</v>
      </c>
      <c r="B52" t="s">
        <v>101</v>
      </c>
    </row>
    <row r="53" spans="1:2" x14ac:dyDescent="0.3">
      <c r="A53">
        <v>24620</v>
      </c>
      <c r="B53" t="s">
        <v>102</v>
      </c>
    </row>
    <row r="54" spans="1:2" x14ac:dyDescent="0.3">
      <c r="A54">
        <v>24630</v>
      </c>
      <c r="B54" t="s">
        <v>103</v>
      </c>
    </row>
    <row r="55" spans="1:2" x14ac:dyDescent="0.3">
      <c r="A55">
        <v>24640</v>
      </c>
      <c r="B55" t="s">
        <v>53</v>
      </c>
    </row>
    <row r="56" spans="1:2" x14ac:dyDescent="0.3">
      <c r="A56">
        <v>24650</v>
      </c>
      <c r="B56" t="s">
        <v>104</v>
      </c>
    </row>
    <row r="57" spans="1:2" x14ac:dyDescent="0.3">
      <c r="A57">
        <v>24660</v>
      </c>
      <c r="B57" t="s">
        <v>54</v>
      </c>
    </row>
    <row r="58" spans="1:2" x14ac:dyDescent="0.3">
      <c r="A58">
        <v>24680</v>
      </c>
      <c r="B58" t="s">
        <v>105</v>
      </c>
    </row>
    <row r="59" spans="1:2" x14ac:dyDescent="0.3">
      <c r="A59">
        <v>24700</v>
      </c>
      <c r="B59" t="s">
        <v>106</v>
      </c>
    </row>
    <row r="60" spans="1:2" x14ac:dyDescent="0.3">
      <c r="A60">
        <v>24750</v>
      </c>
      <c r="B60" t="s">
        <v>51</v>
      </c>
    </row>
    <row r="61" spans="1:2" x14ac:dyDescent="0.3">
      <c r="A61">
        <v>24800</v>
      </c>
      <c r="B61" t="s">
        <v>107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9149F-FDCA-4F49-8D46-99963F50FA7D}">
  <dimension ref="A3:B7"/>
  <sheetViews>
    <sheetView workbookViewId="0">
      <selection activeCell="C11" sqref="C11"/>
    </sheetView>
  </sheetViews>
  <sheetFormatPr baseColWidth="10" defaultRowHeight="14.4" x14ac:dyDescent="0.3"/>
  <cols>
    <col min="1" max="1" width="19.5546875" bestFit="1" customWidth="1"/>
    <col min="2" max="2" width="16.77734375" bestFit="1" customWidth="1"/>
  </cols>
  <sheetData>
    <row r="3" spans="1:2" x14ac:dyDescent="0.3">
      <c r="A3" s="38" t="s">
        <v>161</v>
      </c>
      <c r="B3" t="s">
        <v>184</v>
      </c>
    </row>
    <row r="4" spans="1:2" x14ac:dyDescent="0.3">
      <c r="A4" s="40" t="s">
        <v>180</v>
      </c>
      <c r="B4" s="15">
        <v>49</v>
      </c>
    </row>
    <row r="5" spans="1:2" x14ac:dyDescent="0.3">
      <c r="A5" s="40" t="s">
        <v>182</v>
      </c>
      <c r="B5" s="15">
        <v>544</v>
      </c>
    </row>
    <row r="6" spans="1:2" x14ac:dyDescent="0.3">
      <c r="A6" s="40" t="s">
        <v>181</v>
      </c>
      <c r="B6" s="15">
        <v>694</v>
      </c>
    </row>
    <row r="7" spans="1:2" x14ac:dyDescent="0.3">
      <c r="A7" s="40" t="s">
        <v>162</v>
      </c>
      <c r="B7" s="15">
        <v>1287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A2B37-7DB4-4675-85E9-827C0168D030}">
  <dimension ref="A3:C5"/>
  <sheetViews>
    <sheetView zoomScale="145" zoomScaleNormal="145" workbookViewId="0">
      <selection activeCell="B12" sqref="B12"/>
    </sheetView>
  </sheetViews>
  <sheetFormatPr baseColWidth="10" defaultRowHeight="14.4" x14ac:dyDescent="0.3"/>
  <cols>
    <col min="1" max="1" width="19.5546875" bestFit="1" customWidth="1"/>
    <col min="2" max="2" width="19.21875" bestFit="1" customWidth="1"/>
    <col min="3" max="3" width="19" bestFit="1" customWidth="1"/>
  </cols>
  <sheetData>
    <row r="3" spans="1:3" x14ac:dyDescent="0.3">
      <c r="A3" s="38" t="s">
        <v>161</v>
      </c>
      <c r="B3" t="s">
        <v>187</v>
      </c>
      <c r="C3" t="s">
        <v>177</v>
      </c>
    </row>
    <row r="4" spans="1:3" x14ac:dyDescent="0.3">
      <c r="A4" s="40" t="s">
        <v>186</v>
      </c>
      <c r="B4" s="15">
        <v>12</v>
      </c>
      <c r="C4" s="15">
        <v>3057</v>
      </c>
    </row>
    <row r="5" spans="1:3" x14ac:dyDescent="0.3">
      <c r="A5" s="40" t="s">
        <v>162</v>
      </c>
      <c r="B5" s="15">
        <v>12</v>
      </c>
      <c r="C5" s="15">
        <v>3057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94FA1-D264-4C19-880A-66C3A41EB129}">
  <dimension ref="A1:K1288"/>
  <sheetViews>
    <sheetView topLeftCell="A2" zoomScale="130" zoomScaleNormal="130" workbookViewId="0">
      <selection activeCell="D1277" sqref="D1277"/>
    </sheetView>
  </sheetViews>
  <sheetFormatPr baseColWidth="10" defaultRowHeight="14.4" x14ac:dyDescent="0.3"/>
  <cols>
    <col min="1" max="1" width="27.21875" style="29" customWidth="1"/>
    <col min="2" max="2" width="13.109375" bestFit="1" customWidth="1"/>
    <col min="3" max="3" width="13.109375" customWidth="1"/>
    <col min="4" max="4" width="21.77734375" customWidth="1"/>
    <col min="5" max="5" width="14.6640625" bestFit="1" customWidth="1"/>
    <col min="6" max="6" width="20.21875" bestFit="1" customWidth="1"/>
    <col min="7" max="7" width="11.5546875" bestFit="1" customWidth="1"/>
    <col min="8" max="8" width="11.5546875" customWidth="1"/>
    <col min="9" max="10" width="9.88671875" customWidth="1"/>
    <col min="11" max="11" width="34.77734375" customWidth="1"/>
  </cols>
  <sheetData>
    <row r="1" spans="1:11" s="28" customFormat="1" x14ac:dyDescent="0.3">
      <c r="A1" s="27" t="s">
        <v>138</v>
      </c>
      <c r="B1" s="28" t="s">
        <v>1</v>
      </c>
      <c r="C1" s="28" t="s">
        <v>176</v>
      </c>
      <c r="D1" s="28" t="s">
        <v>139</v>
      </c>
      <c r="E1" s="28" t="s">
        <v>140</v>
      </c>
      <c r="F1" s="28" t="s">
        <v>141</v>
      </c>
      <c r="G1" s="28" t="s">
        <v>110</v>
      </c>
      <c r="H1" s="28" t="s">
        <v>179</v>
      </c>
      <c r="I1" s="28" t="s">
        <v>108</v>
      </c>
      <c r="J1" s="28" t="s">
        <v>185</v>
      </c>
      <c r="K1" s="28" t="s">
        <v>109</v>
      </c>
    </row>
    <row r="2" spans="1:11" x14ac:dyDescent="0.3">
      <c r="A2" s="29">
        <v>42744</v>
      </c>
      <c r="B2" t="s">
        <v>19</v>
      </c>
      <c r="C2" t="str">
        <f>VLOOKUP(Tableau4[[#This Row],[code livreur]],Tableau1[],2,0)</f>
        <v>Dan</v>
      </c>
      <c r="D2" t="s">
        <v>142</v>
      </c>
      <c r="G2">
        <v>28</v>
      </c>
      <c r="H2" t="str">
        <f>VLOOKUP(Tableau4[[#This Row],[poids (kg)]],Tableau5[],2,1)</f>
        <v>léger</v>
      </c>
      <c r="I2">
        <v>24600</v>
      </c>
      <c r="J2" t="str">
        <f>LEFT(Tableau4[[#This Row],[CP]],2)</f>
        <v>24</v>
      </c>
      <c r="K2" t="s">
        <v>48</v>
      </c>
    </row>
    <row r="3" spans="1:11" x14ac:dyDescent="0.3">
      <c r="A3" s="29">
        <v>42838</v>
      </c>
      <c r="B3" t="s">
        <v>30</v>
      </c>
      <c r="C3" t="str">
        <f>VLOOKUP(Tableau4[[#This Row],[code livreur]],Tableau1[],2,0)</f>
        <v>Du Gast</v>
      </c>
      <c r="D3" t="s">
        <v>143</v>
      </c>
      <c r="G3">
        <v>28</v>
      </c>
      <c r="H3" t="str">
        <f>VLOOKUP(Tableau4[[#This Row],[poids (kg)]],Tableau5[],2,1)</f>
        <v>léger</v>
      </c>
      <c r="I3">
        <v>24450</v>
      </c>
      <c r="J3" t="str">
        <f>LEFT(Tableau4[[#This Row],[CP]],2)</f>
        <v>24</v>
      </c>
      <c r="K3" t="s">
        <v>86</v>
      </c>
    </row>
    <row r="4" spans="1:11" x14ac:dyDescent="0.3">
      <c r="A4" s="29">
        <v>42969</v>
      </c>
      <c r="B4" t="s">
        <v>18</v>
      </c>
      <c r="C4" t="str">
        <f>VLOOKUP(Tableau4[[#This Row],[code livreur]],Tableau1[],2,0)</f>
        <v>Enzo</v>
      </c>
      <c r="D4" t="s">
        <v>142</v>
      </c>
      <c r="G4">
        <v>29</v>
      </c>
      <c r="H4" t="str">
        <f>VLOOKUP(Tableau4[[#This Row],[poids (kg)]],Tableau5[],2,1)</f>
        <v>léger</v>
      </c>
      <c r="I4">
        <v>24240</v>
      </c>
      <c r="J4" t="str">
        <f>LEFT(Tableau4[[#This Row],[CP]],2)</f>
        <v>24</v>
      </c>
      <c r="K4" t="s">
        <v>70</v>
      </c>
    </row>
    <row r="5" spans="1:11" x14ac:dyDescent="0.3">
      <c r="A5" s="29">
        <v>42975</v>
      </c>
      <c r="B5" t="s">
        <v>26</v>
      </c>
      <c r="C5" t="str">
        <f>VLOOKUP(Tableau4[[#This Row],[code livreur]],Tableau1[],2,0)</f>
        <v>Jack</v>
      </c>
      <c r="D5" t="s">
        <v>143</v>
      </c>
      <c r="G5">
        <v>29</v>
      </c>
      <c r="H5" t="str">
        <f>VLOOKUP(Tableau4[[#This Row],[poids (kg)]],Tableau5[],2,1)</f>
        <v>léger</v>
      </c>
      <c r="I5">
        <v>24160</v>
      </c>
      <c r="J5" t="str">
        <f>LEFT(Tableau4[[#This Row],[CP]],2)</f>
        <v>24</v>
      </c>
      <c r="K5" t="s">
        <v>65</v>
      </c>
    </row>
    <row r="6" spans="1:11" x14ac:dyDescent="0.3">
      <c r="A6" s="29">
        <v>43052</v>
      </c>
      <c r="B6" t="s">
        <v>29</v>
      </c>
      <c r="C6" t="str">
        <f>VLOOKUP(Tableau4[[#This Row],[code livreur]],Tableau1[],2,0)</f>
        <v>Mouton</v>
      </c>
      <c r="D6" t="s">
        <v>142</v>
      </c>
      <c r="G6">
        <v>29</v>
      </c>
      <c r="H6" t="str">
        <f>VLOOKUP(Tableau4[[#This Row],[poids (kg)]],Tableau5[],2,1)</f>
        <v>léger</v>
      </c>
      <c r="I6">
        <v>24290</v>
      </c>
      <c r="J6" t="str">
        <f>LEFT(Tableau4[[#This Row],[CP]],2)</f>
        <v>24</v>
      </c>
      <c r="K6" t="s">
        <v>74</v>
      </c>
    </row>
    <row r="7" spans="1:11" x14ac:dyDescent="0.3">
      <c r="A7" s="29">
        <v>42880</v>
      </c>
      <c r="B7" t="s">
        <v>27</v>
      </c>
      <c r="C7" t="str">
        <f>VLOOKUP(Tableau4[[#This Row],[code livreur]],Tableau1[],2,0)</f>
        <v>Niki</v>
      </c>
      <c r="D7" t="s">
        <v>143</v>
      </c>
      <c r="G7">
        <v>31</v>
      </c>
      <c r="H7" t="str">
        <f>VLOOKUP(Tableau4[[#This Row],[poids (kg)]],Tableau5[],2,1)</f>
        <v>léger</v>
      </c>
      <c r="I7">
        <v>24480</v>
      </c>
      <c r="J7" t="str">
        <f>LEFT(Tableau4[[#This Row],[CP]],2)</f>
        <v>24</v>
      </c>
      <c r="K7" t="s">
        <v>89</v>
      </c>
    </row>
    <row r="8" spans="1:11" x14ac:dyDescent="0.3">
      <c r="A8" s="29">
        <v>42925</v>
      </c>
      <c r="B8" t="s">
        <v>16</v>
      </c>
      <c r="C8" t="str">
        <f>VLOOKUP(Tableau4[[#This Row],[code livreur]],Tableau1[],2,0)</f>
        <v>Prost</v>
      </c>
      <c r="D8" t="s">
        <v>142</v>
      </c>
      <c r="G8">
        <v>31</v>
      </c>
      <c r="H8" t="str">
        <f>VLOOKUP(Tableau4[[#This Row],[poids (kg)]],Tableau5[],2,1)</f>
        <v>léger</v>
      </c>
      <c r="I8">
        <v>24360</v>
      </c>
      <c r="J8" t="str">
        <f>LEFT(Tableau4[[#This Row],[CP]],2)</f>
        <v>24</v>
      </c>
      <c r="K8" t="s">
        <v>79</v>
      </c>
    </row>
    <row r="9" spans="1:11" x14ac:dyDescent="0.3">
      <c r="A9" s="29">
        <v>43058</v>
      </c>
      <c r="B9" t="s">
        <v>28</v>
      </c>
      <c r="C9" t="str">
        <f>VLOOKUP(Tableau4[[#This Row],[code livreur]],Tableau1[],2,0)</f>
        <v>Thirion</v>
      </c>
      <c r="D9" t="s">
        <v>144</v>
      </c>
      <c r="G9">
        <v>31</v>
      </c>
      <c r="H9" t="str">
        <f>VLOOKUP(Tableau4[[#This Row],[poids (kg)]],Tableau5[],2,1)</f>
        <v>léger</v>
      </c>
      <c r="I9">
        <v>24530</v>
      </c>
      <c r="J9" t="str">
        <f>LEFT(Tableau4[[#This Row],[CP]],2)</f>
        <v>24</v>
      </c>
      <c r="K9" t="s">
        <v>94</v>
      </c>
    </row>
    <row r="10" spans="1:11" x14ac:dyDescent="0.3">
      <c r="A10" s="29">
        <v>42765</v>
      </c>
      <c r="B10" t="s">
        <v>17</v>
      </c>
      <c r="C10" t="str">
        <f>VLOOKUP(Tableau4[[#This Row],[code livreur]],Tableau1[],2,0)</f>
        <v>Vettel</v>
      </c>
      <c r="D10" t="s">
        <v>142</v>
      </c>
      <c r="G10">
        <v>32</v>
      </c>
      <c r="H10" t="str">
        <f>VLOOKUP(Tableau4[[#This Row],[poids (kg)]],Tableau5[],2,1)</f>
        <v>léger</v>
      </c>
      <c r="I10">
        <v>24750</v>
      </c>
      <c r="J10" t="str">
        <f>LEFT(Tableau4[[#This Row],[CP]],2)</f>
        <v>24</v>
      </c>
      <c r="K10" t="s">
        <v>51</v>
      </c>
    </row>
    <row r="11" spans="1:11" x14ac:dyDescent="0.3">
      <c r="A11" s="29">
        <v>42873</v>
      </c>
      <c r="B11" t="s">
        <v>19</v>
      </c>
      <c r="C11" t="str">
        <f>VLOOKUP(Tableau4[[#This Row],[code livreur]],Tableau1[],2,0)</f>
        <v>Dan</v>
      </c>
      <c r="D11" t="s">
        <v>142</v>
      </c>
      <c r="G11">
        <v>32</v>
      </c>
      <c r="H11" t="str">
        <f>VLOOKUP(Tableau4[[#This Row],[poids (kg)]],Tableau5[],2,1)</f>
        <v>léger</v>
      </c>
      <c r="I11">
        <v>24530</v>
      </c>
      <c r="J11" t="str">
        <f>LEFT(Tableau4[[#This Row],[CP]],2)</f>
        <v>24</v>
      </c>
      <c r="K11" t="s">
        <v>94</v>
      </c>
    </row>
    <row r="12" spans="1:11" x14ac:dyDescent="0.3">
      <c r="A12" s="29">
        <v>42883</v>
      </c>
      <c r="B12" t="s">
        <v>30</v>
      </c>
      <c r="C12" t="str">
        <f>VLOOKUP(Tableau4[[#This Row],[code livreur]],Tableau1[],2,0)</f>
        <v>Du Gast</v>
      </c>
      <c r="D12" t="s">
        <v>142</v>
      </c>
      <c r="G12">
        <v>34</v>
      </c>
      <c r="H12" t="str">
        <f>VLOOKUP(Tableau4[[#This Row],[poids (kg)]],Tableau5[],2,1)</f>
        <v>léger</v>
      </c>
      <c r="I12">
        <v>24300</v>
      </c>
      <c r="J12" t="str">
        <f>LEFT(Tableau4[[#This Row],[CP]],2)</f>
        <v>24</v>
      </c>
      <c r="K12" t="s">
        <v>75</v>
      </c>
    </row>
    <row r="13" spans="1:11" x14ac:dyDescent="0.3">
      <c r="A13" s="29">
        <v>42900</v>
      </c>
      <c r="B13" t="s">
        <v>18</v>
      </c>
      <c r="C13" t="str">
        <f>VLOOKUP(Tableau4[[#This Row],[code livreur]],Tableau1[],2,0)</f>
        <v>Enzo</v>
      </c>
      <c r="D13" t="s">
        <v>142</v>
      </c>
      <c r="G13">
        <v>34</v>
      </c>
      <c r="H13" t="str">
        <f>VLOOKUP(Tableau4[[#This Row],[poids (kg)]],Tableau5[],2,1)</f>
        <v>léger</v>
      </c>
      <c r="I13">
        <v>24400</v>
      </c>
      <c r="J13" t="str">
        <f>LEFT(Tableau4[[#This Row],[CP]],2)</f>
        <v>24</v>
      </c>
      <c r="K13" t="s">
        <v>83</v>
      </c>
    </row>
    <row r="14" spans="1:11" x14ac:dyDescent="0.3">
      <c r="A14" s="29">
        <v>42998</v>
      </c>
      <c r="B14" t="s">
        <v>26</v>
      </c>
      <c r="C14" t="str">
        <f>VLOOKUP(Tableau4[[#This Row],[code livreur]],Tableau1[],2,0)</f>
        <v>Jack</v>
      </c>
      <c r="D14" t="s">
        <v>145</v>
      </c>
      <c r="G14">
        <v>34</v>
      </c>
      <c r="H14" t="str">
        <f>VLOOKUP(Tableau4[[#This Row],[poids (kg)]],Tableau5[],2,1)</f>
        <v>léger</v>
      </c>
      <c r="I14">
        <v>24120</v>
      </c>
      <c r="J14" t="str">
        <f>LEFT(Tableau4[[#This Row],[CP]],2)</f>
        <v>24</v>
      </c>
      <c r="K14" t="s">
        <v>61</v>
      </c>
    </row>
    <row r="15" spans="1:11" x14ac:dyDescent="0.3">
      <c r="A15" s="29">
        <v>42862</v>
      </c>
      <c r="B15" t="s">
        <v>29</v>
      </c>
      <c r="C15" t="str">
        <f>VLOOKUP(Tableau4[[#This Row],[code livreur]],Tableau1[],2,0)</f>
        <v>Mouton</v>
      </c>
      <c r="D15" t="s">
        <v>143</v>
      </c>
      <c r="G15">
        <v>35</v>
      </c>
      <c r="H15" t="str">
        <f>VLOOKUP(Tableau4[[#This Row],[poids (kg)]],Tableau5[],2,1)</f>
        <v>léger</v>
      </c>
      <c r="I15">
        <v>24360</v>
      </c>
      <c r="J15" t="str">
        <f>LEFT(Tableau4[[#This Row],[CP]],2)</f>
        <v>24</v>
      </c>
      <c r="K15" t="s">
        <v>79</v>
      </c>
    </row>
    <row r="16" spans="1:11" x14ac:dyDescent="0.3">
      <c r="A16" s="29">
        <v>42786</v>
      </c>
      <c r="B16" t="s">
        <v>27</v>
      </c>
      <c r="C16" t="str">
        <f>VLOOKUP(Tableau4[[#This Row],[code livreur]],Tableau1[],2,0)</f>
        <v>Niki</v>
      </c>
      <c r="D16" t="s">
        <v>144</v>
      </c>
      <c r="G16">
        <v>36</v>
      </c>
      <c r="H16" t="str">
        <f>VLOOKUP(Tableau4[[#This Row],[poids (kg)]],Tableau5[],2,1)</f>
        <v>léger</v>
      </c>
      <c r="I16">
        <v>24370</v>
      </c>
      <c r="J16" t="str">
        <f>LEFT(Tableau4[[#This Row],[CP]],2)</f>
        <v>24</v>
      </c>
      <c r="K16" t="s">
        <v>80</v>
      </c>
    </row>
    <row r="17" spans="1:11" x14ac:dyDescent="0.3">
      <c r="A17" s="29">
        <v>42839</v>
      </c>
      <c r="B17" t="s">
        <v>16</v>
      </c>
      <c r="C17" t="str">
        <f>VLOOKUP(Tableau4[[#This Row],[code livreur]],Tableau1[],2,0)</f>
        <v>Prost</v>
      </c>
      <c r="D17" t="s">
        <v>143</v>
      </c>
      <c r="G17">
        <v>36</v>
      </c>
      <c r="H17" t="str">
        <f>VLOOKUP(Tableau4[[#This Row],[poids (kg)]],Tableau5[],2,1)</f>
        <v>léger</v>
      </c>
      <c r="I17">
        <v>24250</v>
      </c>
      <c r="J17" t="str">
        <f>LEFT(Tableau4[[#This Row],[CP]],2)</f>
        <v>24</v>
      </c>
      <c r="K17" t="s">
        <v>71</v>
      </c>
    </row>
    <row r="18" spans="1:11" x14ac:dyDescent="0.3">
      <c r="A18" s="29">
        <v>43034</v>
      </c>
      <c r="B18" t="s">
        <v>28</v>
      </c>
      <c r="C18" t="str">
        <f>VLOOKUP(Tableau4[[#This Row],[code livreur]],Tableau1[],2,0)</f>
        <v>Thirion</v>
      </c>
      <c r="D18" t="s">
        <v>142</v>
      </c>
      <c r="G18">
        <v>38</v>
      </c>
      <c r="H18" t="str">
        <f>VLOOKUP(Tableau4[[#This Row],[poids (kg)]],Tableau5[],2,1)</f>
        <v>léger</v>
      </c>
      <c r="I18">
        <v>24150</v>
      </c>
      <c r="J18" t="str">
        <f>LEFT(Tableau4[[#This Row],[CP]],2)</f>
        <v>24</v>
      </c>
      <c r="K18" t="s">
        <v>64</v>
      </c>
    </row>
    <row r="19" spans="1:11" x14ac:dyDescent="0.3">
      <c r="A19" s="29">
        <v>43073</v>
      </c>
      <c r="B19" t="s">
        <v>17</v>
      </c>
      <c r="C19" t="str">
        <f>VLOOKUP(Tableau4[[#This Row],[code livreur]],Tableau1[],2,0)</f>
        <v>Vettel</v>
      </c>
      <c r="D19" t="s">
        <v>143</v>
      </c>
      <c r="G19">
        <v>38</v>
      </c>
      <c r="H19" t="str">
        <f>VLOOKUP(Tableau4[[#This Row],[poids (kg)]],Tableau5[],2,1)</f>
        <v>léger</v>
      </c>
      <c r="I19">
        <v>24200</v>
      </c>
      <c r="J19" t="str">
        <f>LEFT(Tableau4[[#This Row],[CP]],2)</f>
        <v>24</v>
      </c>
      <c r="K19" t="s">
        <v>67</v>
      </c>
    </row>
    <row r="20" spans="1:11" x14ac:dyDescent="0.3">
      <c r="A20" s="29">
        <v>43018</v>
      </c>
      <c r="B20" t="s">
        <v>19</v>
      </c>
      <c r="C20" t="str">
        <f>VLOOKUP(Tableau4[[#This Row],[code livreur]],Tableau1[],2,0)</f>
        <v>Dan</v>
      </c>
      <c r="D20" t="s">
        <v>143</v>
      </c>
      <c r="G20">
        <v>39</v>
      </c>
      <c r="H20" t="str">
        <f>VLOOKUP(Tableau4[[#This Row],[poids (kg)]],Tableau5[],2,1)</f>
        <v>léger</v>
      </c>
      <c r="I20">
        <v>24560</v>
      </c>
      <c r="J20" t="str">
        <f>LEFT(Tableau4[[#This Row],[CP]],2)</f>
        <v>24</v>
      </c>
      <c r="K20" t="s">
        <v>97</v>
      </c>
    </row>
    <row r="21" spans="1:11" x14ac:dyDescent="0.3">
      <c r="A21" s="29">
        <v>42823</v>
      </c>
      <c r="B21" t="s">
        <v>30</v>
      </c>
      <c r="C21" t="str">
        <f>VLOOKUP(Tableau4[[#This Row],[code livreur]],Tableau1[],2,0)</f>
        <v>Du Gast</v>
      </c>
      <c r="D21" t="s">
        <v>142</v>
      </c>
      <c r="G21">
        <v>40</v>
      </c>
      <c r="H21" t="str">
        <f>VLOOKUP(Tableau4[[#This Row],[poids (kg)]],Tableau5[],2,1)</f>
        <v>léger</v>
      </c>
      <c r="I21">
        <v>24460</v>
      </c>
      <c r="J21" t="str">
        <f>LEFT(Tableau4[[#This Row],[CP]],2)</f>
        <v>24</v>
      </c>
      <c r="K21" t="s">
        <v>87</v>
      </c>
    </row>
    <row r="22" spans="1:11" x14ac:dyDescent="0.3">
      <c r="A22" s="29">
        <v>42864</v>
      </c>
      <c r="B22" t="s">
        <v>18</v>
      </c>
      <c r="C22" t="str">
        <f>VLOOKUP(Tableau4[[#This Row],[code livreur]],Tableau1[],2,0)</f>
        <v>Enzo</v>
      </c>
      <c r="D22" t="s">
        <v>142</v>
      </c>
      <c r="G22">
        <v>40</v>
      </c>
      <c r="H22" t="str">
        <f>VLOOKUP(Tableau4[[#This Row],[poids (kg)]],Tableau5[],2,1)</f>
        <v>léger</v>
      </c>
      <c r="I22">
        <v>24000</v>
      </c>
      <c r="J22" t="str">
        <f>LEFT(Tableau4[[#This Row],[CP]],2)</f>
        <v>24</v>
      </c>
      <c r="K22" t="s">
        <v>58</v>
      </c>
    </row>
    <row r="23" spans="1:11" x14ac:dyDescent="0.3">
      <c r="A23" s="29">
        <v>42901</v>
      </c>
      <c r="B23" t="s">
        <v>26</v>
      </c>
      <c r="C23" t="str">
        <f>VLOOKUP(Tableau4[[#This Row],[code livreur]],Tableau1[],2,0)</f>
        <v>Jack</v>
      </c>
      <c r="D23" t="s">
        <v>142</v>
      </c>
      <c r="G23">
        <v>40</v>
      </c>
      <c r="H23" t="str">
        <f>VLOOKUP(Tableau4[[#This Row],[poids (kg)]],Tableau5[],2,1)</f>
        <v>léger</v>
      </c>
      <c r="I23">
        <v>24120</v>
      </c>
      <c r="J23" t="str">
        <f>LEFT(Tableau4[[#This Row],[CP]],2)</f>
        <v>24</v>
      </c>
      <c r="K23" t="s">
        <v>61</v>
      </c>
    </row>
    <row r="24" spans="1:11" x14ac:dyDescent="0.3">
      <c r="A24" s="29">
        <v>43006</v>
      </c>
      <c r="B24" t="s">
        <v>29</v>
      </c>
      <c r="C24" t="str">
        <f>VLOOKUP(Tableau4[[#This Row],[code livreur]],Tableau1[],2,0)</f>
        <v>Mouton</v>
      </c>
      <c r="D24" t="s">
        <v>144</v>
      </c>
      <c r="G24">
        <v>40</v>
      </c>
      <c r="H24" t="str">
        <f>VLOOKUP(Tableau4[[#This Row],[poids (kg)]],Tableau5[],2,1)</f>
        <v>léger</v>
      </c>
      <c r="I24">
        <v>24430</v>
      </c>
      <c r="J24" t="str">
        <f>LEFT(Tableau4[[#This Row],[CP]],2)</f>
        <v>24</v>
      </c>
      <c r="K24" t="s">
        <v>85</v>
      </c>
    </row>
    <row r="25" spans="1:11" x14ac:dyDescent="0.3">
      <c r="A25" s="29">
        <v>43055</v>
      </c>
      <c r="B25" t="s">
        <v>27</v>
      </c>
      <c r="C25" t="str">
        <f>VLOOKUP(Tableau4[[#This Row],[code livreur]],Tableau1[],2,0)</f>
        <v>Niki</v>
      </c>
      <c r="D25" t="s">
        <v>143</v>
      </c>
      <c r="G25">
        <v>40</v>
      </c>
      <c r="H25" t="str">
        <f>VLOOKUP(Tableau4[[#This Row],[poids (kg)]],Tableau5[],2,1)</f>
        <v>léger</v>
      </c>
      <c r="I25">
        <v>24410</v>
      </c>
      <c r="J25" t="str">
        <f>LEFT(Tableau4[[#This Row],[CP]],2)</f>
        <v>24</v>
      </c>
      <c r="K25" t="s">
        <v>57</v>
      </c>
    </row>
    <row r="26" spans="1:11" x14ac:dyDescent="0.3">
      <c r="A26" s="29">
        <v>42756</v>
      </c>
      <c r="B26" t="s">
        <v>16</v>
      </c>
      <c r="C26" t="str">
        <f>VLOOKUP(Tableau4[[#This Row],[code livreur]],Tableau1[],2,0)</f>
        <v>Prost</v>
      </c>
      <c r="D26" t="s">
        <v>143</v>
      </c>
      <c r="G26">
        <v>41</v>
      </c>
      <c r="H26" t="str">
        <f>VLOOKUP(Tableau4[[#This Row],[poids (kg)]],Tableau5[],2,1)</f>
        <v>léger</v>
      </c>
      <c r="I26">
        <v>24340</v>
      </c>
      <c r="J26" t="str">
        <f>LEFT(Tableau4[[#This Row],[CP]],2)</f>
        <v>24</v>
      </c>
      <c r="K26" t="s">
        <v>56</v>
      </c>
    </row>
    <row r="27" spans="1:11" x14ac:dyDescent="0.3">
      <c r="A27" s="29">
        <v>42973</v>
      </c>
      <c r="B27" t="s">
        <v>28</v>
      </c>
      <c r="C27" t="str">
        <f>VLOOKUP(Tableau4[[#This Row],[code livreur]],Tableau1[],2,0)</f>
        <v>Thirion</v>
      </c>
      <c r="D27" t="s">
        <v>142</v>
      </c>
      <c r="G27">
        <v>41</v>
      </c>
      <c r="H27" t="str">
        <f>VLOOKUP(Tableau4[[#This Row],[poids (kg)]],Tableau5[],2,1)</f>
        <v>léger</v>
      </c>
      <c r="I27">
        <v>24230</v>
      </c>
      <c r="J27" t="str">
        <f>LEFT(Tableau4[[#This Row],[CP]],2)</f>
        <v>24</v>
      </c>
      <c r="K27" t="s">
        <v>69</v>
      </c>
    </row>
    <row r="28" spans="1:11" x14ac:dyDescent="0.3">
      <c r="A28" s="29">
        <v>42799</v>
      </c>
      <c r="B28" t="s">
        <v>17</v>
      </c>
      <c r="C28" t="str">
        <f>VLOOKUP(Tableau4[[#This Row],[code livreur]],Tableau1[],2,0)</f>
        <v>Vettel</v>
      </c>
      <c r="D28" t="s">
        <v>142</v>
      </c>
      <c r="G28">
        <v>42</v>
      </c>
      <c r="H28" t="str">
        <f>VLOOKUP(Tableau4[[#This Row],[poids (kg)]],Tableau5[],2,1)</f>
        <v>léger</v>
      </c>
      <c r="I28">
        <v>24310</v>
      </c>
      <c r="J28" t="str">
        <f>LEFT(Tableau4[[#This Row],[CP]],2)</f>
        <v>24</v>
      </c>
      <c r="K28" t="s">
        <v>49</v>
      </c>
    </row>
    <row r="29" spans="1:11" x14ac:dyDescent="0.3">
      <c r="A29" s="29">
        <v>42804</v>
      </c>
      <c r="B29" t="s">
        <v>19</v>
      </c>
      <c r="C29" t="str">
        <f>VLOOKUP(Tableau4[[#This Row],[code livreur]],Tableau1[],2,0)</f>
        <v>Dan</v>
      </c>
      <c r="D29" t="s">
        <v>143</v>
      </c>
      <c r="G29">
        <v>42</v>
      </c>
      <c r="H29" t="str">
        <f>VLOOKUP(Tableau4[[#This Row],[poids (kg)]],Tableau5[],2,1)</f>
        <v>léger</v>
      </c>
      <c r="I29">
        <v>24330</v>
      </c>
      <c r="J29" t="str">
        <f>LEFT(Tableau4[[#This Row],[CP]],2)</f>
        <v>24</v>
      </c>
      <c r="K29" t="s">
        <v>77</v>
      </c>
    </row>
    <row r="30" spans="1:11" x14ac:dyDescent="0.3">
      <c r="A30" s="29">
        <v>43035</v>
      </c>
      <c r="B30" t="s">
        <v>30</v>
      </c>
      <c r="C30" t="str">
        <f>VLOOKUP(Tableau4[[#This Row],[code livreur]],Tableau1[],2,0)</f>
        <v>Du Gast</v>
      </c>
      <c r="D30" t="s">
        <v>142</v>
      </c>
      <c r="G30">
        <v>43</v>
      </c>
      <c r="H30" t="str">
        <f>VLOOKUP(Tableau4[[#This Row],[poids (kg)]],Tableau5[],2,1)</f>
        <v>léger</v>
      </c>
      <c r="I30">
        <v>24570</v>
      </c>
      <c r="J30" t="str">
        <f>LEFT(Tableau4[[#This Row],[CP]],2)</f>
        <v>24</v>
      </c>
      <c r="K30" t="s">
        <v>98</v>
      </c>
    </row>
    <row r="31" spans="1:11" x14ac:dyDescent="0.3">
      <c r="A31" s="29">
        <v>42817</v>
      </c>
      <c r="B31" t="s">
        <v>18</v>
      </c>
      <c r="C31" t="str">
        <f>VLOOKUP(Tableau4[[#This Row],[code livreur]],Tableau1[],2,0)</f>
        <v>Enzo</v>
      </c>
      <c r="D31" t="s">
        <v>143</v>
      </c>
      <c r="G31">
        <v>45</v>
      </c>
      <c r="H31" t="str">
        <f>VLOOKUP(Tableau4[[#This Row],[poids (kg)]],Tableau5[],2,1)</f>
        <v>léger</v>
      </c>
      <c r="I31">
        <v>24190</v>
      </c>
      <c r="J31" t="str">
        <f>LEFT(Tableau4[[#This Row],[CP]],2)</f>
        <v>24</v>
      </c>
      <c r="K31" t="s">
        <v>66</v>
      </c>
    </row>
    <row r="32" spans="1:11" x14ac:dyDescent="0.3">
      <c r="A32" s="29">
        <v>42978</v>
      </c>
      <c r="B32" t="s">
        <v>26</v>
      </c>
      <c r="C32" t="str">
        <f>VLOOKUP(Tableau4[[#This Row],[code livreur]],Tableau1[],2,0)</f>
        <v>Jack</v>
      </c>
      <c r="D32" t="s">
        <v>142</v>
      </c>
      <c r="G32">
        <v>45</v>
      </c>
      <c r="H32" t="str">
        <f>VLOOKUP(Tableau4[[#This Row],[poids (kg)]],Tableau5[],2,1)</f>
        <v>léger</v>
      </c>
      <c r="I32">
        <v>24190</v>
      </c>
      <c r="J32" t="str">
        <f>LEFT(Tableau4[[#This Row],[CP]],2)</f>
        <v>24</v>
      </c>
      <c r="K32" t="s">
        <v>66</v>
      </c>
    </row>
    <row r="33" spans="1:11" x14ac:dyDescent="0.3">
      <c r="A33" s="29">
        <v>42907</v>
      </c>
      <c r="B33" t="s">
        <v>29</v>
      </c>
      <c r="C33" t="str">
        <f>VLOOKUP(Tableau4[[#This Row],[code livreur]],Tableau1[],2,0)</f>
        <v>Mouton</v>
      </c>
      <c r="D33" t="s">
        <v>142</v>
      </c>
      <c r="G33">
        <v>46</v>
      </c>
      <c r="H33" t="str">
        <f>VLOOKUP(Tableau4[[#This Row],[poids (kg)]],Tableau5[],2,1)</f>
        <v>léger</v>
      </c>
      <c r="I33">
        <v>24640</v>
      </c>
      <c r="J33" t="str">
        <f>LEFT(Tableau4[[#This Row],[CP]],2)</f>
        <v>24</v>
      </c>
      <c r="K33" t="s">
        <v>53</v>
      </c>
    </row>
    <row r="34" spans="1:11" x14ac:dyDescent="0.3">
      <c r="A34" s="29">
        <v>43068</v>
      </c>
      <c r="B34" t="s">
        <v>27</v>
      </c>
      <c r="C34" t="str">
        <f>VLOOKUP(Tableau4[[#This Row],[code livreur]],Tableau1[],2,0)</f>
        <v>Niki</v>
      </c>
      <c r="D34" t="s">
        <v>142</v>
      </c>
      <c r="G34">
        <v>46</v>
      </c>
      <c r="H34" t="str">
        <f>VLOOKUP(Tableau4[[#This Row],[poids (kg)]],Tableau5[],2,1)</f>
        <v>léger</v>
      </c>
      <c r="I34">
        <v>24150</v>
      </c>
      <c r="J34" t="str">
        <f>LEFT(Tableau4[[#This Row],[CP]],2)</f>
        <v>24</v>
      </c>
      <c r="K34" t="s">
        <v>64</v>
      </c>
    </row>
    <row r="35" spans="1:11" x14ac:dyDescent="0.3">
      <c r="A35" s="29">
        <v>42840</v>
      </c>
      <c r="B35" t="s">
        <v>16</v>
      </c>
      <c r="C35" t="str">
        <f>VLOOKUP(Tableau4[[#This Row],[code livreur]],Tableau1[],2,0)</f>
        <v>Prost</v>
      </c>
      <c r="D35" t="s">
        <v>142</v>
      </c>
      <c r="G35">
        <v>47</v>
      </c>
      <c r="H35" t="str">
        <f>VLOOKUP(Tableau4[[#This Row],[poids (kg)]],Tableau5[],2,1)</f>
        <v>léger</v>
      </c>
      <c r="I35">
        <v>24500</v>
      </c>
      <c r="J35" t="str">
        <f>LEFT(Tableau4[[#This Row],[CP]],2)</f>
        <v>24</v>
      </c>
      <c r="K35" t="s">
        <v>91</v>
      </c>
    </row>
    <row r="36" spans="1:11" x14ac:dyDescent="0.3">
      <c r="A36" s="29">
        <v>42870</v>
      </c>
      <c r="B36" t="s">
        <v>28</v>
      </c>
      <c r="C36" t="str">
        <f>VLOOKUP(Tableau4[[#This Row],[code livreur]],Tableau1[],2,0)</f>
        <v>Thirion</v>
      </c>
      <c r="D36" t="s">
        <v>145</v>
      </c>
      <c r="G36">
        <v>47</v>
      </c>
      <c r="H36" t="str">
        <f>VLOOKUP(Tableau4[[#This Row],[poids (kg)]],Tableau5[],2,1)</f>
        <v>léger</v>
      </c>
      <c r="I36">
        <v>24120</v>
      </c>
      <c r="J36" t="str">
        <f>LEFT(Tableau4[[#This Row],[CP]],2)</f>
        <v>24</v>
      </c>
      <c r="K36" t="s">
        <v>61</v>
      </c>
    </row>
    <row r="37" spans="1:11" x14ac:dyDescent="0.3">
      <c r="A37" s="29">
        <v>42971</v>
      </c>
      <c r="B37" t="s">
        <v>17</v>
      </c>
      <c r="C37" t="str">
        <f>VLOOKUP(Tableau4[[#This Row],[code livreur]],Tableau1[],2,0)</f>
        <v>Vettel</v>
      </c>
      <c r="D37" t="s">
        <v>146</v>
      </c>
      <c r="G37">
        <v>47</v>
      </c>
      <c r="H37" t="str">
        <f>VLOOKUP(Tableau4[[#This Row],[poids (kg)]],Tableau5[],2,1)</f>
        <v>léger</v>
      </c>
      <c r="I37">
        <v>24620</v>
      </c>
      <c r="J37" t="str">
        <f>LEFT(Tableau4[[#This Row],[CP]],2)</f>
        <v>24</v>
      </c>
      <c r="K37" t="s">
        <v>102</v>
      </c>
    </row>
    <row r="38" spans="1:11" x14ac:dyDescent="0.3">
      <c r="A38" s="29">
        <v>42982</v>
      </c>
      <c r="B38" t="s">
        <v>19</v>
      </c>
      <c r="C38" t="str">
        <f>VLOOKUP(Tableau4[[#This Row],[code livreur]],Tableau1[],2,0)</f>
        <v>Dan</v>
      </c>
      <c r="D38" t="s">
        <v>147</v>
      </c>
      <c r="G38">
        <v>47</v>
      </c>
      <c r="H38" t="str">
        <f>VLOOKUP(Tableau4[[#This Row],[poids (kg)]],Tableau5[],2,1)</f>
        <v>léger</v>
      </c>
      <c r="I38">
        <v>24340</v>
      </c>
      <c r="J38" t="str">
        <f>LEFT(Tableau4[[#This Row],[CP]],2)</f>
        <v>24</v>
      </c>
      <c r="K38" t="s">
        <v>56</v>
      </c>
    </row>
    <row r="39" spans="1:11" x14ac:dyDescent="0.3">
      <c r="A39" s="29">
        <v>42908</v>
      </c>
      <c r="B39" t="s">
        <v>30</v>
      </c>
      <c r="C39" t="str">
        <f>VLOOKUP(Tableau4[[#This Row],[code livreur]],Tableau1[],2,0)</f>
        <v>Du Gast</v>
      </c>
      <c r="D39" t="s">
        <v>142</v>
      </c>
      <c r="G39">
        <v>48</v>
      </c>
      <c r="H39" t="str">
        <f>VLOOKUP(Tableau4[[#This Row],[poids (kg)]],Tableau5[],2,1)</f>
        <v>léger</v>
      </c>
      <c r="I39">
        <v>24410</v>
      </c>
      <c r="J39" t="str">
        <f>LEFT(Tableau4[[#This Row],[CP]],2)</f>
        <v>24</v>
      </c>
      <c r="K39" t="s">
        <v>57</v>
      </c>
    </row>
    <row r="40" spans="1:11" x14ac:dyDescent="0.3">
      <c r="A40" s="29">
        <v>42960</v>
      </c>
      <c r="B40" t="s">
        <v>18</v>
      </c>
      <c r="C40" t="str">
        <f>VLOOKUP(Tableau4[[#This Row],[code livreur]],Tableau1[],2,0)</f>
        <v>Enzo</v>
      </c>
      <c r="D40" t="s">
        <v>142</v>
      </c>
      <c r="G40">
        <v>48</v>
      </c>
      <c r="H40" t="str">
        <f>VLOOKUP(Tableau4[[#This Row],[poids (kg)]],Tableau5[],2,1)</f>
        <v>léger</v>
      </c>
      <c r="I40">
        <v>24120</v>
      </c>
      <c r="J40" t="str">
        <f>LEFT(Tableau4[[#This Row],[CP]],2)</f>
        <v>24</v>
      </c>
      <c r="K40" t="s">
        <v>61</v>
      </c>
    </row>
    <row r="41" spans="1:11" x14ac:dyDescent="0.3">
      <c r="A41" s="29">
        <v>42995</v>
      </c>
      <c r="B41" t="s">
        <v>26</v>
      </c>
      <c r="C41" t="str">
        <f>VLOOKUP(Tableau4[[#This Row],[code livreur]],Tableau1[],2,0)</f>
        <v>Jack</v>
      </c>
      <c r="D41" t="s">
        <v>144</v>
      </c>
      <c r="G41">
        <v>48</v>
      </c>
      <c r="H41" t="str">
        <f>VLOOKUP(Tableau4[[#This Row],[poids (kg)]],Tableau5[],2,1)</f>
        <v>léger</v>
      </c>
      <c r="I41">
        <v>24340</v>
      </c>
      <c r="J41" t="str">
        <f>LEFT(Tableau4[[#This Row],[CP]],2)</f>
        <v>24</v>
      </c>
      <c r="K41" t="s">
        <v>56</v>
      </c>
    </row>
    <row r="42" spans="1:11" x14ac:dyDescent="0.3">
      <c r="A42" s="29">
        <v>43004</v>
      </c>
      <c r="B42" t="s">
        <v>29</v>
      </c>
      <c r="C42" t="str">
        <f>VLOOKUP(Tableau4[[#This Row],[code livreur]],Tableau1[],2,0)</f>
        <v>Mouton</v>
      </c>
      <c r="D42" t="s">
        <v>143</v>
      </c>
      <c r="G42">
        <v>48</v>
      </c>
      <c r="H42" t="str">
        <f>VLOOKUP(Tableau4[[#This Row],[poids (kg)]],Tableau5[],2,1)</f>
        <v>léger</v>
      </c>
      <c r="I42">
        <v>24570</v>
      </c>
      <c r="J42" t="str">
        <f>LEFT(Tableau4[[#This Row],[CP]],2)</f>
        <v>24</v>
      </c>
      <c r="K42" t="s">
        <v>98</v>
      </c>
    </row>
    <row r="43" spans="1:11" x14ac:dyDescent="0.3">
      <c r="A43" s="29">
        <v>43081</v>
      </c>
      <c r="B43" t="s">
        <v>27</v>
      </c>
      <c r="C43" t="str">
        <f>VLOOKUP(Tableau4[[#This Row],[code livreur]],Tableau1[],2,0)</f>
        <v>Niki</v>
      </c>
      <c r="D43" t="s">
        <v>142</v>
      </c>
      <c r="G43">
        <v>48</v>
      </c>
      <c r="H43" t="str">
        <f>VLOOKUP(Tableau4[[#This Row],[poids (kg)]],Tableau5[],2,1)</f>
        <v>léger</v>
      </c>
      <c r="I43">
        <v>24300</v>
      </c>
      <c r="J43" t="str">
        <f>LEFT(Tableau4[[#This Row],[CP]],2)</f>
        <v>24</v>
      </c>
      <c r="K43" t="s">
        <v>75</v>
      </c>
    </row>
    <row r="44" spans="1:11" x14ac:dyDescent="0.3">
      <c r="A44" s="29">
        <v>43082</v>
      </c>
      <c r="B44" t="s">
        <v>16</v>
      </c>
      <c r="C44" t="str">
        <f>VLOOKUP(Tableau4[[#This Row],[code livreur]],Tableau1[],2,0)</f>
        <v>Prost</v>
      </c>
      <c r="D44" t="s">
        <v>142</v>
      </c>
      <c r="G44">
        <v>48</v>
      </c>
      <c r="H44" t="str">
        <f>VLOOKUP(Tableau4[[#This Row],[poids (kg)]],Tableau5[],2,1)</f>
        <v>léger</v>
      </c>
      <c r="I44">
        <v>24390</v>
      </c>
      <c r="J44" t="str">
        <f>LEFT(Tableau4[[#This Row],[CP]],2)</f>
        <v>24</v>
      </c>
      <c r="K44" t="s">
        <v>82</v>
      </c>
    </row>
    <row r="45" spans="1:11" x14ac:dyDescent="0.3">
      <c r="A45" s="29">
        <v>42891</v>
      </c>
      <c r="B45" t="s">
        <v>28</v>
      </c>
      <c r="C45" t="str">
        <f>VLOOKUP(Tableau4[[#This Row],[code livreur]],Tableau1[],2,0)</f>
        <v>Thirion</v>
      </c>
      <c r="D45" t="s">
        <v>145</v>
      </c>
      <c r="G45">
        <v>49</v>
      </c>
      <c r="H45" t="str">
        <f>VLOOKUP(Tableau4[[#This Row],[poids (kg)]],Tableau5[],2,1)</f>
        <v>léger</v>
      </c>
      <c r="I45">
        <v>24140</v>
      </c>
      <c r="J45" t="str">
        <f>LEFT(Tableau4[[#This Row],[CP]],2)</f>
        <v>24</v>
      </c>
      <c r="K45" t="s">
        <v>63</v>
      </c>
    </row>
    <row r="46" spans="1:11" x14ac:dyDescent="0.3">
      <c r="A46" s="29">
        <v>42896</v>
      </c>
      <c r="B46" t="s">
        <v>17</v>
      </c>
      <c r="C46" t="str">
        <f>VLOOKUP(Tableau4[[#This Row],[code livreur]],Tableau1[],2,0)</f>
        <v>Vettel</v>
      </c>
      <c r="D46" t="s">
        <v>145</v>
      </c>
      <c r="G46">
        <v>49</v>
      </c>
      <c r="H46" t="str">
        <f>VLOOKUP(Tableau4[[#This Row],[poids (kg)]],Tableau5[],2,1)</f>
        <v>léger</v>
      </c>
      <c r="I46">
        <v>24640</v>
      </c>
      <c r="J46" t="str">
        <f>LEFT(Tableau4[[#This Row],[CP]],2)</f>
        <v>24</v>
      </c>
      <c r="K46" t="s">
        <v>53</v>
      </c>
    </row>
    <row r="47" spans="1:11" x14ac:dyDescent="0.3">
      <c r="A47" s="29">
        <v>42966</v>
      </c>
      <c r="B47" t="s">
        <v>19</v>
      </c>
      <c r="C47" t="str">
        <f>VLOOKUP(Tableau4[[#This Row],[code livreur]],Tableau1[],2,0)</f>
        <v>Dan</v>
      </c>
      <c r="D47" t="s">
        <v>145</v>
      </c>
      <c r="G47">
        <v>49</v>
      </c>
      <c r="H47" t="str">
        <f>VLOOKUP(Tableau4[[#This Row],[poids (kg)]],Tableau5[],2,1)</f>
        <v>léger</v>
      </c>
      <c r="I47">
        <v>24100</v>
      </c>
      <c r="J47" t="str">
        <f>LEFT(Tableau4[[#This Row],[CP]],2)</f>
        <v>24</v>
      </c>
      <c r="K47" t="s">
        <v>59</v>
      </c>
    </row>
    <row r="48" spans="1:11" x14ac:dyDescent="0.3">
      <c r="A48" s="29">
        <v>42972</v>
      </c>
      <c r="B48" t="s">
        <v>30</v>
      </c>
      <c r="C48" t="str">
        <f>VLOOKUP(Tableau4[[#This Row],[code livreur]],Tableau1[],2,0)</f>
        <v>Du Gast</v>
      </c>
      <c r="D48" t="s">
        <v>147</v>
      </c>
      <c r="G48">
        <v>49</v>
      </c>
      <c r="H48" t="str">
        <f>VLOOKUP(Tableau4[[#This Row],[poids (kg)]],Tableau5[],2,1)</f>
        <v>léger</v>
      </c>
      <c r="I48">
        <v>24680</v>
      </c>
      <c r="J48" t="str">
        <f>LEFT(Tableau4[[#This Row],[CP]],2)</f>
        <v>24</v>
      </c>
      <c r="K48" t="s">
        <v>105</v>
      </c>
    </row>
    <row r="49" spans="1:11" x14ac:dyDescent="0.3">
      <c r="A49" s="29">
        <v>43007</v>
      </c>
      <c r="B49" t="s">
        <v>30</v>
      </c>
      <c r="C49" t="str">
        <f>VLOOKUP(Tableau4[[#This Row],[code livreur]],Tableau1[],2,0)</f>
        <v>Du Gast</v>
      </c>
      <c r="D49" t="s">
        <v>146</v>
      </c>
      <c r="G49">
        <v>49</v>
      </c>
      <c r="H49" t="str">
        <f>VLOOKUP(Tableau4[[#This Row],[poids (kg)]],Tableau5[],2,1)</f>
        <v>léger</v>
      </c>
      <c r="I49">
        <v>24200</v>
      </c>
      <c r="J49" t="str">
        <f>LEFT(Tableau4[[#This Row],[CP]],2)</f>
        <v>24</v>
      </c>
      <c r="K49" t="s">
        <v>67</v>
      </c>
    </row>
    <row r="50" spans="1:11" x14ac:dyDescent="0.3">
      <c r="A50" s="29">
        <v>43008</v>
      </c>
      <c r="B50" t="s">
        <v>30</v>
      </c>
      <c r="C50" t="str">
        <f>VLOOKUP(Tableau4[[#This Row],[code livreur]],Tableau1[],2,0)</f>
        <v>Du Gast</v>
      </c>
      <c r="D50" t="s">
        <v>147</v>
      </c>
      <c r="G50">
        <v>49</v>
      </c>
      <c r="H50" t="str">
        <f>VLOOKUP(Tableau4[[#This Row],[poids (kg)]],Tableau5[],2,1)</f>
        <v>léger</v>
      </c>
      <c r="I50">
        <v>24120</v>
      </c>
      <c r="J50" t="str">
        <f>LEFT(Tableau4[[#This Row],[CP]],2)</f>
        <v>24</v>
      </c>
      <c r="K50" t="s">
        <v>61</v>
      </c>
    </row>
    <row r="51" spans="1:11" x14ac:dyDescent="0.3">
      <c r="A51" s="29">
        <v>42795</v>
      </c>
      <c r="B51" t="s">
        <v>30</v>
      </c>
      <c r="C51" t="str">
        <f>VLOOKUP(Tableau4[[#This Row],[code livreur]],Tableau1[],2,0)</f>
        <v>Du Gast</v>
      </c>
      <c r="D51" t="s">
        <v>143</v>
      </c>
      <c r="G51">
        <v>50</v>
      </c>
      <c r="H51" t="str">
        <f>VLOOKUP(Tableau4[[#This Row],[poids (kg)]],Tableau5[],2,1)</f>
        <v>moyen</v>
      </c>
      <c r="I51">
        <v>24430</v>
      </c>
      <c r="J51" t="str">
        <f>LEFT(Tableau4[[#This Row],[CP]],2)</f>
        <v>24</v>
      </c>
      <c r="K51" t="s">
        <v>85</v>
      </c>
    </row>
    <row r="52" spans="1:11" x14ac:dyDescent="0.3">
      <c r="A52" s="29">
        <v>42899</v>
      </c>
      <c r="B52" t="s">
        <v>30</v>
      </c>
      <c r="C52" t="str">
        <f>VLOOKUP(Tableau4[[#This Row],[code livreur]],Tableau1[],2,0)</f>
        <v>Du Gast</v>
      </c>
      <c r="D52" t="s">
        <v>143</v>
      </c>
      <c r="G52">
        <v>50</v>
      </c>
      <c r="H52" t="str">
        <f>VLOOKUP(Tableau4[[#This Row],[poids (kg)]],Tableau5[],2,1)</f>
        <v>moyen</v>
      </c>
      <c r="I52">
        <v>24580</v>
      </c>
      <c r="J52" t="str">
        <f>LEFT(Tableau4[[#This Row],[CP]],2)</f>
        <v>24</v>
      </c>
      <c r="K52" t="s">
        <v>99</v>
      </c>
    </row>
    <row r="53" spans="1:11" x14ac:dyDescent="0.3">
      <c r="A53" s="29">
        <v>42927</v>
      </c>
      <c r="B53" t="s">
        <v>30</v>
      </c>
      <c r="C53" t="str">
        <f>VLOOKUP(Tableau4[[#This Row],[code livreur]],Tableau1[],2,0)</f>
        <v>Du Gast</v>
      </c>
      <c r="D53" t="s">
        <v>147</v>
      </c>
      <c r="G53">
        <v>50</v>
      </c>
      <c r="H53" t="str">
        <f>VLOOKUP(Tableau4[[#This Row],[poids (kg)]],Tableau5[],2,1)</f>
        <v>moyen</v>
      </c>
      <c r="I53">
        <v>24380</v>
      </c>
      <c r="J53" t="str">
        <f>LEFT(Tableau4[[#This Row],[CP]],2)</f>
        <v>24</v>
      </c>
      <c r="K53" t="s">
        <v>81</v>
      </c>
    </row>
    <row r="54" spans="1:11" x14ac:dyDescent="0.3">
      <c r="A54" s="29">
        <v>42936</v>
      </c>
      <c r="B54" t="s">
        <v>30</v>
      </c>
      <c r="C54" t="str">
        <f>VLOOKUP(Tableau4[[#This Row],[code livreur]],Tableau1[],2,0)</f>
        <v>Du Gast</v>
      </c>
      <c r="D54" t="s">
        <v>143</v>
      </c>
      <c r="G54">
        <v>50</v>
      </c>
      <c r="H54" t="str">
        <f>VLOOKUP(Tableau4[[#This Row],[poids (kg)]],Tableau5[],2,1)</f>
        <v>moyen</v>
      </c>
      <c r="I54">
        <v>24200</v>
      </c>
      <c r="J54" t="str">
        <f>LEFT(Tableau4[[#This Row],[CP]],2)</f>
        <v>24</v>
      </c>
      <c r="K54" t="s">
        <v>67</v>
      </c>
    </row>
    <row r="55" spans="1:11" x14ac:dyDescent="0.3">
      <c r="A55" s="29">
        <v>42938</v>
      </c>
      <c r="B55" t="s">
        <v>30</v>
      </c>
      <c r="C55" t="str">
        <f>VLOOKUP(Tableau4[[#This Row],[code livreur]],Tableau1[],2,0)</f>
        <v>Du Gast</v>
      </c>
      <c r="D55" t="s">
        <v>143</v>
      </c>
      <c r="G55">
        <v>50</v>
      </c>
      <c r="H55" t="str">
        <f>VLOOKUP(Tableau4[[#This Row],[poids (kg)]],Tableau5[],2,1)</f>
        <v>moyen</v>
      </c>
      <c r="I55">
        <v>24530</v>
      </c>
      <c r="J55" t="str">
        <f>LEFT(Tableau4[[#This Row],[CP]],2)</f>
        <v>24</v>
      </c>
      <c r="K55" t="s">
        <v>94</v>
      </c>
    </row>
    <row r="56" spans="1:11" x14ac:dyDescent="0.3">
      <c r="A56" s="29">
        <v>42938</v>
      </c>
      <c r="B56" t="s">
        <v>30</v>
      </c>
      <c r="C56" t="str">
        <f>VLOOKUP(Tableau4[[#This Row],[code livreur]],Tableau1[],2,0)</f>
        <v>Du Gast</v>
      </c>
      <c r="D56" t="s">
        <v>147</v>
      </c>
      <c r="G56">
        <v>50</v>
      </c>
      <c r="H56" t="str">
        <f>VLOOKUP(Tableau4[[#This Row],[poids (kg)]],Tableau5[],2,1)</f>
        <v>moyen</v>
      </c>
      <c r="I56">
        <v>24400</v>
      </c>
      <c r="J56" t="str">
        <f>LEFT(Tableau4[[#This Row],[CP]],2)</f>
        <v>24</v>
      </c>
      <c r="K56" t="s">
        <v>83</v>
      </c>
    </row>
    <row r="57" spans="1:11" x14ac:dyDescent="0.3">
      <c r="A57" s="29">
        <v>42966</v>
      </c>
      <c r="B57" t="s">
        <v>30</v>
      </c>
      <c r="C57" t="str">
        <f>VLOOKUP(Tableau4[[#This Row],[code livreur]],Tableau1[],2,0)</f>
        <v>Du Gast</v>
      </c>
      <c r="D57" t="s">
        <v>147</v>
      </c>
      <c r="G57">
        <v>50</v>
      </c>
      <c r="H57" t="str">
        <f>VLOOKUP(Tableau4[[#This Row],[poids (kg)]],Tableau5[],2,1)</f>
        <v>moyen</v>
      </c>
      <c r="I57">
        <v>24310</v>
      </c>
      <c r="J57" t="str">
        <f>LEFT(Tableau4[[#This Row],[CP]],2)</f>
        <v>24</v>
      </c>
      <c r="K57" t="s">
        <v>49</v>
      </c>
    </row>
    <row r="58" spans="1:11" x14ac:dyDescent="0.3">
      <c r="A58" s="29">
        <v>42976</v>
      </c>
      <c r="B58" t="s">
        <v>30</v>
      </c>
      <c r="C58" t="str">
        <f>VLOOKUP(Tableau4[[#This Row],[code livreur]],Tableau1[],2,0)</f>
        <v>Du Gast</v>
      </c>
      <c r="D58" t="s">
        <v>147</v>
      </c>
      <c r="G58">
        <v>50</v>
      </c>
      <c r="H58" t="str">
        <f>VLOOKUP(Tableau4[[#This Row],[poids (kg)]],Tableau5[],2,1)</f>
        <v>moyen</v>
      </c>
      <c r="I58">
        <v>24540</v>
      </c>
      <c r="J58" t="str">
        <f>LEFT(Tableau4[[#This Row],[CP]],2)</f>
        <v>24</v>
      </c>
      <c r="K58" t="s">
        <v>95</v>
      </c>
    </row>
    <row r="59" spans="1:11" x14ac:dyDescent="0.3">
      <c r="A59" s="29">
        <v>43002</v>
      </c>
      <c r="B59" t="s">
        <v>30</v>
      </c>
      <c r="C59" t="str">
        <f>VLOOKUP(Tableau4[[#This Row],[code livreur]],Tableau1[],2,0)</f>
        <v>Du Gast</v>
      </c>
      <c r="D59" t="s">
        <v>147</v>
      </c>
      <c r="G59">
        <v>50</v>
      </c>
      <c r="H59" t="str">
        <f>VLOOKUP(Tableau4[[#This Row],[poids (kg)]],Tableau5[],2,1)</f>
        <v>moyen</v>
      </c>
      <c r="I59">
        <v>24600</v>
      </c>
      <c r="J59" t="str">
        <f>LEFT(Tableau4[[#This Row],[CP]],2)</f>
        <v>24</v>
      </c>
      <c r="K59" t="s">
        <v>48</v>
      </c>
    </row>
    <row r="60" spans="1:11" x14ac:dyDescent="0.3">
      <c r="A60" s="29">
        <v>43086</v>
      </c>
      <c r="B60" t="s">
        <v>30</v>
      </c>
      <c r="C60" t="str">
        <f>VLOOKUP(Tableau4[[#This Row],[code livreur]],Tableau1[],2,0)</f>
        <v>Du Gast</v>
      </c>
      <c r="D60" t="s">
        <v>147</v>
      </c>
      <c r="G60">
        <v>50</v>
      </c>
      <c r="H60" t="str">
        <f>VLOOKUP(Tableau4[[#This Row],[poids (kg)]],Tableau5[],2,1)</f>
        <v>moyen</v>
      </c>
      <c r="I60">
        <v>24460</v>
      </c>
      <c r="J60" t="str">
        <f>LEFT(Tableau4[[#This Row],[CP]],2)</f>
        <v>24</v>
      </c>
      <c r="K60" t="s">
        <v>87</v>
      </c>
    </row>
    <row r="61" spans="1:11" x14ac:dyDescent="0.3">
      <c r="A61" s="29">
        <v>42798</v>
      </c>
      <c r="B61" t="s">
        <v>30</v>
      </c>
      <c r="C61" t="str">
        <f>VLOOKUP(Tableau4[[#This Row],[code livreur]],Tableau1[],2,0)</f>
        <v>Du Gast</v>
      </c>
      <c r="D61" t="s">
        <v>143</v>
      </c>
      <c r="G61">
        <v>51</v>
      </c>
      <c r="H61" t="str">
        <f>VLOOKUP(Tableau4[[#This Row],[poids (kg)]],Tableau5[],2,1)</f>
        <v>moyen</v>
      </c>
      <c r="I61">
        <v>24540</v>
      </c>
      <c r="J61" t="str">
        <f>LEFT(Tableau4[[#This Row],[CP]],2)</f>
        <v>24</v>
      </c>
      <c r="K61" t="s">
        <v>95</v>
      </c>
    </row>
    <row r="62" spans="1:11" x14ac:dyDescent="0.3">
      <c r="A62" s="29">
        <v>42823</v>
      </c>
      <c r="B62" t="s">
        <v>30</v>
      </c>
      <c r="C62" t="str">
        <f>VLOOKUP(Tableau4[[#This Row],[code livreur]],Tableau1[],2,0)</f>
        <v>Du Gast</v>
      </c>
      <c r="D62" t="s">
        <v>142</v>
      </c>
      <c r="G62">
        <v>51</v>
      </c>
      <c r="H62" t="str">
        <f>VLOOKUP(Tableau4[[#This Row],[poids (kg)]],Tableau5[],2,1)</f>
        <v>moyen</v>
      </c>
      <c r="I62">
        <v>24650</v>
      </c>
      <c r="J62" t="str">
        <f>LEFT(Tableau4[[#This Row],[CP]],2)</f>
        <v>24</v>
      </c>
      <c r="K62" t="s">
        <v>104</v>
      </c>
    </row>
    <row r="63" spans="1:11" x14ac:dyDescent="0.3">
      <c r="A63" s="29">
        <v>42839</v>
      </c>
      <c r="B63" t="s">
        <v>30</v>
      </c>
      <c r="C63" t="str">
        <f>VLOOKUP(Tableau4[[#This Row],[code livreur]],Tableau1[],2,0)</f>
        <v>Du Gast</v>
      </c>
      <c r="D63" t="s">
        <v>142</v>
      </c>
      <c r="G63">
        <v>51</v>
      </c>
      <c r="H63" t="str">
        <f>VLOOKUP(Tableau4[[#This Row],[poids (kg)]],Tableau5[],2,1)</f>
        <v>moyen</v>
      </c>
      <c r="I63">
        <v>24210</v>
      </c>
      <c r="J63" t="str">
        <f>LEFT(Tableau4[[#This Row],[CP]],2)</f>
        <v>24</v>
      </c>
      <c r="K63" t="s">
        <v>68</v>
      </c>
    </row>
    <row r="64" spans="1:11" x14ac:dyDescent="0.3">
      <c r="A64" s="29">
        <v>42847</v>
      </c>
      <c r="B64" t="s">
        <v>30</v>
      </c>
      <c r="C64" t="str">
        <f>VLOOKUP(Tableau4[[#This Row],[code livreur]],Tableau1[],2,0)</f>
        <v>Du Gast</v>
      </c>
      <c r="D64" t="s">
        <v>147</v>
      </c>
      <c r="G64">
        <v>51</v>
      </c>
      <c r="H64" t="str">
        <f>VLOOKUP(Tableau4[[#This Row],[poids (kg)]],Tableau5[],2,1)</f>
        <v>moyen</v>
      </c>
      <c r="I64">
        <v>24750</v>
      </c>
      <c r="J64" t="str">
        <f>LEFT(Tableau4[[#This Row],[CP]],2)</f>
        <v>24</v>
      </c>
      <c r="K64" t="s">
        <v>51</v>
      </c>
    </row>
    <row r="65" spans="1:11" x14ac:dyDescent="0.3">
      <c r="A65" s="29">
        <v>42855</v>
      </c>
      <c r="B65" t="s">
        <v>30</v>
      </c>
      <c r="C65" t="str">
        <f>VLOOKUP(Tableau4[[#This Row],[code livreur]],Tableau1[],2,0)</f>
        <v>Du Gast</v>
      </c>
      <c r="D65" t="s">
        <v>144</v>
      </c>
      <c r="G65">
        <v>51</v>
      </c>
      <c r="H65" t="str">
        <f>VLOOKUP(Tableau4[[#This Row],[poids (kg)]],Tableau5[],2,1)</f>
        <v>moyen</v>
      </c>
      <c r="I65">
        <v>24230</v>
      </c>
      <c r="J65" t="str">
        <f>LEFT(Tableau4[[#This Row],[CP]],2)</f>
        <v>24</v>
      </c>
      <c r="K65" t="s">
        <v>69</v>
      </c>
    </row>
    <row r="66" spans="1:11" x14ac:dyDescent="0.3">
      <c r="A66" s="29">
        <v>42883</v>
      </c>
      <c r="B66" t="s">
        <v>30</v>
      </c>
      <c r="C66" t="str">
        <f>VLOOKUP(Tableau4[[#This Row],[code livreur]],Tableau1[],2,0)</f>
        <v>Du Gast</v>
      </c>
      <c r="D66" t="s">
        <v>143</v>
      </c>
      <c r="G66">
        <v>51</v>
      </c>
      <c r="H66" t="str">
        <f>VLOOKUP(Tableau4[[#This Row],[poids (kg)]],Tableau5[],2,1)</f>
        <v>moyen</v>
      </c>
      <c r="I66">
        <v>24610</v>
      </c>
      <c r="J66" t="str">
        <f>LEFT(Tableau4[[#This Row],[CP]],2)</f>
        <v>24</v>
      </c>
      <c r="K66" t="s">
        <v>101</v>
      </c>
    </row>
    <row r="67" spans="1:11" x14ac:dyDescent="0.3">
      <c r="A67" s="29">
        <v>42942</v>
      </c>
      <c r="B67" t="s">
        <v>18</v>
      </c>
      <c r="C67" t="str">
        <f>VLOOKUP(Tableau4[[#This Row],[code livreur]],Tableau1[],2,0)</f>
        <v>Enzo</v>
      </c>
      <c r="D67" t="s">
        <v>143</v>
      </c>
      <c r="G67">
        <v>51</v>
      </c>
      <c r="H67" t="str">
        <f>VLOOKUP(Tableau4[[#This Row],[poids (kg)]],Tableau5[],2,1)</f>
        <v>moyen</v>
      </c>
      <c r="I67">
        <v>24520</v>
      </c>
      <c r="J67" t="str">
        <f>LEFT(Tableau4[[#This Row],[CP]],2)</f>
        <v>24</v>
      </c>
      <c r="K67" t="s">
        <v>93</v>
      </c>
    </row>
    <row r="68" spans="1:11" x14ac:dyDescent="0.3">
      <c r="A68" s="29">
        <v>42950</v>
      </c>
      <c r="B68" t="s">
        <v>26</v>
      </c>
      <c r="C68" t="str">
        <f>VLOOKUP(Tableau4[[#This Row],[code livreur]],Tableau1[],2,0)</f>
        <v>Jack</v>
      </c>
      <c r="D68" t="s">
        <v>142</v>
      </c>
      <c r="G68">
        <v>51</v>
      </c>
      <c r="H68" t="str">
        <f>VLOOKUP(Tableau4[[#This Row],[poids (kg)]],Tableau5[],2,1)</f>
        <v>moyen</v>
      </c>
      <c r="I68">
        <v>24550</v>
      </c>
      <c r="J68" t="str">
        <f>LEFT(Tableau4[[#This Row],[CP]],2)</f>
        <v>24</v>
      </c>
      <c r="K68" t="s">
        <v>96</v>
      </c>
    </row>
    <row r="69" spans="1:11" x14ac:dyDescent="0.3">
      <c r="A69" s="29">
        <v>42956</v>
      </c>
      <c r="B69" t="s">
        <v>29</v>
      </c>
      <c r="C69" t="str">
        <f>VLOOKUP(Tableau4[[#This Row],[code livreur]],Tableau1[],2,0)</f>
        <v>Mouton</v>
      </c>
      <c r="D69" t="s">
        <v>144</v>
      </c>
      <c r="G69">
        <v>51</v>
      </c>
      <c r="H69" t="str">
        <f>VLOOKUP(Tableau4[[#This Row],[poids (kg)]],Tableau5[],2,1)</f>
        <v>moyen</v>
      </c>
      <c r="I69">
        <v>24140</v>
      </c>
      <c r="J69" t="str">
        <f>LEFT(Tableau4[[#This Row],[CP]],2)</f>
        <v>24</v>
      </c>
      <c r="K69" t="s">
        <v>63</v>
      </c>
    </row>
    <row r="70" spans="1:11" x14ac:dyDescent="0.3">
      <c r="A70" s="29">
        <v>42757</v>
      </c>
      <c r="B70" t="s">
        <v>27</v>
      </c>
      <c r="C70" t="str">
        <f>VLOOKUP(Tableau4[[#This Row],[code livreur]],Tableau1[],2,0)</f>
        <v>Niki</v>
      </c>
      <c r="D70" t="s">
        <v>143</v>
      </c>
      <c r="G70">
        <v>52</v>
      </c>
      <c r="H70" t="str">
        <f>VLOOKUP(Tableau4[[#This Row],[poids (kg)]],Tableau5[],2,1)</f>
        <v>moyen</v>
      </c>
      <c r="I70">
        <v>24580</v>
      </c>
      <c r="J70" t="str">
        <f>LEFT(Tableau4[[#This Row],[CP]],2)</f>
        <v>24</v>
      </c>
      <c r="K70" t="s">
        <v>99</v>
      </c>
    </row>
    <row r="71" spans="1:11" x14ac:dyDescent="0.3">
      <c r="A71" s="29">
        <v>42815</v>
      </c>
      <c r="B71" t="s">
        <v>16</v>
      </c>
      <c r="C71" t="str">
        <f>VLOOKUP(Tableau4[[#This Row],[code livreur]],Tableau1[],2,0)</f>
        <v>Prost</v>
      </c>
      <c r="D71" t="s">
        <v>143</v>
      </c>
      <c r="G71">
        <v>52</v>
      </c>
      <c r="H71" t="str">
        <f>VLOOKUP(Tableau4[[#This Row],[poids (kg)]],Tableau5[],2,1)</f>
        <v>moyen</v>
      </c>
      <c r="I71">
        <v>24520</v>
      </c>
      <c r="J71" t="str">
        <f>LEFT(Tableau4[[#This Row],[CP]],2)</f>
        <v>24</v>
      </c>
      <c r="K71" t="s">
        <v>93</v>
      </c>
    </row>
    <row r="72" spans="1:11" x14ac:dyDescent="0.3">
      <c r="A72" s="29">
        <v>42815</v>
      </c>
      <c r="B72" t="s">
        <v>28</v>
      </c>
      <c r="C72" t="str">
        <f>VLOOKUP(Tableau4[[#This Row],[code livreur]],Tableau1[],2,0)</f>
        <v>Thirion</v>
      </c>
      <c r="D72" t="s">
        <v>143</v>
      </c>
      <c r="G72">
        <v>52</v>
      </c>
      <c r="H72" t="str">
        <f>VLOOKUP(Tableau4[[#This Row],[poids (kg)]],Tableau5[],2,1)</f>
        <v>moyen</v>
      </c>
      <c r="I72">
        <v>24140</v>
      </c>
      <c r="J72" t="str">
        <f>LEFT(Tableau4[[#This Row],[CP]],2)</f>
        <v>24</v>
      </c>
      <c r="K72" t="s">
        <v>63</v>
      </c>
    </row>
    <row r="73" spans="1:11" x14ac:dyDescent="0.3">
      <c r="A73" s="29">
        <v>42851</v>
      </c>
      <c r="B73" t="s">
        <v>17</v>
      </c>
      <c r="C73" t="str">
        <f>VLOOKUP(Tableau4[[#This Row],[code livreur]],Tableau1[],2,0)</f>
        <v>Vettel</v>
      </c>
      <c r="D73" t="s">
        <v>143</v>
      </c>
      <c r="G73">
        <v>52</v>
      </c>
      <c r="H73" t="str">
        <f>VLOOKUP(Tableau4[[#This Row],[poids (kg)]],Tableau5[],2,1)</f>
        <v>moyen</v>
      </c>
      <c r="I73">
        <v>24510</v>
      </c>
      <c r="J73" t="str">
        <f>LEFT(Tableau4[[#This Row],[CP]],2)</f>
        <v>24</v>
      </c>
      <c r="K73" t="s">
        <v>92</v>
      </c>
    </row>
    <row r="74" spans="1:11" x14ac:dyDescent="0.3">
      <c r="A74" s="29">
        <v>42880</v>
      </c>
      <c r="B74" t="s">
        <v>19</v>
      </c>
      <c r="C74" t="str">
        <f>VLOOKUP(Tableau4[[#This Row],[code livreur]],Tableau1[],2,0)</f>
        <v>Dan</v>
      </c>
      <c r="D74" t="s">
        <v>147</v>
      </c>
      <c r="G74">
        <v>52</v>
      </c>
      <c r="H74" t="str">
        <f>VLOOKUP(Tableau4[[#This Row],[poids (kg)]],Tableau5[],2,1)</f>
        <v>moyen</v>
      </c>
      <c r="I74">
        <v>24510</v>
      </c>
      <c r="J74" t="str">
        <f>LEFT(Tableau4[[#This Row],[CP]],2)</f>
        <v>24</v>
      </c>
      <c r="K74" t="s">
        <v>92</v>
      </c>
    </row>
    <row r="75" spans="1:11" x14ac:dyDescent="0.3">
      <c r="A75" s="29">
        <v>42893</v>
      </c>
      <c r="B75" t="s">
        <v>30</v>
      </c>
      <c r="C75" t="str">
        <f>VLOOKUP(Tableau4[[#This Row],[code livreur]],Tableau1[],2,0)</f>
        <v>Du Gast</v>
      </c>
      <c r="D75" t="s">
        <v>145</v>
      </c>
      <c r="G75">
        <v>52</v>
      </c>
      <c r="H75" t="str">
        <f>VLOOKUP(Tableau4[[#This Row],[poids (kg)]],Tableau5[],2,1)</f>
        <v>moyen</v>
      </c>
      <c r="I75">
        <v>24400</v>
      </c>
      <c r="J75" t="str">
        <f>LEFT(Tableau4[[#This Row],[CP]],2)</f>
        <v>24</v>
      </c>
      <c r="K75" t="s">
        <v>83</v>
      </c>
    </row>
    <row r="76" spans="1:11" x14ac:dyDescent="0.3">
      <c r="A76" s="29">
        <v>42900</v>
      </c>
      <c r="B76" t="s">
        <v>18</v>
      </c>
      <c r="C76" t="str">
        <f>VLOOKUP(Tableau4[[#This Row],[code livreur]],Tableau1[],2,0)</f>
        <v>Enzo</v>
      </c>
      <c r="D76" t="s">
        <v>146</v>
      </c>
      <c r="G76">
        <v>52</v>
      </c>
      <c r="H76" t="str">
        <f>VLOOKUP(Tableau4[[#This Row],[poids (kg)]],Tableau5[],2,1)</f>
        <v>moyen</v>
      </c>
      <c r="I76">
        <v>24140</v>
      </c>
      <c r="J76" t="str">
        <f>LEFT(Tableau4[[#This Row],[CP]],2)</f>
        <v>24</v>
      </c>
      <c r="K76" t="s">
        <v>63</v>
      </c>
    </row>
    <row r="77" spans="1:11" x14ac:dyDescent="0.3">
      <c r="A77" s="29">
        <v>42909</v>
      </c>
      <c r="B77" t="s">
        <v>26</v>
      </c>
      <c r="C77" t="str">
        <f>VLOOKUP(Tableau4[[#This Row],[code livreur]],Tableau1[],2,0)</f>
        <v>Jack</v>
      </c>
      <c r="D77" t="s">
        <v>146</v>
      </c>
      <c r="G77">
        <v>52</v>
      </c>
      <c r="H77" t="str">
        <f>VLOOKUP(Tableau4[[#This Row],[poids (kg)]],Tableau5[],2,1)</f>
        <v>moyen</v>
      </c>
      <c r="I77">
        <v>24220</v>
      </c>
      <c r="J77" t="str">
        <f>LEFT(Tableau4[[#This Row],[CP]],2)</f>
        <v>24</v>
      </c>
      <c r="K77" t="s">
        <v>55</v>
      </c>
    </row>
    <row r="78" spans="1:11" x14ac:dyDescent="0.3">
      <c r="A78" s="29">
        <v>42984</v>
      </c>
      <c r="B78" t="s">
        <v>29</v>
      </c>
      <c r="C78" t="str">
        <f>VLOOKUP(Tableau4[[#This Row],[code livreur]],Tableau1[],2,0)</f>
        <v>Mouton</v>
      </c>
      <c r="D78" t="s">
        <v>147</v>
      </c>
      <c r="G78">
        <v>52</v>
      </c>
      <c r="H78" t="str">
        <f>VLOOKUP(Tableau4[[#This Row],[poids (kg)]],Tableau5[],2,1)</f>
        <v>moyen</v>
      </c>
      <c r="I78">
        <v>24120</v>
      </c>
      <c r="J78" t="str">
        <f>LEFT(Tableau4[[#This Row],[CP]],2)</f>
        <v>24</v>
      </c>
      <c r="K78" t="s">
        <v>61</v>
      </c>
    </row>
    <row r="79" spans="1:11" x14ac:dyDescent="0.3">
      <c r="A79" s="29">
        <v>42994</v>
      </c>
      <c r="B79" t="s">
        <v>27</v>
      </c>
      <c r="C79" t="str">
        <f>VLOOKUP(Tableau4[[#This Row],[code livreur]],Tableau1[],2,0)</f>
        <v>Niki</v>
      </c>
      <c r="D79" t="s">
        <v>147</v>
      </c>
      <c r="G79">
        <v>52</v>
      </c>
      <c r="H79" t="str">
        <f>VLOOKUP(Tableau4[[#This Row],[poids (kg)]],Tableau5[],2,1)</f>
        <v>moyen</v>
      </c>
      <c r="I79">
        <v>24310</v>
      </c>
      <c r="J79" t="str">
        <f>LEFT(Tableau4[[#This Row],[CP]],2)</f>
        <v>24</v>
      </c>
      <c r="K79" t="s">
        <v>49</v>
      </c>
    </row>
    <row r="80" spans="1:11" x14ac:dyDescent="0.3">
      <c r="A80" s="29">
        <v>42858</v>
      </c>
      <c r="B80" t="s">
        <v>16</v>
      </c>
      <c r="C80" t="str">
        <f>VLOOKUP(Tableau4[[#This Row],[code livreur]],Tableau1[],2,0)</f>
        <v>Prost</v>
      </c>
      <c r="D80" t="s">
        <v>147</v>
      </c>
      <c r="G80">
        <v>53</v>
      </c>
      <c r="H80" t="str">
        <f>VLOOKUP(Tableau4[[#This Row],[poids (kg)]],Tableau5[],2,1)</f>
        <v>moyen</v>
      </c>
      <c r="I80">
        <v>24230</v>
      </c>
      <c r="J80" t="str">
        <f>LEFT(Tableau4[[#This Row],[CP]],2)</f>
        <v>24</v>
      </c>
      <c r="K80" t="s">
        <v>69</v>
      </c>
    </row>
    <row r="81" spans="1:11" x14ac:dyDescent="0.3">
      <c r="A81" s="29">
        <v>42917</v>
      </c>
      <c r="B81" t="s">
        <v>28</v>
      </c>
      <c r="C81" t="str">
        <f>VLOOKUP(Tableau4[[#This Row],[code livreur]],Tableau1[],2,0)</f>
        <v>Thirion</v>
      </c>
      <c r="D81" t="s">
        <v>146</v>
      </c>
      <c r="G81">
        <v>53</v>
      </c>
      <c r="H81" t="str">
        <f>VLOOKUP(Tableau4[[#This Row],[poids (kg)]],Tableau5[],2,1)</f>
        <v>moyen</v>
      </c>
      <c r="I81">
        <v>24380</v>
      </c>
      <c r="J81" t="str">
        <f>LEFT(Tableau4[[#This Row],[CP]],2)</f>
        <v>24</v>
      </c>
      <c r="K81" t="s">
        <v>81</v>
      </c>
    </row>
    <row r="82" spans="1:11" x14ac:dyDescent="0.3">
      <c r="A82" s="29">
        <v>42927</v>
      </c>
      <c r="B82" t="s">
        <v>17</v>
      </c>
      <c r="C82" t="str">
        <f>VLOOKUP(Tableau4[[#This Row],[code livreur]],Tableau1[],2,0)</f>
        <v>Vettel</v>
      </c>
      <c r="D82" t="s">
        <v>147</v>
      </c>
      <c r="G82">
        <v>53</v>
      </c>
      <c r="H82" t="str">
        <f>VLOOKUP(Tableau4[[#This Row],[poids (kg)]],Tableau5[],2,1)</f>
        <v>moyen</v>
      </c>
      <c r="I82">
        <v>24220</v>
      </c>
      <c r="J82" t="str">
        <f>LEFT(Tableau4[[#This Row],[CP]],2)</f>
        <v>24</v>
      </c>
      <c r="K82" t="s">
        <v>55</v>
      </c>
    </row>
    <row r="83" spans="1:11" x14ac:dyDescent="0.3">
      <c r="A83" s="29">
        <v>42931</v>
      </c>
      <c r="B83" t="s">
        <v>19</v>
      </c>
      <c r="C83" t="str">
        <f>VLOOKUP(Tableau4[[#This Row],[code livreur]],Tableau1[],2,0)</f>
        <v>Dan</v>
      </c>
      <c r="D83" t="s">
        <v>147</v>
      </c>
      <c r="G83">
        <v>53</v>
      </c>
      <c r="H83" t="str">
        <f>VLOOKUP(Tableau4[[#This Row],[poids (kg)]],Tableau5[],2,1)</f>
        <v>moyen</v>
      </c>
      <c r="I83">
        <v>24500</v>
      </c>
      <c r="J83" t="str">
        <f>LEFT(Tableau4[[#This Row],[CP]],2)</f>
        <v>24</v>
      </c>
      <c r="K83" t="s">
        <v>91</v>
      </c>
    </row>
    <row r="84" spans="1:11" x14ac:dyDescent="0.3">
      <c r="A84" s="29">
        <v>42943</v>
      </c>
      <c r="B84" t="s">
        <v>30</v>
      </c>
      <c r="C84" t="str">
        <f>VLOOKUP(Tableau4[[#This Row],[code livreur]],Tableau1[],2,0)</f>
        <v>Du Gast</v>
      </c>
      <c r="D84" t="s">
        <v>144</v>
      </c>
      <c r="G84">
        <v>53</v>
      </c>
      <c r="H84" t="str">
        <f>VLOOKUP(Tableau4[[#This Row],[poids (kg)]],Tableau5[],2,1)</f>
        <v>moyen</v>
      </c>
      <c r="I84">
        <v>24290</v>
      </c>
      <c r="J84" t="str">
        <f>LEFT(Tableau4[[#This Row],[CP]],2)</f>
        <v>24</v>
      </c>
      <c r="K84" t="s">
        <v>74</v>
      </c>
    </row>
    <row r="85" spans="1:11" x14ac:dyDescent="0.3">
      <c r="A85" s="29">
        <v>42951</v>
      </c>
      <c r="B85" t="s">
        <v>18</v>
      </c>
      <c r="C85" t="str">
        <f>VLOOKUP(Tableau4[[#This Row],[code livreur]],Tableau1[],2,0)</f>
        <v>Enzo</v>
      </c>
      <c r="D85" t="s">
        <v>143</v>
      </c>
      <c r="G85">
        <v>53</v>
      </c>
      <c r="H85" t="str">
        <f>VLOOKUP(Tableau4[[#This Row],[poids (kg)]],Tableau5[],2,1)</f>
        <v>moyen</v>
      </c>
      <c r="I85">
        <v>24170</v>
      </c>
      <c r="J85" t="str">
        <f>LEFT(Tableau4[[#This Row],[CP]],2)</f>
        <v>24</v>
      </c>
      <c r="K85" t="s">
        <v>50</v>
      </c>
    </row>
    <row r="86" spans="1:11" x14ac:dyDescent="0.3">
      <c r="A86" s="29">
        <v>42983</v>
      </c>
      <c r="B86" t="s">
        <v>26</v>
      </c>
      <c r="C86" t="str">
        <f>VLOOKUP(Tableau4[[#This Row],[code livreur]],Tableau1[],2,0)</f>
        <v>Jack</v>
      </c>
      <c r="D86" t="s">
        <v>147</v>
      </c>
      <c r="G86">
        <v>53</v>
      </c>
      <c r="H86" t="str">
        <f>VLOOKUP(Tableau4[[#This Row],[poids (kg)]],Tableau5[],2,1)</f>
        <v>moyen</v>
      </c>
      <c r="I86">
        <v>24530</v>
      </c>
      <c r="J86" t="str">
        <f>LEFT(Tableau4[[#This Row],[CP]],2)</f>
        <v>24</v>
      </c>
      <c r="K86" t="s">
        <v>94</v>
      </c>
    </row>
    <row r="87" spans="1:11" x14ac:dyDescent="0.3">
      <c r="A87" s="29">
        <v>42998</v>
      </c>
      <c r="B87" t="s">
        <v>29</v>
      </c>
      <c r="C87" t="str">
        <f>VLOOKUP(Tableau4[[#This Row],[code livreur]],Tableau1[],2,0)</f>
        <v>Mouton</v>
      </c>
      <c r="D87" t="s">
        <v>145</v>
      </c>
      <c r="G87">
        <v>53</v>
      </c>
      <c r="H87" t="str">
        <f>VLOOKUP(Tableau4[[#This Row],[poids (kg)]],Tableau5[],2,1)</f>
        <v>moyen</v>
      </c>
      <c r="I87">
        <v>24130</v>
      </c>
      <c r="J87" t="str">
        <f>LEFT(Tableau4[[#This Row],[CP]],2)</f>
        <v>24</v>
      </c>
      <c r="K87" t="s">
        <v>62</v>
      </c>
    </row>
    <row r="88" spans="1:11" x14ac:dyDescent="0.3">
      <c r="A88" s="29">
        <v>43057</v>
      </c>
      <c r="B88" t="s">
        <v>27</v>
      </c>
      <c r="C88" t="str">
        <f>VLOOKUP(Tableau4[[#This Row],[code livreur]],Tableau1[],2,0)</f>
        <v>Niki</v>
      </c>
      <c r="D88" t="s">
        <v>142</v>
      </c>
      <c r="G88">
        <v>53</v>
      </c>
      <c r="H88" t="str">
        <f>VLOOKUP(Tableau4[[#This Row],[poids (kg)]],Tableau5[],2,1)</f>
        <v>moyen</v>
      </c>
      <c r="I88">
        <v>24310</v>
      </c>
      <c r="J88" t="str">
        <f>LEFT(Tableau4[[#This Row],[CP]],2)</f>
        <v>24</v>
      </c>
      <c r="K88" t="s">
        <v>49</v>
      </c>
    </row>
    <row r="89" spans="1:11" x14ac:dyDescent="0.3">
      <c r="A89" s="29">
        <v>42839</v>
      </c>
      <c r="B89" t="s">
        <v>16</v>
      </c>
      <c r="C89" t="str">
        <f>VLOOKUP(Tableau4[[#This Row],[code livreur]],Tableau1[],2,0)</f>
        <v>Prost</v>
      </c>
      <c r="D89" t="s">
        <v>147</v>
      </c>
      <c r="G89">
        <v>54</v>
      </c>
      <c r="H89" t="str">
        <f>VLOOKUP(Tableau4[[#This Row],[poids (kg)]],Tableau5[],2,1)</f>
        <v>moyen</v>
      </c>
      <c r="I89">
        <v>24500</v>
      </c>
      <c r="J89" t="str">
        <f>LEFT(Tableau4[[#This Row],[CP]],2)</f>
        <v>24</v>
      </c>
      <c r="K89" t="s">
        <v>91</v>
      </c>
    </row>
    <row r="90" spans="1:11" x14ac:dyDescent="0.3">
      <c r="A90" s="29">
        <v>42868</v>
      </c>
      <c r="B90" t="s">
        <v>28</v>
      </c>
      <c r="C90" t="str">
        <f>VLOOKUP(Tableau4[[#This Row],[code livreur]],Tableau1[],2,0)</f>
        <v>Thirion</v>
      </c>
      <c r="D90" t="s">
        <v>147</v>
      </c>
      <c r="G90">
        <v>54</v>
      </c>
      <c r="H90" t="str">
        <f>VLOOKUP(Tableau4[[#This Row],[poids (kg)]],Tableau5[],2,1)</f>
        <v>moyen</v>
      </c>
      <c r="I90">
        <v>24170</v>
      </c>
      <c r="J90" t="str">
        <f>LEFT(Tableau4[[#This Row],[CP]],2)</f>
        <v>24</v>
      </c>
      <c r="K90" t="s">
        <v>50</v>
      </c>
    </row>
    <row r="91" spans="1:11" x14ac:dyDescent="0.3">
      <c r="A91" s="29">
        <v>42907</v>
      </c>
      <c r="B91" t="s">
        <v>17</v>
      </c>
      <c r="C91" t="str">
        <f>VLOOKUP(Tableau4[[#This Row],[code livreur]],Tableau1[],2,0)</f>
        <v>Vettel</v>
      </c>
      <c r="D91" t="s">
        <v>147</v>
      </c>
      <c r="G91">
        <v>54</v>
      </c>
      <c r="H91" t="str">
        <f>VLOOKUP(Tableau4[[#This Row],[poids (kg)]],Tableau5[],2,1)</f>
        <v>moyen</v>
      </c>
      <c r="I91">
        <v>24340</v>
      </c>
      <c r="J91" t="str">
        <f>LEFT(Tableau4[[#This Row],[CP]],2)</f>
        <v>24</v>
      </c>
      <c r="K91" t="s">
        <v>56</v>
      </c>
    </row>
    <row r="92" spans="1:11" x14ac:dyDescent="0.3">
      <c r="A92" s="29">
        <v>42930</v>
      </c>
      <c r="B92" t="s">
        <v>19</v>
      </c>
      <c r="C92" t="str">
        <f>VLOOKUP(Tableau4[[#This Row],[code livreur]],Tableau1[],2,0)</f>
        <v>Dan</v>
      </c>
      <c r="D92" t="s">
        <v>147</v>
      </c>
      <c r="G92">
        <v>54</v>
      </c>
      <c r="H92" t="str">
        <f>VLOOKUP(Tableau4[[#This Row],[poids (kg)]],Tableau5[],2,1)</f>
        <v>moyen</v>
      </c>
      <c r="I92">
        <v>24290</v>
      </c>
      <c r="J92" t="str">
        <f>LEFT(Tableau4[[#This Row],[CP]],2)</f>
        <v>24</v>
      </c>
      <c r="K92" t="s">
        <v>74</v>
      </c>
    </row>
    <row r="93" spans="1:11" x14ac:dyDescent="0.3">
      <c r="A93" s="29">
        <v>42936</v>
      </c>
      <c r="B93" t="s">
        <v>30</v>
      </c>
      <c r="C93" t="str">
        <f>VLOOKUP(Tableau4[[#This Row],[code livreur]],Tableau1[],2,0)</f>
        <v>Du Gast</v>
      </c>
      <c r="D93" t="s">
        <v>145</v>
      </c>
      <c r="G93">
        <v>54</v>
      </c>
      <c r="H93" t="str">
        <f>VLOOKUP(Tableau4[[#This Row],[poids (kg)]],Tableau5[],2,1)</f>
        <v>moyen</v>
      </c>
      <c r="I93">
        <v>24580</v>
      </c>
      <c r="J93" t="str">
        <f>LEFT(Tableau4[[#This Row],[CP]],2)</f>
        <v>24</v>
      </c>
      <c r="K93" t="s">
        <v>99</v>
      </c>
    </row>
    <row r="94" spans="1:11" x14ac:dyDescent="0.3">
      <c r="A94" s="29">
        <v>42969</v>
      </c>
      <c r="B94" t="s">
        <v>18</v>
      </c>
      <c r="C94" t="str">
        <f>VLOOKUP(Tableau4[[#This Row],[code livreur]],Tableau1[],2,0)</f>
        <v>Enzo</v>
      </c>
      <c r="D94" t="s">
        <v>143</v>
      </c>
      <c r="G94">
        <v>54</v>
      </c>
      <c r="H94" t="str">
        <f>VLOOKUP(Tableau4[[#This Row],[poids (kg)]],Tableau5[],2,1)</f>
        <v>moyen</v>
      </c>
      <c r="I94">
        <v>24500</v>
      </c>
      <c r="J94" t="str">
        <f>LEFT(Tableau4[[#This Row],[CP]],2)</f>
        <v>24</v>
      </c>
      <c r="K94" t="s">
        <v>91</v>
      </c>
    </row>
    <row r="95" spans="1:11" x14ac:dyDescent="0.3">
      <c r="A95" s="29">
        <v>42971</v>
      </c>
      <c r="B95" t="s">
        <v>26</v>
      </c>
      <c r="C95" t="str">
        <f>VLOOKUP(Tableau4[[#This Row],[code livreur]],Tableau1[],2,0)</f>
        <v>Jack</v>
      </c>
      <c r="D95" t="s">
        <v>143</v>
      </c>
      <c r="G95">
        <v>54</v>
      </c>
      <c r="H95" t="str">
        <f>VLOOKUP(Tableau4[[#This Row],[poids (kg)]],Tableau5[],2,1)</f>
        <v>moyen</v>
      </c>
      <c r="I95">
        <v>24490</v>
      </c>
      <c r="J95" t="str">
        <f>LEFT(Tableau4[[#This Row],[CP]],2)</f>
        <v>24</v>
      </c>
      <c r="K95" t="s">
        <v>90</v>
      </c>
    </row>
    <row r="96" spans="1:11" x14ac:dyDescent="0.3">
      <c r="A96" s="29">
        <v>42990</v>
      </c>
      <c r="B96" t="s">
        <v>29</v>
      </c>
      <c r="C96" t="str">
        <f>VLOOKUP(Tableau4[[#This Row],[code livreur]],Tableau1[],2,0)</f>
        <v>Mouton</v>
      </c>
      <c r="D96" t="s">
        <v>143</v>
      </c>
      <c r="G96">
        <v>54</v>
      </c>
      <c r="H96" t="str">
        <f>VLOOKUP(Tableau4[[#This Row],[poids (kg)]],Tableau5[],2,1)</f>
        <v>moyen</v>
      </c>
      <c r="I96">
        <v>24560</v>
      </c>
      <c r="J96" t="str">
        <f>LEFT(Tableau4[[#This Row],[CP]],2)</f>
        <v>24</v>
      </c>
      <c r="K96" t="s">
        <v>97</v>
      </c>
    </row>
    <row r="97" spans="1:11" x14ac:dyDescent="0.3">
      <c r="A97" s="29">
        <v>43065</v>
      </c>
      <c r="B97" t="s">
        <v>27</v>
      </c>
      <c r="C97" t="str">
        <f>VLOOKUP(Tableau4[[#This Row],[code livreur]],Tableau1[],2,0)</f>
        <v>Niki</v>
      </c>
      <c r="D97" t="s">
        <v>143</v>
      </c>
      <c r="G97">
        <v>54</v>
      </c>
      <c r="H97" t="str">
        <f>VLOOKUP(Tableau4[[#This Row],[poids (kg)]],Tableau5[],2,1)</f>
        <v>moyen</v>
      </c>
      <c r="I97">
        <v>24250</v>
      </c>
      <c r="J97" t="str">
        <f>LEFT(Tableau4[[#This Row],[CP]],2)</f>
        <v>24</v>
      </c>
      <c r="K97" t="s">
        <v>71</v>
      </c>
    </row>
    <row r="98" spans="1:11" x14ac:dyDescent="0.3">
      <c r="A98" s="29">
        <v>42839</v>
      </c>
      <c r="B98" t="s">
        <v>27</v>
      </c>
      <c r="C98" t="str">
        <f>VLOOKUP(Tableau4[[#This Row],[code livreur]],Tableau1[],2,0)</f>
        <v>Niki</v>
      </c>
      <c r="D98" t="s">
        <v>143</v>
      </c>
      <c r="G98">
        <v>55</v>
      </c>
      <c r="H98" t="str">
        <f>VLOOKUP(Tableau4[[#This Row],[poids (kg)]],Tableau5[],2,1)</f>
        <v>moyen</v>
      </c>
      <c r="I98">
        <v>24250</v>
      </c>
      <c r="J98" t="str">
        <f>LEFT(Tableau4[[#This Row],[CP]],2)</f>
        <v>24</v>
      </c>
      <c r="K98" t="s">
        <v>71</v>
      </c>
    </row>
    <row r="99" spans="1:11" x14ac:dyDescent="0.3">
      <c r="A99" s="29">
        <v>42860</v>
      </c>
      <c r="B99" t="s">
        <v>27</v>
      </c>
      <c r="C99" t="str">
        <f>VLOOKUP(Tableau4[[#This Row],[code livreur]],Tableau1[],2,0)</f>
        <v>Niki</v>
      </c>
      <c r="D99" t="s">
        <v>145</v>
      </c>
      <c r="F99" t="s">
        <v>148</v>
      </c>
      <c r="G99">
        <v>55</v>
      </c>
      <c r="H99" t="str">
        <f>VLOOKUP(Tableau4[[#This Row],[poids (kg)]],Tableau5[],2,1)</f>
        <v>moyen</v>
      </c>
      <c r="I99">
        <v>24110</v>
      </c>
      <c r="J99" t="str">
        <f>LEFT(Tableau4[[#This Row],[CP]],2)</f>
        <v>24</v>
      </c>
      <c r="K99" t="s">
        <v>60</v>
      </c>
    </row>
    <row r="100" spans="1:11" x14ac:dyDescent="0.3">
      <c r="A100" s="29">
        <v>42912</v>
      </c>
      <c r="B100" t="s">
        <v>27</v>
      </c>
      <c r="C100" t="str">
        <f>VLOOKUP(Tableau4[[#This Row],[code livreur]],Tableau1[],2,0)</f>
        <v>Niki</v>
      </c>
      <c r="D100" t="s">
        <v>142</v>
      </c>
      <c r="G100">
        <v>55</v>
      </c>
      <c r="H100" t="str">
        <f>VLOOKUP(Tableau4[[#This Row],[poids (kg)]],Tableau5[],2,1)</f>
        <v>moyen</v>
      </c>
      <c r="I100">
        <v>24590</v>
      </c>
      <c r="J100" t="str">
        <f>LEFT(Tableau4[[#This Row],[CP]],2)</f>
        <v>24</v>
      </c>
      <c r="K100" t="s">
        <v>100</v>
      </c>
    </row>
    <row r="101" spans="1:11" x14ac:dyDescent="0.3">
      <c r="A101" s="29">
        <v>42914</v>
      </c>
      <c r="B101" t="s">
        <v>27</v>
      </c>
      <c r="C101" t="str">
        <f>VLOOKUP(Tableau4[[#This Row],[code livreur]],Tableau1[],2,0)</f>
        <v>Niki</v>
      </c>
      <c r="D101" t="s">
        <v>142</v>
      </c>
      <c r="G101">
        <v>55</v>
      </c>
      <c r="H101" t="str">
        <f>VLOOKUP(Tableau4[[#This Row],[poids (kg)]],Tableau5[],2,1)</f>
        <v>moyen</v>
      </c>
      <c r="I101">
        <v>24120</v>
      </c>
      <c r="J101" t="str">
        <f>LEFT(Tableau4[[#This Row],[CP]],2)</f>
        <v>24</v>
      </c>
      <c r="K101" t="s">
        <v>61</v>
      </c>
    </row>
    <row r="102" spans="1:11" x14ac:dyDescent="0.3">
      <c r="A102" s="29">
        <v>42965</v>
      </c>
      <c r="B102" t="s">
        <v>27</v>
      </c>
      <c r="C102" t="str">
        <f>VLOOKUP(Tableau4[[#This Row],[code livreur]],Tableau1[],2,0)</f>
        <v>Niki</v>
      </c>
      <c r="D102" t="s">
        <v>147</v>
      </c>
      <c r="G102">
        <v>55</v>
      </c>
      <c r="H102" t="str">
        <f>VLOOKUP(Tableau4[[#This Row],[poids (kg)]],Tableau5[],2,1)</f>
        <v>moyen</v>
      </c>
      <c r="I102">
        <v>24410</v>
      </c>
      <c r="J102" t="str">
        <f>LEFT(Tableau4[[#This Row],[CP]],2)</f>
        <v>24</v>
      </c>
      <c r="K102" t="s">
        <v>57</v>
      </c>
    </row>
    <row r="103" spans="1:11" x14ac:dyDescent="0.3">
      <c r="A103" s="29">
        <v>43017</v>
      </c>
      <c r="B103" t="s">
        <v>27</v>
      </c>
      <c r="C103" t="str">
        <f>VLOOKUP(Tableau4[[#This Row],[code livreur]],Tableau1[],2,0)</f>
        <v>Niki</v>
      </c>
      <c r="D103" t="s">
        <v>143</v>
      </c>
      <c r="G103">
        <v>55</v>
      </c>
      <c r="H103" t="str">
        <f>VLOOKUP(Tableau4[[#This Row],[poids (kg)]],Tableau5[],2,1)</f>
        <v>moyen</v>
      </c>
      <c r="I103">
        <v>24550</v>
      </c>
      <c r="J103" t="str">
        <f>LEFT(Tableau4[[#This Row],[CP]],2)</f>
        <v>24</v>
      </c>
      <c r="K103" t="s">
        <v>96</v>
      </c>
    </row>
    <row r="104" spans="1:11" x14ac:dyDescent="0.3">
      <c r="A104" s="29">
        <v>42878</v>
      </c>
      <c r="B104" t="s">
        <v>27</v>
      </c>
      <c r="C104" t="str">
        <f>VLOOKUP(Tableau4[[#This Row],[code livreur]],Tableau1[],2,0)</f>
        <v>Niki</v>
      </c>
      <c r="D104" t="s">
        <v>147</v>
      </c>
      <c r="G104">
        <v>56</v>
      </c>
      <c r="H104" t="str">
        <f>VLOOKUP(Tableau4[[#This Row],[poids (kg)]],Tableau5[],2,1)</f>
        <v>moyen</v>
      </c>
      <c r="I104">
        <v>24370</v>
      </c>
      <c r="J104" t="str">
        <f>LEFT(Tableau4[[#This Row],[CP]],2)</f>
        <v>24</v>
      </c>
      <c r="K104" t="s">
        <v>80</v>
      </c>
    </row>
    <row r="105" spans="1:11" x14ac:dyDescent="0.3">
      <c r="A105" s="29">
        <v>42960</v>
      </c>
      <c r="B105" t="s">
        <v>27</v>
      </c>
      <c r="C105" t="str">
        <f>VLOOKUP(Tableau4[[#This Row],[code livreur]],Tableau1[],2,0)</f>
        <v>Niki</v>
      </c>
      <c r="D105" t="s">
        <v>144</v>
      </c>
      <c r="G105">
        <v>56</v>
      </c>
      <c r="H105" t="str">
        <f>VLOOKUP(Tableau4[[#This Row],[poids (kg)]],Tableau5[],2,1)</f>
        <v>moyen</v>
      </c>
      <c r="I105">
        <v>24380</v>
      </c>
      <c r="J105" t="str">
        <f>LEFT(Tableau4[[#This Row],[CP]],2)</f>
        <v>24</v>
      </c>
      <c r="K105" t="s">
        <v>81</v>
      </c>
    </row>
    <row r="106" spans="1:11" x14ac:dyDescent="0.3">
      <c r="A106" s="29">
        <v>42970</v>
      </c>
      <c r="B106" t="s">
        <v>27</v>
      </c>
      <c r="C106" t="str">
        <f>VLOOKUP(Tableau4[[#This Row],[code livreur]],Tableau1[],2,0)</f>
        <v>Niki</v>
      </c>
      <c r="D106" t="s">
        <v>143</v>
      </c>
      <c r="G106">
        <v>56</v>
      </c>
      <c r="H106" t="str">
        <f>VLOOKUP(Tableau4[[#This Row],[poids (kg)]],Tableau5[],2,1)</f>
        <v>moyen</v>
      </c>
      <c r="I106">
        <v>24560</v>
      </c>
      <c r="J106" t="str">
        <f>LEFT(Tableau4[[#This Row],[CP]],2)</f>
        <v>24</v>
      </c>
      <c r="K106" t="s">
        <v>97</v>
      </c>
    </row>
    <row r="107" spans="1:11" x14ac:dyDescent="0.3">
      <c r="A107" s="29">
        <v>42975</v>
      </c>
      <c r="B107" t="s">
        <v>27</v>
      </c>
      <c r="C107" t="str">
        <f>VLOOKUP(Tableau4[[#This Row],[code livreur]],Tableau1[],2,0)</f>
        <v>Niki</v>
      </c>
      <c r="D107" t="s">
        <v>143</v>
      </c>
      <c r="G107">
        <v>56</v>
      </c>
      <c r="H107" t="str">
        <f>VLOOKUP(Tableau4[[#This Row],[poids (kg)]],Tableau5[],2,1)</f>
        <v>moyen</v>
      </c>
      <c r="I107">
        <v>24480</v>
      </c>
      <c r="J107" t="str">
        <f>LEFT(Tableau4[[#This Row],[CP]],2)</f>
        <v>24</v>
      </c>
      <c r="K107" t="s">
        <v>89</v>
      </c>
    </row>
    <row r="108" spans="1:11" x14ac:dyDescent="0.3">
      <c r="A108" s="29">
        <v>42988</v>
      </c>
      <c r="B108" t="s">
        <v>27</v>
      </c>
      <c r="C108" t="str">
        <f>VLOOKUP(Tableau4[[#This Row],[code livreur]],Tableau1[],2,0)</f>
        <v>Niki</v>
      </c>
      <c r="D108" t="s">
        <v>147</v>
      </c>
      <c r="G108">
        <v>56</v>
      </c>
      <c r="H108" t="str">
        <f>VLOOKUP(Tableau4[[#This Row],[poids (kg)]],Tableau5[],2,1)</f>
        <v>moyen</v>
      </c>
      <c r="I108">
        <v>24160</v>
      </c>
      <c r="J108" t="str">
        <f>LEFT(Tableau4[[#This Row],[CP]],2)</f>
        <v>24</v>
      </c>
      <c r="K108" t="s">
        <v>65</v>
      </c>
    </row>
    <row r="109" spans="1:11" x14ac:dyDescent="0.3">
      <c r="A109" s="29">
        <v>42990</v>
      </c>
      <c r="B109" t="s">
        <v>27</v>
      </c>
      <c r="C109" t="str">
        <f>VLOOKUP(Tableau4[[#This Row],[code livreur]],Tableau1[],2,0)</f>
        <v>Niki</v>
      </c>
      <c r="D109" t="s">
        <v>146</v>
      </c>
      <c r="G109">
        <v>56</v>
      </c>
      <c r="H109" t="str">
        <f>VLOOKUP(Tableau4[[#This Row],[poids (kg)]],Tableau5[],2,1)</f>
        <v>moyen</v>
      </c>
      <c r="I109">
        <v>24210</v>
      </c>
      <c r="J109" t="str">
        <f>LEFT(Tableau4[[#This Row],[CP]],2)</f>
        <v>24</v>
      </c>
      <c r="K109" t="s">
        <v>68</v>
      </c>
    </row>
    <row r="110" spans="1:11" x14ac:dyDescent="0.3">
      <c r="A110" s="29">
        <v>42992</v>
      </c>
      <c r="B110" t="s">
        <v>27</v>
      </c>
      <c r="C110" t="str">
        <f>VLOOKUP(Tableau4[[#This Row],[code livreur]],Tableau1[],2,0)</f>
        <v>Niki</v>
      </c>
      <c r="D110" t="s">
        <v>142</v>
      </c>
      <c r="F110" t="s">
        <v>148</v>
      </c>
      <c r="G110">
        <v>56</v>
      </c>
      <c r="H110" t="str">
        <f>VLOOKUP(Tableau4[[#This Row],[poids (kg)]],Tableau5[],2,1)</f>
        <v>moyen</v>
      </c>
      <c r="I110">
        <v>24380</v>
      </c>
      <c r="J110" t="str">
        <f>LEFT(Tableau4[[#This Row],[CP]],2)</f>
        <v>24</v>
      </c>
      <c r="K110" t="s">
        <v>81</v>
      </c>
    </row>
    <row r="111" spans="1:11" x14ac:dyDescent="0.3">
      <c r="A111" s="29">
        <v>42993</v>
      </c>
      <c r="B111" t="s">
        <v>27</v>
      </c>
      <c r="C111" t="str">
        <f>VLOOKUP(Tableau4[[#This Row],[code livreur]],Tableau1[],2,0)</f>
        <v>Niki</v>
      </c>
      <c r="D111" t="s">
        <v>147</v>
      </c>
      <c r="G111">
        <v>56</v>
      </c>
      <c r="H111" t="str">
        <f>VLOOKUP(Tableau4[[#This Row],[poids (kg)]],Tableau5[],2,1)</f>
        <v>moyen</v>
      </c>
      <c r="I111">
        <v>24420</v>
      </c>
      <c r="J111" t="str">
        <f>LEFT(Tableau4[[#This Row],[CP]],2)</f>
        <v>24</v>
      </c>
      <c r="K111" t="s">
        <v>84</v>
      </c>
    </row>
    <row r="112" spans="1:11" x14ac:dyDescent="0.3">
      <c r="A112" s="29">
        <v>43042</v>
      </c>
      <c r="B112" t="s">
        <v>27</v>
      </c>
      <c r="C112" t="str">
        <f>VLOOKUP(Tableau4[[#This Row],[code livreur]],Tableau1[],2,0)</f>
        <v>Niki</v>
      </c>
      <c r="D112" t="s">
        <v>142</v>
      </c>
      <c r="G112">
        <v>56</v>
      </c>
      <c r="H112" t="str">
        <f>VLOOKUP(Tableau4[[#This Row],[poids (kg)]],Tableau5[],2,1)</f>
        <v>moyen</v>
      </c>
      <c r="I112">
        <v>24350</v>
      </c>
      <c r="J112" t="str">
        <f>LEFT(Tableau4[[#This Row],[CP]],2)</f>
        <v>24</v>
      </c>
      <c r="K112" t="s">
        <v>78</v>
      </c>
    </row>
    <row r="113" spans="1:11" x14ac:dyDescent="0.3">
      <c r="A113" s="29">
        <v>42837</v>
      </c>
      <c r="B113" t="s">
        <v>27</v>
      </c>
      <c r="C113" t="str">
        <f>VLOOKUP(Tableau4[[#This Row],[code livreur]],Tableau1[],2,0)</f>
        <v>Niki</v>
      </c>
      <c r="D113" t="s">
        <v>147</v>
      </c>
      <c r="G113">
        <v>57</v>
      </c>
      <c r="H113" t="str">
        <f>VLOOKUP(Tableau4[[#This Row],[poids (kg)]],Tableau5[],2,1)</f>
        <v>moyen</v>
      </c>
      <c r="I113">
        <v>24590</v>
      </c>
      <c r="J113" t="str">
        <f>LEFT(Tableau4[[#This Row],[CP]],2)</f>
        <v>24</v>
      </c>
      <c r="K113" t="s">
        <v>100</v>
      </c>
    </row>
    <row r="114" spans="1:11" x14ac:dyDescent="0.3">
      <c r="A114" s="29">
        <v>42842</v>
      </c>
      <c r="B114" t="s">
        <v>27</v>
      </c>
      <c r="C114" t="str">
        <f>VLOOKUP(Tableau4[[#This Row],[code livreur]],Tableau1[],2,0)</f>
        <v>Niki</v>
      </c>
      <c r="D114" t="s">
        <v>147</v>
      </c>
      <c r="G114">
        <v>57</v>
      </c>
      <c r="H114" t="str">
        <f>VLOOKUP(Tableau4[[#This Row],[poids (kg)]],Tableau5[],2,1)</f>
        <v>moyen</v>
      </c>
      <c r="I114">
        <v>24400</v>
      </c>
      <c r="J114" t="str">
        <f>LEFT(Tableau4[[#This Row],[CP]],2)</f>
        <v>24</v>
      </c>
      <c r="K114" t="s">
        <v>83</v>
      </c>
    </row>
    <row r="115" spans="1:11" x14ac:dyDescent="0.3">
      <c r="A115" s="29">
        <v>42851</v>
      </c>
      <c r="B115" t="s">
        <v>27</v>
      </c>
      <c r="C115" t="str">
        <f>VLOOKUP(Tableau4[[#This Row],[code livreur]],Tableau1[],2,0)</f>
        <v>Niki</v>
      </c>
      <c r="D115" t="s">
        <v>145</v>
      </c>
      <c r="G115">
        <v>57</v>
      </c>
      <c r="H115" t="str">
        <f>VLOOKUP(Tableau4[[#This Row],[poids (kg)]],Tableau5[],2,1)</f>
        <v>moyen</v>
      </c>
      <c r="I115">
        <v>24440</v>
      </c>
      <c r="J115" t="str">
        <f>LEFT(Tableau4[[#This Row],[CP]],2)</f>
        <v>24</v>
      </c>
      <c r="K115" t="s">
        <v>52</v>
      </c>
    </row>
    <row r="116" spans="1:11" x14ac:dyDescent="0.3">
      <c r="A116" s="29">
        <v>42918</v>
      </c>
      <c r="B116" t="s">
        <v>27</v>
      </c>
      <c r="C116" t="str">
        <f>VLOOKUP(Tableau4[[#This Row],[code livreur]],Tableau1[],2,0)</f>
        <v>Niki</v>
      </c>
      <c r="D116" t="s">
        <v>143</v>
      </c>
      <c r="G116">
        <v>57</v>
      </c>
      <c r="H116" t="str">
        <f>VLOOKUP(Tableau4[[#This Row],[poids (kg)]],Tableau5[],2,1)</f>
        <v>moyen</v>
      </c>
      <c r="I116">
        <v>24350</v>
      </c>
      <c r="J116" t="str">
        <f>LEFT(Tableau4[[#This Row],[CP]],2)</f>
        <v>24</v>
      </c>
      <c r="K116" t="s">
        <v>78</v>
      </c>
    </row>
    <row r="117" spans="1:11" x14ac:dyDescent="0.3">
      <c r="A117" s="29">
        <v>42927</v>
      </c>
      <c r="B117" t="s">
        <v>27</v>
      </c>
      <c r="C117" t="str">
        <f>VLOOKUP(Tableau4[[#This Row],[code livreur]],Tableau1[],2,0)</f>
        <v>Niki</v>
      </c>
      <c r="D117" t="s">
        <v>147</v>
      </c>
      <c r="G117">
        <v>57</v>
      </c>
      <c r="H117" t="str">
        <f>VLOOKUP(Tableau4[[#This Row],[poids (kg)]],Tableau5[],2,1)</f>
        <v>moyen</v>
      </c>
      <c r="I117">
        <v>24330</v>
      </c>
      <c r="J117" t="str">
        <f>LEFT(Tableau4[[#This Row],[CP]],2)</f>
        <v>24</v>
      </c>
      <c r="K117" t="s">
        <v>77</v>
      </c>
    </row>
    <row r="118" spans="1:11" x14ac:dyDescent="0.3">
      <c r="A118" s="29">
        <v>42749</v>
      </c>
      <c r="B118" t="s">
        <v>17</v>
      </c>
      <c r="C118" t="str">
        <f>VLOOKUP(Tableau4[[#This Row],[code livreur]],Tableau1[],2,0)</f>
        <v>Vettel</v>
      </c>
      <c r="D118" t="s">
        <v>145</v>
      </c>
      <c r="G118">
        <v>58</v>
      </c>
      <c r="H118" t="str">
        <f>VLOOKUP(Tableau4[[#This Row],[poids (kg)]],Tableau5[],2,1)</f>
        <v>moyen</v>
      </c>
      <c r="I118">
        <v>24610</v>
      </c>
      <c r="J118" t="str">
        <f>LEFT(Tableau4[[#This Row],[CP]],2)</f>
        <v>24</v>
      </c>
      <c r="K118" t="s">
        <v>101</v>
      </c>
    </row>
    <row r="119" spans="1:11" x14ac:dyDescent="0.3">
      <c r="A119" s="29">
        <v>42839</v>
      </c>
      <c r="B119" t="s">
        <v>19</v>
      </c>
      <c r="C119" t="str">
        <f>VLOOKUP(Tableau4[[#This Row],[code livreur]],Tableau1[],2,0)</f>
        <v>Dan</v>
      </c>
      <c r="D119" t="s">
        <v>143</v>
      </c>
      <c r="G119">
        <v>58</v>
      </c>
      <c r="H119" t="str">
        <f>VLOOKUP(Tableau4[[#This Row],[poids (kg)]],Tableau5[],2,1)</f>
        <v>moyen</v>
      </c>
      <c r="I119">
        <v>24320</v>
      </c>
      <c r="J119" t="str">
        <f>LEFT(Tableau4[[#This Row],[CP]],2)</f>
        <v>24</v>
      </c>
      <c r="K119" t="s">
        <v>76</v>
      </c>
    </row>
    <row r="120" spans="1:11" x14ac:dyDescent="0.3">
      <c r="A120" s="29">
        <v>42849</v>
      </c>
      <c r="B120" t="s">
        <v>30</v>
      </c>
      <c r="C120" t="str">
        <f>VLOOKUP(Tableau4[[#This Row],[code livreur]],Tableau1[],2,0)</f>
        <v>Du Gast</v>
      </c>
      <c r="D120" t="s">
        <v>147</v>
      </c>
      <c r="G120">
        <v>58</v>
      </c>
      <c r="H120" t="str">
        <f>VLOOKUP(Tableau4[[#This Row],[poids (kg)]],Tableau5[],2,1)</f>
        <v>moyen</v>
      </c>
      <c r="I120">
        <v>24260</v>
      </c>
      <c r="J120" t="str">
        <f>LEFT(Tableau4[[#This Row],[CP]],2)</f>
        <v>24</v>
      </c>
      <c r="K120" t="s">
        <v>72</v>
      </c>
    </row>
    <row r="121" spans="1:11" x14ac:dyDescent="0.3">
      <c r="A121" s="29">
        <v>42863</v>
      </c>
      <c r="B121" t="s">
        <v>18</v>
      </c>
      <c r="C121" t="str">
        <f>VLOOKUP(Tableau4[[#This Row],[code livreur]],Tableau1[],2,0)</f>
        <v>Enzo</v>
      </c>
      <c r="D121" t="s">
        <v>142</v>
      </c>
      <c r="G121">
        <v>58</v>
      </c>
      <c r="H121" t="str">
        <f>VLOOKUP(Tableau4[[#This Row],[poids (kg)]],Tableau5[],2,1)</f>
        <v>moyen</v>
      </c>
      <c r="I121">
        <v>24130</v>
      </c>
      <c r="J121" t="str">
        <f>LEFT(Tableau4[[#This Row],[CP]],2)</f>
        <v>24</v>
      </c>
      <c r="K121" t="s">
        <v>62</v>
      </c>
    </row>
    <row r="122" spans="1:11" x14ac:dyDescent="0.3">
      <c r="A122" s="29">
        <v>42900</v>
      </c>
      <c r="B122" t="s">
        <v>26</v>
      </c>
      <c r="C122" t="str">
        <f>VLOOKUP(Tableau4[[#This Row],[code livreur]],Tableau1[],2,0)</f>
        <v>Jack</v>
      </c>
      <c r="D122" t="s">
        <v>143</v>
      </c>
      <c r="G122">
        <v>58</v>
      </c>
      <c r="H122" t="str">
        <f>VLOOKUP(Tableau4[[#This Row],[poids (kg)]],Tableau5[],2,1)</f>
        <v>moyen</v>
      </c>
      <c r="I122">
        <v>24420</v>
      </c>
      <c r="J122" t="str">
        <f>LEFT(Tableau4[[#This Row],[CP]],2)</f>
        <v>24</v>
      </c>
      <c r="K122" t="s">
        <v>84</v>
      </c>
    </row>
    <row r="123" spans="1:11" x14ac:dyDescent="0.3">
      <c r="A123" s="29">
        <v>42902</v>
      </c>
      <c r="B123" t="s">
        <v>29</v>
      </c>
      <c r="C123" t="str">
        <f>VLOOKUP(Tableau4[[#This Row],[code livreur]],Tableau1[],2,0)</f>
        <v>Mouton</v>
      </c>
      <c r="D123" t="s">
        <v>143</v>
      </c>
      <c r="G123">
        <v>58</v>
      </c>
      <c r="H123" t="str">
        <f>VLOOKUP(Tableau4[[#This Row],[poids (kg)]],Tableau5[],2,1)</f>
        <v>moyen</v>
      </c>
      <c r="I123">
        <v>24390</v>
      </c>
      <c r="J123" t="str">
        <f>LEFT(Tableau4[[#This Row],[CP]],2)</f>
        <v>24</v>
      </c>
      <c r="K123" t="s">
        <v>82</v>
      </c>
    </row>
    <row r="124" spans="1:11" x14ac:dyDescent="0.3">
      <c r="A124" s="29">
        <v>42973</v>
      </c>
      <c r="B124" t="s">
        <v>27</v>
      </c>
      <c r="C124" t="str">
        <f>VLOOKUP(Tableau4[[#This Row],[code livreur]],Tableau1[],2,0)</f>
        <v>Niki</v>
      </c>
      <c r="D124" t="s">
        <v>147</v>
      </c>
      <c r="G124">
        <v>58</v>
      </c>
      <c r="H124" t="str">
        <f>VLOOKUP(Tableau4[[#This Row],[poids (kg)]],Tableau5[],2,1)</f>
        <v>moyen</v>
      </c>
      <c r="I124">
        <v>24510</v>
      </c>
      <c r="J124" t="str">
        <f>LEFT(Tableau4[[#This Row],[CP]],2)</f>
        <v>24</v>
      </c>
      <c r="K124" t="s">
        <v>92</v>
      </c>
    </row>
    <row r="125" spans="1:11" x14ac:dyDescent="0.3">
      <c r="A125" s="29">
        <v>42837</v>
      </c>
      <c r="B125" t="s">
        <v>16</v>
      </c>
      <c r="C125" t="str">
        <f>VLOOKUP(Tableau4[[#This Row],[code livreur]],Tableau1[],2,0)</f>
        <v>Prost</v>
      </c>
      <c r="D125" t="s">
        <v>147</v>
      </c>
      <c r="G125">
        <v>59</v>
      </c>
      <c r="H125" t="str">
        <f>VLOOKUP(Tableau4[[#This Row],[poids (kg)]],Tableau5[],2,1)</f>
        <v>moyen</v>
      </c>
      <c r="I125">
        <v>24230</v>
      </c>
      <c r="J125" t="str">
        <f>LEFT(Tableau4[[#This Row],[CP]],2)</f>
        <v>24</v>
      </c>
      <c r="K125" t="s">
        <v>69</v>
      </c>
    </row>
    <row r="126" spans="1:11" x14ac:dyDescent="0.3">
      <c r="A126" s="29">
        <v>42842</v>
      </c>
      <c r="B126" t="s">
        <v>28</v>
      </c>
      <c r="C126" t="str">
        <f>VLOOKUP(Tableau4[[#This Row],[code livreur]],Tableau1[],2,0)</f>
        <v>Thirion</v>
      </c>
      <c r="D126" t="s">
        <v>142</v>
      </c>
      <c r="G126">
        <v>59</v>
      </c>
      <c r="H126" t="str">
        <f>VLOOKUP(Tableau4[[#This Row],[poids (kg)]],Tableau5[],2,1)</f>
        <v>moyen</v>
      </c>
      <c r="I126">
        <v>24540</v>
      </c>
      <c r="J126" t="str">
        <f>LEFT(Tableau4[[#This Row],[CP]],2)</f>
        <v>24</v>
      </c>
      <c r="K126" t="s">
        <v>95</v>
      </c>
    </row>
    <row r="127" spans="1:11" x14ac:dyDescent="0.3">
      <c r="A127" s="29">
        <v>42900</v>
      </c>
      <c r="B127" t="s">
        <v>17</v>
      </c>
      <c r="C127" t="str">
        <f>VLOOKUP(Tableau4[[#This Row],[code livreur]],Tableau1[],2,0)</f>
        <v>Vettel</v>
      </c>
      <c r="D127" t="s">
        <v>143</v>
      </c>
      <c r="G127">
        <v>59</v>
      </c>
      <c r="H127" t="str">
        <f>VLOOKUP(Tableau4[[#This Row],[poids (kg)]],Tableau5[],2,1)</f>
        <v>moyen</v>
      </c>
      <c r="I127">
        <v>24160</v>
      </c>
      <c r="J127" t="str">
        <f>LEFT(Tableau4[[#This Row],[CP]],2)</f>
        <v>24</v>
      </c>
      <c r="K127" t="s">
        <v>65</v>
      </c>
    </row>
    <row r="128" spans="1:11" x14ac:dyDescent="0.3">
      <c r="A128" s="29">
        <v>42903</v>
      </c>
      <c r="B128" t="s">
        <v>19</v>
      </c>
      <c r="C128" t="str">
        <f>VLOOKUP(Tableau4[[#This Row],[code livreur]],Tableau1[],2,0)</f>
        <v>Dan</v>
      </c>
      <c r="D128" t="s">
        <v>143</v>
      </c>
      <c r="G128">
        <v>59</v>
      </c>
      <c r="H128" t="str">
        <f>VLOOKUP(Tableau4[[#This Row],[poids (kg)]],Tableau5[],2,1)</f>
        <v>moyen</v>
      </c>
      <c r="I128">
        <v>24630</v>
      </c>
      <c r="J128" t="str">
        <f>LEFT(Tableau4[[#This Row],[CP]],2)</f>
        <v>24</v>
      </c>
      <c r="K128" t="s">
        <v>103</v>
      </c>
    </row>
    <row r="129" spans="1:11" x14ac:dyDescent="0.3">
      <c r="A129" s="29">
        <v>42909</v>
      </c>
      <c r="B129" t="s">
        <v>30</v>
      </c>
      <c r="C129" t="str">
        <f>VLOOKUP(Tableau4[[#This Row],[code livreur]],Tableau1[],2,0)</f>
        <v>Du Gast</v>
      </c>
      <c r="D129" t="s">
        <v>142</v>
      </c>
      <c r="G129">
        <v>59</v>
      </c>
      <c r="H129" t="str">
        <f>VLOOKUP(Tableau4[[#This Row],[poids (kg)]],Tableau5[],2,1)</f>
        <v>moyen</v>
      </c>
      <c r="I129">
        <v>24650</v>
      </c>
      <c r="J129" t="str">
        <f>LEFT(Tableau4[[#This Row],[CP]],2)</f>
        <v>24</v>
      </c>
      <c r="K129" t="s">
        <v>104</v>
      </c>
    </row>
    <row r="130" spans="1:11" x14ac:dyDescent="0.3">
      <c r="A130" s="29">
        <v>42913</v>
      </c>
      <c r="B130" t="s">
        <v>18</v>
      </c>
      <c r="C130" t="str">
        <f>VLOOKUP(Tableau4[[#This Row],[code livreur]],Tableau1[],2,0)</f>
        <v>Enzo</v>
      </c>
      <c r="D130" t="s">
        <v>147</v>
      </c>
      <c r="G130">
        <v>59</v>
      </c>
      <c r="H130" t="str">
        <f>VLOOKUP(Tableau4[[#This Row],[poids (kg)]],Tableau5[],2,1)</f>
        <v>moyen</v>
      </c>
      <c r="I130">
        <v>24140</v>
      </c>
      <c r="J130" t="str">
        <f>LEFT(Tableau4[[#This Row],[CP]],2)</f>
        <v>24</v>
      </c>
      <c r="K130" t="s">
        <v>63</v>
      </c>
    </row>
    <row r="131" spans="1:11" x14ac:dyDescent="0.3">
      <c r="A131" s="29">
        <v>42931</v>
      </c>
      <c r="B131" t="s">
        <v>26</v>
      </c>
      <c r="C131" t="str">
        <f>VLOOKUP(Tableau4[[#This Row],[code livreur]],Tableau1[],2,0)</f>
        <v>Jack</v>
      </c>
      <c r="D131" t="s">
        <v>143</v>
      </c>
      <c r="G131">
        <v>59</v>
      </c>
      <c r="H131" t="str">
        <f>VLOOKUP(Tableau4[[#This Row],[poids (kg)]],Tableau5[],2,1)</f>
        <v>moyen</v>
      </c>
      <c r="I131">
        <v>24310</v>
      </c>
      <c r="J131" t="str">
        <f>LEFT(Tableau4[[#This Row],[CP]],2)</f>
        <v>24</v>
      </c>
      <c r="K131" t="s">
        <v>49</v>
      </c>
    </row>
    <row r="132" spans="1:11" x14ac:dyDescent="0.3">
      <c r="A132" s="29">
        <v>42938</v>
      </c>
      <c r="B132" t="s">
        <v>29</v>
      </c>
      <c r="C132" t="str">
        <f>VLOOKUP(Tableau4[[#This Row],[code livreur]],Tableau1[],2,0)</f>
        <v>Mouton</v>
      </c>
      <c r="D132" t="s">
        <v>143</v>
      </c>
      <c r="G132">
        <v>59</v>
      </c>
      <c r="H132" t="str">
        <f>VLOOKUP(Tableau4[[#This Row],[poids (kg)]],Tableau5[],2,1)</f>
        <v>moyen</v>
      </c>
      <c r="I132">
        <v>24520</v>
      </c>
      <c r="J132" t="str">
        <f>LEFT(Tableau4[[#This Row],[CP]],2)</f>
        <v>24</v>
      </c>
      <c r="K132" t="s">
        <v>93</v>
      </c>
    </row>
    <row r="133" spans="1:11" x14ac:dyDescent="0.3">
      <c r="A133" s="29">
        <v>42984</v>
      </c>
      <c r="B133" t="s">
        <v>27</v>
      </c>
      <c r="C133" t="str">
        <f>VLOOKUP(Tableau4[[#This Row],[code livreur]],Tableau1[],2,0)</f>
        <v>Niki</v>
      </c>
      <c r="D133" t="s">
        <v>143</v>
      </c>
      <c r="G133">
        <v>59</v>
      </c>
      <c r="H133" t="str">
        <f>VLOOKUP(Tableau4[[#This Row],[poids (kg)]],Tableau5[],2,1)</f>
        <v>moyen</v>
      </c>
      <c r="I133">
        <v>24640</v>
      </c>
      <c r="J133" t="str">
        <f>LEFT(Tableau4[[#This Row],[CP]],2)</f>
        <v>24</v>
      </c>
      <c r="K133" t="s">
        <v>53</v>
      </c>
    </row>
    <row r="134" spans="1:11" x14ac:dyDescent="0.3">
      <c r="A134" s="29">
        <v>43010</v>
      </c>
      <c r="B134" t="s">
        <v>16</v>
      </c>
      <c r="C134" t="str">
        <f>VLOOKUP(Tableau4[[#This Row],[code livreur]],Tableau1[],2,0)</f>
        <v>Prost</v>
      </c>
      <c r="D134" t="s">
        <v>143</v>
      </c>
      <c r="G134">
        <v>59</v>
      </c>
      <c r="H134" t="str">
        <f>VLOOKUP(Tableau4[[#This Row],[poids (kg)]],Tableau5[],2,1)</f>
        <v>moyen</v>
      </c>
      <c r="I134">
        <v>24680</v>
      </c>
      <c r="J134" t="str">
        <f>LEFT(Tableau4[[#This Row],[CP]],2)</f>
        <v>24</v>
      </c>
      <c r="K134" t="s">
        <v>105</v>
      </c>
    </row>
    <row r="135" spans="1:11" x14ac:dyDescent="0.3">
      <c r="A135" s="29">
        <v>43017</v>
      </c>
      <c r="B135" t="s">
        <v>28</v>
      </c>
      <c r="C135" t="str">
        <f>VLOOKUP(Tableau4[[#This Row],[code livreur]],Tableau1[],2,0)</f>
        <v>Thirion</v>
      </c>
      <c r="D135" t="s">
        <v>143</v>
      </c>
      <c r="G135">
        <v>59</v>
      </c>
      <c r="H135" t="str">
        <f>VLOOKUP(Tableau4[[#This Row],[poids (kg)]],Tableau5[],2,1)</f>
        <v>moyen</v>
      </c>
      <c r="I135">
        <v>24360</v>
      </c>
      <c r="J135" t="str">
        <f>LEFT(Tableau4[[#This Row],[CP]],2)</f>
        <v>24</v>
      </c>
      <c r="K135" t="s">
        <v>79</v>
      </c>
    </row>
    <row r="136" spans="1:11" x14ac:dyDescent="0.3">
      <c r="A136" s="29">
        <v>42866</v>
      </c>
      <c r="B136" t="s">
        <v>17</v>
      </c>
      <c r="C136" t="str">
        <f>VLOOKUP(Tableau4[[#This Row],[code livreur]],Tableau1[],2,0)</f>
        <v>Vettel</v>
      </c>
      <c r="D136" t="s">
        <v>147</v>
      </c>
      <c r="G136">
        <v>60</v>
      </c>
      <c r="H136" t="str">
        <f>VLOOKUP(Tableau4[[#This Row],[poids (kg)]],Tableau5[],2,1)</f>
        <v>moyen</v>
      </c>
      <c r="I136">
        <v>24440</v>
      </c>
      <c r="J136" t="str">
        <f>LEFT(Tableau4[[#This Row],[CP]],2)</f>
        <v>24</v>
      </c>
      <c r="K136" t="s">
        <v>52</v>
      </c>
    </row>
    <row r="137" spans="1:11" x14ac:dyDescent="0.3">
      <c r="A137" s="29">
        <v>42897</v>
      </c>
      <c r="B137" t="s">
        <v>19</v>
      </c>
      <c r="C137" t="str">
        <f>VLOOKUP(Tableau4[[#This Row],[code livreur]],Tableau1[],2,0)</f>
        <v>Dan</v>
      </c>
      <c r="D137" t="s">
        <v>144</v>
      </c>
      <c r="G137">
        <v>60</v>
      </c>
      <c r="H137" t="str">
        <f>VLOOKUP(Tableau4[[#This Row],[poids (kg)]],Tableau5[],2,1)</f>
        <v>moyen</v>
      </c>
      <c r="I137">
        <v>24600</v>
      </c>
      <c r="J137" t="str">
        <f>LEFT(Tableau4[[#This Row],[CP]],2)</f>
        <v>24</v>
      </c>
      <c r="K137" t="s">
        <v>48</v>
      </c>
    </row>
    <row r="138" spans="1:11" x14ac:dyDescent="0.3">
      <c r="A138" s="29">
        <v>42901</v>
      </c>
      <c r="B138" t="s">
        <v>30</v>
      </c>
      <c r="C138" t="str">
        <f>VLOOKUP(Tableau4[[#This Row],[code livreur]],Tableau1[],2,0)</f>
        <v>Du Gast</v>
      </c>
      <c r="D138" t="s">
        <v>146</v>
      </c>
      <c r="G138">
        <v>60</v>
      </c>
      <c r="H138" t="str">
        <f>VLOOKUP(Tableau4[[#This Row],[poids (kg)]],Tableau5[],2,1)</f>
        <v>moyen</v>
      </c>
      <c r="I138">
        <v>24680</v>
      </c>
      <c r="J138" t="str">
        <f>LEFT(Tableau4[[#This Row],[CP]],2)</f>
        <v>24</v>
      </c>
      <c r="K138" t="s">
        <v>105</v>
      </c>
    </row>
    <row r="139" spans="1:11" x14ac:dyDescent="0.3">
      <c r="A139" s="29">
        <v>42982</v>
      </c>
      <c r="B139" t="s">
        <v>18</v>
      </c>
      <c r="C139" t="str">
        <f>VLOOKUP(Tableau4[[#This Row],[code livreur]],Tableau1[],2,0)</f>
        <v>Enzo</v>
      </c>
      <c r="D139" t="s">
        <v>147</v>
      </c>
      <c r="G139">
        <v>60</v>
      </c>
      <c r="H139" t="str">
        <f>VLOOKUP(Tableau4[[#This Row],[poids (kg)]],Tableau5[],2,1)</f>
        <v>moyen</v>
      </c>
      <c r="I139">
        <v>24430</v>
      </c>
      <c r="J139" t="str">
        <f>LEFT(Tableau4[[#This Row],[CP]],2)</f>
        <v>24</v>
      </c>
      <c r="K139" t="s">
        <v>85</v>
      </c>
    </row>
    <row r="140" spans="1:11" x14ac:dyDescent="0.3">
      <c r="A140" s="29">
        <v>42911</v>
      </c>
      <c r="B140" t="s">
        <v>26</v>
      </c>
      <c r="C140" t="str">
        <f>VLOOKUP(Tableau4[[#This Row],[code livreur]],Tableau1[],2,0)</f>
        <v>Jack</v>
      </c>
      <c r="D140" t="s">
        <v>147</v>
      </c>
      <c r="G140">
        <v>61</v>
      </c>
      <c r="H140" t="str">
        <f>VLOOKUP(Tableau4[[#This Row],[poids (kg)]],Tableau5[],2,1)</f>
        <v>moyen</v>
      </c>
      <c r="I140">
        <v>24110</v>
      </c>
      <c r="J140" t="str">
        <f>LEFT(Tableau4[[#This Row],[CP]],2)</f>
        <v>24</v>
      </c>
      <c r="K140" t="s">
        <v>60</v>
      </c>
    </row>
    <row r="141" spans="1:11" x14ac:dyDescent="0.3">
      <c r="A141" s="29">
        <v>42921</v>
      </c>
      <c r="B141" t="s">
        <v>29</v>
      </c>
      <c r="C141" t="str">
        <f>VLOOKUP(Tableau4[[#This Row],[code livreur]],Tableau1[],2,0)</f>
        <v>Mouton</v>
      </c>
      <c r="D141" t="s">
        <v>147</v>
      </c>
      <c r="G141">
        <v>61</v>
      </c>
      <c r="H141" t="str">
        <f>VLOOKUP(Tableau4[[#This Row],[poids (kg)]],Tableau5[],2,1)</f>
        <v>moyen</v>
      </c>
      <c r="I141">
        <v>24430</v>
      </c>
      <c r="J141" t="str">
        <f>LEFT(Tableau4[[#This Row],[CP]],2)</f>
        <v>24</v>
      </c>
      <c r="K141" t="s">
        <v>85</v>
      </c>
    </row>
    <row r="142" spans="1:11" x14ac:dyDescent="0.3">
      <c r="A142" s="29">
        <v>42931</v>
      </c>
      <c r="B142" t="s">
        <v>27</v>
      </c>
      <c r="C142" t="str">
        <f>VLOOKUP(Tableau4[[#This Row],[code livreur]],Tableau1[],2,0)</f>
        <v>Niki</v>
      </c>
      <c r="D142" t="s">
        <v>147</v>
      </c>
      <c r="G142">
        <v>61</v>
      </c>
      <c r="H142" t="str">
        <f>VLOOKUP(Tableau4[[#This Row],[poids (kg)]],Tableau5[],2,1)</f>
        <v>moyen</v>
      </c>
      <c r="I142">
        <v>24570</v>
      </c>
      <c r="J142" t="str">
        <f>LEFT(Tableau4[[#This Row],[CP]],2)</f>
        <v>24</v>
      </c>
      <c r="K142" t="s">
        <v>98</v>
      </c>
    </row>
    <row r="143" spans="1:11" x14ac:dyDescent="0.3">
      <c r="A143" s="29">
        <v>42972</v>
      </c>
      <c r="B143" t="s">
        <v>16</v>
      </c>
      <c r="C143" t="str">
        <f>VLOOKUP(Tableau4[[#This Row],[code livreur]],Tableau1[],2,0)</f>
        <v>Prost</v>
      </c>
      <c r="D143" t="s">
        <v>143</v>
      </c>
      <c r="G143">
        <v>61</v>
      </c>
      <c r="H143" t="str">
        <f>VLOOKUP(Tableau4[[#This Row],[poids (kg)]],Tableau5[],2,1)</f>
        <v>moyen</v>
      </c>
      <c r="I143">
        <v>24380</v>
      </c>
      <c r="J143" t="str">
        <f>LEFT(Tableau4[[#This Row],[CP]],2)</f>
        <v>24</v>
      </c>
      <c r="K143" t="s">
        <v>81</v>
      </c>
    </row>
    <row r="144" spans="1:11" x14ac:dyDescent="0.3">
      <c r="A144" s="29">
        <v>42992</v>
      </c>
      <c r="B144" t="s">
        <v>28</v>
      </c>
      <c r="C144" t="str">
        <f>VLOOKUP(Tableau4[[#This Row],[code livreur]],Tableau1[],2,0)</f>
        <v>Thirion</v>
      </c>
      <c r="D144" t="s">
        <v>147</v>
      </c>
      <c r="G144">
        <v>61</v>
      </c>
      <c r="H144" t="str">
        <f>VLOOKUP(Tableau4[[#This Row],[poids (kg)]],Tableau5[],2,1)</f>
        <v>moyen</v>
      </c>
      <c r="I144">
        <v>24460</v>
      </c>
      <c r="J144" t="str">
        <f>LEFT(Tableau4[[#This Row],[CP]],2)</f>
        <v>24</v>
      </c>
      <c r="K144" t="s">
        <v>87</v>
      </c>
    </row>
    <row r="145" spans="1:11" x14ac:dyDescent="0.3">
      <c r="A145" s="29">
        <v>42997</v>
      </c>
      <c r="B145" t="s">
        <v>17</v>
      </c>
      <c r="C145" t="str">
        <f>VLOOKUP(Tableau4[[#This Row],[code livreur]],Tableau1[],2,0)</f>
        <v>Vettel</v>
      </c>
      <c r="D145" t="s">
        <v>142</v>
      </c>
      <c r="G145">
        <v>61</v>
      </c>
      <c r="H145" t="str">
        <f>VLOOKUP(Tableau4[[#This Row],[poids (kg)]],Tableau5[],2,1)</f>
        <v>moyen</v>
      </c>
      <c r="I145">
        <v>24600</v>
      </c>
      <c r="J145" t="str">
        <f>LEFT(Tableau4[[#This Row],[CP]],2)</f>
        <v>24</v>
      </c>
      <c r="K145" t="s">
        <v>48</v>
      </c>
    </row>
    <row r="146" spans="1:11" x14ac:dyDescent="0.3">
      <c r="A146" s="29">
        <v>43041</v>
      </c>
      <c r="B146" t="s">
        <v>19</v>
      </c>
      <c r="C146" t="str">
        <f>VLOOKUP(Tableau4[[#This Row],[code livreur]],Tableau1[],2,0)</f>
        <v>Dan</v>
      </c>
      <c r="D146" t="s">
        <v>143</v>
      </c>
      <c r="G146">
        <v>61</v>
      </c>
      <c r="H146" t="str">
        <f>VLOOKUP(Tableau4[[#This Row],[poids (kg)]],Tableau5[],2,1)</f>
        <v>moyen</v>
      </c>
      <c r="I146">
        <v>24550</v>
      </c>
      <c r="J146" t="str">
        <f>LEFT(Tableau4[[#This Row],[CP]],2)</f>
        <v>24</v>
      </c>
      <c r="K146" t="s">
        <v>96</v>
      </c>
    </row>
    <row r="147" spans="1:11" x14ac:dyDescent="0.3">
      <c r="A147" s="29">
        <v>42839</v>
      </c>
      <c r="B147" t="s">
        <v>30</v>
      </c>
      <c r="C147" t="str">
        <f>VLOOKUP(Tableau4[[#This Row],[code livreur]],Tableau1[],2,0)</f>
        <v>Du Gast</v>
      </c>
      <c r="D147" t="s">
        <v>147</v>
      </c>
      <c r="G147">
        <v>62</v>
      </c>
      <c r="H147" t="str">
        <f>VLOOKUP(Tableau4[[#This Row],[poids (kg)]],Tableau5[],2,1)</f>
        <v>moyen</v>
      </c>
      <c r="I147">
        <v>24460</v>
      </c>
      <c r="J147" t="str">
        <f>LEFT(Tableau4[[#This Row],[CP]],2)</f>
        <v>24</v>
      </c>
      <c r="K147" t="s">
        <v>87</v>
      </c>
    </row>
    <row r="148" spans="1:11" x14ac:dyDescent="0.3">
      <c r="A148" s="29">
        <v>42886</v>
      </c>
      <c r="B148" t="s">
        <v>18</v>
      </c>
      <c r="C148" t="str">
        <f>VLOOKUP(Tableau4[[#This Row],[code livreur]],Tableau1[],2,0)</f>
        <v>Enzo</v>
      </c>
      <c r="D148" t="s">
        <v>142</v>
      </c>
      <c r="G148">
        <v>62</v>
      </c>
      <c r="H148" t="str">
        <f>VLOOKUP(Tableau4[[#This Row],[poids (kg)]],Tableau5[],2,1)</f>
        <v>moyen</v>
      </c>
      <c r="I148">
        <v>24260</v>
      </c>
      <c r="J148" t="str">
        <f>LEFT(Tableau4[[#This Row],[CP]],2)</f>
        <v>24</v>
      </c>
      <c r="K148" t="s">
        <v>72</v>
      </c>
    </row>
    <row r="149" spans="1:11" x14ac:dyDescent="0.3">
      <c r="A149" s="29">
        <v>42904</v>
      </c>
      <c r="B149" t="s">
        <v>26</v>
      </c>
      <c r="C149" t="str">
        <f>VLOOKUP(Tableau4[[#This Row],[code livreur]],Tableau1[],2,0)</f>
        <v>Jack</v>
      </c>
      <c r="D149" t="s">
        <v>147</v>
      </c>
      <c r="G149">
        <v>62</v>
      </c>
      <c r="H149" t="str">
        <f>VLOOKUP(Tableau4[[#This Row],[poids (kg)]],Tableau5[],2,1)</f>
        <v>moyen</v>
      </c>
      <c r="I149">
        <v>24480</v>
      </c>
      <c r="J149" t="str">
        <f>LEFT(Tableau4[[#This Row],[CP]],2)</f>
        <v>24</v>
      </c>
      <c r="K149" t="s">
        <v>89</v>
      </c>
    </row>
    <row r="150" spans="1:11" x14ac:dyDescent="0.3">
      <c r="A150" s="29">
        <v>42906</v>
      </c>
      <c r="B150" t="s">
        <v>29</v>
      </c>
      <c r="C150" t="str">
        <f>VLOOKUP(Tableau4[[#This Row],[code livreur]],Tableau1[],2,0)</f>
        <v>Mouton</v>
      </c>
      <c r="D150" t="s">
        <v>147</v>
      </c>
      <c r="G150">
        <v>62</v>
      </c>
      <c r="H150" t="str">
        <f>VLOOKUP(Tableau4[[#This Row],[poids (kg)]],Tableau5[],2,1)</f>
        <v>moyen</v>
      </c>
      <c r="I150">
        <v>24380</v>
      </c>
      <c r="J150" t="str">
        <f>LEFT(Tableau4[[#This Row],[CP]],2)</f>
        <v>24</v>
      </c>
      <c r="K150" t="s">
        <v>81</v>
      </c>
    </row>
    <row r="151" spans="1:11" x14ac:dyDescent="0.3">
      <c r="A151" s="29">
        <v>43075</v>
      </c>
      <c r="B151" t="s">
        <v>27</v>
      </c>
      <c r="C151" t="str">
        <f>VLOOKUP(Tableau4[[#This Row],[code livreur]],Tableau1[],2,0)</f>
        <v>Niki</v>
      </c>
      <c r="D151" t="s">
        <v>142</v>
      </c>
      <c r="G151">
        <v>62</v>
      </c>
      <c r="H151" t="str">
        <f>VLOOKUP(Tableau4[[#This Row],[poids (kg)]],Tableau5[],2,1)</f>
        <v>moyen</v>
      </c>
      <c r="I151">
        <v>24520</v>
      </c>
      <c r="J151" t="str">
        <f>LEFT(Tableau4[[#This Row],[CP]],2)</f>
        <v>24</v>
      </c>
      <c r="K151" t="s">
        <v>93</v>
      </c>
    </row>
    <row r="152" spans="1:11" x14ac:dyDescent="0.3">
      <c r="A152" s="29">
        <v>42875</v>
      </c>
      <c r="B152" t="s">
        <v>16</v>
      </c>
      <c r="C152" t="str">
        <f>VLOOKUP(Tableau4[[#This Row],[code livreur]],Tableau1[],2,0)</f>
        <v>Prost</v>
      </c>
      <c r="D152" t="s">
        <v>147</v>
      </c>
      <c r="G152">
        <v>63</v>
      </c>
      <c r="H152" t="str">
        <f>VLOOKUP(Tableau4[[#This Row],[poids (kg)]],Tableau5[],2,1)</f>
        <v>moyen</v>
      </c>
      <c r="I152">
        <v>24590</v>
      </c>
      <c r="J152" t="str">
        <f>LEFT(Tableau4[[#This Row],[CP]],2)</f>
        <v>24</v>
      </c>
      <c r="K152" t="s">
        <v>100</v>
      </c>
    </row>
    <row r="153" spans="1:11" x14ac:dyDescent="0.3">
      <c r="A153" s="29">
        <v>42939</v>
      </c>
      <c r="B153" t="s">
        <v>28</v>
      </c>
      <c r="C153" t="str">
        <f>VLOOKUP(Tableau4[[#This Row],[code livreur]],Tableau1[],2,0)</f>
        <v>Thirion</v>
      </c>
      <c r="D153" t="s">
        <v>147</v>
      </c>
      <c r="G153">
        <v>63</v>
      </c>
      <c r="H153" t="str">
        <f>VLOOKUP(Tableau4[[#This Row],[poids (kg)]],Tableau5[],2,1)</f>
        <v>moyen</v>
      </c>
      <c r="I153">
        <v>24520</v>
      </c>
      <c r="J153" t="str">
        <f>LEFT(Tableau4[[#This Row],[CP]],2)</f>
        <v>24</v>
      </c>
      <c r="K153" t="s">
        <v>93</v>
      </c>
    </row>
    <row r="154" spans="1:11" x14ac:dyDescent="0.3">
      <c r="A154" s="29">
        <v>42945</v>
      </c>
      <c r="B154" t="s">
        <v>17</v>
      </c>
      <c r="C154" t="str">
        <f>VLOOKUP(Tableau4[[#This Row],[code livreur]],Tableau1[],2,0)</f>
        <v>Vettel</v>
      </c>
      <c r="D154" t="s">
        <v>142</v>
      </c>
      <c r="G154">
        <v>63</v>
      </c>
      <c r="H154" t="str">
        <f>VLOOKUP(Tableau4[[#This Row],[poids (kg)]],Tableau5[],2,1)</f>
        <v>moyen</v>
      </c>
      <c r="I154">
        <v>24400</v>
      </c>
      <c r="J154" t="str">
        <f>LEFT(Tableau4[[#This Row],[CP]],2)</f>
        <v>24</v>
      </c>
      <c r="K154" t="s">
        <v>83</v>
      </c>
    </row>
    <row r="155" spans="1:11" x14ac:dyDescent="0.3">
      <c r="A155" s="29">
        <v>42945</v>
      </c>
      <c r="B155" t="s">
        <v>19</v>
      </c>
      <c r="C155" t="str">
        <f>VLOOKUP(Tableau4[[#This Row],[code livreur]],Tableau1[],2,0)</f>
        <v>Dan</v>
      </c>
      <c r="D155" t="s">
        <v>147</v>
      </c>
      <c r="G155">
        <v>63</v>
      </c>
      <c r="H155" t="str">
        <f>VLOOKUP(Tableau4[[#This Row],[poids (kg)]],Tableau5[],2,1)</f>
        <v>moyen</v>
      </c>
      <c r="I155">
        <v>24390</v>
      </c>
      <c r="J155" t="str">
        <f>LEFT(Tableau4[[#This Row],[CP]],2)</f>
        <v>24</v>
      </c>
      <c r="K155" t="s">
        <v>82</v>
      </c>
    </row>
    <row r="156" spans="1:11" x14ac:dyDescent="0.3">
      <c r="A156" s="29">
        <v>42971</v>
      </c>
      <c r="B156" t="s">
        <v>30</v>
      </c>
      <c r="C156" t="str">
        <f>VLOOKUP(Tableau4[[#This Row],[code livreur]],Tableau1[],2,0)</f>
        <v>Du Gast</v>
      </c>
      <c r="D156" t="s">
        <v>147</v>
      </c>
      <c r="G156">
        <v>63</v>
      </c>
      <c r="H156" t="str">
        <f>VLOOKUP(Tableau4[[#This Row],[poids (kg)]],Tableau5[],2,1)</f>
        <v>moyen</v>
      </c>
      <c r="I156">
        <v>24150</v>
      </c>
      <c r="J156" t="str">
        <f>LEFT(Tableau4[[#This Row],[CP]],2)</f>
        <v>24</v>
      </c>
      <c r="K156" t="s">
        <v>64</v>
      </c>
    </row>
    <row r="157" spans="1:11" x14ac:dyDescent="0.3">
      <c r="A157" s="29">
        <v>42998</v>
      </c>
      <c r="B157" t="s">
        <v>18</v>
      </c>
      <c r="C157" t="str">
        <f>VLOOKUP(Tableau4[[#This Row],[code livreur]],Tableau1[],2,0)</f>
        <v>Enzo</v>
      </c>
      <c r="D157" t="s">
        <v>143</v>
      </c>
      <c r="G157">
        <v>63</v>
      </c>
      <c r="H157" t="str">
        <f>VLOOKUP(Tableau4[[#This Row],[poids (kg)]],Tableau5[],2,1)</f>
        <v>moyen</v>
      </c>
      <c r="I157">
        <v>24650</v>
      </c>
      <c r="J157" t="str">
        <f>LEFT(Tableau4[[#This Row],[CP]],2)</f>
        <v>24</v>
      </c>
      <c r="K157" t="s">
        <v>104</v>
      </c>
    </row>
    <row r="158" spans="1:11" x14ac:dyDescent="0.3">
      <c r="A158" s="29">
        <v>43078</v>
      </c>
      <c r="B158" t="s">
        <v>26</v>
      </c>
      <c r="C158" t="str">
        <f>VLOOKUP(Tableau4[[#This Row],[code livreur]],Tableau1[],2,0)</f>
        <v>Jack</v>
      </c>
      <c r="D158" t="s">
        <v>143</v>
      </c>
      <c r="G158">
        <v>63</v>
      </c>
      <c r="H158" t="str">
        <f>VLOOKUP(Tableau4[[#This Row],[poids (kg)]],Tableau5[],2,1)</f>
        <v>moyen</v>
      </c>
      <c r="I158">
        <v>24240</v>
      </c>
      <c r="J158" t="str">
        <f>LEFT(Tableau4[[#This Row],[CP]],2)</f>
        <v>24</v>
      </c>
      <c r="K158" t="s">
        <v>70</v>
      </c>
    </row>
    <row r="159" spans="1:11" x14ac:dyDescent="0.3">
      <c r="A159" s="29">
        <v>42848</v>
      </c>
      <c r="B159" t="s">
        <v>29</v>
      </c>
      <c r="C159" t="str">
        <f>VLOOKUP(Tableau4[[#This Row],[code livreur]],Tableau1[],2,0)</f>
        <v>Mouton</v>
      </c>
      <c r="D159" t="s">
        <v>142</v>
      </c>
      <c r="G159">
        <v>64</v>
      </c>
      <c r="H159" t="str">
        <f>VLOOKUP(Tableau4[[#This Row],[poids (kg)]],Tableau5[],2,1)</f>
        <v>moyen</v>
      </c>
      <c r="I159">
        <v>24170</v>
      </c>
      <c r="J159" t="str">
        <f>LEFT(Tableau4[[#This Row],[CP]],2)</f>
        <v>24</v>
      </c>
      <c r="K159" t="s">
        <v>50</v>
      </c>
    </row>
    <row r="160" spans="1:11" x14ac:dyDescent="0.3">
      <c r="A160" s="29">
        <v>42889</v>
      </c>
      <c r="B160" t="s">
        <v>27</v>
      </c>
      <c r="C160" t="str">
        <f>VLOOKUP(Tableau4[[#This Row],[code livreur]],Tableau1[],2,0)</f>
        <v>Niki</v>
      </c>
      <c r="D160" t="s">
        <v>147</v>
      </c>
      <c r="G160">
        <v>64</v>
      </c>
      <c r="H160" t="str">
        <f>VLOOKUP(Tableau4[[#This Row],[poids (kg)]],Tableau5[],2,1)</f>
        <v>moyen</v>
      </c>
      <c r="I160">
        <v>24200</v>
      </c>
      <c r="J160" t="str">
        <f>LEFT(Tableau4[[#This Row],[CP]],2)</f>
        <v>24</v>
      </c>
      <c r="K160" t="s">
        <v>67</v>
      </c>
    </row>
    <row r="161" spans="1:11" x14ac:dyDescent="0.3">
      <c r="A161" s="29">
        <v>42896</v>
      </c>
      <c r="B161" t="s">
        <v>16</v>
      </c>
      <c r="C161" t="str">
        <f>VLOOKUP(Tableau4[[#This Row],[code livreur]],Tableau1[],2,0)</f>
        <v>Prost</v>
      </c>
      <c r="D161" t="s">
        <v>147</v>
      </c>
      <c r="G161">
        <v>64</v>
      </c>
      <c r="H161" t="str">
        <f>VLOOKUP(Tableau4[[#This Row],[poids (kg)]],Tableau5[],2,1)</f>
        <v>moyen</v>
      </c>
      <c r="I161">
        <v>24170</v>
      </c>
      <c r="J161" t="str">
        <f>LEFT(Tableau4[[#This Row],[CP]],2)</f>
        <v>24</v>
      </c>
      <c r="K161" t="s">
        <v>50</v>
      </c>
    </row>
    <row r="162" spans="1:11" x14ac:dyDescent="0.3">
      <c r="A162" s="29">
        <v>42896</v>
      </c>
      <c r="B162" t="s">
        <v>28</v>
      </c>
      <c r="C162" t="str">
        <f>VLOOKUP(Tableau4[[#This Row],[code livreur]],Tableau1[],2,0)</f>
        <v>Thirion</v>
      </c>
      <c r="D162" t="s">
        <v>147</v>
      </c>
      <c r="G162">
        <v>64</v>
      </c>
      <c r="H162" t="str">
        <f>VLOOKUP(Tableau4[[#This Row],[poids (kg)]],Tableau5[],2,1)</f>
        <v>moyen</v>
      </c>
      <c r="I162">
        <v>24500</v>
      </c>
      <c r="J162" t="str">
        <f>LEFT(Tableau4[[#This Row],[CP]],2)</f>
        <v>24</v>
      </c>
      <c r="K162" t="s">
        <v>91</v>
      </c>
    </row>
    <row r="163" spans="1:11" x14ac:dyDescent="0.3">
      <c r="A163" s="29">
        <v>42931</v>
      </c>
      <c r="B163" t="s">
        <v>17</v>
      </c>
      <c r="C163" t="str">
        <f>VLOOKUP(Tableau4[[#This Row],[code livreur]],Tableau1[],2,0)</f>
        <v>Vettel</v>
      </c>
      <c r="D163" t="s">
        <v>147</v>
      </c>
      <c r="G163">
        <v>64</v>
      </c>
      <c r="H163" t="str">
        <f>VLOOKUP(Tableau4[[#This Row],[poids (kg)]],Tableau5[],2,1)</f>
        <v>moyen</v>
      </c>
      <c r="I163">
        <v>24510</v>
      </c>
      <c r="J163" t="str">
        <f>LEFT(Tableau4[[#This Row],[CP]],2)</f>
        <v>24</v>
      </c>
      <c r="K163" t="s">
        <v>92</v>
      </c>
    </row>
    <row r="164" spans="1:11" x14ac:dyDescent="0.3">
      <c r="A164" s="29">
        <v>42940</v>
      </c>
      <c r="B164" t="s">
        <v>19</v>
      </c>
      <c r="C164" t="str">
        <f>VLOOKUP(Tableau4[[#This Row],[code livreur]],Tableau1[],2,0)</f>
        <v>Dan</v>
      </c>
      <c r="D164" t="s">
        <v>147</v>
      </c>
      <c r="G164">
        <v>64</v>
      </c>
      <c r="H164" t="str">
        <f>VLOOKUP(Tableau4[[#This Row],[poids (kg)]],Tableau5[],2,1)</f>
        <v>moyen</v>
      </c>
      <c r="I164">
        <v>24310</v>
      </c>
      <c r="J164" t="str">
        <f>LEFT(Tableau4[[#This Row],[CP]],2)</f>
        <v>24</v>
      </c>
      <c r="K164" t="s">
        <v>49</v>
      </c>
    </row>
    <row r="165" spans="1:11" x14ac:dyDescent="0.3">
      <c r="A165" s="29">
        <v>42949</v>
      </c>
      <c r="B165" t="s">
        <v>30</v>
      </c>
      <c r="C165" t="str">
        <f>VLOOKUP(Tableau4[[#This Row],[code livreur]],Tableau1[],2,0)</f>
        <v>Du Gast</v>
      </c>
      <c r="D165" t="s">
        <v>145</v>
      </c>
      <c r="G165">
        <v>64</v>
      </c>
      <c r="H165" t="str">
        <f>VLOOKUP(Tableau4[[#This Row],[poids (kg)]],Tableau5[],2,1)</f>
        <v>moyen</v>
      </c>
      <c r="I165">
        <v>24290</v>
      </c>
      <c r="J165" t="str">
        <f>LEFT(Tableau4[[#This Row],[CP]],2)</f>
        <v>24</v>
      </c>
      <c r="K165" t="s">
        <v>74</v>
      </c>
    </row>
    <row r="166" spans="1:11" x14ac:dyDescent="0.3">
      <c r="A166" s="29">
        <v>42978</v>
      </c>
      <c r="B166" t="s">
        <v>18</v>
      </c>
      <c r="C166" t="str">
        <f>VLOOKUP(Tableau4[[#This Row],[code livreur]],Tableau1[],2,0)</f>
        <v>Enzo</v>
      </c>
      <c r="D166" t="s">
        <v>147</v>
      </c>
      <c r="G166">
        <v>64</v>
      </c>
      <c r="H166" t="str">
        <f>VLOOKUP(Tableau4[[#This Row],[poids (kg)]],Tableau5[],2,1)</f>
        <v>moyen</v>
      </c>
      <c r="I166">
        <v>24160</v>
      </c>
      <c r="J166" t="str">
        <f>LEFT(Tableau4[[#This Row],[CP]],2)</f>
        <v>24</v>
      </c>
      <c r="K166" t="s">
        <v>65</v>
      </c>
    </row>
    <row r="167" spans="1:11" x14ac:dyDescent="0.3">
      <c r="A167" s="29">
        <v>42845</v>
      </c>
      <c r="B167" t="s">
        <v>26</v>
      </c>
      <c r="C167" t="str">
        <f>VLOOKUP(Tableau4[[#This Row],[code livreur]],Tableau1[],2,0)</f>
        <v>Jack</v>
      </c>
      <c r="D167" t="s">
        <v>142</v>
      </c>
      <c r="G167">
        <v>65</v>
      </c>
      <c r="H167" t="str">
        <f>VLOOKUP(Tableau4[[#This Row],[poids (kg)]],Tableau5[],2,1)</f>
        <v>moyen</v>
      </c>
      <c r="I167">
        <v>24330</v>
      </c>
      <c r="J167" t="str">
        <f>LEFT(Tableau4[[#This Row],[CP]],2)</f>
        <v>24</v>
      </c>
      <c r="K167" t="s">
        <v>77</v>
      </c>
    </row>
    <row r="168" spans="1:11" x14ac:dyDescent="0.3">
      <c r="A168" s="29">
        <v>42852</v>
      </c>
      <c r="B168" t="s">
        <v>29</v>
      </c>
      <c r="C168" t="str">
        <f>VLOOKUP(Tableau4[[#This Row],[code livreur]],Tableau1[],2,0)</f>
        <v>Mouton</v>
      </c>
      <c r="D168" t="s">
        <v>143</v>
      </c>
      <c r="G168">
        <v>65</v>
      </c>
      <c r="H168" t="str">
        <f>VLOOKUP(Tableau4[[#This Row],[poids (kg)]],Tableau5[],2,1)</f>
        <v>moyen</v>
      </c>
      <c r="I168">
        <v>24350</v>
      </c>
      <c r="J168" t="str">
        <f>LEFT(Tableau4[[#This Row],[CP]],2)</f>
        <v>24</v>
      </c>
      <c r="K168" t="s">
        <v>78</v>
      </c>
    </row>
    <row r="169" spans="1:11" x14ac:dyDescent="0.3">
      <c r="A169" s="29">
        <v>42875</v>
      </c>
      <c r="B169" t="s">
        <v>27</v>
      </c>
      <c r="C169" t="str">
        <f>VLOOKUP(Tableau4[[#This Row],[code livreur]],Tableau1[],2,0)</f>
        <v>Niki</v>
      </c>
      <c r="D169" t="s">
        <v>147</v>
      </c>
      <c r="G169">
        <v>65</v>
      </c>
      <c r="H169" t="str">
        <f>VLOOKUP(Tableau4[[#This Row],[poids (kg)]],Tableau5[],2,1)</f>
        <v>moyen</v>
      </c>
      <c r="I169">
        <v>24320</v>
      </c>
      <c r="J169" t="str">
        <f>LEFT(Tableau4[[#This Row],[CP]],2)</f>
        <v>24</v>
      </c>
      <c r="K169" t="s">
        <v>76</v>
      </c>
    </row>
    <row r="170" spans="1:11" x14ac:dyDescent="0.3">
      <c r="A170" s="29">
        <v>42885</v>
      </c>
      <c r="B170" t="s">
        <v>16</v>
      </c>
      <c r="C170" t="str">
        <f>VLOOKUP(Tableau4[[#This Row],[code livreur]],Tableau1[],2,0)</f>
        <v>Prost</v>
      </c>
      <c r="D170" t="s">
        <v>144</v>
      </c>
      <c r="G170">
        <v>65</v>
      </c>
      <c r="H170" t="str">
        <f>VLOOKUP(Tableau4[[#This Row],[poids (kg)]],Tableau5[],2,1)</f>
        <v>moyen</v>
      </c>
      <c r="I170">
        <v>24130</v>
      </c>
      <c r="J170" t="str">
        <f>LEFT(Tableau4[[#This Row],[CP]],2)</f>
        <v>24</v>
      </c>
      <c r="K170" t="s">
        <v>62</v>
      </c>
    </row>
    <row r="171" spans="1:11" x14ac:dyDescent="0.3">
      <c r="A171" s="29">
        <v>42904</v>
      </c>
      <c r="B171" t="s">
        <v>28</v>
      </c>
      <c r="C171" t="str">
        <f>VLOOKUP(Tableau4[[#This Row],[code livreur]],Tableau1[],2,0)</f>
        <v>Thirion</v>
      </c>
      <c r="D171" t="s">
        <v>144</v>
      </c>
      <c r="G171">
        <v>65</v>
      </c>
      <c r="H171" t="str">
        <f>VLOOKUP(Tableau4[[#This Row],[poids (kg)]],Tableau5[],2,1)</f>
        <v>moyen</v>
      </c>
      <c r="I171">
        <v>24660</v>
      </c>
      <c r="J171" t="str">
        <f>LEFT(Tableau4[[#This Row],[CP]],2)</f>
        <v>24</v>
      </c>
      <c r="K171" t="s">
        <v>54</v>
      </c>
    </row>
    <row r="172" spans="1:11" x14ac:dyDescent="0.3">
      <c r="A172" s="29">
        <v>42982</v>
      </c>
      <c r="B172" t="s">
        <v>17</v>
      </c>
      <c r="C172" t="str">
        <f>VLOOKUP(Tableau4[[#This Row],[code livreur]],Tableau1[],2,0)</f>
        <v>Vettel</v>
      </c>
      <c r="D172" t="s">
        <v>144</v>
      </c>
      <c r="G172">
        <v>65</v>
      </c>
      <c r="H172" t="str">
        <f>VLOOKUP(Tableau4[[#This Row],[poids (kg)]],Tableau5[],2,1)</f>
        <v>moyen</v>
      </c>
      <c r="I172">
        <v>24300</v>
      </c>
      <c r="J172" t="str">
        <f>LEFT(Tableau4[[#This Row],[CP]],2)</f>
        <v>24</v>
      </c>
      <c r="K172" t="s">
        <v>75</v>
      </c>
    </row>
    <row r="173" spans="1:11" x14ac:dyDescent="0.3">
      <c r="A173" s="29">
        <v>42985</v>
      </c>
      <c r="B173" t="s">
        <v>19</v>
      </c>
      <c r="C173" t="str">
        <f>VLOOKUP(Tableau4[[#This Row],[code livreur]],Tableau1[],2,0)</f>
        <v>Dan</v>
      </c>
      <c r="D173" t="s">
        <v>142</v>
      </c>
      <c r="G173">
        <v>65</v>
      </c>
      <c r="H173" t="str">
        <f>VLOOKUP(Tableau4[[#This Row],[poids (kg)]],Tableau5[],2,1)</f>
        <v>moyen</v>
      </c>
      <c r="I173">
        <v>24380</v>
      </c>
      <c r="J173" t="str">
        <f>LEFT(Tableau4[[#This Row],[CP]],2)</f>
        <v>24</v>
      </c>
      <c r="K173" t="s">
        <v>81</v>
      </c>
    </row>
    <row r="174" spans="1:11" x14ac:dyDescent="0.3">
      <c r="A174" s="29">
        <v>42986</v>
      </c>
      <c r="B174" t="s">
        <v>30</v>
      </c>
      <c r="C174" t="str">
        <f>VLOOKUP(Tableau4[[#This Row],[code livreur]],Tableau1[],2,0)</f>
        <v>Du Gast</v>
      </c>
      <c r="D174" t="s">
        <v>147</v>
      </c>
      <c r="G174">
        <v>65</v>
      </c>
      <c r="H174" t="str">
        <f>VLOOKUP(Tableau4[[#This Row],[poids (kg)]],Tableau5[],2,1)</f>
        <v>moyen</v>
      </c>
      <c r="I174">
        <v>24460</v>
      </c>
      <c r="J174" t="str">
        <f>LEFT(Tableau4[[#This Row],[CP]],2)</f>
        <v>24</v>
      </c>
      <c r="K174" t="s">
        <v>87</v>
      </c>
    </row>
    <row r="175" spans="1:11" x14ac:dyDescent="0.3">
      <c r="A175" s="29">
        <v>42838</v>
      </c>
      <c r="B175" t="s">
        <v>18</v>
      </c>
      <c r="C175" t="str">
        <f>VLOOKUP(Tableau4[[#This Row],[code livreur]],Tableau1[],2,0)</f>
        <v>Enzo</v>
      </c>
      <c r="D175" t="s">
        <v>147</v>
      </c>
      <c r="G175">
        <v>66</v>
      </c>
      <c r="H175" t="str">
        <f>VLOOKUP(Tableau4[[#This Row],[poids (kg)]],Tableau5[],2,1)</f>
        <v>moyen</v>
      </c>
      <c r="I175">
        <v>24000</v>
      </c>
      <c r="J175" t="str">
        <f>LEFT(Tableau4[[#This Row],[CP]],2)</f>
        <v>24</v>
      </c>
      <c r="K175" t="s">
        <v>58</v>
      </c>
    </row>
    <row r="176" spans="1:11" x14ac:dyDescent="0.3">
      <c r="A176" s="29">
        <v>42847</v>
      </c>
      <c r="B176" t="s">
        <v>26</v>
      </c>
      <c r="C176" t="str">
        <f>VLOOKUP(Tableau4[[#This Row],[code livreur]],Tableau1[],2,0)</f>
        <v>Jack</v>
      </c>
      <c r="D176" t="s">
        <v>142</v>
      </c>
      <c r="G176">
        <v>66</v>
      </c>
      <c r="H176" t="str">
        <f>VLOOKUP(Tableau4[[#This Row],[poids (kg)]],Tableau5[],2,1)</f>
        <v>moyen</v>
      </c>
      <c r="I176">
        <v>24470</v>
      </c>
      <c r="J176" t="str">
        <f>LEFT(Tableau4[[#This Row],[CP]],2)</f>
        <v>24</v>
      </c>
      <c r="K176" t="s">
        <v>88</v>
      </c>
    </row>
    <row r="177" spans="1:11" x14ac:dyDescent="0.3">
      <c r="A177" s="29">
        <v>42852</v>
      </c>
      <c r="B177" t="s">
        <v>29</v>
      </c>
      <c r="C177" t="str">
        <f>VLOOKUP(Tableau4[[#This Row],[code livreur]],Tableau1[],2,0)</f>
        <v>Mouton</v>
      </c>
      <c r="D177" t="s">
        <v>147</v>
      </c>
      <c r="G177">
        <v>66</v>
      </c>
      <c r="H177" t="str">
        <f>VLOOKUP(Tableau4[[#This Row],[poids (kg)]],Tableau5[],2,1)</f>
        <v>moyen</v>
      </c>
      <c r="I177">
        <v>24270</v>
      </c>
      <c r="J177" t="str">
        <f>LEFT(Tableau4[[#This Row],[CP]],2)</f>
        <v>24</v>
      </c>
      <c r="K177" t="s">
        <v>73</v>
      </c>
    </row>
    <row r="178" spans="1:11" x14ac:dyDescent="0.3">
      <c r="A178" s="29">
        <v>42901</v>
      </c>
      <c r="B178" t="s">
        <v>27</v>
      </c>
      <c r="C178" t="str">
        <f>VLOOKUP(Tableau4[[#This Row],[code livreur]],Tableau1[],2,0)</f>
        <v>Niki</v>
      </c>
      <c r="D178" t="s">
        <v>142</v>
      </c>
      <c r="G178">
        <v>66</v>
      </c>
      <c r="H178" t="str">
        <f>VLOOKUP(Tableau4[[#This Row],[poids (kg)]],Tableau5[],2,1)</f>
        <v>moyen</v>
      </c>
      <c r="I178">
        <v>24390</v>
      </c>
      <c r="J178" t="str">
        <f>LEFT(Tableau4[[#This Row],[CP]],2)</f>
        <v>24</v>
      </c>
      <c r="K178" t="s">
        <v>82</v>
      </c>
    </row>
    <row r="179" spans="1:11" x14ac:dyDescent="0.3">
      <c r="A179" s="29">
        <v>43039</v>
      </c>
      <c r="B179" t="s">
        <v>16</v>
      </c>
      <c r="C179" t="str">
        <f>VLOOKUP(Tableau4[[#This Row],[code livreur]],Tableau1[],2,0)</f>
        <v>Prost</v>
      </c>
      <c r="D179" t="s">
        <v>142</v>
      </c>
      <c r="G179">
        <v>66</v>
      </c>
      <c r="H179" t="str">
        <f>VLOOKUP(Tableau4[[#This Row],[poids (kg)]],Tableau5[],2,1)</f>
        <v>moyen</v>
      </c>
      <c r="I179">
        <v>24600</v>
      </c>
      <c r="J179" t="str">
        <f>LEFT(Tableau4[[#This Row],[CP]],2)</f>
        <v>24</v>
      </c>
      <c r="K179" t="s">
        <v>48</v>
      </c>
    </row>
    <row r="180" spans="1:11" x14ac:dyDescent="0.3">
      <c r="A180" s="29">
        <v>42874</v>
      </c>
      <c r="B180" t="s">
        <v>28</v>
      </c>
      <c r="C180" t="str">
        <f>VLOOKUP(Tableau4[[#This Row],[code livreur]],Tableau1[],2,0)</f>
        <v>Thirion</v>
      </c>
      <c r="D180" t="s">
        <v>144</v>
      </c>
      <c r="G180">
        <v>67</v>
      </c>
      <c r="H180" t="str">
        <f>VLOOKUP(Tableau4[[#This Row],[poids (kg)]],Tableau5[],2,1)</f>
        <v>moyen</v>
      </c>
      <c r="I180">
        <v>24370</v>
      </c>
      <c r="J180" t="str">
        <f>LEFT(Tableau4[[#This Row],[CP]],2)</f>
        <v>24</v>
      </c>
      <c r="K180" t="s">
        <v>80</v>
      </c>
    </row>
    <row r="181" spans="1:11" x14ac:dyDescent="0.3">
      <c r="A181" s="29">
        <v>42928</v>
      </c>
      <c r="B181" t="s">
        <v>17</v>
      </c>
      <c r="C181" t="str">
        <f>VLOOKUP(Tableau4[[#This Row],[code livreur]],Tableau1[],2,0)</f>
        <v>Vettel</v>
      </c>
      <c r="D181" t="s">
        <v>147</v>
      </c>
      <c r="G181">
        <v>67</v>
      </c>
      <c r="H181" t="str">
        <f>VLOOKUP(Tableau4[[#This Row],[poids (kg)]],Tableau5[],2,1)</f>
        <v>moyen</v>
      </c>
      <c r="I181">
        <v>24110</v>
      </c>
      <c r="J181" t="str">
        <f>LEFT(Tableau4[[#This Row],[CP]],2)</f>
        <v>24</v>
      </c>
      <c r="K181" t="s">
        <v>60</v>
      </c>
    </row>
    <row r="182" spans="1:11" x14ac:dyDescent="0.3">
      <c r="A182" s="29">
        <v>43007</v>
      </c>
      <c r="B182" t="s">
        <v>19</v>
      </c>
      <c r="C182" t="str">
        <f>VLOOKUP(Tableau4[[#This Row],[code livreur]],Tableau1[],2,0)</f>
        <v>Dan</v>
      </c>
      <c r="D182" t="s">
        <v>147</v>
      </c>
      <c r="G182">
        <v>67</v>
      </c>
      <c r="H182" t="str">
        <f>VLOOKUP(Tableau4[[#This Row],[poids (kg)]],Tableau5[],2,1)</f>
        <v>moyen</v>
      </c>
      <c r="I182">
        <v>24200</v>
      </c>
      <c r="J182" t="str">
        <f>LEFT(Tableau4[[#This Row],[CP]],2)</f>
        <v>24</v>
      </c>
      <c r="K182" t="s">
        <v>67</v>
      </c>
    </row>
    <row r="183" spans="1:11" x14ac:dyDescent="0.3">
      <c r="A183" s="29">
        <v>43017</v>
      </c>
      <c r="B183" t="s">
        <v>30</v>
      </c>
      <c r="C183" t="str">
        <f>VLOOKUP(Tableau4[[#This Row],[code livreur]],Tableau1[],2,0)</f>
        <v>Du Gast</v>
      </c>
      <c r="D183" t="s">
        <v>142</v>
      </c>
      <c r="G183">
        <v>67</v>
      </c>
      <c r="H183" t="str">
        <f>VLOOKUP(Tableau4[[#This Row],[poids (kg)]],Tableau5[],2,1)</f>
        <v>moyen</v>
      </c>
      <c r="I183">
        <v>24110</v>
      </c>
      <c r="J183" t="str">
        <f>LEFT(Tableau4[[#This Row],[CP]],2)</f>
        <v>24</v>
      </c>
      <c r="K183" t="s">
        <v>60</v>
      </c>
    </row>
    <row r="184" spans="1:11" x14ac:dyDescent="0.3">
      <c r="A184" s="29">
        <v>42795</v>
      </c>
      <c r="B184" t="s">
        <v>18</v>
      </c>
      <c r="C184" t="str">
        <f>VLOOKUP(Tableau4[[#This Row],[code livreur]],Tableau1[],2,0)</f>
        <v>Enzo</v>
      </c>
      <c r="D184" t="s">
        <v>143</v>
      </c>
      <c r="G184">
        <v>68</v>
      </c>
      <c r="H184" t="str">
        <f>VLOOKUP(Tableau4[[#This Row],[poids (kg)]],Tableau5[],2,1)</f>
        <v>moyen</v>
      </c>
      <c r="I184">
        <v>24100</v>
      </c>
      <c r="J184" t="str">
        <f>LEFT(Tableau4[[#This Row],[CP]],2)</f>
        <v>24</v>
      </c>
      <c r="K184" t="s">
        <v>59</v>
      </c>
    </row>
    <row r="185" spans="1:11" x14ac:dyDescent="0.3">
      <c r="A185" s="29">
        <v>42861</v>
      </c>
      <c r="B185" t="s">
        <v>26</v>
      </c>
      <c r="C185" t="str">
        <f>VLOOKUP(Tableau4[[#This Row],[code livreur]],Tableau1[],2,0)</f>
        <v>Jack</v>
      </c>
      <c r="D185" t="s">
        <v>146</v>
      </c>
      <c r="G185">
        <v>68</v>
      </c>
      <c r="H185" t="str">
        <f>VLOOKUP(Tableau4[[#This Row],[poids (kg)]],Tableau5[],2,1)</f>
        <v>moyen</v>
      </c>
      <c r="I185">
        <v>24270</v>
      </c>
      <c r="J185" t="str">
        <f>LEFT(Tableau4[[#This Row],[CP]],2)</f>
        <v>24</v>
      </c>
      <c r="K185" t="s">
        <v>73</v>
      </c>
    </row>
    <row r="186" spans="1:11" x14ac:dyDescent="0.3">
      <c r="A186" s="29">
        <v>42899</v>
      </c>
      <c r="B186" t="s">
        <v>29</v>
      </c>
      <c r="C186" t="str">
        <f>VLOOKUP(Tableau4[[#This Row],[code livreur]],Tableau1[],2,0)</f>
        <v>Mouton</v>
      </c>
      <c r="D186" t="s">
        <v>142</v>
      </c>
      <c r="G186">
        <v>68</v>
      </c>
      <c r="H186" t="str">
        <f>VLOOKUP(Tableau4[[#This Row],[poids (kg)]],Tableau5[],2,1)</f>
        <v>moyen</v>
      </c>
      <c r="I186">
        <v>24440</v>
      </c>
      <c r="J186" t="str">
        <f>LEFT(Tableau4[[#This Row],[CP]],2)</f>
        <v>24</v>
      </c>
      <c r="K186" t="s">
        <v>52</v>
      </c>
    </row>
    <row r="187" spans="1:11" x14ac:dyDescent="0.3">
      <c r="A187" s="29">
        <v>42929</v>
      </c>
      <c r="B187" t="s">
        <v>27</v>
      </c>
      <c r="C187" t="str">
        <f>VLOOKUP(Tableau4[[#This Row],[code livreur]],Tableau1[],2,0)</f>
        <v>Niki</v>
      </c>
      <c r="D187" t="s">
        <v>144</v>
      </c>
      <c r="G187">
        <v>68</v>
      </c>
      <c r="H187" t="str">
        <f>VLOOKUP(Tableau4[[#This Row],[poids (kg)]],Tableau5[],2,1)</f>
        <v>moyen</v>
      </c>
      <c r="I187">
        <v>24490</v>
      </c>
      <c r="J187" t="str">
        <f>LEFT(Tableau4[[#This Row],[CP]],2)</f>
        <v>24</v>
      </c>
      <c r="K187" t="s">
        <v>90</v>
      </c>
    </row>
    <row r="188" spans="1:11" x14ac:dyDescent="0.3">
      <c r="A188" s="29">
        <v>42949</v>
      </c>
      <c r="B188" t="s">
        <v>16</v>
      </c>
      <c r="C188" t="str">
        <f>VLOOKUP(Tableau4[[#This Row],[code livreur]],Tableau1[],2,0)</f>
        <v>Prost</v>
      </c>
      <c r="D188" t="s">
        <v>147</v>
      </c>
      <c r="G188">
        <v>68</v>
      </c>
      <c r="H188" t="str">
        <f>VLOOKUP(Tableau4[[#This Row],[poids (kg)]],Tableau5[],2,1)</f>
        <v>moyen</v>
      </c>
      <c r="I188">
        <v>24130</v>
      </c>
      <c r="J188" t="str">
        <f>LEFT(Tableau4[[#This Row],[CP]],2)</f>
        <v>24</v>
      </c>
      <c r="K188" t="s">
        <v>62</v>
      </c>
    </row>
    <row r="189" spans="1:11" x14ac:dyDescent="0.3">
      <c r="A189" s="29">
        <v>42988</v>
      </c>
      <c r="B189" t="s">
        <v>28</v>
      </c>
      <c r="C189" t="str">
        <f>VLOOKUP(Tableau4[[#This Row],[code livreur]],Tableau1[],2,0)</f>
        <v>Thirion</v>
      </c>
      <c r="D189" t="s">
        <v>145</v>
      </c>
      <c r="G189">
        <v>68</v>
      </c>
      <c r="H189" t="str">
        <f>VLOOKUP(Tableau4[[#This Row],[poids (kg)]],Tableau5[],2,1)</f>
        <v>moyen</v>
      </c>
      <c r="I189">
        <v>24220</v>
      </c>
      <c r="J189" t="str">
        <f>LEFT(Tableau4[[#This Row],[CP]],2)</f>
        <v>24</v>
      </c>
      <c r="K189" t="s">
        <v>55</v>
      </c>
    </row>
    <row r="190" spans="1:11" x14ac:dyDescent="0.3">
      <c r="A190" s="29">
        <v>42994</v>
      </c>
      <c r="B190" t="s">
        <v>17</v>
      </c>
      <c r="C190" t="str">
        <f>VLOOKUP(Tableau4[[#This Row],[code livreur]],Tableau1[],2,0)</f>
        <v>Vettel</v>
      </c>
      <c r="D190" t="s">
        <v>144</v>
      </c>
      <c r="G190">
        <v>68</v>
      </c>
      <c r="H190" t="str">
        <f>VLOOKUP(Tableau4[[#This Row],[poids (kg)]],Tableau5[],2,1)</f>
        <v>moyen</v>
      </c>
      <c r="I190">
        <v>24320</v>
      </c>
      <c r="J190" t="str">
        <f>LEFT(Tableau4[[#This Row],[CP]],2)</f>
        <v>24</v>
      </c>
      <c r="K190" t="s">
        <v>76</v>
      </c>
    </row>
    <row r="191" spans="1:11" x14ac:dyDescent="0.3">
      <c r="A191" s="29">
        <v>42996</v>
      </c>
      <c r="B191" t="s">
        <v>19</v>
      </c>
      <c r="C191" t="str">
        <f>VLOOKUP(Tableau4[[#This Row],[code livreur]],Tableau1[],2,0)</f>
        <v>Dan</v>
      </c>
      <c r="D191" t="s">
        <v>147</v>
      </c>
      <c r="G191">
        <v>68</v>
      </c>
      <c r="H191" t="str">
        <f>VLOOKUP(Tableau4[[#This Row],[poids (kg)]],Tableau5[],2,1)</f>
        <v>moyen</v>
      </c>
      <c r="I191">
        <v>24520</v>
      </c>
      <c r="J191" t="str">
        <f>LEFT(Tableau4[[#This Row],[CP]],2)</f>
        <v>24</v>
      </c>
      <c r="K191" t="s">
        <v>93</v>
      </c>
    </row>
    <row r="192" spans="1:11" x14ac:dyDescent="0.3">
      <c r="A192" s="29">
        <v>43077</v>
      </c>
      <c r="B192" t="s">
        <v>30</v>
      </c>
      <c r="C192" t="str">
        <f>VLOOKUP(Tableau4[[#This Row],[code livreur]],Tableau1[],2,0)</f>
        <v>Du Gast</v>
      </c>
      <c r="D192" t="s">
        <v>143</v>
      </c>
      <c r="G192">
        <v>68</v>
      </c>
      <c r="H192" t="str">
        <f>VLOOKUP(Tableau4[[#This Row],[poids (kg)]],Tableau5[],2,1)</f>
        <v>moyen</v>
      </c>
      <c r="I192">
        <v>24120</v>
      </c>
      <c r="J192" t="str">
        <f>LEFT(Tableau4[[#This Row],[CP]],2)</f>
        <v>24</v>
      </c>
      <c r="K192" t="s">
        <v>61</v>
      </c>
    </row>
    <row r="193" spans="1:11" x14ac:dyDescent="0.3">
      <c r="A193" s="29">
        <v>42815</v>
      </c>
      <c r="B193" t="s">
        <v>18</v>
      </c>
      <c r="C193" t="str">
        <f>VLOOKUP(Tableau4[[#This Row],[code livreur]],Tableau1[],2,0)</f>
        <v>Enzo</v>
      </c>
      <c r="D193" t="s">
        <v>142</v>
      </c>
      <c r="G193">
        <v>69</v>
      </c>
      <c r="H193" t="str">
        <f>VLOOKUP(Tableau4[[#This Row],[poids (kg)]],Tableau5[],2,1)</f>
        <v>moyen</v>
      </c>
      <c r="I193">
        <v>24490</v>
      </c>
      <c r="J193" t="str">
        <f>LEFT(Tableau4[[#This Row],[CP]],2)</f>
        <v>24</v>
      </c>
      <c r="K193" t="s">
        <v>90</v>
      </c>
    </row>
    <row r="194" spans="1:11" x14ac:dyDescent="0.3">
      <c r="A194" s="29">
        <v>42840</v>
      </c>
      <c r="B194" t="s">
        <v>26</v>
      </c>
      <c r="C194" t="str">
        <f>VLOOKUP(Tableau4[[#This Row],[code livreur]],Tableau1[],2,0)</f>
        <v>Jack</v>
      </c>
      <c r="D194" t="s">
        <v>144</v>
      </c>
      <c r="G194">
        <v>69</v>
      </c>
      <c r="H194" t="str">
        <f>VLOOKUP(Tableau4[[#This Row],[poids (kg)]],Tableau5[],2,1)</f>
        <v>moyen</v>
      </c>
      <c r="I194">
        <v>24570</v>
      </c>
      <c r="J194" t="str">
        <f>LEFT(Tableau4[[#This Row],[CP]],2)</f>
        <v>24</v>
      </c>
      <c r="K194" t="s">
        <v>98</v>
      </c>
    </row>
    <row r="195" spans="1:11" x14ac:dyDescent="0.3">
      <c r="A195" s="29">
        <v>42844</v>
      </c>
      <c r="B195" t="s">
        <v>29</v>
      </c>
      <c r="C195" t="str">
        <f>VLOOKUP(Tableau4[[#This Row],[code livreur]],Tableau1[],2,0)</f>
        <v>Mouton</v>
      </c>
      <c r="D195" t="s">
        <v>146</v>
      </c>
      <c r="G195">
        <v>69</v>
      </c>
      <c r="H195" t="str">
        <f>VLOOKUP(Tableau4[[#This Row],[poids (kg)]],Tableau5[],2,1)</f>
        <v>moyen</v>
      </c>
      <c r="I195">
        <v>24150</v>
      </c>
      <c r="J195" t="str">
        <f>LEFT(Tableau4[[#This Row],[CP]],2)</f>
        <v>24</v>
      </c>
      <c r="K195" t="s">
        <v>64</v>
      </c>
    </row>
    <row r="196" spans="1:11" x14ac:dyDescent="0.3">
      <c r="A196" s="29">
        <v>42870</v>
      </c>
      <c r="B196" t="s">
        <v>27</v>
      </c>
      <c r="C196" t="str">
        <f>VLOOKUP(Tableau4[[#This Row],[code livreur]],Tableau1[],2,0)</f>
        <v>Niki</v>
      </c>
      <c r="D196" t="s">
        <v>147</v>
      </c>
      <c r="G196">
        <v>69</v>
      </c>
      <c r="H196" t="str">
        <f>VLOOKUP(Tableau4[[#This Row],[poids (kg)]],Tableau5[],2,1)</f>
        <v>moyen</v>
      </c>
      <c r="I196">
        <v>24110</v>
      </c>
      <c r="J196" t="str">
        <f>LEFT(Tableau4[[#This Row],[CP]],2)</f>
        <v>24</v>
      </c>
      <c r="K196" t="s">
        <v>60</v>
      </c>
    </row>
    <row r="197" spans="1:11" x14ac:dyDescent="0.3">
      <c r="A197" s="29">
        <v>42983</v>
      </c>
      <c r="B197" t="s">
        <v>16</v>
      </c>
      <c r="C197" t="str">
        <f>VLOOKUP(Tableau4[[#This Row],[code livreur]],Tableau1[],2,0)</f>
        <v>Prost</v>
      </c>
      <c r="D197" t="s">
        <v>147</v>
      </c>
      <c r="G197">
        <v>69</v>
      </c>
      <c r="H197" t="str">
        <f>VLOOKUP(Tableau4[[#This Row],[poids (kg)]],Tableau5[],2,1)</f>
        <v>moyen</v>
      </c>
      <c r="I197">
        <v>24800</v>
      </c>
      <c r="J197" t="str">
        <f>LEFT(Tableau4[[#This Row],[CP]],2)</f>
        <v>24</v>
      </c>
      <c r="K197" t="s">
        <v>107</v>
      </c>
    </row>
    <row r="198" spans="1:11" x14ac:dyDescent="0.3">
      <c r="A198" s="29">
        <v>42832</v>
      </c>
      <c r="B198" t="s">
        <v>28</v>
      </c>
      <c r="C198" t="str">
        <f>VLOOKUP(Tableau4[[#This Row],[code livreur]],Tableau1[],2,0)</f>
        <v>Thirion</v>
      </c>
      <c r="D198" t="s">
        <v>143</v>
      </c>
      <c r="G198">
        <v>70</v>
      </c>
      <c r="H198" t="str">
        <f>VLOOKUP(Tableau4[[#This Row],[poids (kg)]],Tableau5[],2,1)</f>
        <v>moyen</v>
      </c>
      <c r="I198">
        <v>24610</v>
      </c>
      <c r="J198" t="str">
        <f>LEFT(Tableau4[[#This Row],[CP]],2)</f>
        <v>24</v>
      </c>
      <c r="K198" t="s">
        <v>101</v>
      </c>
    </row>
    <row r="199" spans="1:11" x14ac:dyDescent="0.3">
      <c r="A199" s="29">
        <v>42847</v>
      </c>
      <c r="B199" t="s">
        <v>17</v>
      </c>
      <c r="C199" t="str">
        <f>VLOOKUP(Tableau4[[#This Row],[code livreur]],Tableau1[],2,0)</f>
        <v>Vettel</v>
      </c>
      <c r="D199" t="s">
        <v>143</v>
      </c>
      <c r="G199">
        <v>70</v>
      </c>
      <c r="H199" t="str">
        <f>VLOOKUP(Tableau4[[#This Row],[poids (kg)]],Tableau5[],2,1)</f>
        <v>moyen</v>
      </c>
      <c r="I199">
        <v>24680</v>
      </c>
      <c r="J199" t="str">
        <f>LEFT(Tableau4[[#This Row],[CP]],2)</f>
        <v>24</v>
      </c>
      <c r="K199" t="s">
        <v>105</v>
      </c>
    </row>
    <row r="200" spans="1:11" x14ac:dyDescent="0.3">
      <c r="A200" s="29">
        <v>42872</v>
      </c>
      <c r="B200" t="s">
        <v>19</v>
      </c>
      <c r="C200" t="str">
        <f>VLOOKUP(Tableau4[[#This Row],[code livreur]],Tableau1[],2,0)</f>
        <v>Dan</v>
      </c>
      <c r="D200" t="s">
        <v>143</v>
      </c>
      <c r="G200">
        <v>70</v>
      </c>
      <c r="H200" t="str">
        <f>VLOOKUP(Tableau4[[#This Row],[poids (kg)]],Tableau5[],2,1)</f>
        <v>moyen</v>
      </c>
      <c r="I200">
        <v>24340</v>
      </c>
      <c r="J200" t="str">
        <f>LEFT(Tableau4[[#This Row],[CP]],2)</f>
        <v>24</v>
      </c>
      <c r="K200" t="s">
        <v>56</v>
      </c>
    </row>
    <row r="201" spans="1:11" x14ac:dyDescent="0.3">
      <c r="A201" s="29">
        <v>42893</v>
      </c>
      <c r="B201" t="s">
        <v>30</v>
      </c>
      <c r="C201" t="str">
        <f>VLOOKUP(Tableau4[[#This Row],[code livreur]],Tableau1[],2,0)</f>
        <v>Du Gast</v>
      </c>
      <c r="D201" t="s">
        <v>143</v>
      </c>
      <c r="G201">
        <v>70</v>
      </c>
      <c r="H201" t="str">
        <f>VLOOKUP(Tableau4[[#This Row],[poids (kg)]],Tableau5[],2,1)</f>
        <v>moyen</v>
      </c>
      <c r="I201">
        <v>24150</v>
      </c>
      <c r="J201" t="str">
        <f>LEFT(Tableau4[[#This Row],[CP]],2)</f>
        <v>24</v>
      </c>
      <c r="K201" t="s">
        <v>64</v>
      </c>
    </row>
    <row r="202" spans="1:11" x14ac:dyDescent="0.3">
      <c r="A202" s="29">
        <v>42934</v>
      </c>
      <c r="B202" t="s">
        <v>18</v>
      </c>
      <c r="C202" t="str">
        <f>VLOOKUP(Tableau4[[#This Row],[code livreur]],Tableau1[],2,0)</f>
        <v>Enzo</v>
      </c>
      <c r="D202" t="s">
        <v>142</v>
      </c>
      <c r="G202">
        <v>70</v>
      </c>
      <c r="H202" t="str">
        <f>VLOOKUP(Tableau4[[#This Row],[poids (kg)]],Tableau5[],2,1)</f>
        <v>moyen</v>
      </c>
      <c r="I202">
        <v>24750</v>
      </c>
      <c r="J202" t="str">
        <f>LEFT(Tableau4[[#This Row],[CP]],2)</f>
        <v>24</v>
      </c>
      <c r="K202" t="s">
        <v>51</v>
      </c>
    </row>
    <row r="203" spans="1:11" x14ac:dyDescent="0.3">
      <c r="A203" s="29">
        <v>42935</v>
      </c>
      <c r="B203" t="s">
        <v>26</v>
      </c>
      <c r="C203" t="str">
        <f>VLOOKUP(Tableau4[[#This Row],[code livreur]],Tableau1[],2,0)</f>
        <v>Jack</v>
      </c>
      <c r="D203" t="s">
        <v>147</v>
      </c>
      <c r="G203">
        <v>70</v>
      </c>
      <c r="H203" t="str">
        <f>VLOOKUP(Tableau4[[#This Row],[poids (kg)]],Tableau5[],2,1)</f>
        <v>moyen</v>
      </c>
      <c r="I203">
        <v>24300</v>
      </c>
      <c r="J203" t="str">
        <f>LEFT(Tableau4[[#This Row],[CP]],2)</f>
        <v>24</v>
      </c>
      <c r="K203" t="s">
        <v>75</v>
      </c>
    </row>
    <row r="204" spans="1:11" x14ac:dyDescent="0.3">
      <c r="A204" s="29">
        <v>42938</v>
      </c>
      <c r="B204" t="s">
        <v>29</v>
      </c>
      <c r="C204" t="str">
        <f>VLOOKUP(Tableau4[[#This Row],[code livreur]],Tableau1[],2,0)</f>
        <v>Mouton</v>
      </c>
      <c r="D204" t="s">
        <v>147</v>
      </c>
      <c r="G204">
        <v>70</v>
      </c>
      <c r="H204" t="str">
        <f>VLOOKUP(Tableau4[[#This Row],[poids (kg)]],Tableau5[],2,1)</f>
        <v>moyen</v>
      </c>
      <c r="I204">
        <v>24470</v>
      </c>
      <c r="J204" t="str">
        <f>LEFT(Tableau4[[#This Row],[CP]],2)</f>
        <v>24</v>
      </c>
      <c r="K204" t="s">
        <v>88</v>
      </c>
    </row>
    <row r="205" spans="1:11" x14ac:dyDescent="0.3">
      <c r="A205" s="29">
        <v>42976</v>
      </c>
      <c r="B205" t="s">
        <v>27</v>
      </c>
      <c r="C205" t="str">
        <f>VLOOKUP(Tableau4[[#This Row],[code livreur]],Tableau1[],2,0)</f>
        <v>Niki</v>
      </c>
      <c r="D205" t="s">
        <v>147</v>
      </c>
      <c r="G205">
        <v>70</v>
      </c>
      <c r="H205" t="str">
        <f>VLOOKUP(Tableau4[[#This Row],[poids (kg)]],Tableau5[],2,1)</f>
        <v>moyen</v>
      </c>
      <c r="I205">
        <v>24680</v>
      </c>
      <c r="J205" t="str">
        <f>LEFT(Tableau4[[#This Row],[CP]],2)</f>
        <v>24</v>
      </c>
      <c r="K205" t="s">
        <v>105</v>
      </c>
    </row>
    <row r="206" spans="1:11" x14ac:dyDescent="0.3">
      <c r="A206" s="29">
        <v>43008</v>
      </c>
      <c r="B206" t="s">
        <v>16</v>
      </c>
      <c r="C206" t="str">
        <f>VLOOKUP(Tableau4[[#This Row],[code livreur]],Tableau1[],2,0)</f>
        <v>Prost</v>
      </c>
      <c r="D206" t="s">
        <v>147</v>
      </c>
      <c r="G206">
        <v>70</v>
      </c>
      <c r="H206" t="str">
        <f>VLOOKUP(Tableau4[[#This Row],[poids (kg)]],Tableau5[],2,1)</f>
        <v>moyen</v>
      </c>
      <c r="I206">
        <v>24250</v>
      </c>
      <c r="J206" t="str">
        <f>LEFT(Tableau4[[#This Row],[CP]],2)</f>
        <v>24</v>
      </c>
      <c r="K206" t="s">
        <v>71</v>
      </c>
    </row>
    <row r="207" spans="1:11" x14ac:dyDescent="0.3">
      <c r="A207" s="29">
        <v>42779</v>
      </c>
      <c r="B207" t="s">
        <v>28</v>
      </c>
      <c r="C207" t="str">
        <f>VLOOKUP(Tableau4[[#This Row],[code livreur]],Tableau1[],2,0)</f>
        <v>Thirion</v>
      </c>
      <c r="D207" t="s">
        <v>142</v>
      </c>
      <c r="G207">
        <v>71</v>
      </c>
      <c r="H207" t="str">
        <f>VLOOKUP(Tableau4[[#This Row],[poids (kg)]],Tableau5[],2,1)</f>
        <v>moyen</v>
      </c>
      <c r="I207">
        <v>24170</v>
      </c>
      <c r="J207" t="str">
        <f>LEFT(Tableau4[[#This Row],[CP]],2)</f>
        <v>24</v>
      </c>
      <c r="K207" t="s">
        <v>50</v>
      </c>
    </row>
    <row r="208" spans="1:11" x14ac:dyDescent="0.3">
      <c r="A208" s="29">
        <v>42817</v>
      </c>
      <c r="B208" t="s">
        <v>17</v>
      </c>
      <c r="C208" t="str">
        <f>VLOOKUP(Tableau4[[#This Row],[code livreur]],Tableau1[],2,0)</f>
        <v>Vettel</v>
      </c>
      <c r="D208" t="s">
        <v>142</v>
      </c>
      <c r="G208">
        <v>71</v>
      </c>
      <c r="H208" t="str">
        <f>VLOOKUP(Tableau4[[#This Row],[poids (kg)]],Tableau5[],2,1)</f>
        <v>moyen</v>
      </c>
      <c r="I208">
        <v>24580</v>
      </c>
      <c r="J208" t="str">
        <f>LEFT(Tableau4[[#This Row],[CP]],2)</f>
        <v>24</v>
      </c>
      <c r="K208" t="s">
        <v>99</v>
      </c>
    </row>
    <row r="209" spans="1:11" x14ac:dyDescent="0.3">
      <c r="A209" s="29">
        <v>42906</v>
      </c>
      <c r="B209" t="s">
        <v>19</v>
      </c>
      <c r="C209" t="str">
        <f>VLOOKUP(Tableau4[[#This Row],[code livreur]],Tableau1[],2,0)</f>
        <v>Dan</v>
      </c>
      <c r="D209" t="s">
        <v>147</v>
      </c>
      <c r="G209">
        <v>71</v>
      </c>
      <c r="H209" t="str">
        <f>VLOOKUP(Tableau4[[#This Row],[poids (kg)]],Tableau5[],2,1)</f>
        <v>moyen</v>
      </c>
      <c r="I209">
        <v>24130</v>
      </c>
      <c r="J209" t="str">
        <f>LEFT(Tableau4[[#This Row],[CP]],2)</f>
        <v>24</v>
      </c>
      <c r="K209" t="s">
        <v>62</v>
      </c>
    </row>
    <row r="210" spans="1:11" x14ac:dyDescent="0.3">
      <c r="A210" s="29">
        <v>42911</v>
      </c>
      <c r="B210" t="s">
        <v>30</v>
      </c>
      <c r="C210" t="str">
        <f>VLOOKUP(Tableau4[[#This Row],[code livreur]],Tableau1[],2,0)</f>
        <v>Du Gast</v>
      </c>
      <c r="D210" t="s">
        <v>146</v>
      </c>
      <c r="G210">
        <v>71</v>
      </c>
      <c r="H210" t="str">
        <f>VLOOKUP(Tableau4[[#This Row],[poids (kg)]],Tableau5[],2,1)</f>
        <v>moyen</v>
      </c>
      <c r="I210">
        <v>24300</v>
      </c>
      <c r="J210" t="str">
        <f>LEFT(Tableau4[[#This Row],[CP]],2)</f>
        <v>24</v>
      </c>
      <c r="K210" t="s">
        <v>75</v>
      </c>
    </row>
    <row r="211" spans="1:11" x14ac:dyDescent="0.3">
      <c r="A211" s="29">
        <v>42918</v>
      </c>
      <c r="B211" t="s">
        <v>18</v>
      </c>
      <c r="C211" t="str">
        <f>VLOOKUP(Tableau4[[#This Row],[code livreur]],Tableau1[],2,0)</f>
        <v>Enzo</v>
      </c>
      <c r="D211" t="s">
        <v>142</v>
      </c>
      <c r="G211">
        <v>71</v>
      </c>
      <c r="H211" t="str">
        <f>VLOOKUP(Tableau4[[#This Row],[poids (kg)]],Tableau5[],2,1)</f>
        <v>moyen</v>
      </c>
      <c r="I211">
        <v>24520</v>
      </c>
      <c r="J211" t="str">
        <f>LEFT(Tableau4[[#This Row],[CP]],2)</f>
        <v>24</v>
      </c>
      <c r="K211" t="s">
        <v>93</v>
      </c>
    </row>
    <row r="212" spans="1:11" x14ac:dyDescent="0.3">
      <c r="A212" s="29">
        <v>42963</v>
      </c>
      <c r="B212" t="s">
        <v>26</v>
      </c>
      <c r="C212" t="str">
        <f>VLOOKUP(Tableau4[[#This Row],[code livreur]],Tableau1[],2,0)</f>
        <v>Jack</v>
      </c>
      <c r="D212" t="s">
        <v>147</v>
      </c>
      <c r="G212">
        <v>71</v>
      </c>
      <c r="H212" t="str">
        <f>VLOOKUP(Tableau4[[#This Row],[poids (kg)]],Tableau5[],2,1)</f>
        <v>moyen</v>
      </c>
      <c r="I212">
        <v>24160</v>
      </c>
      <c r="J212" t="str">
        <f>LEFT(Tableau4[[#This Row],[CP]],2)</f>
        <v>24</v>
      </c>
      <c r="K212" t="s">
        <v>65</v>
      </c>
    </row>
    <row r="213" spans="1:11" x14ac:dyDescent="0.3">
      <c r="A213" s="29">
        <v>42880</v>
      </c>
      <c r="B213" t="s">
        <v>29</v>
      </c>
      <c r="C213" t="str">
        <f>VLOOKUP(Tableau4[[#This Row],[code livreur]],Tableau1[],2,0)</f>
        <v>Mouton</v>
      </c>
      <c r="D213" t="s">
        <v>142</v>
      </c>
      <c r="G213">
        <v>72</v>
      </c>
      <c r="H213" t="str">
        <f>VLOOKUP(Tableau4[[#This Row],[poids (kg)]],Tableau5[],2,1)</f>
        <v>moyen</v>
      </c>
      <c r="I213">
        <v>24410</v>
      </c>
      <c r="J213" t="str">
        <f>LEFT(Tableau4[[#This Row],[CP]],2)</f>
        <v>24</v>
      </c>
      <c r="K213" t="s">
        <v>57</v>
      </c>
    </row>
    <row r="214" spans="1:11" x14ac:dyDescent="0.3">
      <c r="A214" s="29">
        <v>42943</v>
      </c>
      <c r="B214" t="s">
        <v>27</v>
      </c>
      <c r="C214" t="str">
        <f>VLOOKUP(Tableau4[[#This Row],[code livreur]],Tableau1[],2,0)</f>
        <v>Niki</v>
      </c>
      <c r="D214" t="s">
        <v>147</v>
      </c>
      <c r="G214">
        <v>72</v>
      </c>
      <c r="H214" t="str">
        <f>VLOOKUP(Tableau4[[#This Row],[poids (kg)]],Tableau5[],2,1)</f>
        <v>moyen</v>
      </c>
      <c r="I214">
        <v>24100</v>
      </c>
      <c r="J214" t="str">
        <f>LEFT(Tableau4[[#This Row],[CP]],2)</f>
        <v>24</v>
      </c>
      <c r="K214" t="s">
        <v>59</v>
      </c>
    </row>
    <row r="215" spans="1:11" x14ac:dyDescent="0.3">
      <c r="A215" s="29">
        <v>43009</v>
      </c>
      <c r="B215" t="s">
        <v>16</v>
      </c>
      <c r="C215" t="str">
        <f>VLOOKUP(Tableau4[[#This Row],[code livreur]],Tableau1[],2,0)</f>
        <v>Prost</v>
      </c>
      <c r="D215" t="s">
        <v>146</v>
      </c>
      <c r="G215">
        <v>72</v>
      </c>
      <c r="H215" t="str">
        <f>VLOOKUP(Tableau4[[#This Row],[poids (kg)]],Tableau5[],2,1)</f>
        <v>moyen</v>
      </c>
      <c r="I215">
        <v>24360</v>
      </c>
      <c r="J215" t="str">
        <f>LEFT(Tableau4[[#This Row],[CP]],2)</f>
        <v>24</v>
      </c>
      <c r="K215" t="s">
        <v>79</v>
      </c>
    </row>
    <row r="216" spans="1:11" x14ac:dyDescent="0.3">
      <c r="A216" s="29">
        <v>43086</v>
      </c>
      <c r="B216" t="s">
        <v>28</v>
      </c>
      <c r="C216" t="str">
        <f>VLOOKUP(Tableau4[[#This Row],[code livreur]],Tableau1[],2,0)</f>
        <v>Thirion</v>
      </c>
      <c r="D216" t="s">
        <v>143</v>
      </c>
      <c r="G216">
        <v>72</v>
      </c>
      <c r="H216" t="str">
        <f>VLOOKUP(Tableau4[[#This Row],[poids (kg)]],Tableau5[],2,1)</f>
        <v>moyen</v>
      </c>
      <c r="I216">
        <v>24380</v>
      </c>
      <c r="J216" t="str">
        <f>LEFT(Tableau4[[#This Row],[CP]],2)</f>
        <v>24</v>
      </c>
      <c r="K216" t="s">
        <v>81</v>
      </c>
    </row>
    <row r="217" spans="1:11" x14ac:dyDescent="0.3">
      <c r="A217" s="29">
        <v>42868</v>
      </c>
      <c r="B217" t="s">
        <v>17</v>
      </c>
      <c r="C217" t="str">
        <f>VLOOKUP(Tableau4[[#This Row],[code livreur]],Tableau1[],2,0)</f>
        <v>Vettel</v>
      </c>
      <c r="D217" t="s">
        <v>146</v>
      </c>
      <c r="G217">
        <v>73</v>
      </c>
      <c r="H217" t="str">
        <f>VLOOKUP(Tableau4[[#This Row],[poids (kg)]],Tableau5[],2,1)</f>
        <v>moyen</v>
      </c>
      <c r="I217">
        <v>24400</v>
      </c>
      <c r="J217" t="str">
        <f>LEFT(Tableau4[[#This Row],[CP]],2)</f>
        <v>24</v>
      </c>
      <c r="K217" t="s">
        <v>83</v>
      </c>
    </row>
    <row r="218" spans="1:11" x14ac:dyDescent="0.3">
      <c r="A218" s="29">
        <v>42879</v>
      </c>
      <c r="B218" t="s">
        <v>19</v>
      </c>
      <c r="C218" t="str">
        <f>VLOOKUP(Tableau4[[#This Row],[code livreur]],Tableau1[],2,0)</f>
        <v>Dan</v>
      </c>
      <c r="D218" t="s">
        <v>143</v>
      </c>
      <c r="G218">
        <v>73</v>
      </c>
      <c r="H218" t="str">
        <f>VLOOKUP(Tableau4[[#This Row],[poids (kg)]],Tableau5[],2,1)</f>
        <v>moyen</v>
      </c>
      <c r="I218">
        <v>24510</v>
      </c>
      <c r="J218" t="str">
        <f>LEFT(Tableau4[[#This Row],[CP]],2)</f>
        <v>24</v>
      </c>
      <c r="K218" t="s">
        <v>92</v>
      </c>
    </row>
    <row r="219" spans="1:11" x14ac:dyDescent="0.3">
      <c r="A219" s="29">
        <v>42885</v>
      </c>
      <c r="B219" t="s">
        <v>30</v>
      </c>
      <c r="C219" t="str">
        <f>VLOOKUP(Tableau4[[#This Row],[code livreur]],Tableau1[],2,0)</f>
        <v>Du Gast</v>
      </c>
      <c r="D219" t="s">
        <v>146</v>
      </c>
      <c r="G219">
        <v>73</v>
      </c>
      <c r="H219" t="str">
        <f>VLOOKUP(Tableau4[[#This Row],[poids (kg)]],Tableau5[],2,1)</f>
        <v>moyen</v>
      </c>
      <c r="I219">
        <v>24570</v>
      </c>
      <c r="J219" t="str">
        <f>LEFT(Tableau4[[#This Row],[CP]],2)</f>
        <v>24</v>
      </c>
      <c r="K219" t="s">
        <v>98</v>
      </c>
    </row>
    <row r="220" spans="1:11" x14ac:dyDescent="0.3">
      <c r="A220" s="29">
        <v>42934</v>
      </c>
      <c r="B220" t="s">
        <v>18</v>
      </c>
      <c r="C220" t="str">
        <f>VLOOKUP(Tableau4[[#This Row],[code livreur]],Tableau1[],2,0)</f>
        <v>Enzo</v>
      </c>
      <c r="D220" t="s">
        <v>142</v>
      </c>
      <c r="F220" t="s">
        <v>148</v>
      </c>
      <c r="G220">
        <v>73</v>
      </c>
      <c r="H220" t="str">
        <f>VLOOKUP(Tableau4[[#This Row],[poids (kg)]],Tableau5[],2,1)</f>
        <v>moyen</v>
      </c>
      <c r="I220">
        <v>24330</v>
      </c>
      <c r="J220" t="str">
        <f>LEFT(Tableau4[[#This Row],[CP]],2)</f>
        <v>24</v>
      </c>
      <c r="K220" t="s">
        <v>77</v>
      </c>
    </row>
    <row r="221" spans="1:11" x14ac:dyDescent="0.3">
      <c r="A221" s="29">
        <v>42960</v>
      </c>
      <c r="B221" t="s">
        <v>26</v>
      </c>
      <c r="C221" t="str">
        <f>VLOOKUP(Tableau4[[#This Row],[code livreur]],Tableau1[],2,0)</f>
        <v>Jack</v>
      </c>
      <c r="D221" t="s">
        <v>142</v>
      </c>
      <c r="G221">
        <v>73</v>
      </c>
      <c r="H221" t="str">
        <f>VLOOKUP(Tableau4[[#This Row],[poids (kg)]],Tableau5[],2,1)</f>
        <v>moyen</v>
      </c>
      <c r="I221">
        <v>24160</v>
      </c>
      <c r="J221" t="str">
        <f>LEFT(Tableau4[[#This Row],[CP]],2)</f>
        <v>24</v>
      </c>
      <c r="K221" t="s">
        <v>65</v>
      </c>
    </row>
    <row r="222" spans="1:11" x14ac:dyDescent="0.3">
      <c r="A222" s="29">
        <v>42980</v>
      </c>
      <c r="B222" t="s">
        <v>29</v>
      </c>
      <c r="C222" t="str">
        <f>VLOOKUP(Tableau4[[#This Row],[code livreur]],Tableau1[],2,0)</f>
        <v>Mouton</v>
      </c>
      <c r="D222" t="s">
        <v>143</v>
      </c>
      <c r="G222">
        <v>73</v>
      </c>
      <c r="H222" t="str">
        <f>VLOOKUP(Tableau4[[#This Row],[poids (kg)]],Tableau5[],2,1)</f>
        <v>moyen</v>
      </c>
      <c r="I222">
        <v>24000</v>
      </c>
      <c r="J222" t="str">
        <f>LEFT(Tableau4[[#This Row],[CP]],2)</f>
        <v>24</v>
      </c>
      <c r="K222" t="s">
        <v>58</v>
      </c>
    </row>
    <row r="223" spans="1:11" x14ac:dyDescent="0.3">
      <c r="A223" s="29">
        <v>43009</v>
      </c>
      <c r="B223" t="s">
        <v>27</v>
      </c>
      <c r="C223" t="str">
        <f>VLOOKUP(Tableau4[[#This Row],[code livreur]],Tableau1[],2,0)</f>
        <v>Niki</v>
      </c>
      <c r="D223" t="s">
        <v>143</v>
      </c>
      <c r="G223">
        <v>73</v>
      </c>
      <c r="H223" t="str">
        <f>VLOOKUP(Tableau4[[#This Row],[poids (kg)]],Tableau5[],2,1)</f>
        <v>moyen</v>
      </c>
      <c r="I223">
        <v>24600</v>
      </c>
      <c r="J223" t="str">
        <f>LEFT(Tableau4[[#This Row],[CP]],2)</f>
        <v>24</v>
      </c>
      <c r="K223" t="s">
        <v>48</v>
      </c>
    </row>
    <row r="224" spans="1:11" x14ac:dyDescent="0.3">
      <c r="A224" s="29">
        <v>42846</v>
      </c>
      <c r="B224" t="s">
        <v>16</v>
      </c>
      <c r="C224" t="str">
        <f>VLOOKUP(Tableau4[[#This Row],[code livreur]],Tableau1[],2,0)</f>
        <v>Prost</v>
      </c>
      <c r="D224" t="s">
        <v>142</v>
      </c>
      <c r="G224">
        <v>74</v>
      </c>
      <c r="H224" t="str">
        <f>VLOOKUP(Tableau4[[#This Row],[poids (kg)]],Tableau5[],2,1)</f>
        <v>moyen</v>
      </c>
      <c r="I224">
        <v>24380</v>
      </c>
      <c r="J224" t="str">
        <f>LEFT(Tableau4[[#This Row],[CP]],2)</f>
        <v>24</v>
      </c>
      <c r="K224" t="s">
        <v>81</v>
      </c>
    </row>
    <row r="225" spans="1:11" x14ac:dyDescent="0.3">
      <c r="A225" s="29">
        <v>42848</v>
      </c>
      <c r="B225" t="s">
        <v>28</v>
      </c>
      <c r="C225" t="str">
        <f>VLOOKUP(Tableau4[[#This Row],[code livreur]],Tableau1[],2,0)</f>
        <v>Thirion</v>
      </c>
      <c r="D225" t="s">
        <v>146</v>
      </c>
      <c r="G225">
        <v>74</v>
      </c>
      <c r="H225" t="str">
        <f>VLOOKUP(Tableau4[[#This Row],[poids (kg)]],Tableau5[],2,1)</f>
        <v>moyen</v>
      </c>
      <c r="I225">
        <v>24600</v>
      </c>
      <c r="J225" t="str">
        <f>LEFT(Tableau4[[#This Row],[CP]],2)</f>
        <v>24</v>
      </c>
      <c r="K225" t="s">
        <v>48</v>
      </c>
    </row>
    <row r="226" spans="1:11" x14ac:dyDescent="0.3">
      <c r="A226" s="29">
        <v>42852</v>
      </c>
      <c r="B226" t="s">
        <v>17</v>
      </c>
      <c r="C226" t="str">
        <f>VLOOKUP(Tableau4[[#This Row],[code livreur]],Tableau1[],2,0)</f>
        <v>Vettel</v>
      </c>
      <c r="D226" t="s">
        <v>147</v>
      </c>
      <c r="G226">
        <v>74</v>
      </c>
      <c r="H226" t="str">
        <f>VLOOKUP(Tableau4[[#This Row],[poids (kg)]],Tableau5[],2,1)</f>
        <v>moyen</v>
      </c>
      <c r="I226">
        <v>24520</v>
      </c>
      <c r="J226" t="str">
        <f>LEFT(Tableau4[[#This Row],[CP]],2)</f>
        <v>24</v>
      </c>
      <c r="K226" t="s">
        <v>93</v>
      </c>
    </row>
    <row r="227" spans="1:11" x14ac:dyDescent="0.3">
      <c r="A227" s="29">
        <v>42865</v>
      </c>
      <c r="B227" t="s">
        <v>19</v>
      </c>
      <c r="C227" t="str">
        <f>VLOOKUP(Tableau4[[#This Row],[code livreur]],Tableau1[],2,0)</f>
        <v>Dan</v>
      </c>
      <c r="D227" t="s">
        <v>142</v>
      </c>
      <c r="G227">
        <v>74</v>
      </c>
      <c r="H227" t="str">
        <f>VLOOKUP(Tableau4[[#This Row],[poids (kg)]],Tableau5[],2,1)</f>
        <v>moyen</v>
      </c>
      <c r="I227">
        <v>24800</v>
      </c>
      <c r="J227" t="str">
        <f>LEFT(Tableau4[[#This Row],[CP]],2)</f>
        <v>24</v>
      </c>
      <c r="K227" t="s">
        <v>107</v>
      </c>
    </row>
    <row r="228" spans="1:11" x14ac:dyDescent="0.3">
      <c r="A228" s="29">
        <v>42957</v>
      </c>
      <c r="B228" t="s">
        <v>30</v>
      </c>
      <c r="C228" t="str">
        <f>VLOOKUP(Tableau4[[#This Row],[code livreur]],Tableau1[],2,0)</f>
        <v>Du Gast</v>
      </c>
      <c r="D228" t="s">
        <v>144</v>
      </c>
      <c r="G228">
        <v>74</v>
      </c>
      <c r="H228" t="str">
        <f>VLOOKUP(Tableau4[[#This Row],[poids (kg)]],Tableau5[],2,1)</f>
        <v>moyen</v>
      </c>
      <c r="I228">
        <v>24560</v>
      </c>
      <c r="J228" t="str">
        <f>LEFT(Tableau4[[#This Row],[CP]],2)</f>
        <v>24</v>
      </c>
      <c r="K228" t="s">
        <v>97</v>
      </c>
    </row>
    <row r="229" spans="1:11" x14ac:dyDescent="0.3">
      <c r="A229" s="29">
        <v>43000</v>
      </c>
      <c r="B229" t="s">
        <v>18</v>
      </c>
      <c r="C229" t="str">
        <f>VLOOKUP(Tableau4[[#This Row],[code livreur]],Tableau1[],2,0)</f>
        <v>Enzo</v>
      </c>
      <c r="D229" t="s">
        <v>145</v>
      </c>
      <c r="G229">
        <v>74</v>
      </c>
      <c r="H229" t="str">
        <f>VLOOKUP(Tableau4[[#This Row],[poids (kg)]],Tableau5[],2,1)</f>
        <v>moyen</v>
      </c>
      <c r="I229">
        <v>24600</v>
      </c>
      <c r="J229" t="str">
        <f>LEFT(Tableau4[[#This Row],[CP]],2)</f>
        <v>24</v>
      </c>
      <c r="K229" t="s">
        <v>48</v>
      </c>
    </row>
    <row r="230" spans="1:11" x14ac:dyDescent="0.3">
      <c r="A230" s="29">
        <v>43016</v>
      </c>
      <c r="B230" t="s">
        <v>26</v>
      </c>
      <c r="C230" t="str">
        <f>VLOOKUP(Tableau4[[#This Row],[code livreur]],Tableau1[],2,0)</f>
        <v>Jack</v>
      </c>
      <c r="D230" t="s">
        <v>142</v>
      </c>
      <c r="G230">
        <v>74</v>
      </c>
      <c r="H230" t="str">
        <f>VLOOKUP(Tableau4[[#This Row],[poids (kg)]],Tableau5[],2,1)</f>
        <v>moyen</v>
      </c>
      <c r="I230">
        <v>24510</v>
      </c>
      <c r="J230" t="str">
        <f>LEFT(Tableau4[[#This Row],[CP]],2)</f>
        <v>24</v>
      </c>
      <c r="K230" t="s">
        <v>92</v>
      </c>
    </row>
    <row r="231" spans="1:11" x14ac:dyDescent="0.3">
      <c r="A231" s="29">
        <v>43072</v>
      </c>
      <c r="B231" t="s">
        <v>29</v>
      </c>
      <c r="C231" t="str">
        <f>VLOOKUP(Tableau4[[#This Row],[code livreur]],Tableau1[],2,0)</f>
        <v>Mouton</v>
      </c>
      <c r="D231" t="s">
        <v>142</v>
      </c>
      <c r="G231">
        <v>74</v>
      </c>
      <c r="H231" t="str">
        <f>VLOOKUP(Tableau4[[#This Row],[poids (kg)]],Tableau5[],2,1)</f>
        <v>moyen</v>
      </c>
      <c r="I231">
        <v>24660</v>
      </c>
      <c r="J231" t="str">
        <f>LEFT(Tableau4[[#This Row],[CP]],2)</f>
        <v>24</v>
      </c>
      <c r="K231" t="s">
        <v>54</v>
      </c>
    </row>
    <row r="232" spans="1:11" x14ac:dyDescent="0.3">
      <c r="A232" s="29">
        <v>42839</v>
      </c>
      <c r="B232" t="s">
        <v>27</v>
      </c>
      <c r="C232" t="str">
        <f>VLOOKUP(Tableau4[[#This Row],[code livreur]],Tableau1[],2,0)</f>
        <v>Niki</v>
      </c>
      <c r="D232" t="s">
        <v>147</v>
      </c>
      <c r="G232">
        <v>75</v>
      </c>
      <c r="H232" t="str">
        <f>VLOOKUP(Tableau4[[#This Row],[poids (kg)]],Tableau5[],2,1)</f>
        <v>moyen</v>
      </c>
      <c r="I232">
        <v>24150</v>
      </c>
      <c r="J232" t="str">
        <f>LEFT(Tableau4[[#This Row],[CP]],2)</f>
        <v>24</v>
      </c>
      <c r="K232" t="s">
        <v>64</v>
      </c>
    </row>
    <row r="233" spans="1:11" x14ac:dyDescent="0.3">
      <c r="A233" s="29">
        <v>42886</v>
      </c>
      <c r="B233" t="s">
        <v>16</v>
      </c>
      <c r="C233" t="str">
        <f>VLOOKUP(Tableau4[[#This Row],[code livreur]],Tableau1[],2,0)</f>
        <v>Prost</v>
      </c>
      <c r="D233" t="s">
        <v>147</v>
      </c>
      <c r="G233">
        <v>75</v>
      </c>
      <c r="H233" t="str">
        <f>VLOOKUP(Tableau4[[#This Row],[poids (kg)]],Tableau5[],2,1)</f>
        <v>moyen</v>
      </c>
      <c r="I233">
        <v>24750</v>
      </c>
      <c r="J233" t="str">
        <f>LEFT(Tableau4[[#This Row],[CP]],2)</f>
        <v>24</v>
      </c>
      <c r="K233" t="s">
        <v>51</v>
      </c>
    </row>
    <row r="234" spans="1:11" x14ac:dyDescent="0.3">
      <c r="A234" s="29">
        <v>42915</v>
      </c>
      <c r="B234" t="s">
        <v>28</v>
      </c>
      <c r="C234" t="str">
        <f>VLOOKUP(Tableau4[[#This Row],[code livreur]],Tableau1[],2,0)</f>
        <v>Thirion</v>
      </c>
      <c r="D234" t="s">
        <v>147</v>
      </c>
      <c r="G234">
        <v>75</v>
      </c>
      <c r="H234" t="str">
        <f>VLOOKUP(Tableau4[[#This Row],[poids (kg)]],Tableau5[],2,1)</f>
        <v>moyen</v>
      </c>
      <c r="I234">
        <v>24440</v>
      </c>
      <c r="J234" t="str">
        <f>LEFT(Tableau4[[#This Row],[CP]],2)</f>
        <v>24</v>
      </c>
      <c r="K234" t="s">
        <v>52</v>
      </c>
    </row>
    <row r="235" spans="1:11" x14ac:dyDescent="0.3">
      <c r="A235" s="29">
        <v>42921</v>
      </c>
      <c r="B235" t="s">
        <v>17</v>
      </c>
      <c r="C235" t="str">
        <f>VLOOKUP(Tableau4[[#This Row],[code livreur]],Tableau1[],2,0)</f>
        <v>Vettel</v>
      </c>
      <c r="D235" t="s">
        <v>147</v>
      </c>
      <c r="G235">
        <v>75</v>
      </c>
      <c r="H235" t="str">
        <f>VLOOKUP(Tableau4[[#This Row],[poids (kg)]],Tableau5[],2,1)</f>
        <v>moyen</v>
      </c>
      <c r="I235">
        <v>24630</v>
      </c>
      <c r="J235" t="str">
        <f>LEFT(Tableau4[[#This Row],[CP]],2)</f>
        <v>24</v>
      </c>
      <c r="K235" t="s">
        <v>103</v>
      </c>
    </row>
    <row r="236" spans="1:11" x14ac:dyDescent="0.3">
      <c r="A236" s="29">
        <v>42956</v>
      </c>
      <c r="B236" t="s">
        <v>19</v>
      </c>
      <c r="C236" t="str">
        <f>VLOOKUP(Tableau4[[#This Row],[code livreur]],Tableau1[],2,0)</f>
        <v>Dan</v>
      </c>
      <c r="D236" t="s">
        <v>142</v>
      </c>
      <c r="G236">
        <v>75</v>
      </c>
      <c r="H236" t="str">
        <f>VLOOKUP(Tableau4[[#This Row],[poids (kg)]],Tableau5[],2,1)</f>
        <v>moyen</v>
      </c>
      <c r="I236">
        <v>24190</v>
      </c>
      <c r="J236" t="str">
        <f>LEFT(Tableau4[[#This Row],[CP]],2)</f>
        <v>24</v>
      </c>
      <c r="K236" t="s">
        <v>66</v>
      </c>
    </row>
    <row r="237" spans="1:11" x14ac:dyDescent="0.3">
      <c r="A237" s="29">
        <v>42963</v>
      </c>
      <c r="B237" t="s">
        <v>30</v>
      </c>
      <c r="C237" t="str">
        <f>VLOOKUP(Tableau4[[#This Row],[code livreur]],Tableau1[],2,0)</f>
        <v>Du Gast</v>
      </c>
      <c r="D237" t="s">
        <v>142</v>
      </c>
      <c r="G237">
        <v>75</v>
      </c>
      <c r="H237" t="str">
        <f>VLOOKUP(Tableau4[[#This Row],[poids (kg)]],Tableau5[],2,1)</f>
        <v>moyen</v>
      </c>
      <c r="I237">
        <v>24150</v>
      </c>
      <c r="J237" t="str">
        <f>LEFT(Tableau4[[#This Row],[CP]],2)</f>
        <v>24</v>
      </c>
      <c r="K237" t="s">
        <v>64</v>
      </c>
    </row>
    <row r="238" spans="1:11" x14ac:dyDescent="0.3">
      <c r="A238" s="29">
        <v>42986</v>
      </c>
      <c r="B238" t="s">
        <v>18</v>
      </c>
      <c r="C238" t="str">
        <f>VLOOKUP(Tableau4[[#This Row],[code livreur]],Tableau1[],2,0)</f>
        <v>Enzo</v>
      </c>
      <c r="D238" t="s">
        <v>147</v>
      </c>
      <c r="G238">
        <v>75</v>
      </c>
      <c r="H238" t="str">
        <f>VLOOKUP(Tableau4[[#This Row],[poids (kg)]],Tableau5[],2,1)</f>
        <v>moyen</v>
      </c>
      <c r="I238">
        <v>24480</v>
      </c>
      <c r="J238" t="str">
        <f>LEFT(Tableau4[[#This Row],[CP]],2)</f>
        <v>24</v>
      </c>
      <c r="K238" t="s">
        <v>89</v>
      </c>
    </row>
    <row r="239" spans="1:11" x14ac:dyDescent="0.3">
      <c r="A239" s="29">
        <v>42995</v>
      </c>
      <c r="B239" t="s">
        <v>26</v>
      </c>
      <c r="C239" t="str">
        <f>VLOOKUP(Tableau4[[#This Row],[code livreur]],Tableau1[],2,0)</f>
        <v>Jack</v>
      </c>
      <c r="D239" t="s">
        <v>142</v>
      </c>
      <c r="G239">
        <v>75</v>
      </c>
      <c r="H239" t="str">
        <f>VLOOKUP(Tableau4[[#This Row],[poids (kg)]],Tableau5[],2,1)</f>
        <v>moyen</v>
      </c>
      <c r="I239">
        <v>24680</v>
      </c>
      <c r="J239" t="str">
        <f>LEFT(Tableau4[[#This Row],[CP]],2)</f>
        <v>24</v>
      </c>
      <c r="K239" t="s">
        <v>105</v>
      </c>
    </row>
    <row r="240" spans="1:11" x14ac:dyDescent="0.3">
      <c r="A240" s="29">
        <v>42823</v>
      </c>
      <c r="B240" t="s">
        <v>29</v>
      </c>
      <c r="C240" t="str">
        <f>VLOOKUP(Tableau4[[#This Row],[code livreur]],Tableau1[],2,0)</f>
        <v>Mouton</v>
      </c>
      <c r="D240" t="s">
        <v>143</v>
      </c>
      <c r="G240">
        <v>76</v>
      </c>
      <c r="H240" t="str">
        <f>VLOOKUP(Tableau4[[#This Row],[poids (kg)]],Tableau5[],2,1)</f>
        <v>moyen</v>
      </c>
      <c r="I240">
        <v>24290</v>
      </c>
      <c r="J240" t="str">
        <f>LEFT(Tableau4[[#This Row],[CP]],2)</f>
        <v>24</v>
      </c>
      <c r="K240" t="s">
        <v>74</v>
      </c>
    </row>
    <row r="241" spans="1:11" x14ac:dyDescent="0.3">
      <c r="A241" s="29">
        <v>42867</v>
      </c>
      <c r="B241" t="s">
        <v>27</v>
      </c>
      <c r="C241" t="str">
        <f>VLOOKUP(Tableau4[[#This Row],[code livreur]],Tableau1[],2,0)</f>
        <v>Niki</v>
      </c>
      <c r="D241" t="s">
        <v>147</v>
      </c>
      <c r="G241">
        <v>76</v>
      </c>
      <c r="H241" t="str">
        <f>VLOOKUP(Tableau4[[#This Row],[poids (kg)]],Tableau5[],2,1)</f>
        <v>moyen</v>
      </c>
      <c r="I241">
        <v>24450</v>
      </c>
      <c r="J241" t="str">
        <f>LEFT(Tableau4[[#This Row],[CP]],2)</f>
        <v>24</v>
      </c>
      <c r="K241" t="s">
        <v>86</v>
      </c>
    </row>
    <row r="242" spans="1:11" x14ac:dyDescent="0.3">
      <c r="A242" s="29">
        <v>42868</v>
      </c>
      <c r="B242" t="s">
        <v>16</v>
      </c>
      <c r="C242" t="str">
        <f>VLOOKUP(Tableau4[[#This Row],[code livreur]],Tableau1[],2,0)</f>
        <v>Prost</v>
      </c>
      <c r="D242" t="s">
        <v>142</v>
      </c>
      <c r="G242">
        <v>76</v>
      </c>
      <c r="H242" t="str">
        <f>VLOOKUP(Tableau4[[#This Row],[poids (kg)]],Tableau5[],2,1)</f>
        <v>moyen</v>
      </c>
      <c r="I242">
        <v>24100</v>
      </c>
      <c r="J242" t="str">
        <f>LEFT(Tableau4[[#This Row],[CP]],2)</f>
        <v>24</v>
      </c>
      <c r="K242" t="s">
        <v>59</v>
      </c>
    </row>
    <row r="243" spans="1:11" x14ac:dyDescent="0.3">
      <c r="A243" s="29">
        <v>42889</v>
      </c>
      <c r="B243" t="s">
        <v>28</v>
      </c>
      <c r="C243" t="str">
        <f>VLOOKUP(Tableau4[[#This Row],[code livreur]],Tableau1[],2,0)</f>
        <v>Thirion</v>
      </c>
      <c r="D243" t="s">
        <v>147</v>
      </c>
      <c r="G243">
        <v>76</v>
      </c>
      <c r="H243" t="str">
        <f>VLOOKUP(Tableau4[[#This Row],[poids (kg)]],Tableau5[],2,1)</f>
        <v>moyen</v>
      </c>
      <c r="I243">
        <v>24230</v>
      </c>
      <c r="J243" t="str">
        <f>LEFT(Tableau4[[#This Row],[CP]],2)</f>
        <v>24</v>
      </c>
      <c r="K243" t="s">
        <v>69</v>
      </c>
    </row>
    <row r="244" spans="1:11" x14ac:dyDescent="0.3">
      <c r="A244" s="29">
        <v>42912</v>
      </c>
      <c r="B244" t="s">
        <v>17</v>
      </c>
      <c r="C244" t="str">
        <f>VLOOKUP(Tableau4[[#This Row],[code livreur]],Tableau1[],2,0)</f>
        <v>Vettel</v>
      </c>
      <c r="D244" t="s">
        <v>145</v>
      </c>
      <c r="G244">
        <v>76</v>
      </c>
      <c r="H244" t="str">
        <f>VLOOKUP(Tableau4[[#This Row],[poids (kg)]],Tableau5[],2,1)</f>
        <v>moyen</v>
      </c>
      <c r="I244">
        <v>24300</v>
      </c>
      <c r="J244" t="str">
        <f>LEFT(Tableau4[[#This Row],[CP]],2)</f>
        <v>24</v>
      </c>
      <c r="K244" t="s">
        <v>75</v>
      </c>
    </row>
    <row r="245" spans="1:11" x14ac:dyDescent="0.3">
      <c r="A245" s="29">
        <v>42919</v>
      </c>
      <c r="B245" t="s">
        <v>19</v>
      </c>
      <c r="C245" t="str">
        <f>VLOOKUP(Tableau4[[#This Row],[code livreur]],Tableau1[],2,0)</f>
        <v>Dan</v>
      </c>
      <c r="D245" t="s">
        <v>147</v>
      </c>
      <c r="G245">
        <v>76</v>
      </c>
      <c r="H245" t="str">
        <f>VLOOKUP(Tableau4[[#This Row],[poids (kg)]],Tableau5[],2,1)</f>
        <v>moyen</v>
      </c>
      <c r="I245">
        <v>24610</v>
      </c>
      <c r="J245" t="str">
        <f>LEFT(Tableau4[[#This Row],[CP]],2)</f>
        <v>24</v>
      </c>
      <c r="K245" t="s">
        <v>101</v>
      </c>
    </row>
    <row r="246" spans="1:11" x14ac:dyDescent="0.3">
      <c r="A246" s="29">
        <v>42961</v>
      </c>
      <c r="B246" t="s">
        <v>30</v>
      </c>
      <c r="C246" t="str">
        <f>VLOOKUP(Tableau4[[#This Row],[code livreur]],Tableau1[],2,0)</f>
        <v>Du Gast</v>
      </c>
      <c r="D246" t="s">
        <v>142</v>
      </c>
      <c r="G246">
        <v>76</v>
      </c>
      <c r="H246" t="str">
        <f>VLOOKUP(Tableau4[[#This Row],[poids (kg)]],Tableau5[],2,1)</f>
        <v>moyen</v>
      </c>
      <c r="I246">
        <v>24480</v>
      </c>
      <c r="J246" t="str">
        <f>LEFT(Tableau4[[#This Row],[CP]],2)</f>
        <v>24</v>
      </c>
      <c r="K246" t="s">
        <v>89</v>
      </c>
    </row>
    <row r="247" spans="1:11" x14ac:dyDescent="0.3">
      <c r="A247" s="29">
        <v>42963</v>
      </c>
      <c r="B247" t="s">
        <v>18</v>
      </c>
      <c r="C247" t="str">
        <f>VLOOKUP(Tableau4[[#This Row],[code livreur]],Tableau1[],2,0)</f>
        <v>Enzo</v>
      </c>
      <c r="D247" t="s">
        <v>146</v>
      </c>
      <c r="G247">
        <v>76</v>
      </c>
      <c r="H247" t="str">
        <f>VLOOKUP(Tableau4[[#This Row],[poids (kg)]],Tableau5[],2,1)</f>
        <v>moyen</v>
      </c>
      <c r="I247">
        <v>24230</v>
      </c>
      <c r="J247" t="str">
        <f>LEFT(Tableau4[[#This Row],[CP]],2)</f>
        <v>24</v>
      </c>
      <c r="K247" t="s">
        <v>69</v>
      </c>
    </row>
    <row r="248" spans="1:11" x14ac:dyDescent="0.3">
      <c r="A248" s="29">
        <v>42992</v>
      </c>
      <c r="B248" t="s">
        <v>26</v>
      </c>
      <c r="C248" t="str">
        <f>VLOOKUP(Tableau4[[#This Row],[code livreur]],Tableau1[],2,0)</f>
        <v>Jack</v>
      </c>
      <c r="D248" t="s">
        <v>143</v>
      </c>
      <c r="G248">
        <v>76</v>
      </c>
      <c r="H248" t="str">
        <f>VLOOKUP(Tableau4[[#This Row],[poids (kg)]],Tableau5[],2,1)</f>
        <v>moyen</v>
      </c>
      <c r="I248">
        <v>24320</v>
      </c>
      <c r="J248" t="str">
        <f>LEFT(Tableau4[[#This Row],[CP]],2)</f>
        <v>24</v>
      </c>
      <c r="K248" t="s">
        <v>76</v>
      </c>
    </row>
    <row r="249" spans="1:11" x14ac:dyDescent="0.3">
      <c r="A249" s="29">
        <v>42860</v>
      </c>
      <c r="B249" t="s">
        <v>29</v>
      </c>
      <c r="C249" t="str">
        <f>VLOOKUP(Tableau4[[#This Row],[code livreur]],Tableau1[],2,0)</f>
        <v>Mouton</v>
      </c>
      <c r="D249" t="s">
        <v>142</v>
      </c>
      <c r="G249">
        <v>77</v>
      </c>
      <c r="H249" t="str">
        <f>VLOOKUP(Tableau4[[#This Row],[poids (kg)]],Tableau5[],2,1)</f>
        <v>moyen</v>
      </c>
      <c r="I249">
        <v>24490</v>
      </c>
      <c r="J249" t="str">
        <f>LEFT(Tableau4[[#This Row],[CP]],2)</f>
        <v>24</v>
      </c>
      <c r="K249" t="s">
        <v>90</v>
      </c>
    </row>
    <row r="250" spans="1:11" x14ac:dyDescent="0.3">
      <c r="A250" s="29">
        <v>42904</v>
      </c>
      <c r="B250" t="s">
        <v>27</v>
      </c>
      <c r="C250" t="str">
        <f>VLOOKUP(Tableau4[[#This Row],[code livreur]],Tableau1[],2,0)</f>
        <v>Niki</v>
      </c>
      <c r="D250" t="s">
        <v>142</v>
      </c>
      <c r="G250">
        <v>77</v>
      </c>
      <c r="H250" t="str">
        <f>VLOOKUP(Tableau4[[#This Row],[poids (kg)]],Tableau5[],2,1)</f>
        <v>moyen</v>
      </c>
      <c r="I250">
        <v>24200</v>
      </c>
      <c r="J250" t="str">
        <f>LEFT(Tableau4[[#This Row],[CP]],2)</f>
        <v>24</v>
      </c>
      <c r="K250" t="s">
        <v>67</v>
      </c>
    </row>
    <row r="251" spans="1:11" x14ac:dyDescent="0.3">
      <c r="A251" s="29">
        <v>42976</v>
      </c>
      <c r="B251" t="s">
        <v>16</v>
      </c>
      <c r="C251" t="str">
        <f>VLOOKUP(Tableau4[[#This Row],[code livreur]],Tableau1[],2,0)</f>
        <v>Prost</v>
      </c>
      <c r="D251" t="s">
        <v>144</v>
      </c>
      <c r="G251">
        <v>77</v>
      </c>
      <c r="H251" t="str">
        <f>VLOOKUP(Tableau4[[#This Row],[poids (kg)]],Tableau5[],2,1)</f>
        <v>moyen</v>
      </c>
      <c r="I251">
        <v>24700</v>
      </c>
      <c r="J251" t="str">
        <f>LEFT(Tableau4[[#This Row],[CP]],2)</f>
        <v>24</v>
      </c>
      <c r="K251" t="s">
        <v>106</v>
      </c>
    </row>
    <row r="252" spans="1:11" x14ac:dyDescent="0.3">
      <c r="A252" s="29">
        <v>42843</v>
      </c>
      <c r="B252" t="s">
        <v>28</v>
      </c>
      <c r="C252" t="str">
        <f>VLOOKUP(Tableau4[[#This Row],[code livreur]],Tableau1[],2,0)</f>
        <v>Thirion</v>
      </c>
      <c r="D252" t="s">
        <v>146</v>
      </c>
      <c r="G252">
        <v>78</v>
      </c>
      <c r="H252" t="str">
        <f>VLOOKUP(Tableau4[[#This Row],[poids (kg)]],Tableau5[],2,1)</f>
        <v>moyen</v>
      </c>
      <c r="I252">
        <v>24430</v>
      </c>
      <c r="J252" t="str">
        <f>LEFT(Tableau4[[#This Row],[CP]],2)</f>
        <v>24</v>
      </c>
      <c r="K252" t="s">
        <v>85</v>
      </c>
    </row>
    <row r="253" spans="1:11" x14ac:dyDescent="0.3">
      <c r="A253" s="29">
        <v>42844</v>
      </c>
      <c r="B253" t="s">
        <v>17</v>
      </c>
      <c r="C253" t="str">
        <f>VLOOKUP(Tableau4[[#This Row],[code livreur]],Tableau1[],2,0)</f>
        <v>Vettel</v>
      </c>
      <c r="D253" t="s">
        <v>142</v>
      </c>
      <c r="G253">
        <v>78</v>
      </c>
      <c r="H253" t="str">
        <f>VLOOKUP(Tableau4[[#This Row],[poids (kg)]],Tableau5[],2,1)</f>
        <v>moyen</v>
      </c>
      <c r="I253">
        <v>24400</v>
      </c>
      <c r="J253" t="str">
        <f>LEFT(Tableau4[[#This Row],[CP]],2)</f>
        <v>24</v>
      </c>
      <c r="K253" t="s">
        <v>83</v>
      </c>
    </row>
    <row r="254" spans="1:11" x14ac:dyDescent="0.3">
      <c r="A254" s="29">
        <v>42851</v>
      </c>
      <c r="B254" t="s">
        <v>19</v>
      </c>
      <c r="C254" t="str">
        <f>VLOOKUP(Tableau4[[#This Row],[code livreur]],Tableau1[],2,0)</f>
        <v>Dan</v>
      </c>
      <c r="D254" t="s">
        <v>147</v>
      </c>
      <c r="G254">
        <v>78</v>
      </c>
      <c r="H254" t="str">
        <f>VLOOKUP(Tableau4[[#This Row],[poids (kg)]],Tableau5[],2,1)</f>
        <v>moyen</v>
      </c>
      <c r="I254">
        <v>24620</v>
      </c>
      <c r="J254" t="str">
        <f>LEFT(Tableau4[[#This Row],[CP]],2)</f>
        <v>24</v>
      </c>
      <c r="K254" t="s">
        <v>102</v>
      </c>
    </row>
    <row r="255" spans="1:11" x14ac:dyDescent="0.3">
      <c r="A255" s="29">
        <v>42862</v>
      </c>
      <c r="B255" t="s">
        <v>30</v>
      </c>
      <c r="C255" t="str">
        <f>VLOOKUP(Tableau4[[#This Row],[code livreur]],Tableau1[],2,0)</f>
        <v>Du Gast</v>
      </c>
      <c r="D255" t="s">
        <v>144</v>
      </c>
      <c r="G255">
        <v>78</v>
      </c>
      <c r="H255" t="str">
        <f>VLOOKUP(Tableau4[[#This Row],[poids (kg)]],Tableau5[],2,1)</f>
        <v>moyen</v>
      </c>
      <c r="I255">
        <v>24630</v>
      </c>
      <c r="J255" t="str">
        <f>LEFT(Tableau4[[#This Row],[CP]],2)</f>
        <v>24</v>
      </c>
      <c r="K255" t="s">
        <v>103</v>
      </c>
    </row>
    <row r="256" spans="1:11" x14ac:dyDescent="0.3">
      <c r="A256" s="29">
        <v>42890</v>
      </c>
      <c r="B256" t="s">
        <v>18</v>
      </c>
      <c r="C256" t="str">
        <f>VLOOKUP(Tableau4[[#This Row],[code livreur]],Tableau1[],2,0)</f>
        <v>Enzo</v>
      </c>
      <c r="D256" t="s">
        <v>147</v>
      </c>
      <c r="G256">
        <v>78</v>
      </c>
      <c r="H256" t="str">
        <f>VLOOKUP(Tableau4[[#This Row],[poids (kg)]],Tableau5[],2,1)</f>
        <v>moyen</v>
      </c>
      <c r="I256">
        <v>24240</v>
      </c>
      <c r="J256" t="str">
        <f>LEFT(Tableau4[[#This Row],[CP]],2)</f>
        <v>24</v>
      </c>
      <c r="K256" t="s">
        <v>70</v>
      </c>
    </row>
    <row r="257" spans="1:11" x14ac:dyDescent="0.3">
      <c r="A257" s="29">
        <v>42961</v>
      </c>
      <c r="B257" t="s">
        <v>26</v>
      </c>
      <c r="C257" t="str">
        <f>VLOOKUP(Tableau4[[#This Row],[code livreur]],Tableau1[],2,0)</f>
        <v>Jack</v>
      </c>
      <c r="D257" t="s">
        <v>144</v>
      </c>
      <c r="G257">
        <v>78</v>
      </c>
      <c r="H257" t="str">
        <f>VLOOKUP(Tableau4[[#This Row],[poids (kg)]],Tableau5[],2,1)</f>
        <v>moyen</v>
      </c>
      <c r="I257">
        <v>24220</v>
      </c>
      <c r="J257" t="str">
        <f>LEFT(Tableau4[[#This Row],[CP]],2)</f>
        <v>24</v>
      </c>
      <c r="K257" t="s">
        <v>55</v>
      </c>
    </row>
    <row r="258" spans="1:11" x14ac:dyDescent="0.3">
      <c r="A258" s="29">
        <v>42838</v>
      </c>
      <c r="B258" t="s">
        <v>29</v>
      </c>
      <c r="C258" t="str">
        <f>VLOOKUP(Tableau4[[#This Row],[code livreur]],Tableau1[],2,0)</f>
        <v>Mouton</v>
      </c>
      <c r="D258" t="s">
        <v>147</v>
      </c>
      <c r="G258">
        <v>79</v>
      </c>
      <c r="H258" t="str">
        <f>VLOOKUP(Tableau4[[#This Row],[poids (kg)]],Tableau5[],2,1)</f>
        <v>moyen</v>
      </c>
      <c r="I258">
        <v>24100</v>
      </c>
      <c r="J258" t="str">
        <f>LEFT(Tableau4[[#This Row],[CP]],2)</f>
        <v>24</v>
      </c>
      <c r="K258" t="s">
        <v>59</v>
      </c>
    </row>
    <row r="259" spans="1:11" x14ac:dyDescent="0.3">
      <c r="A259" s="29">
        <v>42859</v>
      </c>
      <c r="B259" t="s">
        <v>27</v>
      </c>
      <c r="C259" t="str">
        <f>VLOOKUP(Tableau4[[#This Row],[code livreur]],Tableau1[],2,0)</f>
        <v>Niki</v>
      </c>
      <c r="D259" t="s">
        <v>147</v>
      </c>
      <c r="G259">
        <v>79</v>
      </c>
      <c r="H259" t="str">
        <f>VLOOKUP(Tableau4[[#This Row],[poids (kg)]],Tableau5[],2,1)</f>
        <v>moyen</v>
      </c>
      <c r="I259">
        <v>24360</v>
      </c>
      <c r="J259" t="str">
        <f>LEFT(Tableau4[[#This Row],[CP]],2)</f>
        <v>24</v>
      </c>
      <c r="K259" t="s">
        <v>79</v>
      </c>
    </row>
    <row r="260" spans="1:11" x14ac:dyDescent="0.3">
      <c r="A260" s="29">
        <v>42868</v>
      </c>
      <c r="B260" t="s">
        <v>16</v>
      </c>
      <c r="C260" t="str">
        <f>VLOOKUP(Tableau4[[#This Row],[code livreur]],Tableau1[],2,0)</f>
        <v>Prost</v>
      </c>
      <c r="D260" t="s">
        <v>143</v>
      </c>
      <c r="G260">
        <v>79</v>
      </c>
      <c r="H260" t="str">
        <f>VLOOKUP(Tableau4[[#This Row],[poids (kg)]],Tableau5[],2,1)</f>
        <v>moyen</v>
      </c>
      <c r="I260">
        <v>24450</v>
      </c>
      <c r="J260" t="str">
        <f>LEFT(Tableau4[[#This Row],[CP]],2)</f>
        <v>24</v>
      </c>
      <c r="K260" t="s">
        <v>86</v>
      </c>
    </row>
    <row r="261" spans="1:11" x14ac:dyDescent="0.3">
      <c r="A261" s="29">
        <v>42886</v>
      </c>
      <c r="B261" t="s">
        <v>28</v>
      </c>
      <c r="C261" t="str">
        <f>VLOOKUP(Tableau4[[#This Row],[code livreur]],Tableau1[],2,0)</f>
        <v>Thirion</v>
      </c>
      <c r="D261" t="s">
        <v>143</v>
      </c>
      <c r="G261">
        <v>79</v>
      </c>
      <c r="H261" t="str">
        <f>VLOOKUP(Tableau4[[#This Row],[poids (kg)]],Tableau5[],2,1)</f>
        <v>moyen</v>
      </c>
      <c r="I261">
        <v>24310</v>
      </c>
      <c r="J261" t="str">
        <f>LEFT(Tableau4[[#This Row],[CP]],2)</f>
        <v>24</v>
      </c>
      <c r="K261" t="s">
        <v>49</v>
      </c>
    </row>
    <row r="262" spans="1:11" x14ac:dyDescent="0.3">
      <c r="A262" s="29">
        <v>42969</v>
      </c>
      <c r="B262" t="s">
        <v>17</v>
      </c>
      <c r="C262" t="str">
        <f>VLOOKUP(Tableau4[[#This Row],[code livreur]],Tableau1[],2,0)</f>
        <v>Vettel</v>
      </c>
      <c r="D262" t="s">
        <v>142</v>
      </c>
      <c r="G262">
        <v>79</v>
      </c>
      <c r="H262" t="str">
        <f>VLOOKUP(Tableau4[[#This Row],[poids (kg)]],Tableau5[],2,1)</f>
        <v>moyen</v>
      </c>
      <c r="I262">
        <v>24500</v>
      </c>
      <c r="J262" t="str">
        <f>LEFT(Tableau4[[#This Row],[CP]],2)</f>
        <v>24</v>
      </c>
      <c r="K262" t="s">
        <v>91</v>
      </c>
    </row>
    <row r="263" spans="1:11" x14ac:dyDescent="0.3">
      <c r="A263" s="29">
        <v>42848</v>
      </c>
      <c r="B263" t="s">
        <v>19</v>
      </c>
      <c r="C263" t="str">
        <f>VLOOKUP(Tableau4[[#This Row],[code livreur]],Tableau1[],2,0)</f>
        <v>Dan</v>
      </c>
      <c r="D263" t="s">
        <v>143</v>
      </c>
      <c r="G263">
        <v>80</v>
      </c>
      <c r="H263" t="str">
        <f>VLOOKUP(Tableau4[[#This Row],[poids (kg)]],Tableau5[],2,1)</f>
        <v>moyen</v>
      </c>
      <c r="I263">
        <v>24110</v>
      </c>
      <c r="J263" t="str">
        <f>LEFT(Tableau4[[#This Row],[CP]],2)</f>
        <v>24</v>
      </c>
      <c r="K263" t="s">
        <v>60</v>
      </c>
    </row>
    <row r="264" spans="1:11" x14ac:dyDescent="0.3">
      <c r="A264" s="29">
        <v>42870</v>
      </c>
      <c r="B264" t="s">
        <v>30</v>
      </c>
      <c r="C264" t="str">
        <f>VLOOKUP(Tableau4[[#This Row],[code livreur]],Tableau1[],2,0)</f>
        <v>Du Gast</v>
      </c>
      <c r="D264" t="s">
        <v>147</v>
      </c>
      <c r="G264">
        <v>80</v>
      </c>
      <c r="H264" t="str">
        <f>VLOOKUP(Tableau4[[#This Row],[poids (kg)]],Tableau5[],2,1)</f>
        <v>moyen</v>
      </c>
      <c r="I264">
        <v>24640</v>
      </c>
      <c r="J264" t="str">
        <f>LEFT(Tableau4[[#This Row],[CP]],2)</f>
        <v>24</v>
      </c>
      <c r="K264" t="s">
        <v>53</v>
      </c>
    </row>
    <row r="265" spans="1:11" x14ac:dyDescent="0.3">
      <c r="A265" s="29">
        <v>42888</v>
      </c>
      <c r="B265" t="s">
        <v>18</v>
      </c>
      <c r="C265" t="str">
        <f>VLOOKUP(Tableau4[[#This Row],[code livreur]],Tableau1[],2,0)</f>
        <v>Enzo</v>
      </c>
      <c r="D265" t="s">
        <v>142</v>
      </c>
      <c r="G265">
        <v>80</v>
      </c>
      <c r="H265" t="str">
        <f>VLOOKUP(Tableau4[[#This Row],[poids (kg)]],Tableau5[],2,1)</f>
        <v>moyen</v>
      </c>
      <c r="I265">
        <v>24130</v>
      </c>
      <c r="J265" t="str">
        <f>LEFT(Tableau4[[#This Row],[CP]],2)</f>
        <v>24</v>
      </c>
      <c r="K265" t="s">
        <v>62</v>
      </c>
    </row>
    <row r="266" spans="1:11" x14ac:dyDescent="0.3">
      <c r="A266" s="29">
        <v>42905</v>
      </c>
      <c r="B266" t="s">
        <v>26</v>
      </c>
      <c r="C266" t="str">
        <f>VLOOKUP(Tableau4[[#This Row],[code livreur]],Tableau1[],2,0)</f>
        <v>Jack</v>
      </c>
      <c r="D266" t="s">
        <v>143</v>
      </c>
      <c r="G266">
        <v>80</v>
      </c>
      <c r="H266" t="str">
        <f>VLOOKUP(Tableau4[[#This Row],[poids (kg)]],Tableau5[],2,1)</f>
        <v>moyen</v>
      </c>
      <c r="I266">
        <v>24100</v>
      </c>
      <c r="J266" t="str">
        <f>LEFT(Tableau4[[#This Row],[CP]],2)</f>
        <v>24</v>
      </c>
      <c r="K266" t="s">
        <v>59</v>
      </c>
    </row>
    <row r="267" spans="1:11" x14ac:dyDescent="0.3">
      <c r="A267" s="29">
        <v>42905</v>
      </c>
      <c r="B267" t="s">
        <v>29</v>
      </c>
      <c r="C267" t="str">
        <f>VLOOKUP(Tableau4[[#This Row],[code livreur]],Tableau1[],2,0)</f>
        <v>Mouton</v>
      </c>
      <c r="D267" t="s">
        <v>143</v>
      </c>
      <c r="G267">
        <v>80</v>
      </c>
      <c r="H267" t="str">
        <f>VLOOKUP(Tableau4[[#This Row],[poids (kg)]],Tableau5[],2,1)</f>
        <v>moyen</v>
      </c>
      <c r="I267">
        <v>24620</v>
      </c>
      <c r="J267" t="str">
        <f>LEFT(Tableau4[[#This Row],[CP]],2)</f>
        <v>24</v>
      </c>
      <c r="K267" t="s">
        <v>102</v>
      </c>
    </row>
    <row r="268" spans="1:11" x14ac:dyDescent="0.3">
      <c r="A268" s="29">
        <v>42950</v>
      </c>
      <c r="B268" t="s">
        <v>27</v>
      </c>
      <c r="C268" t="str">
        <f>VLOOKUP(Tableau4[[#This Row],[code livreur]],Tableau1[],2,0)</f>
        <v>Niki</v>
      </c>
      <c r="D268" t="s">
        <v>145</v>
      </c>
      <c r="G268">
        <v>80</v>
      </c>
      <c r="H268" t="str">
        <f>VLOOKUP(Tableau4[[#This Row],[poids (kg)]],Tableau5[],2,1)</f>
        <v>moyen</v>
      </c>
      <c r="I268">
        <v>24270</v>
      </c>
      <c r="J268" t="str">
        <f>LEFT(Tableau4[[#This Row],[CP]],2)</f>
        <v>24</v>
      </c>
      <c r="K268" t="s">
        <v>73</v>
      </c>
    </row>
    <row r="269" spans="1:11" x14ac:dyDescent="0.3">
      <c r="A269" s="29">
        <v>42976</v>
      </c>
      <c r="B269" t="s">
        <v>16</v>
      </c>
      <c r="C269" t="str">
        <f>VLOOKUP(Tableau4[[#This Row],[code livreur]],Tableau1[],2,0)</f>
        <v>Prost</v>
      </c>
      <c r="D269" t="s">
        <v>143</v>
      </c>
      <c r="G269">
        <v>80</v>
      </c>
      <c r="H269" t="str">
        <f>VLOOKUP(Tableau4[[#This Row],[poids (kg)]],Tableau5[],2,1)</f>
        <v>moyen</v>
      </c>
      <c r="I269">
        <v>24260</v>
      </c>
      <c r="J269" t="str">
        <f>LEFT(Tableau4[[#This Row],[CP]],2)</f>
        <v>24</v>
      </c>
      <c r="K269" t="s">
        <v>72</v>
      </c>
    </row>
    <row r="270" spans="1:11" x14ac:dyDescent="0.3">
      <c r="A270" s="29">
        <v>42982</v>
      </c>
      <c r="B270" t="s">
        <v>28</v>
      </c>
      <c r="C270" t="str">
        <f>VLOOKUP(Tableau4[[#This Row],[code livreur]],Tableau1[],2,0)</f>
        <v>Thirion</v>
      </c>
      <c r="D270" t="s">
        <v>147</v>
      </c>
      <c r="G270">
        <v>80</v>
      </c>
      <c r="H270" t="str">
        <f>VLOOKUP(Tableau4[[#This Row],[poids (kg)]],Tableau5[],2,1)</f>
        <v>moyen</v>
      </c>
      <c r="I270">
        <v>24430</v>
      </c>
      <c r="J270" t="str">
        <f>LEFT(Tableau4[[#This Row],[CP]],2)</f>
        <v>24</v>
      </c>
      <c r="K270" t="s">
        <v>85</v>
      </c>
    </row>
    <row r="271" spans="1:11" x14ac:dyDescent="0.3">
      <c r="A271" s="29">
        <v>42810</v>
      </c>
      <c r="B271" t="s">
        <v>17</v>
      </c>
      <c r="C271" t="str">
        <f>VLOOKUP(Tableau4[[#This Row],[code livreur]],Tableau1[],2,0)</f>
        <v>Vettel</v>
      </c>
      <c r="D271" t="s">
        <v>143</v>
      </c>
      <c r="G271">
        <v>81</v>
      </c>
      <c r="H271" t="str">
        <f>VLOOKUP(Tableau4[[#This Row],[poids (kg)]],Tableau5[],2,1)</f>
        <v>moyen</v>
      </c>
      <c r="I271">
        <v>24210</v>
      </c>
      <c r="J271" t="str">
        <f>LEFT(Tableau4[[#This Row],[CP]],2)</f>
        <v>24</v>
      </c>
      <c r="K271" t="s">
        <v>68</v>
      </c>
    </row>
    <row r="272" spans="1:11" x14ac:dyDescent="0.3">
      <c r="A272" s="29">
        <v>42838</v>
      </c>
      <c r="B272" t="s">
        <v>17</v>
      </c>
      <c r="C272" t="str">
        <f>VLOOKUP(Tableau4[[#This Row],[code livreur]],Tableau1[],2,0)</f>
        <v>Vettel</v>
      </c>
      <c r="D272" t="s">
        <v>147</v>
      </c>
      <c r="G272">
        <v>81</v>
      </c>
      <c r="H272" t="str">
        <f>VLOOKUP(Tableau4[[#This Row],[poids (kg)]],Tableau5[],2,1)</f>
        <v>moyen</v>
      </c>
      <c r="I272">
        <v>24470</v>
      </c>
      <c r="J272" t="str">
        <f>LEFT(Tableau4[[#This Row],[CP]],2)</f>
        <v>24</v>
      </c>
      <c r="K272" t="s">
        <v>88</v>
      </c>
    </row>
    <row r="273" spans="1:11" x14ac:dyDescent="0.3">
      <c r="A273" s="29">
        <v>42846</v>
      </c>
      <c r="B273" t="s">
        <v>17</v>
      </c>
      <c r="C273" t="str">
        <f>VLOOKUP(Tableau4[[#This Row],[code livreur]],Tableau1[],2,0)</f>
        <v>Vettel</v>
      </c>
      <c r="D273" t="s">
        <v>147</v>
      </c>
      <c r="G273">
        <v>81</v>
      </c>
      <c r="H273" t="str">
        <f>VLOOKUP(Tableau4[[#This Row],[poids (kg)]],Tableau5[],2,1)</f>
        <v>moyen</v>
      </c>
      <c r="I273">
        <v>24590</v>
      </c>
      <c r="J273" t="str">
        <f>LEFT(Tableau4[[#This Row],[CP]],2)</f>
        <v>24</v>
      </c>
      <c r="K273" t="s">
        <v>100</v>
      </c>
    </row>
    <row r="274" spans="1:11" x14ac:dyDescent="0.3">
      <c r="A274" s="29">
        <v>42873</v>
      </c>
      <c r="B274" t="s">
        <v>17</v>
      </c>
      <c r="C274" t="str">
        <f>VLOOKUP(Tableau4[[#This Row],[code livreur]],Tableau1[],2,0)</f>
        <v>Vettel</v>
      </c>
      <c r="D274" t="s">
        <v>143</v>
      </c>
      <c r="G274">
        <v>81</v>
      </c>
      <c r="H274" t="str">
        <f>VLOOKUP(Tableau4[[#This Row],[poids (kg)]],Tableau5[],2,1)</f>
        <v>moyen</v>
      </c>
      <c r="I274">
        <v>24300</v>
      </c>
      <c r="J274" t="str">
        <f>LEFT(Tableau4[[#This Row],[CP]],2)</f>
        <v>24</v>
      </c>
      <c r="K274" t="s">
        <v>75</v>
      </c>
    </row>
    <row r="275" spans="1:11" x14ac:dyDescent="0.3">
      <c r="A275" s="29">
        <v>42932</v>
      </c>
      <c r="B275" t="s">
        <v>17</v>
      </c>
      <c r="C275" t="str">
        <f>VLOOKUP(Tableau4[[#This Row],[code livreur]],Tableau1[],2,0)</f>
        <v>Vettel</v>
      </c>
      <c r="D275" t="s">
        <v>143</v>
      </c>
      <c r="G275">
        <v>81</v>
      </c>
      <c r="H275" t="str">
        <f>VLOOKUP(Tableau4[[#This Row],[poids (kg)]],Tableau5[],2,1)</f>
        <v>moyen</v>
      </c>
      <c r="I275">
        <v>24240</v>
      </c>
      <c r="J275" t="str">
        <f>LEFT(Tableau4[[#This Row],[CP]],2)</f>
        <v>24</v>
      </c>
      <c r="K275" t="s">
        <v>70</v>
      </c>
    </row>
    <row r="276" spans="1:11" x14ac:dyDescent="0.3">
      <c r="A276" s="29">
        <v>42932</v>
      </c>
      <c r="B276" t="s">
        <v>17</v>
      </c>
      <c r="C276" t="str">
        <f>VLOOKUP(Tableau4[[#This Row],[code livreur]],Tableau1[],2,0)</f>
        <v>Vettel</v>
      </c>
      <c r="D276" t="s">
        <v>142</v>
      </c>
      <c r="G276">
        <v>81</v>
      </c>
      <c r="H276" t="str">
        <f>VLOOKUP(Tableau4[[#This Row],[poids (kg)]],Tableau5[],2,1)</f>
        <v>moyen</v>
      </c>
      <c r="I276">
        <v>24700</v>
      </c>
      <c r="J276" t="str">
        <f>LEFT(Tableau4[[#This Row],[CP]],2)</f>
        <v>24</v>
      </c>
      <c r="K276" t="s">
        <v>106</v>
      </c>
    </row>
    <row r="277" spans="1:11" x14ac:dyDescent="0.3">
      <c r="A277" s="29">
        <v>42941</v>
      </c>
      <c r="B277" t="s">
        <v>17</v>
      </c>
      <c r="C277" t="str">
        <f>VLOOKUP(Tableau4[[#This Row],[code livreur]],Tableau1[],2,0)</f>
        <v>Vettel</v>
      </c>
      <c r="D277" t="s">
        <v>143</v>
      </c>
      <c r="G277">
        <v>81</v>
      </c>
      <c r="H277" t="str">
        <f>VLOOKUP(Tableau4[[#This Row],[poids (kg)]],Tableau5[],2,1)</f>
        <v>moyen</v>
      </c>
      <c r="I277">
        <v>24420</v>
      </c>
      <c r="J277" t="str">
        <f>LEFT(Tableau4[[#This Row],[CP]],2)</f>
        <v>24</v>
      </c>
      <c r="K277" t="s">
        <v>84</v>
      </c>
    </row>
    <row r="278" spans="1:11" x14ac:dyDescent="0.3">
      <c r="A278" s="29">
        <v>42982</v>
      </c>
      <c r="B278" t="s">
        <v>17</v>
      </c>
      <c r="C278" t="str">
        <f>VLOOKUP(Tableau4[[#This Row],[code livreur]],Tableau1[],2,0)</f>
        <v>Vettel</v>
      </c>
      <c r="D278" t="s">
        <v>142</v>
      </c>
      <c r="G278">
        <v>81</v>
      </c>
      <c r="H278" t="str">
        <f>VLOOKUP(Tableau4[[#This Row],[poids (kg)]],Tableau5[],2,1)</f>
        <v>moyen</v>
      </c>
      <c r="I278">
        <v>24260</v>
      </c>
      <c r="J278" t="str">
        <f>LEFT(Tableau4[[#This Row],[CP]],2)</f>
        <v>24</v>
      </c>
      <c r="K278" t="s">
        <v>72</v>
      </c>
    </row>
    <row r="279" spans="1:11" x14ac:dyDescent="0.3">
      <c r="A279" s="29">
        <v>43016</v>
      </c>
      <c r="B279" t="s">
        <v>17</v>
      </c>
      <c r="C279" t="str">
        <f>VLOOKUP(Tableau4[[#This Row],[code livreur]],Tableau1[],2,0)</f>
        <v>Vettel</v>
      </c>
      <c r="D279" t="s">
        <v>145</v>
      </c>
      <c r="G279">
        <v>81</v>
      </c>
      <c r="H279" t="str">
        <f>VLOOKUP(Tableau4[[#This Row],[poids (kg)]],Tableau5[],2,1)</f>
        <v>moyen</v>
      </c>
      <c r="I279">
        <v>24320</v>
      </c>
      <c r="J279" t="str">
        <f>LEFT(Tableau4[[#This Row],[CP]],2)</f>
        <v>24</v>
      </c>
      <c r="K279" t="s">
        <v>76</v>
      </c>
    </row>
    <row r="280" spans="1:11" x14ac:dyDescent="0.3">
      <c r="A280" s="29">
        <v>43079</v>
      </c>
      <c r="B280" t="s">
        <v>17</v>
      </c>
      <c r="C280" t="str">
        <f>VLOOKUP(Tableau4[[#This Row],[code livreur]],Tableau1[],2,0)</f>
        <v>Vettel</v>
      </c>
      <c r="D280" t="s">
        <v>143</v>
      </c>
      <c r="G280">
        <v>81</v>
      </c>
      <c r="H280" t="str">
        <f>VLOOKUP(Tableau4[[#This Row],[poids (kg)]],Tableau5[],2,1)</f>
        <v>moyen</v>
      </c>
      <c r="I280">
        <v>24570</v>
      </c>
      <c r="J280" t="str">
        <f>LEFT(Tableau4[[#This Row],[CP]],2)</f>
        <v>24</v>
      </c>
      <c r="K280" t="s">
        <v>98</v>
      </c>
    </row>
    <row r="281" spans="1:11" x14ac:dyDescent="0.3">
      <c r="A281" s="29">
        <v>42878</v>
      </c>
      <c r="B281" t="s">
        <v>17</v>
      </c>
      <c r="C281" t="str">
        <f>VLOOKUP(Tableau4[[#This Row],[code livreur]],Tableau1[],2,0)</f>
        <v>Vettel</v>
      </c>
      <c r="D281" t="s">
        <v>142</v>
      </c>
      <c r="G281">
        <v>82</v>
      </c>
      <c r="H281" t="str">
        <f>VLOOKUP(Tableau4[[#This Row],[poids (kg)]],Tableau5[],2,1)</f>
        <v>moyen</v>
      </c>
      <c r="I281">
        <v>24570</v>
      </c>
      <c r="J281" t="str">
        <f>LEFT(Tableau4[[#This Row],[CP]],2)</f>
        <v>24</v>
      </c>
      <c r="K281" t="s">
        <v>98</v>
      </c>
    </row>
    <row r="282" spans="1:11" x14ac:dyDescent="0.3">
      <c r="A282" s="29">
        <v>42905</v>
      </c>
      <c r="B282" t="s">
        <v>17</v>
      </c>
      <c r="C282" t="str">
        <f>VLOOKUP(Tableau4[[#This Row],[code livreur]],Tableau1[],2,0)</f>
        <v>Vettel</v>
      </c>
      <c r="D282" t="s">
        <v>147</v>
      </c>
      <c r="G282">
        <v>82</v>
      </c>
      <c r="H282" t="str">
        <f>VLOOKUP(Tableau4[[#This Row],[poids (kg)]],Tableau5[],2,1)</f>
        <v>moyen</v>
      </c>
      <c r="I282">
        <v>24450</v>
      </c>
      <c r="J282" t="str">
        <f>LEFT(Tableau4[[#This Row],[CP]],2)</f>
        <v>24</v>
      </c>
      <c r="K282" t="s">
        <v>86</v>
      </c>
    </row>
    <row r="283" spans="1:11" x14ac:dyDescent="0.3">
      <c r="A283" s="29">
        <v>42942</v>
      </c>
      <c r="B283" t="s">
        <v>17</v>
      </c>
      <c r="C283" t="str">
        <f>VLOOKUP(Tableau4[[#This Row],[code livreur]],Tableau1[],2,0)</f>
        <v>Vettel</v>
      </c>
      <c r="D283" t="s">
        <v>145</v>
      </c>
      <c r="G283">
        <v>82</v>
      </c>
      <c r="H283" t="str">
        <f>VLOOKUP(Tableau4[[#This Row],[poids (kg)]],Tableau5[],2,1)</f>
        <v>moyen</v>
      </c>
      <c r="I283">
        <v>24240</v>
      </c>
      <c r="J283" t="str">
        <f>LEFT(Tableau4[[#This Row],[CP]],2)</f>
        <v>24</v>
      </c>
      <c r="K283" t="s">
        <v>70</v>
      </c>
    </row>
    <row r="284" spans="1:11" x14ac:dyDescent="0.3">
      <c r="A284" s="29">
        <v>42971</v>
      </c>
      <c r="B284" t="s">
        <v>17</v>
      </c>
      <c r="C284" t="str">
        <f>VLOOKUP(Tableau4[[#This Row],[code livreur]],Tableau1[],2,0)</f>
        <v>Vettel</v>
      </c>
      <c r="D284" t="s">
        <v>144</v>
      </c>
      <c r="G284">
        <v>82</v>
      </c>
      <c r="H284" t="str">
        <f>VLOOKUP(Tableau4[[#This Row],[poids (kg)]],Tableau5[],2,1)</f>
        <v>moyen</v>
      </c>
      <c r="I284">
        <v>24530</v>
      </c>
      <c r="J284" t="str">
        <f>LEFT(Tableau4[[#This Row],[CP]],2)</f>
        <v>24</v>
      </c>
      <c r="K284" t="s">
        <v>94</v>
      </c>
    </row>
    <row r="285" spans="1:11" x14ac:dyDescent="0.3">
      <c r="A285" s="29">
        <v>42979</v>
      </c>
      <c r="B285" t="s">
        <v>17</v>
      </c>
      <c r="C285" t="str">
        <f>VLOOKUP(Tableau4[[#This Row],[code livreur]],Tableau1[],2,0)</f>
        <v>Vettel</v>
      </c>
      <c r="D285" t="s">
        <v>143</v>
      </c>
      <c r="G285">
        <v>82</v>
      </c>
      <c r="H285" t="str">
        <f>VLOOKUP(Tableau4[[#This Row],[poids (kg)]],Tableau5[],2,1)</f>
        <v>moyen</v>
      </c>
      <c r="I285">
        <v>24350</v>
      </c>
      <c r="J285" t="str">
        <f>LEFT(Tableau4[[#This Row],[CP]],2)</f>
        <v>24</v>
      </c>
      <c r="K285" t="s">
        <v>78</v>
      </c>
    </row>
    <row r="286" spans="1:11" x14ac:dyDescent="0.3">
      <c r="A286" s="29">
        <v>42988</v>
      </c>
      <c r="B286" t="s">
        <v>17</v>
      </c>
      <c r="C286" t="str">
        <f>VLOOKUP(Tableau4[[#This Row],[code livreur]],Tableau1[],2,0)</f>
        <v>Vettel</v>
      </c>
      <c r="D286" t="s">
        <v>143</v>
      </c>
      <c r="G286">
        <v>82</v>
      </c>
      <c r="H286" t="str">
        <f>VLOOKUP(Tableau4[[#This Row],[poids (kg)]],Tableau5[],2,1)</f>
        <v>moyen</v>
      </c>
      <c r="I286">
        <v>24340</v>
      </c>
      <c r="J286" t="str">
        <f>LEFT(Tableau4[[#This Row],[CP]],2)</f>
        <v>24</v>
      </c>
      <c r="K286" t="s">
        <v>56</v>
      </c>
    </row>
    <row r="287" spans="1:11" x14ac:dyDescent="0.3">
      <c r="A287" s="29">
        <v>43016</v>
      </c>
      <c r="B287" t="s">
        <v>17</v>
      </c>
      <c r="C287" t="str">
        <f>VLOOKUP(Tableau4[[#This Row],[code livreur]],Tableau1[],2,0)</f>
        <v>Vettel</v>
      </c>
      <c r="D287" t="s">
        <v>142</v>
      </c>
      <c r="G287">
        <v>82</v>
      </c>
      <c r="H287" t="str">
        <f>VLOOKUP(Tableau4[[#This Row],[poids (kg)]],Tableau5[],2,1)</f>
        <v>moyen</v>
      </c>
      <c r="I287">
        <v>24210</v>
      </c>
      <c r="J287" t="str">
        <f>LEFT(Tableau4[[#This Row],[CP]],2)</f>
        <v>24</v>
      </c>
      <c r="K287" t="s">
        <v>68</v>
      </c>
    </row>
    <row r="288" spans="1:11" x14ac:dyDescent="0.3">
      <c r="A288" s="29">
        <v>43051</v>
      </c>
      <c r="B288" t="s">
        <v>17</v>
      </c>
      <c r="C288" t="str">
        <f>VLOOKUP(Tableau4[[#This Row],[code livreur]],Tableau1[],2,0)</f>
        <v>Vettel</v>
      </c>
      <c r="D288" t="s">
        <v>142</v>
      </c>
      <c r="G288">
        <v>82</v>
      </c>
      <c r="H288" t="str">
        <f>VLOOKUP(Tableau4[[#This Row],[poids (kg)]],Tableau5[],2,1)</f>
        <v>moyen</v>
      </c>
      <c r="I288">
        <v>24800</v>
      </c>
      <c r="J288" t="str">
        <f>LEFT(Tableau4[[#This Row],[CP]],2)</f>
        <v>24</v>
      </c>
      <c r="K288" t="s">
        <v>107</v>
      </c>
    </row>
    <row r="289" spans="1:11" x14ac:dyDescent="0.3">
      <c r="A289" s="29">
        <v>42787</v>
      </c>
      <c r="B289" t="s">
        <v>17</v>
      </c>
      <c r="C289" t="str">
        <f>VLOOKUP(Tableau4[[#This Row],[code livreur]],Tableau1[],2,0)</f>
        <v>Vettel</v>
      </c>
      <c r="D289" t="s">
        <v>143</v>
      </c>
      <c r="G289">
        <v>83</v>
      </c>
      <c r="H289" t="str">
        <f>VLOOKUP(Tableau4[[#This Row],[poids (kg)]],Tableau5[],2,1)</f>
        <v>moyen</v>
      </c>
      <c r="I289">
        <v>24410</v>
      </c>
      <c r="J289" t="str">
        <f>LEFT(Tableau4[[#This Row],[CP]],2)</f>
        <v>24</v>
      </c>
      <c r="K289" t="s">
        <v>57</v>
      </c>
    </row>
    <row r="290" spans="1:11" x14ac:dyDescent="0.3">
      <c r="A290" s="29">
        <v>42925</v>
      </c>
      <c r="B290" t="s">
        <v>17</v>
      </c>
      <c r="C290" t="str">
        <f>VLOOKUP(Tableau4[[#This Row],[code livreur]],Tableau1[],2,0)</f>
        <v>Vettel</v>
      </c>
      <c r="D290" t="s">
        <v>143</v>
      </c>
      <c r="G290">
        <v>83</v>
      </c>
      <c r="H290" t="str">
        <f>VLOOKUP(Tableau4[[#This Row],[poids (kg)]],Tableau5[],2,1)</f>
        <v>moyen</v>
      </c>
      <c r="I290">
        <v>24250</v>
      </c>
      <c r="J290" t="str">
        <f>LEFT(Tableau4[[#This Row],[CP]],2)</f>
        <v>24</v>
      </c>
      <c r="K290" t="s">
        <v>71</v>
      </c>
    </row>
    <row r="291" spans="1:11" x14ac:dyDescent="0.3">
      <c r="A291" s="29">
        <v>42972</v>
      </c>
      <c r="B291" t="s">
        <v>17</v>
      </c>
      <c r="C291" t="str">
        <f>VLOOKUP(Tableau4[[#This Row],[code livreur]],Tableau1[],2,0)</f>
        <v>Vettel</v>
      </c>
      <c r="D291" t="s">
        <v>147</v>
      </c>
      <c r="G291">
        <v>83</v>
      </c>
      <c r="H291" t="str">
        <f>VLOOKUP(Tableau4[[#This Row],[poids (kg)]],Tableau5[],2,1)</f>
        <v>moyen</v>
      </c>
      <c r="I291">
        <v>24680</v>
      </c>
      <c r="J291" t="str">
        <f>LEFT(Tableau4[[#This Row],[CP]],2)</f>
        <v>24</v>
      </c>
      <c r="K291" t="s">
        <v>105</v>
      </c>
    </row>
    <row r="292" spans="1:11" x14ac:dyDescent="0.3">
      <c r="A292" s="29">
        <v>43009</v>
      </c>
      <c r="B292" t="s">
        <v>17</v>
      </c>
      <c r="C292" t="str">
        <f>VLOOKUP(Tableau4[[#This Row],[code livreur]],Tableau1[],2,0)</f>
        <v>Vettel</v>
      </c>
      <c r="D292" t="s">
        <v>143</v>
      </c>
      <c r="G292">
        <v>83</v>
      </c>
      <c r="H292" t="str">
        <f>VLOOKUP(Tableau4[[#This Row],[poids (kg)]],Tableau5[],2,1)</f>
        <v>moyen</v>
      </c>
      <c r="I292">
        <v>24440</v>
      </c>
      <c r="J292" t="str">
        <f>LEFT(Tableau4[[#This Row],[CP]],2)</f>
        <v>24</v>
      </c>
      <c r="K292" t="s">
        <v>52</v>
      </c>
    </row>
    <row r="293" spans="1:11" x14ac:dyDescent="0.3">
      <c r="A293" s="29">
        <v>42799</v>
      </c>
      <c r="B293" t="s">
        <v>17</v>
      </c>
      <c r="C293" t="str">
        <f>VLOOKUP(Tableau4[[#This Row],[code livreur]],Tableau1[],2,0)</f>
        <v>Vettel</v>
      </c>
      <c r="D293" t="s">
        <v>142</v>
      </c>
      <c r="G293">
        <v>84</v>
      </c>
      <c r="H293" t="str">
        <f>VLOOKUP(Tableau4[[#This Row],[poids (kg)]],Tableau5[],2,1)</f>
        <v>moyen</v>
      </c>
      <c r="I293">
        <v>24410</v>
      </c>
      <c r="J293" t="str">
        <f>LEFT(Tableau4[[#This Row],[CP]],2)</f>
        <v>24</v>
      </c>
      <c r="K293" t="s">
        <v>57</v>
      </c>
    </row>
    <row r="294" spans="1:11" x14ac:dyDescent="0.3">
      <c r="A294" s="29">
        <v>42859</v>
      </c>
      <c r="B294" t="s">
        <v>17</v>
      </c>
      <c r="C294" t="str">
        <f>VLOOKUP(Tableau4[[#This Row],[code livreur]],Tableau1[],2,0)</f>
        <v>Vettel</v>
      </c>
      <c r="D294" t="s">
        <v>145</v>
      </c>
      <c r="G294">
        <v>84</v>
      </c>
      <c r="H294" t="str">
        <f>VLOOKUP(Tableau4[[#This Row],[poids (kg)]],Tableau5[],2,1)</f>
        <v>moyen</v>
      </c>
      <c r="I294">
        <v>24460</v>
      </c>
      <c r="J294" t="str">
        <f>LEFT(Tableau4[[#This Row],[CP]],2)</f>
        <v>24</v>
      </c>
      <c r="K294" t="s">
        <v>87</v>
      </c>
    </row>
    <row r="295" spans="1:11" x14ac:dyDescent="0.3">
      <c r="A295" s="29">
        <v>42886</v>
      </c>
      <c r="B295" t="s">
        <v>17</v>
      </c>
      <c r="C295" t="str">
        <f>VLOOKUP(Tableau4[[#This Row],[code livreur]],Tableau1[],2,0)</f>
        <v>Vettel</v>
      </c>
      <c r="D295" t="s">
        <v>147</v>
      </c>
      <c r="G295">
        <v>84</v>
      </c>
      <c r="H295" t="str">
        <f>VLOOKUP(Tableau4[[#This Row],[poids (kg)]],Tableau5[],2,1)</f>
        <v>moyen</v>
      </c>
      <c r="I295">
        <v>24450</v>
      </c>
      <c r="J295" t="str">
        <f>LEFT(Tableau4[[#This Row],[CP]],2)</f>
        <v>24</v>
      </c>
      <c r="K295" t="s">
        <v>86</v>
      </c>
    </row>
    <row r="296" spans="1:11" x14ac:dyDescent="0.3">
      <c r="A296" s="29">
        <v>42954</v>
      </c>
      <c r="B296" t="s">
        <v>16</v>
      </c>
      <c r="C296" t="str">
        <f>VLOOKUP(Tableau4[[#This Row],[code livreur]],Tableau1[],2,0)</f>
        <v>Prost</v>
      </c>
      <c r="D296" t="s">
        <v>143</v>
      </c>
      <c r="G296">
        <v>84</v>
      </c>
      <c r="H296" t="str">
        <f>VLOOKUP(Tableau4[[#This Row],[poids (kg)]],Tableau5[],2,1)</f>
        <v>moyen</v>
      </c>
      <c r="I296">
        <v>24370</v>
      </c>
      <c r="J296" t="str">
        <f>LEFT(Tableau4[[#This Row],[CP]],2)</f>
        <v>24</v>
      </c>
      <c r="K296" t="s">
        <v>80</v>
      </c>
    </row>
    <row r="297" spans="1:11" x14ac:dyDescent="0.3">
      <c r="A297" s="29">
        <v>42958</v>
      </c>
      <c r="B297" t="s">
        <v>28</v>
      </c>
      <c r="C297" t="str">
        <f>VLOOKUP(Tableau4[[#This Row],[code livreur]],Tableau1[],2,0)</f>
        <v>Thirion</v>
      </c>
      <c r="D297" t="s">
        <v>142</v>
      </c>
      <c r="G297">
        <v>84</v>
      </c>
      <c r="H297" t="str">
        <f>VLOOKUP(Tableau4[[#This Row],[poids (kg)]],Tableau5[],2,1)</f>
        <v>moyen</v>
      </c>
      <c r="I297">
        <v>24000</v>
      </c>
      <c r="J297" t="str">
        <f>LEFT(Tableau4[[#This Row],[CP]],2)</f>
        <v>24</v>
      </c>
      <c r="K297" t="s">
        <v>58</v>
      </c>
    </row>
    <row r="298" spans="1:11" x14ac:dyDescent="0.3">
      <c r="A298" s="29">
        <v>43005</v>
      </c>
      <c r="B298" t="s">
        <v>17</v>
      </c>
      <c r="C298" t="str">
        <f>VLOOKUP(Tableau4[[#This Row],[code livreur]],Tableau1[],2,0)</f>
        <v>Vettel</v>
      </c>
      <c r="D298" t="s">
        <v>143</v>
      </c>
      <c r="G298">
        <v>84</v>
      </c>
      <c r="H298" t="str">
        <f>VLOOKUP(Tableau4[[#This Row],[poids (kg)]],Tableau5[],2,1)</f>
        <v>moyen</v>
      </c>
      <c r="I298">
        <v>24590</v>
      </c>
      <c r="J298" t="str">
        <f>LEFT(Tableau4[[#This Row],[CP]],2)</f>
        <v>24</v>
      </c>
      <c r="K298" t="s">
        <v>100</v>
      </c>
    </row>
    <row r="299" spans="1:11" x14ac:dyDescent="0.3">
      <c r="A299" s="29">
        <v>42851</v>
      </c>
      <c r="B299" t="s">
        <v>19</v>
      </c>
      <c r="C299" t="str">
        <f>VLOOKUP(Tableau4[[#This Row],[code livreur]],Tableau1[],2,0)</f>
        <v>Dan</v>
      </c>
      <c r="D299" t="s">
        <v>147</v>
      </c>
      <c r="G299">
        <v>85</v>
      </c>
      <c r="H299" t="str">
        <f>VLOOKUP(Tableau4[[#This Row],[poids (kg)]],Tableau5[],2,1)</f>
        <v>moyen</v>
      </c>
      <c r="I299">
        <v>24540</v>
      </c>
      <c r="J299" t="str">
        <f>LEFT(Tableau4[[#This Row],[CP]],2)</f>
        <v>24</v>
      </c>
      <c r="K299" t="s">
        <v>95</v>
      </c>
    </row>
    <row r="300" spans="1:11" x14ac:dyDescent="0.3">
      <c r="A300" s="29">
        <v>42870</v>
      </c>
      <c r="B300" t="s">
        <v>30</v>
      </c>
      <c r="C300" t="str">
        <f>VLOOKUP(Tableau4[[#This Row],[code livreur]],Tableau1[],2,0)</f>
        <v>Du Gast</v>
      </c>
      <c r="D300" t="s">
        <v>143</v>
      </c>
      <c r="G300">
        <v>85</v>
      </c>
      <c r="H300" t="str">
        <f>VLOOKUP(Tableau4[[#This Row],[poids (kg)]],Tableau5[],2,1)</f>
        <v>moyen</v>
      </c>
      <c r="I300">
        <v>24460</v>
      </c>
      <c r="J300" t="str">
        <f>LEFT(Tableau4[[#This Row],[CP]],2)</f>
        <v>24</v>
      </c>
      <c r="K300" t="s">
        <v>87</v>
      </c>
    </row>
    <row r="301" spans="1:11" x14ac:dyDescent="0.3">
      <c r="A301" s="29">
        <v>42913</v>
      </c>
      <c r="B301" t="s">
        <v>18</v>
      </c>
      <c r="C301" t="str">
        <f>VLOOKUP(Tableau4[[#This Row],[code livreur]],Tableau1[],2,0)</f>
        <v>Enzo</v>
      </c>
      <c r="D301" t="s">
        <v>147</v>
      </c>
      <c r="G301">
        <v>85</v>
      </c>
      <c r="H301" t="str">
        <f>VLOOKUP(Tableau4[[#This Row],[poids (kg)]],Tableau5[],2,1)</f>
        <v>moyen</v>
      </c>
      <c r="I301">
        <v>24700</v>
      </c>
      <c r="J301" t="str">
        <f>LEFT(Tableau4[[#This Row],[CP]],2)</f>
        <v>24</v>
      </c>
      <c r="K301" t="s">
        <v>106</v>
      </c>
    </row>
    <row r="302" spans="1:11" x14ac:dyDescent="0.3">
      <c r="A302" s="29">
        <v>42995</v>
      </c>
      <c r="B302" t="s">
        <v>26</v>
      </c>
      <c r="C302" t="str">
        <f>VLOOKUP(Tableau4[[#This Row],[code livreur]],Tableau1[],2,0)</f>
        <v>Jack</v>
      </c>
      <c r="D302" t="s">
        <v>147</v>
      </c>
      <c r="G302">
        <v>85</v>
      </c>
      <c r="H302" t="str">
        <f>VLOOKUP(Tableau4[[#This Row],[poids (kg)]],Tableau5[],2,1)</f>
        <v>moyen</v>
      </c>
      <c r="I302">
        <v>24640</v>
      </c>
      <c r="J302" t="str">
        <f>LEFT(Tableau4[[#This Row],[CP]],2)</f>
        <v>24</v>
      </c>
      <c r="K302" t="s">
        <v>53</v>
      </c>
    </row>
    <row r="303" spans="1:11" x14ac:dyDescent="0.3">
      <c r="A303" s="29">
        <v>42753</v>
      </c>
      <c r="B303" t="s">
        <v>29</v>
      </c>
      <c r="C303" t="str">
        <f>VLOOKUP(Tableau4[[#This Row],[code livreur]],Tableau1[],2,0)</f>
        <v>Mouton</v>
      </c>
      <c r="D303" t="s">
        <v>143</v>
      </c>
      <c r="G303">
        <v>86</v>
      </c>
      <c r="H303" t="str">
        <f>VLOOKUP(Tableau4[[#This Row],[poids (kg)]],Tableau5[],2,1)</f>
        <v>moyen</v>
      </c>
      <c r="I303">
        <v>24650</v>
      </c>
      <c r="J303" t="str">
        <f>LEFT(Tableau4[[#This Row],[CP]],2)</f>
        <v>24</v>
      </c>
      <c r="K303" t="s">
        <v>104</v>
      </c>
    </row>
    <row r="304" spans="1:11" x14ac:dyDescent="0.3">
      <c r="A304" s="29">
        <v>42838</v>
      </c>
      <c r="B304" t="s">
        <v>27</v>
      </c>
      <c r="C304" t="str">
        <f>VLOOKUP(Tableau4[[#This Row],[code livreur]],Tableau1[],2,0)</f>
        <v>Niki</v>
      </c>
      <c r="D304" t="s">
        <v>142</v>
      </c>
      <c r="G304">
        <v>86</v>
      </c>
      <c r="H304" t="str">
        <f>VLOOKUP(Tableau4[[#This Row],[poids (kg)]],Tableau5[],2,1)</f>
        <v>moyen</v>
      </c>
      <c r="I304">
        <v>24530</v>
      </c>
      <c r="J304" t="str">
        <f>LEFT(Tableau4[[#This Row],[CP]],2)</f>
        <v>24</v>
      </c>
      <c r="K304" t="s">
        <v>94</v>
      </c>
    </row>
    <row r="305" spans="1:11" x14ac:dyDescent="0.3">
      <c r="A305" s="29">
        <v>42881</v>
      </c>
      <c r="B305" t="s">
        <v>16</v>
      </c>
      <c r="C305" t="str">
        <f>VLOOKUP(Tableau4[[#This Row],[code livreur]],Tableau1[],2,0)</f>
        <v>Prost</v>
      </c>
      <c r="D305" t="s">
        <v>147</v>
      </c>
      <c r="G305">
        <v>86</v>
      </c>
      <c r="H305" t="str">
        <f>VLOOKUP(Tableau4[[#This Row],[poids (kg)]],Tableau5[],2,1)</f>
        <v>moyen</v>
      </c>
      <c r="I305">
        <v>24200</v>
      </c>
      <c r="J305" t="str">
        <f>LEFT(Tableau4[[#This Row],[CP]],2)</f>
        <v>24</v>
      </c>
      <c r="K305" t="s">
        <v>67</v>
      </c>
    </row>
    <row r="306" spans="1:11" x14ac:dyDescent="0.3">
      <c r="A306" s="29">
        <v>42956</v>
      </c>
      <c r="B306" t="s">
        <v>28</v>
      </c>
      <c r="C306" t="str">
        <f>VLOOKUP(Tableau4[[#This Row],[code livreur]],Tableau1[],2,0)</f>
        <v>Thirion</v>
      </c>
      <c r="D306" t="s">
        <v>147</v>
      </c>
      <c r="G306">
        <v>86</v>
      </c>
      <c r="H306" t="str">
        <f>VLOOKUP(Tableau4[[#This Row],[poids (kg)]],Tableau5[],2,1)</f>
        <v>moyen</v>
      </c>
      <c r="I306">
        <v>24680</v>
      </c>
      <c r="J306" t="str">
        <f>LEFT(Tableau4[[#This Row],[CP]],2)</f>
        <v>24</v>
      </c>
      <c r="K306" t="s">
        <v>105</v>
      </c>
    </row>
    <row r="307" spans="1:11" x14ac:dyDescent="0.3">
      <c r="A307" s="29">
        <v>42968</v>
      </c>
      <c r="B307" t="s">
        <v>17</v>
      </c>
      <c r="C307" t="str">
        <f>VLOOKUP(Tableau4[[#This Row],[code livreur]],Tableau1[],2,0)</f>
        <v>Vettel</v>
      </c>
      <c r="D307" t="s">
        <v>143</v>
      </c>
      <c r="G307">
        <v>86</v>
      </c>
      <c r="H307" t="str">
        <f>VLOOKUP(Tableau4[[#This Row],[poids (kg)]],Tableau5[],2,1)</f>
        <v>moyen</v>
      </c>
      <c r="I307">
        <v>24430</v>
      </c>
      <c r="J307" t="str">
        <f>LEFT(Tableau4[[#This Row],[CP]],2)</f>
        <v>24</v>
      </c>
      <c r="K307" t="s">
        <v>85</v>
      </c>
    </row>
    <row r="308" spans="1:11" x14ac:dyDescent="0.3">
      <c r="A308" s="29">
        <v>42985</v>
      </c>
      <c r="B308" t="s">
        <v>19</v>
      </c>
      <c r="C308" t="str">
        <f>VLOOKUP(Tableau4[[#This Row],[code livreur]],Tableau1[],2,0)</f>
        <v>Dan</v>
      </c>
      <c r="D308" t="s">
        <v>143</v>
      </c>
      <c r="G308">
        <v>86</v>
      </c>
      <c r="H308" t="str">
        <f>VLOOKUP(Tableau4[[#This Row],[poids (kg)]],Tableau5[],2,1)</f>
        <v>moyen</v>
      </c>
      <c r="I308">
        <v>24360</v>
      </c>
      <c r="J308" t="str">
        <f>LEFT(Tableau4[[#This Row],[CP]],2)</f>
        <v>24</v>
      </c>
      <c r="K308" t="s">
        <v>79</v>
      </c>
    </row>
    <row r="309" spans="1:11" x14ac:dyDescent="0.3">
      <c r="A309" s="29">
        <v>43003</v>
      </c>
      <c r="B309" t="s">
        <v>30</v>
      </c>
      <c r="C309" t="str">
        <f>VLOOKUP(Tableau4[[#This Row],[code livreur]],Tableau1[],2,0)</f>
        <v>Du Gast</v>
      </c>
      <c r="D309" t="s">
        <v>145</v>
      </c>
      <c r="G309">
        <v>86</v>
      </c>
      <c r="H309" t="str">
        <f>VLOOKUP(Tableau4[[#This Row],[poids (kg)]],Tableau5[],2,1)</f>
        <v>moyen</v>
      </c>
      <c r="I309">
        <v>24200</v>
      </c>
      <c r="J309" t="str">
        <f>LEFT(Tableau4[[#This Row],[CP]],2)</f>
        <v>24</v>
      </c>
      <c r="K309" t="s">
        <v>67</v>
      </c>
    </row>
    <row r="310" spans="1:11" x14ac:dyDescent="0.3">
      <c r="A310" s="29">
        <v>42935</v>
      </c>
      <c r="B310" t="s">
        <v>18</v>
      </c>
      <c r="C310" t="str">
        <f>VLOOKUP(Tableau4[[#This Row],[code livreur]],Tableau1[],2,0)</f>
        <v>Enzo</v>
      </c>
      <c r="D310" t="s">
        <v>146</v>
      </c>
      <c r="E310" t="s">
        <v>148</v>
      </c>
      <c r="G310">
        <v>87</v>
      </c>
      <c r="H310" t="str">
        <f>VLOOKUP(Tableau4[[#This Row],[poids (kg)]],Tableau5[],2,1)</f>
        <v>moyen</v>
      </c>
      <c r="I310">
        <v>24120</v>
      </c>
      <c r="J310" t="str">
        <f>LEFT(Tableau4[[#This Row],[CP]],2)</f>
        <v>24</v>
      </c>
      <c r="K310" t="s">
        <v>61</v>
      </c>
    </row>
    <row r="311" spans="1:11" x14ac:dyDescent="0.3">
      <c r="A311" s="29">
        <v>42958</v>
      </c>
      <c r="B311" t="s">
        <v>26</v>
      </c>
      <c r="C311" t="str">
        <f>VLOOKUP(Tableau4[[#This Row],[code livreur]],Tableau1[],2,0)</f>
        <v>Jack</v>
      </c>
      <c r="D311" t="s">
        <v>147</v>
      </c>
      <c r="G311">
        <v>87</v>
      </c>
      <c r="H311" t="str">
        <f>VLOOKUP(Tableau4[[#This Row],[poids (kg)]],Tableau5[],2,1)</f>
        <v>moyen</v>
      </c>
      <c r="I311">
        <v>24700</v>
      </c>
      <c r="J311" t="str">
        <f>LEFT(Tableau4[[#This Row],[CP]],2)</f>
        <v>24</v>
      </c>
      <c r="K311" t="s">
        <v>106</v>
      </c>
    </row>
    <row r="312" spans="1:11" x14ac:dyDescent="0.3">
      <c r="A312" s="29">
        <v>42958</v>
      </c>
      <c r="B312" t="s">
        <v>29</v>
      </c>
      <c r="C312" t="str">
        <f>VLOOKUP(Tableau4[[#This Row],[code livreur]],Tableau1[],2,0)</f>
        <v>Mouton</v>
      </c>
      <c r="D312" t="s">
        <v>143</v>
      </c>
      <c r="G312">
        <v>87</v>
      </c>
      <c r="H312" t="str">
        <f>VLOOKUP(Tableau4[[#This Row],[poids (kg)]],Tableau5[],2,1)</f>
        <v>moyen</v>
      </c>
      <c r="I312">
        <v>24650</v>
      </c>
      <c r="J312" t="str">
        <f>LEFT(Tableau4[[#This Row],[CP]],2)</f>
        <v>24</v>
      </c>
      <c r="K312" t="s">
        <v>104</v>
      </c>
    </row>
    <row r="313" spans="1:11" x14ac:dyDescent="0.3">
      <c r="A313" s="29">
        <v>42961</v>
      </c>
      <c r="B313" t="s">
        <v>27</v>
      </c>
      <c r="C313" t="str">
        <f>VLOOKUP(Tableau4[[#This Row],[code livreur]],Tableau1[],2,0)</f>
        <v>Niki</v>
      </c>
      <c r="D313" t="s">
        <v>142</v>
      </c>
      <c r="G313">
        <v>87</v>
      </c>
      <c r="H313" t="str">
        <f>VLOOKUP(Tableau4[[#This Row],[poids (kg)]],Tableau5[],2,1)</f>
        <v>moyen</v>
      </c>
      <c r="I313">
        <v>24700</v>
      </c>
      <c r="J313" t="str">
        <f>LEFT(Tableau4[[#This Row],[CP]],2)</f>
        <v>24</v>
      </c>
      <c r="K313" t="s">
        <v>106</v>
      </c>
    </row>
    <row r="314" spans="1:11" x14ac:dyDescent="0.3">
      <c r="A314" s="29">
        <v>42975</v>
      </c>
      <c r="B314" t="s">
        <v>16</v>
      </c>
      <c r="C314" t="str">
        <f>VLOOKUP(Tableau4[[#This Row],[code livreur]],Tableau1[],2,0)</f>
        <v>Prost</v>
      </c>
      <c r="D314" t="s">
        <v>145</v>
      </c>
      <c r="G314">
        <v>87</v>
      </c>
      <c r="H314" t="str">
        <f>VLOOKUP(Tableau4[[#This Row],[poids (kg)]],Tableau5[],2,1)</f>
        <v>moyen</v>
      </c>
      <c r="I314">
        <v>24490</v>
      </c>
      <c r="J314" t="str">
        <f>LEFT(Tableau4[[#This Row],[CP]],2)</f>
        <v>24</v>
      </c>
      <c r="K314" t="s">
        <v>90</v>
      </c>
    </row>
    <row r="315" spans="1:11" x14ac:dyDescent="0.3">
      <c r="A315" s="29">
        <v>42841</v>
      </c>
      <c r="B315" t="s">
        <v>28</v>
      </c>
      <c r="C315" t="str">
        <f>VLOOKUP(Tableau4[[#This Row],[code livreur]],Tableau1[],2,0)</f>
        <v>Thirion</v>
      </c>
      <c r="D315" t="s">
        <v>147</v>
      </c>
      <c r="G315">
        <v>88</v>
      </c>
      <c r="H315" t="str">
        <f>VLOOKUP(Tableau4[[#This Row],[poids (kg)]],Tableau5[],2,1)</f>
        <v>moyen</v>
      </c>
      <c r="I315">
        <v>24190</v>
      </c>
      <c r="J315" t="str">
        <f>LEFT(Tableau4[[#This Row],[CP]],2)</f>
        <v>24</v>
      </c>
      <c r="K315" t="s">
        <v>66</v>
      </c>
    </row>
    <row r="316" spans="1:11" x14ac:dyDescent="0.3">
      <c r="A316" s="29">
        <v>42864</v>
      </c>
      <c r="B316" t="s">
        <v>17</v>
      </c>
      <c r="C316" t="str">
        <f>VLOOKUP(Tableau4[[#This Row],[code livreur]],Tableau1[],2,0)</f>
        <v>Vettel</v>
      </c>
      <c r="D316" t="s">
        <v>143</v>
      </c>
      <c r="G316">
        <v>88</v>
      </c>
      <c r="H316" t="str">
        <f>VLOOKUP(Tableau4[[#This Row],[poids (kg)]],Tableau5[],2,1)</f>
        <v>moyen</v>
      </c>
      <c r="I316">
        <v>24120</v>
      </c>
      <c r="J316" t="str">
        <f>LEFT(Tableau4[[#This Row],[CP]],2)</f>
        <v>24</v>
      </c>
      <c r="K316" t="s">
        <v>61</v>
      </c>
    </row>
    <row r="317" spans="1:11" x14ac:dyDescent="0.3">
      <c r="A317" s="29">
        <v>42874</v>
      </c>
      <c r="B317" t="s">
        <v>19</v>
      </c>
      <c r="C317" t="str">
        <f>VLOOKUP(Tableau4[[#This Row],[code livreur]],Tableau1[],2,0)</f>
        <v>Dan</v>
      </c>
      <c r="D317" t="s">
        <v>142</v>
      </c>
      <c r="G317">
        <v>88</v>
      </c>
      <c r="H317" t="str">
        <f>VLOOKUP(Tableau4[[#This Row],[poids (kg)]],Tableau5[],2,1)</f>
        <v>moyen</v>
      </c>
      <c r="I317">
        <v>24220</v>
      </c>
      <c r="J317" t="str">
        <f>LEFT(Tableau4[[#This Row],[CP]],2)</f>
        <v>24</v>
      </c>
      <c r="K317" t="s">
        <v>55</v>
      </c>
    </row>
    <row r="318" spans="1:11" x14ac:dyDescent="0.3">
      <c r="A318" s="29">
        <v>42929</v>
      </c>
      <c r="B318" t="s">
        <v>30</v>
      </c>
      <c r="C318" t="str">
        <f>VLOOKUP(Tableau4[[#This Row],[code livreur]],Tableau1[],2,0)</f>
        <v>Du Gast</v>
      </c>
      <c r="D318" t="s">
        <v>142</v>
      </c>
      <c r="G318">
        <v>88</v>
      </c>
      <c r="H318" t="str">
        <f>VLOOKUP(Tableau4[[#This Row],[poids (kg)]],Tableau5[],2,1)</f>
        <v>moyen</v>
      </c>
      <c r="I318">
        <v>24190</v>
      </c>
      <c r="J318" t="str">
        <f>LEFT(Tableau4[[#This Row],[CP]],2)</f>
        <v>24</v>
      </c>
      <c r="K318" t="s">
        <v>66</v>
      </c>
    </row>
    <row r="319" spans="1:11" x14ac:dyDescent="0.3">
      <c r="A319" s="29">
        <v>42937</v>
      </c>
      <c r="B319" t="s">
        <v>18</v>
      </c>
      <c r="C319" t="str">
        <f>VLOOKUP(Tableau4[[#This Row],[code livreur]],Tableau1[],2,0)</f>
        <v>Enzo</v>
      </c>
      <c r="D319" t="s">
        <v>146</v>
      </c>
      <c r="G319">
        <v>88</v>
      </c>
      <c r="H319" t="str">
        <f>VLOOKUP(Tableau4[[#This Row],[poids (kg)]],Tableau5[],2,1)</f>
        <v>moyen</v>
      </c>
      <c r="I319">
        <v>24150</v>
      </c>
      <c r="J319" t="str">
        <f>LEFT(Tableau4[[#This Row],[CP]],2)</f>
        <v>24</v>
      </c>
      <c r="K319" t="s">
        <v>64</v>
      </c>
    </row>
    <row r="320" spans="1:11" x14ac:dyDescent="0.3">
      <c r="A320" s="29">
        <v>43001</v>
      </c>
      <c r="B320" t="s">
        <v>26</v>
      </c>
      <c r="C320" t="str">
        <f>VLOOKUP(Tableau4[[#This Row],[code livreur]],Tableau1[],2,0)</f>
        <v>Jack</v>
      </c>
      <c r="D320" t="s">
        <v>147</v>
      </c>
      <c r="G320">
        <v>88</v>
      </c>
      <c r="H320" t="str">
        <f>VLOOKUP(Tableau4[[#This Row],[poids (kg)]],Tableau5[],2,1)</f>
        <v>moyen</v>
      </c>
      <c r="I320">
        <v>24500</v>
      </c>
      <c r="J320" t="str">
        <f>LEFT(Tableau4[[#This Row],[CP]],2)</f>
        <v>24</v>
      </c>
      <c r="K320" t="s">
        <v>91</v>
      </c>
    </row>
    <row r="321" spans="1:11" x14ac:dyDescent="0.3">
      <c r="A321" s="29">
        <v>42739</v>
      </c>
      <c r="B321" t="s">
        <v>29</v>
      </c>
      <c r="C321" t="str">
        <f>VLOOKUP(Tableau4[[#This Row],[code livreur]],Tableau1[],2,0)</f>
        <v>Mouton</v>
      </c>
      <c r="D321" t="s">
        <v>142</v>
      </c>
      <c r="G321">
        <v>89</v>
      </c>
      <c r="H321" t="str">
        <f>VLOOKUP(Tableau4[[#This Row],[poids (kg)]],Tableau5[],2,1)</f>
        <v>moyen</v>
      </c>
      <c r="I321">
        <v>24320</v>
      </c>
      <c r="J321" t="str">
        <f>LEFT(Tableau4[[#This Row],[CP]],2)</f>
        <v>24</v>
      </c>
      <c r="K321" t="s">
        <v>76</v>
      </c>
    </row>
    <row r="322" spans="1:11" x14ac:dyDescent="0.3">
      <c r="A322" s="29">
        <v>42767</v>
      </c>
      <c r="B322" t="s">
        <v>27</v>
      </c>
      <c r="C322" t="str">
        <f>VLOOKUP(Tableau4[[#This Row],[code livreur]],Tableau1[],2,0)</f>
        <v>Niki</v>
      </c>
      <c r="D322" t="s">
        <v>144</v>
      </c>
      <c r="G322">
        <v>89</v>
      </c>
      <c r="H322" t="str">
        <f>VLOOKUP(Tableau4[[#This Row],[poids (kg)]],Tableau5[],2,1)</f>
        <v>moyen</v>
      </c>
      <c r="I322">
        <v>24250</v>
      </c>
      <c r="J322" t="str">
        <f>LEFT(Tableau4[[#This Row],[CP]],2)</f>
        <v>24</v>
      </c>
      <c r="K322" t="s">
        <v>71</v>
      </c>
    </row>
    <row r="323" spans="1:11" x14ac:dyDescent="0.3">
      <c r="A323" s="29">
        <v>42886</v>
      </c>
      <c r="B323" t="s">
        <v>16</v>
      </c>
      <c r="C323" t="str">
        <f>VLOOKUP(Tableau4[[#This Row],[code livreur]],Tableau1[],2,0)</f>
        <v>Prost</v>
      </c>
      <c r="D323" t="s">
        <v>147</v>
      </c>
      <c r="G323">
        <v>89</v>
      </c>
      <c r="H323" t="str">
        <f>VLOOKUP(Tableau4[[#This Row],[poids (kg)]],Tableau5[],2,1)</f>
        <v>moyen</v>
      </c>
      <c r="I323">
        <v>24250</v>
      </c>
      <c r="J323" t="str">
        <f>LEFT(Tableau4[[#This Row],[CP]],2)</f>
        <v>24</v>
      </c>
      <c r="K323" t="s">
        <v>71</v>
      </c>
    </row>
    <row r="324" spans="1:11" x14ac:dyDescent="0.3">
      <c r="A324" s="29">
        <v>42901</v>
      </c>
      <c r="B324" t="s">
        <v>28</v>
      </c>
      <c r="C324" t="str">
        <f>VLOOKUP(Tableau4[[#This Row],[code livreur]],Tableau1[],2,0)</f>
        <v>Thirion</v>
      </c>
      <c r="D324" t="s">
        <v>147</v>
      </c>
      <c r="G324">
        <v>89</v>
      </c>
      <c r="H324" t="str">
        <f>VLOOKUP(Tableau4[[#This Row],[poids (kg)]],Tableau5[],2,1)</f>
        <v>moyen</v>
      </c>
      <c r="I324">
        <v>24340</v>
      </c>
      <c r="J324" t="str">
        <f>LEFT(Tableau4[[#This Row],[CP]],2)</f>
        <v>24</v>
      </c>
      <c r="K324" t="s">
        <v>56</v>
      </c>
    </row>
    <row r="325" spans="1:11" x14ac:dyDescent="0.3">
      <c r="A325" s="29">
        <v>42907</v>
      </c>
      <c r="B325" t="s">
        <v>17</v>
      </c>
      <c r="C325" t="str">
        <f>VLOOKUP(Tableau4[[#This Row],[code livreur]],Tableau1[],2,0)</f>
        <v>Vettel</v>
      </c>
      <c r="D325" t="s">
        <v>143</v>
      </c>
      <c r="G325">
        <v>89</v>
      </c>
      <c r="H325" t="str">
        <f>VLOOKUP(Tableau4[[#This Row],[poids (kg)]],Tableau5[],2,1)</f>
        <v>moyen</v>
      </c>
      <c r="I325">
        <v>24590</v>
      </c>
      <c r="J325" t="str">
        <f>LEFT(Tableau4[[#This Row],[CP]],2)</f>
        <v>24</v>
      </c>
      <c r="K325" t="s">
        <v>100</v>
      </c>
    </row>
    <row r="326" spans="1:11" x14ac:dyDescent="0.3">
      <c r="A326" s="29">
        <v>43016</v>
      </c>
      <c r="B326" t="s">
        <v>19</v>
      </c>
      <c r="C326" t="str">
        <f>VLOOKUP(Tableau4[[#This Row],[code livreur]],Tableau1[],2,0)</f>
        <v>Dan</v>
      </c>
      <c r="D326" t="s">
        <v>147</v>
      </c>
      <c r="G326">
        <v>89</v>
      </c>
      <c r="H326" t="str">
        <f>VLOOKUP(Tableau4[[#This Row],[poids (kg)]],Tableau5[],2,1)</f>
        <v>moyen</v>
      </c>
      <c r="I326">
        <v>24110</v>
      </c>
      <c r="J326" t="str">
        <f>LEFT(Tableau4[[#This Row],[CP]],2)</f>
        <v>24</v>
      </c>
      <c r="K326" t="s">
        <v>60</v>
      </c>
    </row>
    <row r="327" spans="1:11" x14ac:dyDescent="0.3">
      <c r="A327" s="29">
        <v>42861</v>
      </c>
      <c r="B327" t="s">
        <v>30</v>
      </c>
      <c r="C327" t="str">
        <f>VLOOKUP(Tableau4[[#This Row],[code livreur]],Tableau1[],2,0)</f>
        <v>Du Gast</v>
      </c>
      <c r="D327" t="s">
        <v>142</v>
      </c>
      <c r="G327">
        <v>90</v>
      </c>
      <c r="H327" t="str">
        <f>VLOOKUP(Tableau4[[#This Row],[poids (kg)]],Tableau5[],2,1)</f>
        <v>moyen</v>
      </c>
      <c r="I327">
        <v>24550</v>
      </c>
      <c r="J327" t="str">
        <f>LEFT(Tableau4[[#This Row],[CP]],2)</f>
        <v>24</v>
      </c>
      <c r="K327" t="s">
        <v>96</v>
      </c>
    </row>
    <row r="328" spans="1:11" x14ac:dyDescent="0.3">
      <c r="A328" s="29">
        <v>42874</v>
      </c>
      <c r="B328" t="s">
        <v>18</v>
      </c>
      <c r="C328" t="str">
        <f>VLOOKUP(Tableau4[[#This Row],[code livreur]],Tableau1[],2,0)</f>
        <v>Enzo</v>
      </c>
      <c r="D328" t="s">
        <v>147</v>
      </c>
      <c r="G328">
        <v>90</v>
      </c>
      <c r="H328" t="str">
        <f>VLOOKUP(Tableau4[[#This Row],[poids (kg)]],Tableau5[],2,1)</f>
        <v>moyen</v>
      </c>
      <c r="I328">
        <v>24100</v>
      </c>
      <c r="J328" t="str">
        <f>LEFT(Tableau4[[#This Row],[CP]],2)</f>
        <v>24</v>
      </c>
      <c r="K328" t="s">
        <v>59</v>
      </c>
    </row>
    <row r="329" spans="1:11" x14ac:dyDescent="0.3">
      <c r="A329" s="29">
        <v>42877</v>
      </c>
      <c r="B329" t="s">
        <v>26</v>
      </c>
      <c r="C329" t="str">
        <f>VLOOKUP(Tableau4[[#This Row],[code livreur]],Tableau1[],2,0)</f>
        <v>Jack</v>
      </c>
      <c r="D329" t="s">
        <v>143</v>
      </c>
      <c r="G329">
        <v>90</v>
      </c>
      <c r="H329" t="str">
        <f>VLOOKUP(Tableau4[[#This Row],[poids (kg)]],Tableau5[],2,1)</f>
        <v>moyen</v>
      </c>
      <c r="I329">
        <v>24440</v>
      </c>
      <c r="J329" t="str">
        <f>LEFT(Tableau4[[#This Row],[CP]],2)</f>
        <v>24</v>
      </c>
      <c r="K329" t="s">
        <v>52</v>
      </c>
    </row>
    <row r="330" spans="1:11" x14ac:dyDescent="0.3">
      <c r="A330" s="29">
        <v>42886</v>
      </c>
      <c r="B330" t="s">
        <v>29</v>
      </c>
      <c r="C330" t="str">
        <f>VLOOKUP(Tableau4[[#This Row],[code livreur]],Tableau1[],2,0)</f>
        <v>Mouton</v>
      </c>
      <c r="D330" t="s">
        <v>143</v>
      </c>
      <c r="G330">
        <v>90</v>
      </c>
      <c r="H330" t="str">
        <f>VLOOKUP(Tableau4[[#This Row],[poids (kg)]],Tableau5[],2,1)</f>
        <v>moyen</v>
      </c>
      <c r="I330">
        <v>24290</v>
      </c>
      <c r="J330" t="str">
        <f>LEFT(Tableau4[[#This Row],[CP]],2)</f>
        <v>24</v>
      </c>
      <c r="K330" t="s">
        <v>74</v>
      </c>
    </row>
    <row r="331" spans="1:11" x14ac:dyDescent="0.3">
      <c r="A331" s="29">
        <v>42908</v>
      </c>
      <c r="B331" t="s">
        <v>27</v>
      </c>
      <c r="C331" t="str">
        <f>VLOOKUP(Tableau4[[#This Row],[code livreur]],Tableau1[],2,0)</f>
        <v>Niki</v>
      </c>
      <c r="D331" t="s">
        <v>147</v>
      </c>
      <c r="G331">
        <v>90</v>
      </c>
      <c r="H331" t="str">
        <f>VLOOKUP(Tableau4[[#This Row],[poids (kg)]],Tableau5[],2,1)</f>
        <v>moyen</v>
      </c>
      <c r="I331">
        <v>24000</v>
      </c>
      <c r="J331" t="str">
        <f>LEFT(Tableau4[[#This Row],[CP]],2)</f>
        <v>24</v>
      </c>
      <c r="K331" t="s">
        <v>58</v>
      </c>
    </row>
    <row r="332" spans="1:11" x14ac:dyDescent="0.3">
      <c r="A332" s="29">
        <v>42927</v>
      </c>
      <c r="B332" t="s">
        <v>16</v>
      </c>
      <c r="C332" t="str">
        <f>VLOOKUP(Tableau4[[#This Row],[code livreur]],Tableau1[],2,0)</f>
        <v>Prost</v>
      </c>
      <c r="D332" t="s">
        <v>147</v>
      </c>
      <c r="G332">
        <v>90</v>
      </c>
      <c r="H332" t="str">
        <f>VLOOKUP(Tableau4[[#This Row],[poids (kg)]],Tableau5[],2,1)</f>
        <v>moyen</v>
      </c>
      <c r="I332">
        <v>24660</v>
      </c>
      <c r="J332" t="str">
        <f>LEFT(Tableau4[[#This Row],[CP]],2)</f>
        <v>24</v>
      </c>
      <c r="K332" t="s">
        <v>54</v>
      </c>
    </row>
    <row r="333" spans="1:11" x14ac:dyDescent="0.3">
      <c r="A333" s="29">
        <v>42988</v>
      </c>
      <c r="B333" t="s">
        <v>28</v>
      </c>
      <c r="C333" t="str">
        <f>VLOOKUP(Tableau4[[#This Row],[code livreur]],Tableau1[],2,0)</f>
        <v>Thirion</v>
      </c>
      <c r="D333" t="s">
        <v>147</v>
      </c>
      <c r="G333">
        <v>90</v>
      </c>
      <c r="H333" t="str">
        <f>VLOOKUP(Tableau4[[#This Row],[poids (kg)]],Tableau5[],2,1)</f>
        <v>moyen</v>
      </c>
      <c r="I333">
        <v>24360</v>
      </c>
      <c r="J333" t="str">
        <f>LEFT(Tableau4[[#This Row],[CP]],2)</f>
        <v>24</v>
      </c>
      <c r="K333" t="s">
        <v>79</v>
      </c>
    </row>
    <row r="334" spans="1:11" x14ac:dyDescent="0.3">
      <c r="A334" s="29">
        <v>43007</v>
      </c>
      <c r="B334" t="s">
        <v>17</v>
      </c>
      <c r="C334" t="str">
        <f>VLOOKUP(Tableau4[[#This Row],[code livreur]],Tableau1[],2,0)</f>
        <v>Vettel</v>
      </c>
      <c r="D334" t="s">
        <v>143</v>
      </c>
      <c r="G334">
        <v>90</v>
      </c>
      <c r="H334" t="str">
        <f>VLOOKUP(Tableau4[[#This Row],[poids (kg)]],Tableau5[],2,1)</f>
        <v>moyen</v>
      </c>
      <c r="I334">
        <v>24750</v>
      </c>
      <c r="J334" t="str">
        <f>LEFT(Tableau4[[#This Row],[CP]],2)</f>
        <v>24</v>
      </c>
      <c r="K334" t="s">
        <v>51</v>
      </c>
    </row>
    <row r="335" spans="1:11" x14ac:dyDescent="0.3">
      <c r="A335" s="29">
        <v>42821</v>
      </c>
      <c r="B335" t="s">
        <v>19</v>
      </c>
      <c r="C335" t="str">
        <f>VLOOKUP(Tableau4[[#This Row],[code livreur]],Tableau1[],2,0)</f>
        <v>Dan</v>
      </c>
      <c r="D335" t="s">
        <v>143</v>
      </c>
      <c r="G335">
        <v>91</v>
      </c>
      <c r="H335" t="str">
        <f>VLOOKUP(Tableau4[[#This Row],[poids (kg)]],Tableau5[],2,1)</f>
        <v>moyen</v>
      </c>
      <c r="I335">
        <v>24120</v>
      </c>
      <c r="J335" t="str">
        <f>LEFT(Tableau4[[#This Row],[CP]],2)</f>
        <v>24</v>
      </c>
      <c r="K335" t="s">
        <v>61</v>
      </c>
    </row>
    <row r="336" spans="1:11" x14ac:dyDescent="0.3">
      <c r="A336" s="29">
        <v>42847</v>
      </c>
      <c r="B336" t="s">
        <v>30</v>
      </c>
      <c r="C336" t="str">
        <f>VLOOKUP(Tableau4[[#This Row],[code livreur]],Tableau1[],2,0)</f>
        <v>Du Gast</v>
      </c>
      <c r="D336" t="s">
        <v>147</v>
      </c>
      <c r="G336">
        <v>91</v>
      </c>
      <c r="H336" t="str">
        <f>VLOOKUP(Tableau4[[#This Row],[poids (kg)]],Tableau5[],2,1)</f>
        <v>moyen</v>
      </c>
      <c r="I336">
        <v>24150</v>
      </c>
      <c r="J336" t="str">
        <f>LEFT(Tableau4[[#This Row],[CP]],2)</f>
        <v>24</v>
      </c>
      <c r="K336" t="s">
        <v>64</v>
      </c>
    </row>
    <row r="337" spans="1:11" x14ac:dyDescent="0.3">
      <c r="A337" s="29">
        <v>42860</v>
      </c>
      <c r="B337" t="s">
        <v>18</v>
      </c>
      <c r="C337" t="str">
        <f>VLOOKUP(Tableau4[[#This Row],[code livreur]],Tableau1[],2,0)</f>
        <v>Enzo</v>
      </c>
      <c r="D337" t="s">
        <v>147</v>
      </c>
      <c r="G337">
        <v>91</v>
      </c>
      <c r="H337" t="str">
        <f>VLOOKUP(Tableau4[[#This Row],[poids (kg)]],Tableau5[],2,1)</f>
        <v>moyen</v>
      </c>
      <c r="I337">
        <v>24370</v>
      </c>
      <c r="J337" t="str">
        <f>LEFT(Tableau4[[#This Row],[CP]],2)</f>
        <v>24</v>
      </c>
      <c r="K337" t="s">
        <v>80</v>
      </c>
    </row>
    <row r="338" spans="1:11" x14ac:dyDescent="0.3">
      <c r="A338" s="29">
        <v>42861</v>
      </c>
      <c r="B338" t="s">
        <v>26</v>
      </c>
      <c r="C338" t="str">
        <f>VLOOKUP(Tableau4[[#This Row],[code livreur]],Tableau1[],2,0)</f>
        <v>Jack</v>
      </c>
      <c r="D338" t="s">
        <v>142</v>
      </c>
      <c r="G338">
        <v>91</v>
      </c>
      <c r="H338" t="str">
        <f>VLOOKUP(Tableau4[[#This Row],[poids (kg)]],Tableau5[],2,1)</f>
        <v>moyen</v>
      </c>
      <c r="I338">
        <v>24230</v>
      </c>
      <c r="J338" t="str">
        <f>LEFT(Tableau4[[#This Row],[CP]],2)</f>
        <v>24</v>
      </c>
      <c r="K338" t="s">
        <v>69</v>
      </c>
    </row>
    <row r="339" spans="1:11" x14ac:dyDescent="0.3">
      <c r="A339" s="29">
        <v>42875</v>
      </c>
      <c r="B339" t="s">
        <v>29</v>
      </c>
      <c r="C339" t="str">
        <f>VLOOKUP(Tableau4[[#This Row],[code livreur]],Tableau1[],2,0)</f>
        <v>Mouton</v>
      </c>
      <c r="D339" t="s">
        <v>142</v>
      </c>
      <c r="G339">
        <v>91</v>
      </c>
      <c r="H339" t="str">
        <f>VLOOKUP(Tableau4[[#This Row],[poids (kg)]],Tableau5[],2,1)</f>
        <v>moyen</v>
      </c>
      <c r="I339">
        <v>24440</v>
      </c>
      <c r="J339" t="str">
        <f>LEFT(Tableau4[[#This Row],[CP]],2)</f>
        <v>24</v>
      </c>
      <c r="K339" t="s">
        <v>52</v>
      </c>
    </row>
    <row r="340" spans="1:11" x14ac:dyDescent="0.3">
      <c r="A340" s="29">
        <v>42888</v>
      </c>
      <c r="B340" t="s">
        <v>27</v>
      </c>
      <c r="C340" t="str">
        <f>VLOOKUP(Tableau4[[#This Row],[code livreur]],Tableau1[],2,0)</f>
        <v>Niki</v>
      </c>
      <c r="D340" t="s">
        <v>143</v>
      </c>
      <c r="G340">
        <v>91</v>
      </c>
      <c r="H340" t="str">
        <f>VLOOKUP(Tableau4[[#This Row],[poids (kg)]],Tableau5[],2,1)</f>
        <v>moyen</v>
      </c>
      <c r="I340">
        <v>24120</v>
      </c>
      <c r="J340" t="str">
        <f>LEFT(Tableau4[[#This Row],[CP]],2)</f>
        <v>24</v>
      </c>
      <c r="K340" t="s">
        <v>61</v>
      </c>
    </row>
    <row r="341" spans="1:11" x14ac:dyDescent="0.3">
      <c r="A341" s="29">
        <v>42912</v>
      </c>
      <c r="B341" t="s">
        <v>16</v>
      </c>
      <c r="C341" t="str">
        <f>VLOOKUP(Tableau4[[#This Row],[code livreur]],Tableau1[],2,0)</f>
        <v>Prost</v>
      </c>
      <c r="D341" t="s">
        <v>142</v>
      </c>
      <c r="G341">
        <v>91</v>
      </c>
      <c r="H341" t="str">
        <f>VLOOKUP(Tableau4[[#This Row],[poids (kg)]],Tableau5[],2,1)</f>
        <v>moyen</v>
      </c>
      <c r="I341">
        <v>24290</v>
      </c>
      <c r="J341" t="str">
        <f>LEFT(Tableau4[[#This Row],[CP]],2)</f>
        <v>24</v>
      </c>
      <c r="K341" t="s">
        <v>74</v>
      </c>
    </row>
    <row r="342" spans="1:11" x14ac:dyDescent="0.3">
      <c r="A342" s="29">
        <v>42946</v>
      </c>
      <c r="B342" t="s">
        <v>28</v>
      </c>
      <c r="C342" t="str">
        <f>VLOOKUP(Tableau4[[#This Row],[code livreur]],Tableau1[],2,0)</f>
        <v>Thirion</v>
      </c>
      <c r="D342" t="s">
        <v>142</v>
      </c>
      <c r="G342">
        <v>91</v>
      </c>
      <c r="H342" t="str">
        <f>VLOOKUP(Tableau4[[#This Row],[poids (kg)]],Tableau5[],2,1)</f>
        <v>moyen</v>
      </c>
      <c r="I342">
        <v>24480</v>
      </c>
      <c r="J342" t="str">
        <f>LEFT(Tableau4[[#This Row],[CP]],2)</f>
        <v>24</v>
      </c>
      <c r="K342" t="s">
        <v>89</v>
      </c>
    </row>
    <row r="343" spans="1:11" x14ac:dyDescent="0.3">
      <c r="A343" s="29">
        <v>42958</v>
      </c>
      <c r="B343" t="s">
        <v>17</v>
      </c>
      <c r="C343" t="str">
        <f>VLOOKUP(Tableau4[[#This Row],[code livreur]],Tableau1[],2,0)</f>
        <v>Vettel</v>
      </c>
      <c r="D343" t="s">
        <v>147</v>
      </c>
      <c r="G343">
        <v>91</v>
      </c>
      <c r="H343" t="str">
        <f>VLOOKUP(Tableau4[[#This Row],[poids (kg)]],Tableau5[],2,1)</f>
        <v>moyen</v>
      </c>
      <c r="I343">
        <v>24320</v>
      </c>
      <c r="J343" t="str">
        <f>LEFT(Tableau4[[#This Row],[CP]],2)</f>
        <v>24</v>
      </c>
      <c r="K343" t="s">
        <v>76</v>
      </c>
    </row>
    <row r="344" spans="1:11" x14ac:dyDescent="0.3">
      <c r="A344" s="29">
        <v>43013</v>
      </c>
      <c r="B344" t="s">
        <v>19</v>
      </c>
      <c r="C344" t="str">
        <f>VLOOKUP(Tableau4[[#This Row],[code livreur]],Tableau1[],2,0)</f>
        <v>Dan</v>
      </c>
      <c r="D344" t="s">
        <v>147</v>
      </c>
      <c r="G344">
        <v>91</v>
      </c>
      <c r="H344" t="str">
        <f>VLOOKUP(Tableau4[[#This Row],[poids (kg)]],Tableau5[],2,1)</f>
        <v>moyen</v>
      </c>
      <c r="I344">
        <v>24580</v>
      </c>
      <c r="J344" t="str">
        <f>LEFT(Tableau4[[#This Row],[CP]],2)</f>
        <v>24</v>
      </c>
      <c r="K344" t="s">
        <v>99</v>
      </c>
    </row>
    <row r="345" spans="1:11" x14ac:dyDescent="0.3">
      <c r="A345" s="29">
        <v>42828</v>
      </c>
      <c r="B345" t="s">
        <v>30</v>
      </c>
      <c r="C345" t="str">
        <f>VLOOKUP(Tableau4[[#This Row],[code livreur]],Tableau1[],2,0)</f>
        <v>Du Gast</v>
      </c>
      <c r="D345" t="s">
        <v>142</v>
      </c>
      <c r="G345">
        <v>92</v>
      </c>
      <c r="H345" t="str">
        <f>VLOOKUP(Tableau4[[#This Row],[poids (kg)]],Tableau5[],2,1)</f>
        <v>moyen</v>
      </c>
      <c r="I345">
        <v>24620</v>
      </c>
      <c r="J345" t="str">
        <f>LEFT(Tableau4[[#This Row],[CP]],2)</f>
        <v>24</v>
      </c>
      <c r="K345" t="s">
        <v>102</v>
      </c>
    </row>
    <row r="346" spans="1:11" x14ac:dyDescent="0.3">
      <c r="A346" s="29">
        <v>42935</v>
      </c>
      <c r="B346" t="s">
        <v>18</v>
      </c>
      <c r="C346" t="str">
        <f>VLOOKUP(Tableau4[[#This Row],[code livreur]],Tableau1[],2,0)</f>
        <v>Enzo</v>
      </c>
      <c r="D346" t="s">
        <v>143</v>
      </c>
      <c r="G346">
        <v>92</v>
      </c>
      <c r="H346" t="str">
        <f>VLOOKUP(Tableau4[[#This Row],[poids (kg)]],Tableau5[],2,1)</f>
        <v>moyen</v>
      </c>
      <c r="I346">
        <v>24160</v>
      </c>
      <c r="J346" t="str">
        <f>LEFT(Tableau4[[#This Row],[CP]],2)</f>
        <v>24</v>
      </c>
      <c r="K346" t="s">
        <v>65</v>
      </c>
    </row>
    <row r="347" spans="1:11" x14ac:dyDescent="0.3">
      <c r="A347" s="29">
        <v>42935</v>
      </c>
      <c r="B347" t="s">
        <v>26</v>
      </c>
      <c r="C347" t="str">
        <f>VLOOKUP(Tableau4[[#This Row],[code livreur]],Tableau1[],2,0)</f>
        <v>Jack</v>
      </c>
      <c r="D347" t="s">
        <v>144</v>
      </c>
      <c r="G347">
        <v>92</v>
      </c>
      <c r="H347" t="str">
        <f>VLOOKUP(Tableau4[[#This Row],[poids (kg)]],Tableau5[],2,1)</f>
        <v>moyen</v>
      </c>
      <c r="I347">
        <v>24110</v>
      </c>
      <c r="J347" t="str">
        <f>LEFT(Tableau4[[#This Row],[CP]],2)</f>
        <v>24</v>
      </c>
      <c r="K347" t="s">
        <v>60</v>
      </c>
    </row>
    <row r="348" spans="1:11" x14ac:dyDescent="0.3">
      <c r="A348" s="29">
        <v>42940</v>
      </c>
      <c r="B348" t="s">
        <v>29</v>
      </c>
      <c r="C348" t="str">
        <f>VLOOKUP(Tableau4[[#This Row],[code livreur]],Tableau1[],2,0)</f>
        <v>Mouton</v>
      </c>
      <c r="D348" t="s">
        <v>143</v>
      </c>
      <c r="G348">
        <v>92</v>
      </c>
      <c r="H348" t="str">
        <f>VLOOKUP(Tableau4[[#This Row],[poids (kg)]],Tableau5[],2,1)</f>
        <v>moyen</v>
      </c>
      <c r="I348">
        <v>24370</v>
      </c>
      <c r="J348" t="str">
        <f>LEFT(Tableau4[[#This Row],[CP]],2)</f>
        <v>24</v>
      </c>
      <c r="K348" t="s">
        <v>80</v>
      </c>
    </row>
    <row r="349" spans="1:11" x14ac:dyDescent="0.3">
      <c r="A349" s="29">
        <v>42965</v>
      </c>
      <c r="B349" t="s">
        <v>27</v>
      </c>
      <c r="C349" t="str">
        <f>VLOOKUP(Tableau4[[#This Row],[code livreur]],Tableau1[],2,0)</f>
        <v>Niki</v>
      </c>
      <c r="D349" t="s">
        <v>145</v>
      </c>
      <c r="G349">
        <v>92</v>
      </c>
      <c r="H349" t="str">
        <f>VLOOKUP(Tableau4[[#This Row],[poids (kg)]],Tableau5[],2,1)</f>
        <v>moyen</v>
      </c>
      <c r="I349">
        <v>24350</v>
      </c>
      <c r="J349" t="str">
        <f>LEFT(Tableau4[[#This Row],[CP]],2)</f>
        <v>24</v>
      </c>
      <c r="K349" t="s">
        <v>78</v>
      </c>
    </row>
    <row r="350" spans="1:11" x14ac:dyDescent="0.3">
      <c r="A350" s="29">
        <v>42976</v>
      </c>
      <c r="B350" t="s">
        <v>16</v>
      </c>
      <c r="C350" t="str">
        <f>VLOOKUP(Tableau4[[#This Row],[code livreur]],Tableau1[],2,0)</f>
        <v>Prost</v>
      </c>
      <c r="D350" t="s">
        <v>142</v>
      </c>
      <c r="G350">
        <v>92</v>
      </c>
      <c r="H350" t="str">
        <f>VLOOKUP(Tableau4[[#This Row],[poids (kg)]],Tableau5[],2,1)</f>
        <v>moyen</v>
      </c>
      <c r="I350">
        <v>24450</v>
      </c>
      <c r="J350" t="str">
        <f>LEFT(Tableau4[[#This Row],[CP]],2)</f>
        <v>24</v>
      </c>
      <c r="K350" t="s">
        <v>86</v>
      </c>
    </row>
    <row r="351" spans="1:11" x14ac:dyDescent="0.3">
      <c r="A351" s="29">
        <v>42864</v>
      </c>
      <c r="B351" t="s">
        <v>28</v>
      </c>
      <c r="C351" t="str">
        <f>VLOOKUP(Tableau4[[#This Row],[code livreur]],Tableau1[],2,0)</f>
        <v>Thirion</v>
      </c>
      <c r="D351" t="s">
        <v>145</v>
      </c>
      <c r="G351">
        <v>93</v>
      </c>
      <c r="H351" t="str">
        <f>VLOOKUP(Tableau4[[#This Row],[poids (kg)]],Tableau5[],2,1)</f>
        <v>moyen</v>
      </c>
      <c r="I351">
        <v>24680</v>
      </c>
      <c r="J351" t="str">
        <f>LEFT(Tableau4[[#This Row],[CP]],2)</f>
        <v>24</v>
      </c>
      <c r="K351" t="s">
        <v>105</v>
      </c>
    </row>
    <row r="352" spans="1:11" x14ac:dyDescent="0.3">
      <c r="A352" s="29">
        <v>42906</v>
      </c>
      <c r="B352" t="s">
        <v>17</v>
      </c>
      <c r="C352" t="str">
        <f>VLOOKUP(Tableau4[[#This Row],[code livreur]],Tableau1[],2,0)</f>
        <v>Vettel</v>
      </c>
      <c r="D352" t="s">
        <v>142</v>
      </c>
      <c r="G352">
        <v>93</v>
      </c>
      <c r="H352" t="str">
        <f>VLOOKUP(Tableau4[[#This Row],[poids (kg)]],Tableau5[],2,1)</f>
        <v>moyen</v>
      </c>
      <c r="I352">
        <v>24130</v>
      </c>
      <c r="J352" t="str">
        <f>LEFT(Tableau4[[#This Row],[CP]],2)</f>
        <v>24</v>
      </c>
      <c r="K352" t="s">
        <v>62</v>
      </c>
    </row>
    <row r="353" spans="1:11" x14ac:dyDescent="0.3">
      <c r="A353" s="29">
        <v>42964</v>
      </c>
      <c r="B353" t="s">
        <v>19</v>
      </c>
      <c r="C353" t="str">
        <f>VLOOKUP(Tableau4[[#This Row],[code livreur]],Tableau1[],2,0)</f>
        <v>Dan</v>
      </c>
      <c r="D353" t="s">
        <v>142</v>
      </c>
      <c r="G353">
        <v>93</v>
      </c>
      <c r="H353" t="str">
        <f>VLOOKUP(Tableau4[[#This Row],[poids (kg)]],Tableau5[],2,1)</f>
        <v>moyen</v>
      </c>
      <c r="I353">
        <v>24340</v>
      </c>
      <c r="J353" t="str">
        <f>LEFT(Tableau4[[#This Row],[CP]],2)</f>
        <v>24</v>
      </c>
      <c r="K353" t="s">
        <v>56</v>
      </c>
    </row>
    <row r="354" spans="1:11" x14ac:dyDescent="0.3">
      <c r="A354" s="29">
        <v>42967</v>
      </c>
      <c r="B354" t="s">
        <v>30</v>
      </c>
      <c r="C354" t="str">
        <f>VLOOKUP(Tableau4[[#This Row],[code livreur]],Tableau1[],2,0)</f>
        <v>Du Gast</v>
      </c>
      <c r="D354" t="s">
        <v>147</v>
      </c>
      <c r="G354">
        <v>93</v>
      </c>
      <c r="H354" t="str">
        <f>VLOOKUP(Tableau4[[#This Row],[poids (kg)]],Tableau5[],2,1)</f>
        <v>moyen</v>
      </c>
      <c r="I354">
        <v>24700</v>
      </c>
      <c r="J354" t="str">
        <f>LEFT(Tableau4[[#This Row],[CP]],2)</f>
        <v>24</v>
      </c>
      <c r="K354" t="s">
        <v>106</v>
      </c>
    </row>
    <row r="355" spans="1:11" x14ac:dyDescent="0.3">
      <c r="A355" s="29">
        <v>42982</v>
      </c>
      <c r="B355" t="s">
        <v>30</v>
      </c>
      <c r="C355" t="str">
        <f>VLOOKUP(Tableau4[[#This Row],[code livreur]],Tableau1[],2,0)</f>
        <v>Du Gast</v>
      </c>
      <c r="D355" t="s">
        <v>143</v>
      </c>
      <c r="G355">
        <v>93</v>
      </c>
      <c r="H355" t="str">
        <f>VLOOKUP(Tableau4[[#This Row],[poids (kg)]],Tableau5[],2,1)</f>
        <v>moyen</v>
      </c>
      <c r="I355">
        <v>24650</v>
      </c>
      <c r="J355" t="str">
        <f>LEFT(Tableau4[[#This Row],[CP]],2)</f>
        <v>24</v>
      </c>
      <c r="K355" t="s">
        <v>104</v>
      </c>
    </row>
    <row r="356" spans="1:11" x14ac:dyDescent="0.3">
      <c r="A356" s="29">
        <v>43051</v>
      </c>
      <c r="B356" t="s">
        <v>30</v>
      </c>
      <c r="C356" t="str">
        <f>VLOOKUP(Tableau4[[#This Row],[code livreur]],Tableau1[],2,0)</f>
        <v>Du Gast</v>
      </c>
      <c r="D356" t="s">
        <v>142</v>
      </c>
      <c r="G356">
        <v>93</v>
      </c>
      <c r="H356" t="str">
        <f>VLOOKUP(Tableau4[[#This Row],[poids (kg)]],Tableau5[],2,1)</f>
        <v>moyen</v>
      </c>
      <c r="I356">
        <v>24650</v>
      </c>
      <c r="J356" t="str">
        <f>LEFT(Tableau4[[#This Row],[CP]],2)</f>
        <v>24</v>
      </c>
      <c r="K356" t="s">
        <v>104</v>
      </c>
    </row>
    <row r="357" spans="1:11" x14ac:dyDescent="0.3">
      <c r="A357" s="29">
        <v>42857</v>
      </c>
      <c r="B357" t="s">
        <v>30</v>
      </c>
      <c r="C357" t="str">
        <f>VLOOKUP(Tableau4[[#This Row],[code livreur]],Tableau1[],2,0)</f>
        <v>Du Gast</v>
      </c>
      <c r="D357" t="s">
        <v>147</v>
      </c>
      <c r="G357">
        <v>94</v>
      </c>
      <c r="H357" t="str">
        <f>VLOOKUP(Tableau4[[#This Row],[poids (kg)]],Tableau5[],2,1)</f>
        <v>moyen</v>
      </c>
      <c r="I357">
        <v>24550</v>
      </c>
      <c r="J357" t="str">
        <f>LEFT(Tableau4[[#This Row],[CP]],2)</f>
        <v>24</v>
      </c>
      <c r="K357" t="s">
        <v>96</v>
      </c>
    </row>
    <row r="358" spans="1:11" x14ac:dyDescent="0.3">
      <c r="A358" s="29">
        <v>42912</v>
      </c>
      <c r="B358" t="s">
        <v>30</v>
      </c>
      <c r="C358" t="str">
        <f>VLOOKUP(Tableau4[[#This Row],[code livreur]],Tableau1[],2,0)</f>
        <v>Du Gast</v>
      </c>
      <c r="D358" t="s">
        <v>142</v>
      </c>
      <c r="G358">
        <v>94</v>
      </c>
      <c r="H358" t="str">
        <f>VLOOKUP(Tableau4[[#This Row],[poids (kg)]],Tableau5[],2,1)</f>
        <v>moyen</v>
      </c>
      <c r="I358">
        <v>24360</v>
      </c>
      <c r="J358" t="str">
        <f>LEFT(Tableau4[[#This Row],[CP]],2)</f>
        <v>24</v>
      </c>
      <c r="K358" t="s">
        <v>79</v>
      </c>
    </row>
    <row r="359" spans="1:11" x14ac:dyDescent="0.3">
      <c r="A359" s="29">
        <v>42928</v>
      </c>
      <c r="B359" t="s">
        <v>30</v>
      </c>
      <c r="C359" t="str">
        <f>VLOOKUP(Tableau4[[#This Row],[code livreur]],Tableau1[],2,0)</f>
        <v>Du Gast</v>
      </c>
      <c r="D359" t="s">
        <v>143</v>
      </c>
      <c r="G359">
        <v>94</v>
      </c>
      <c r="H359" t="str">
        <f>VLOOKUP(Tableau4[[#This Row],[poids (kg)]],Tableau5[],2,1)</f>
        <v>moyen</v>
      </c>
      <c r="I359">
        <v>24750</v>
      </c>
      <c r="J359" t="str">
        <f>LEFT(Tableau4[[#This Row],[CP]],2)</f>
        <v>24</v>
      </c>
      <c r="K359" t="s">
        <v>51</v>
      </c>
    </row>
    <row r="360" spans="1:11" x14ac:dyDescent="0.3">
      <c r="A360" s="29">
        <v>42934</v>
      </c>
      <c r="B360" t="s">
        <v>30</v>
      </c>
      <c r="C360" t="str">
        <f>VLOOKUP(Tableau4[[#This Row],[code livreur]],Tableau1[],2,0)</f>
        <v>Du Gast</v>
      </c>
      <c r="D360" t="s">
        <v>147</v>
      </c>
      <c r="G360">
        <v>94</v>
      </c>
      <c r="H360" t="str">
        <f>VLOOKUP(Tableau4[[#This Row],[poids (kg)]],Tableau5[],2,1)</f>
        <v>moyen</v>
      </c>
      <c r="I360">
        <v>24640</v>
      </c>
      <c r="J360" t="str">
        <f>LEFT(Tableau4[[#This Row],[CP]],2)</f>
        <v>24</v>
      </c>
      <c r="K360" t="s">
        <v>53</v>
      </c>
    </row>
    <row r="361" spans="1:11" x14ac:dyDescent="0.3">
      <c r="A361" s="29">
        <v>42942</v>
      </c>
      <c r="B361" t="s">
        <v>30</v>
      </c>
      <c r="C361" t="str">
        <f>VLOOKUP(Tableau4[[#This Row],[code livreur]],Tableau1[],2,0)</f>
        <v>Du Gast</v>
      </c>
      <c r="D361" t="s">
        <v>147</v>
      </c>
      <c r="G361">
        <v>94</v>
      </c>
      <c r="H361" t="str">
        <f>VLOOKUP(Tableau4[[#This Row],[poids (kg)]],Tableau5[],2,1)</f>
        <v>moyen</v>
      </c>
      <c r="I361">
        <v>24290</v>
      </c>
      <c r="J361" t="str">
        <f>LEFT(Tableau4[[#This Row],[CP]],2)</f>
        <v>24</v>
      </c>
      <c r="K361" t="s">
        <v>74</v>
      </c>
    </row>
    <row r="362" spans="1:11" x14ac:dyDescent="0.3">
      <c r="A362" s="29">
        <v>42985</v>
      </c>
      <c r="B362" t="s">
        <v>30</v>
      </c>
      <c r="C362" t="str">
        <f>VLOOKUP(Tableau4[[#This Row],[code livreur]],Tableau1[],2,0)</f>
        <v>Du Gast</v>
      </c>
      <c r="D362" t="s">
        <v>147</v>
      </c>
      <c r="G362">
        <v>94</v>
      </c>
      <c r="H362" t="str">
        <f>VLOOKUP(Tableau4[[#This Row],[poids (kg)]],Tableau5[],2,1)</f>
        <v>moyen</v>
      </c>
      <c r="I362">
        <v>24530</v>
      </c>
      <c r="J362" t="str">
        <f>LEFT(Tableau4[[#This Row],[CP]],2)</f>
        <v>24</v>
      </c>
      <c r="K362" t="s">
        <v>94</v>
      </c>
    </row>
    <row r="363" spans="1:11" x14ac:dyDescent="0.3">
      <c r="A363" s="29">
        <v>42759</v>
      </c>
      <c r="B363" t="s">
        <v>30</v>
      </c>
      <c r="C363" t="str">
        <f>VLOOKUP(Tableau4[[#This Row],[code livreur]],Tableau1[],2,0)</f>
        <v>Du Gast</v>
      </c>
      <c r="D363" t="s">
        <v>142</v>
      </c>
      <c r="G363">
        <v>95</v>
      </c>
      <c r="H363" t="str">
        <f>VLOOKUP(Tableau4[[#This Row],[poids (kg)]],Tableau5[],2,1)</f>
        <v>moyen</v>
      </c>
      <c r="I363">
        <v>24270</v>
      </c>
      <c r="J363" t="str">
        <f>LEFT(Tableau4[[#This Row],[CP]],2)</f>
        <v>24</v>
      </c>
      <c r="K363" t="s">
        <v>73</v>
      </c>
    </row>
    <row r="364" spans="1:11" x14ac:dyDescent="0.3">
      <c r="A364" s="29">
        <v>42851</v>
      </c>
      <c r="B364" t="s">
        <v>30</v>
      </c>
      <c r="C364" t="str">
        <f>VLOOKUP(Tableau4[[#This Row],[code livreur]],Tableau1[],2,0)</f>
        <v>Du Gast</v>
      </c>
      <c r="D364" t="s">
        <v>142</v>
      </c>
      <c r="G364">
        <v>95</v>
      </c>
      <c r="H364" t="str">
        <f>VLOOKUP(Tableau4[[#This Row],[poids (kg)]],Tableau5[],2,1)</f>
        <v>moyen</v>
      </c>
      <c r="I364">
        <v>24610</v>
      </c>
      <c r="J364" t="str">
        <f>LEFT(Tableau4[[#This Row],[CP]],2)</f>
        <v>24</v>
      </c>
      <c r="K364" t="s">
        <v>101</v>
      </c>
    </row>
    <row r="365" spans="1:11" x14ac:dyDescent="0.3">
      <c r="A365" s="29">
        <v>42929</v>
      </c>
      <c r="B365" t="s">
        <v>30</v>
      </c>
      <c r="C365" t="str">
        <f>VLOOKUP(Tableau4[[#This Row],[code livreur]],Tableau1[],2,0)</f>
        <v>Du Gast</v>
      </c>
      <c r="D365" t="s">
        <v>142</v>
      </c>
      <c r="G365">
        <v>95</v>
      </c>
      <c r="H365" t="str">
        <f>VLOOKUP(Tableau4[[#This Row],[poids (kg)]],Tableau5[],2,1)</f>
        <v>moyen</v>
      </c>
      <c r="I365">
        <v>24350</v>
      </c>
      <c r="J365" t="str">
        <f>LEFT(Tableau4[[#This Row],[CP]],2)</f>
        <v>24</v>
      </c>
      <c r="K365" t="s">
        <v>78</v>
      </c>
    </row>
    <row r="366" spans="1:11" x14ac:dyDescent="0.3">
      <c r="A366" s="29">
        <v>42984</v>
      </c>
      <c r="B366" t="s">
        <v>30</v>
      </c>
      <c r="C366" t="str">
        <f>VLOOKUP(Tableau4[[#This Row],[code livreur]],Tableau1[],2,0)</f>
        <v>Du Gast</v>
      </c>
      <c r="D366" t="s">
        <v>143</v>
      </c>
      <c r="G366">
        <v>95</v>
      </c>
      <c r="H366" t="str">
        <f>VLOOKUP(Tableau4[[#This Row],[poids (kg)]],Tableau5[],2,1)</f>
        <v>moyen</v>
      </c>
      <c r="I366">
        <v>24170</v>
      </c>
      <c r="J366" t="str">
        <f>LEFT(Tableau4[[#This Row],[CP]],2)</f>
        <v>24</v>
      </c>
      <c r="K366" t="s">
        <v>50</v>
      </c>
    </row>
    <row r="367" spans="1:11" x14ac:dyDescent="0.3">
      <c r="A367" s="29">
        <v>43010</v>
      </c>
      <c r="B367" t="s">
        <v>30</v>
      </c>
      <c r="C367" t="str">
        <f>VLOOKUP(Tableau4[[#This Row],[code livreur]],Tableau1[],2,0)</f>
        <v>Du Gast</v>
      </c>
      <c r="D367" t="s">
        <v>142</v>
      </c>
      <c r="G367">
        <v>95</v>
      </c>
      <c r="H367" t="str">
        <f>VLOOKUP(Tableau4[[#This Row],[poids (kg)]],Tableau5[],2,1)</f>
        <v>moyen</v>
      </c>
      <c r="I367">
        <v>24200</v>
      </c>
      <c r="J367" t="str">
        <f>LEFT(Tableau4[[#This Row],[CP]],2)</f>
        <v>24</v>
      </c>
      <c r="K367" t="s">
        <v>67</v>
      </c>
    </row>
    <row r="368" spans="1:11" x14ac:dyDescent="0.3">
      <c r="A368" s="29">
        <v>43011</v>
      </c>
      <c r="B368" t="s">
        <v>30</v>
      </c>
      <c r="C368" t="str">
        <f>VLOOKUP(Tableau4[[#This Row],[code livreur]],Tableau1[],2,0)</f>
        <v>Du Gast</v>
      </c>
      <c r="D368" t="s">
        <v>143</v>
      </c>
      <c r="G368">
        <v>95</v>
      </c>
      <c r="H368" t="str">
        <f>VLOOKUP(Tableau4[[#This Row],[poids (kg)]],Tableau5[],2,1)</f>
        <v>moyen</v>
      </c>
      <c r="I368">
        <v>24330</v>
      </c>
      <c r="J368" t="str">
        <f>LEFT(Tableau4[[#This Row],[CP]],2)</f>
        <v>24</v>
      </c>
      <c r="K368" t="s">
        <v>77</v>
      </c>
    </row>
    <row r="369" spans="1:11" x14ac:dyDescent="0.3">
      <c r="A369" s="29">
        <v>42764</v>
      </c>
      <c r="B369" t="s">
        <v>30</v>
      </c>
      <c r="C369" t="str">
        <f>VLOOKUP(Tableau4[[#This Row],[code livreur]],Tableau1[],2,0)</f>
        <v>Du Gast</v>
      </c>
      <c r="D369" t="s">
        <v>142</v>
      </c>
      <c r="F369" t="s">
        <v>148</v>
      </c>
      <c r="G369">
        <v>96</v>
      </c>
      <c r="H369" t="str">
        <f>VLOOKUP(Tableau4[[#This Row],[poids (kg)]],Tableau5[],2,1)</f>
        <v>moyen</v>
      </c>
      <c r="I369">
        <v>24190</v>
      </c>
      <c r="J369" t="str">
        <f>LEFT(Tableau4[[#This Row],[CP]],2)</f>
        <v>24</v>
      </c>
      <c r="K369" t="s">
        <v>66</v>
      </c>
    </row>
    <row r="370" spans="1:11" x14ac:dyDescent="0.3">
      <c r="A370" s="29">
        <v>42930</v>
      </c>
      <c r="B370" t="s">
        <v>30</v>
      </c>
      <c r="C370" t="str">
        <f>VLOOKUP(Tableau4[[#This Row],[code livreur]],Tableau1[],2,0)</f>
        <v>Du Gast</v>
      </c>
      <c r="D370" t="s">
        <v>146</v>
      </c>
      <c r="G370">
        <v>96</v>
      </c>
      <c r="H370" t="str">
        <f>VLOOKUP(Tableau4[[#This Row],[poids (kg)]],Tableau5[],2,1)</f>
        <v>moyen</v>
      </c>
      <c r="I370">
        <v>24540</v>
      </c>
      <c r="J370" t="str">
        <f>LEFT(Tableau4[[#This Row],[CP]],2)</f>
        <v>24</v>
      </c>
      <c r="K370" t="s">
        <v>95</v>
      </c>
    </row>
    <row r="371" spans="1:11" x14ac:dyDescent="0.3">
      <c r="A371" s="29">
        <v>42935</v>
      </c>
      <c r="B371" t="s">
        <v>30</v>
      </c>
      <c r="C371" t="str">
        <f>VLOOKUP(Tableau4[[#This Row],[code livreur]],Tableau1[],2,0)</f>
        <v>Du Gast</v>
      </c>
      <c r="D371" t="s">
        <v>147</v>
      </c>
      <c r="G371">
        <v>96</v>
      </c>
      <c r="H371" t="str">
        <f>VLOOKUP(Tableau4[[#This Row],[poids (kg)]],Tableau5[],2,1)</f>
        <v>moyen</v>
      </c>
      <c r="I371">
        <v>24570</v>
      </c>
      <c r="J371" t="str">
        <f>LEFT(Tableau4[[#This Row],[CP]],2)</f>
        <v>24</v>
      </c>
      <c r="K371" t="s">
        <v>98</v>
      </c>
    </row>
    <row r="372" spans="1:11" x14ac:dyDescent="0.3">
      <c r="A372" s="29">
        <v>42937</v>
      </c>
      <c r="B372" t="s">
        <v>30</v>
      </c>
      <c r="C372" t="str">
        <f>VLOOKUP(Tableau4[[#This Row],[code livreur]],Tableau1[],2,0)</f>
        <v>Du Gast</v>
      </c>
      <c r="D372" t="s">
        <v>147</v>
      </c>
      <c r="G372">
        <v>96</v>
      </c>
      <c r="H372" t="str">
        <f>VLOOKUP(Tableau4[[#This Row],[poids (kg)]],Tableau5[],2,1)</f>
        <v>moyen</v>
      </c>
      <c r="I372">
        <v>24360</v>
      </c>
      <c r="J372" t="str">
        <f>LEFT(Tableau4[[#This Row],[CP]],2)</f>
        <v>24</v>
      </c>
      <c r="K372" t="s">
        <v>79</v>
      </c>
    </row>
    <row r="373" spans="1:11" x14ac:dyDescent="0.3">
      <c r="A373" s="29">
        <v>42944</v>
      </c>
      <c r="B373" t="s">
        <v>30</v>
      </c>
      <c r="C373" t="str">
        <f>VLOOKUP(Tableau4[[#This Row],[code livreur]],Tableau1[],2,0)</f>
        <v>Du Gast</v>
      </c>
      <c r="D373" t="s">
        <v>147</v>
      </c>
      <c r="G373">
        <v>96</v>
      </c>
      <c r="H373" t="str">
        <f>VLOOKUP(Tableau4[[#This Row],[poids (kg)]],Tableau5[],2,1)</f>
        <v>moyen</v>
      </c>
      <c r="I373">
        <v>24210</v>
      </c>
      <c r="J373" t="str">
        <f>LEFT(Tableau4[[#This Row],[CP]],2)</f>
        <v>24</v>
      </c>
      <c r="K373" t="s">
        <v>68</v>
      </c>
    </row>
    <row r="374" spans="1:11" x14ac:dyDescent="0.3">
      <c r="A374" s="29">
        <v>42965</v>
      </c>
      <c r="B374" t="s">
        <v>30</v>
      </c>
      <c r="C374" t="str">
        <f>VLOOKUP(Tableau4[[#This Row],[code livreur]],Tableau1[],2,0)</f>
        <v>Du Gast</v>
      </c>
      <c r="D374" t="s">
        <v>147</v>
      </c>
      <c r="G374">
        <v>96</v>
      </c>
      <c r="H374" t="str">
        <f>VLOOKUP(Tableau4[[#This Row],[poids (kg)]],Tableau5[],2,1)</f>
        <v>moyen</v>
      </c>
      <c r="I374">
        <v>24420</v>
      </c>
      <c r="J374" t="str">
        <f>LEFT(Tableau4[[#This Row],[CP]],2)</f>
        <v>24</v>
      </c>
      <c r="K374" t="s">
        <v>84</v>
      </c>
    </row>
    <row r="375" spans="1:11" x14ac:dyDescent="0.3">
      <c r="A375" s="29">
        <v>42990</v>
      </c>
      <c r="B375" t="s">
        <v>30</v>
      </c>
      <c r="C375" t="str">
        <f>VLOOKUP(Tableau4[[#This Row],[code livreur]],Tableau1[],2,0)</f>
        <v>Du Gast</v>
      </c>
      <c r="D375" t="s">
        <v>147</v>
      </c>
      <c r="G375">
        <v>96</v>
      </c>
      <c r="H375" t="str">
        <f>VLOOKUP(Tableau4[[#This Row],[poids (kg)]],Tableau5[],2,1)</f>
        <v>moyen</v>
      </c>
      <c r="I375">
        <v>24140</v>
      </c>
      <c r="J375" t="str">
        <f>LEFT(Tableau4[[#This Row],[CP]],2)</f>
        <v>24</v>
      </c>
      <c r="K375" t="s">
        <v>63</v>
      </c>
    </row>
    <row r="376" spans="1:11" x14ac:dyDescent="0.3">
      <c r="A376" s="29">
        <v>43002</v>
      </c>
      <c r="B376" t="s">
        <v>30</v>
      </c>
      <c r="C376" t="str">
        <f>VLOOKUP(Tableau4[[#This Row],[code livreur]],Tableau1[],2,0)</f>
        <v>Du Gast</v>
      </c>
      <c r="D376" t="s">
        <v>142</v>
      </c>
      <c r="G376">
        <v>96</v>
      </c>
      <c r="H376" t="str">
        <f>VLOOKUP(Tableau4[[#This Row],[poids (kg)]],Tableau5[],2,1)</f>
        <v>moyen</v>
      </c>
      <c r="I376">
        <v>24550</v>
      </c>
      <c r="J376" t="str">
        <f>LEFT(Tableau4[[#This Row],[CP]],2)</f>
        <v>24</v>
      </c>
      <c r="K376" t="s">
        <v>96</v>
      </c>
    </row>
    <row r="377" spans="1:11" x14ac:dyDescent="0.3">
      <c r="A377" s="29">
        <v>42880</v>
      </c>
      <c r="B377" t="s">
        <v>30</v>
      </c>
      <c r="C377" t="str">
        <f>VLOOKUP(Tableau4[[#This Row],[code livreur]],Tableau1[],2,0)</f>
        <v>Du Gast</v>
      </c>
      <c r="D377" t="s">
        <v>144</v>
      </c>
      <c r="G377">
        <v>97</v>
      </c>
      <c r="H377" t="str">
        <f>VLOOKUP(Tableau4[[#This Row],[poids (kg)]],Tableau5[],2,1)</f>
        <v>moyen</v>
      </c>
      <c r="I377">
        <v>24400</v>
      </c>
      <c r="J377" t="str">
        <f>LEFT(Tableau4[[#This Row],[CP]],2)</f>
        <v>24</v>
      </c>
      <c r="K377" t="s">
        <v>83</v>
      </c>
    </row>
    <row r="378" spans="1:11" x14ac:dyDescent="0.3">
      <c r="A378" s="29">
        <v>42881</v>
      </c>
      <c r="B378" t="s">
        <v>30</v>
      </c>
      <c r="C378" t="str">
        <f>VLOOKUP(Tableau4[[#This Row],[code livreur]],Tableau1[],2,0)</f>
        <v>Du Gast</v>
      </c>
      <c r="D378" t="s">
        <v>143</v>
      </c>
      <c r="G378">
        <v>97</v>
      </c>
      <c r="H378" t="str">
        <f>VLOOKUP(Tableau4[[#This Row],[poids (kg)]],Tableau5[],2,1)</f>
        <v>moyen</v>
      </c>
      <c r="I378">
        <v>24390</v>
      </c>
      <c r="J378" t="str">
        <f>LEFT(Tableau4[[#This Row],[CP]],2)</f>
        <v>24</v>
      </c>
      <c r="K378" t="s">
        <v>82</v>
      </c>
    </row>
    <row r="379" spans="1:11" x14ac:dyDescent="0.3">
      <c r="A379" s="29">
        <v>42908</v>
      </c>
      <c r="B379" t="s">
        <v>30</v>
      </c>
      <c r="C379" t="str">
        <f>VLOOKUP(Tableau4[[#This Row],[code livreur]],Tableau1[],2,0)</f>
        <v>Du Gast</v>
      </c>
      <c r="D379" t="s">
        <v>146</v>
      </c>
      <c r="G379">
        <v>97</v>
      </c>
      <c r="H379" t="str">
        <f>VLOOKUP(Tableau4[[#This Row],[poids (kg)]],Tableau5[],2,1)</f>
        <v>moyen</v>
      </c>
      <c r="I379">
        <v>24530</v>
      </c>
      <c r="J379" t="str">
        <f>LEFT(Tableau4[[#This Row],[CP]],2)</f>
        <v>24</v>
      </c>
      <c r="K379" t="s">
        <v>94</v>
      </c>
    </row>
    <row r="380" spans="1:11" x14ac:dyDescent="0.3">
      <c r="A380" s="29">
        <v>42941</v>
      </c>
      <c r="B380" t="s">
        <v>30</v>
      </c>
      <c r="C380" t="str">
        <f>VLOOKUP(Tableau4[[#This Row],[code livreur]],Tableau1[],2,0)</f>
        <v>Du Gast</v>
      </c>
      <c r="D380" t="s">
        <v>143</v>
      </c>
      <c r="G380">
        <v>97</v>
      </c>
      <c r="H380" t="str">
        <f>VLOOKUP(Tableau4[[#This Row],[poids (kg)]],Tableau5[],2,1)</f>
        <v>moyen</v>
      </c>
      <c r="I380">
        <v>24100</v>
      </c>
      <c r="J380" t="str">
        <f>LEFT(Tableau4[[#This Row],[CP]],2)</f>
        <v>24</v>
      </c>
      <c r="K380" t="s">
        <v>59</v>
      </c>
    </row>
    <row r="381" spans="1:11" x14ac:dyDescent="0.3">
      <c r="A381" s="29">
        <v>43000</v>
      </c>
      <c r="B381" t="s">
        <v>30</v>
      </c>
      <c r="C381" t="str">
        <f>VLOOKUP(Tableau4[[#This Row],[code livreur]],Tableau1[],2,0)</f>
        <v>Du Gast</v>
      </c>
      <c r="D381" t="s">
        <v>144</v>
      </c>
      <c r="G381">
        <v>97</v>
      </c>
      <c r="H381" t="str">
        <f>VLOOKUP(Tableau4[[#This Row],[poids (kg)]],Tableau5[],2,1)</f>
        <v>moyen</v>
      </c>
      <c r="I381">
        <v>24420</v>
      </c>
      <c r="J381" t="str">
        <f>LEFT(Tableau4[[#This Row],[CP]],2)</f>
        <v>24</v>
      </c>
      <c r="K381" t="s">
        <v>84</v>
      </c>
    </row>
    <row r="382" spans="1:11" x14ac:dyDescent="0.3">
      <c r="A382" s="29">
        <v>42760</v>
      </c>
      <c r="B382" t="s">
        <v>18</v>
      </c>
      <c r="C382" t="str">
        <f>VLOOKUP(Tableau4[[#This Row],[code livreur]],Tableau1[],2,0)</f>
        <v>Enzo</v>
      </c>
      <c r="D382" t="s">
        <v>144</v>
      </c>
      <c r="G382">
        <v>98</v>
      </c>
      <c r="H382" t="str">
        <f>VLOOKUP(Tableau4[[#This Row],[poids (kg)]],Tableau5[],2,1)</f>
        <v>moyen</v>
      </c>
      <c r="I382">
        <v>24420</v>
      </c>
      <c r="J382" t="str">
        <f>LEFT(Tableau4[[#This Row],[CP]],2)</f>
        <v>24</v>
      </c>
      <c r="K382" t="s">
        <v>84</v>
      </c>
    </row>
    <row r="383" spans="1:11" x14ac:dyDescent="0.3">
      <c r="A383" s="29">
        <v>42872</v>
      </c>
      <c r="B383" t="s">
        <v>26</v>
      </c>
      <c r="C383" t="str">
        <f>VLOOKUP(Tableau4[[#This Row],[code livreur]],Tableau1[],2,0)</f>
        <v>Jack</v>
      </c>
      <c r="D383" t="s">
        <v>144</v>
      </c>
      <c r="G383">
        <v>98</v>
      </c>
      <c r="H383" t="str">
        <f>VLOOKUP(Tableau4[[#This Row],[poids (kg)]],Tableau5[],2,1)</f>
        <v>moyen</v>
      </c>
      <c r="I383">
        <v>24150</v>
      </c>
      <c r="J383" t="str">
        <f>LEFT(Tableau4[[#This Row],[CP]],2)</f>
        <v>24</v>
      </c>
      <c r="K383" t="s">
        <v>64</v>
      </c>
    </row>
    <row r="384" spans="1:11" x14ac:dyDescent="0.3">
      <c r="A384" s="29">
        <v>42905</v>
      </c>
      <c r="B384" t="s">
        <v>29</v>
      </c>
      <c r="C384" t="str">
        <f>VLOOKUP(Tableau4[[#This Row],[code livreur]],Tableau1[],2,0)</f>
        <v>Mouton</v>
      </c>
      <c r="D384" t="s">
        <v>142</v>
      </c>
      <c r="G384">
        <v>98</v>
      </c>
      <c r="H384" t="str">
        <f>VLOOKUP(Tableau4[[#This Row],[poids (kg)]],Tableau5[],2,1)</f>
        <v>moyen</v>
      </c>
      <c r="I384">
        <v>24630</v>
      </c>
      <c r="J384" t="str">
        <f>LEFT(Tableau4[[#This Row],[CP]],2)</f>
        <v>24</v>
      </c>
      <c r="K384" t="s">
        <v>103</v>
      </c>
    </row>
    <row r="385" spans="1:11" x14ac:dyDescent="0.3">
      <c r="A385" s="29">
        <v>42967</v>
      </c>
      <c r="B385" t="s">
        <v>27</v>
      </c>
      <c r="C385" t="str">
        <f>VLOOKUP(Tableau4[[#This Row],[code livreur]],Tableau1[],2,0)</f>
        <v>Niki</v>
      </c>
      <c r="D385" t="s">
        <v>143</v>
      </c>
      <c r="G385">
        <v>98</v>
      </c>
      <c r="H385" t="str">
        <f>VLOOKUP(Tableau4[[#This Row],[poids (kg)]],Tableau5[],2,1)</f>
        <v>moyen</v>
      </c>
      <c r="I385">
        <v>24380</v>
      </c>
      <c r="J385" t="str">
        <f>LEFT(Tableau4[[#This Row],[CP]],2)</f>
        <v>24</v>
      </c>
      <c r="K385" t="s">
        <v>81</v>
      </c>
    </row>
    <row r="386" spans="1:11" x14ac:dyDescent="0.3">
      <c r="A386" s="29">
        <v>42973</v>
      </c>
      <c r="B386" t="s">
        <v>16</v>
      </c>
      <c r="C386" t="str">
        <f>VLOOKUP(Tableau4[[#This Row],[code livreur]],Tableau1[],2,0)</f>
        <v>Prost</v>
      </c>
      <c r="D386" t="s">
        <v>147</v>
      </c>
      <c r="G386">
        <v>98</v>
      </c>
      <c r="H386" t="str">
        <f>VLOOKUP(Tableau4[[#This Row],[poids (kg)]],Tableau5[],2,1)</f>
        <v>moyen</v>
      </c>
      <c r="I386">
        <v>24610</v>
      </c>
      <c r="J386" t="str">
        <f>LEFT(Tableau4[[#This Row],[CP]],2)</f>
        <v>24</v>
      </c>
      <c r="K386" t="s">
        <v>101</v>
      </c>
    </row>
    <row r="387" spans="1:11" x14ac:dyDescent="0.3">
      <c r="A387" s="29">
        <v>43010</v>
      </c>
      <c r="B387" t="s">
        <v>28</v>
      </c>
      <c r="C387" t="str">
        <f>VLOOKUP(Tableau4[[#This Row],[code livreur]],Tableau1[],2,0)</f>
        <v>Thirion</v>
      </c>
      <c r="D387" t="s">
        <v>142</v>
      </c>
      <c r="G387">
        <v>98</v>
      </c>
      <c r="H387" t="str">
        <f>VLOOKUP(Tableau4[[#This Row],[poids (kg)]],Tableau5[],2,1)</f>
        <v>moyen</v>
      </c>
      <c r="I387">
        <v>24340</v>
      </c>
      <c r="J387" t="str">
        <f>LEFT(Tableau4[[#This Row],[CP]],2)</f>
        <v>24</v>
      </c>
      <c r="K387" t="s">
        <v>56</v>
      </c>
    </row>
    <row r="388" spans="1:11" x14ac:dyDescent="0.3">
      <c r="A388" s="29">
        <v>42848</v>
      </c>
      <c r="B388" t="s">
        <v>17</v>
      </c>
      <c r="C388" t="str">
        <f>VLOOKUP(Tableau4[[#This Row],[code livreur]],Tableau1[],2,0)</f>
        <v>Vettel</v>
      </c>
      <c r="D388" t="s">
        <v>142</v>
      </c>
      <c r="G388">
        <v>99</v>
      </c>
      <c r="H388" t="str">
        <f>VLOOKUP(Tableau4[[#This Row],[poids (kg)]],Tableau5[],2,1)</f>
        <v>moyen</v>
      </c>
      <c r="I388">
        <v>24800</v>
      </c>
      <c r="J388" t="str">
        <f>LEFT(Tableau4[[#This Row],[CP]],2)</f>
        <v>24</v>
      </c>
      <c r="K388" t="s">
        <v>107</v>
      </c>
    </row>
    <row r="389" spans="1:11" x14ac:dyDescent="0.3">
      <c r="A389" s="29">
        <v>42853</v>
      </c>
      <c r="B389" t="s">
        <v>19</v>
      </c>
      <c r="C389" t="str">
        <f>VLOOKUP(Tableau4[[#This Row],[code livreur]],Tableau1[],2,0)</f>
        <v>Dan</v>
      </c>
      <c r="D389" t="s">
        <v>142</v>
      </c>
      <c r="G389">
        <v>99</v>
      </c>
      <c r="H389" t="str">
        <f>VLOOKUP(Tableau4[[#This Row],[poids (kg)]],Tableau5[],2,1)</f>
        <v>moyen</v>
      </c>
      <c r="I389">
        <v>24660</v>
      </c>
      <c r="J389" t="str">
        <f>LEFT(Tableau4[[#This Row],[CP]],2)</f>
        <v>24</v>
      </c>
      <c r="K389" t="s">
        <v>54</v>
      </c>
    </row>
    <row r="390" spans="1:11" x14ac:dyDescent="0.3">
      <c r="A390" s="29">
        <v>42885</v>
      </c>
      <c r="B390" t="s">
        <v>30</v>
      </c>
      <c r="C390" t="str">
        <f>VLOOKUP(Tableau4[[#This Row],[code livreur]],Tableau1[],2,0)</f>
        <v>Du Gast</v>
      </c>
      <c r="D390" t="s">
        <v>147</v>
      </c>
      <c r="G390">
        <v>99</v>
      </c>
      <c r="H390" t="str">
        <f>VLOOKUP(Tableau4[[#This Row],[poids (kg)]],Tableau5[],2,1)</f>
        <v>moyen</v>
      </c>
      <c r="I390">
        <v>24660</v>
      </c>
      <c r="J390" t="str">
        <f>LEFT(Tableau4[[#This Row],[CP]],2)</f>
        <v>24</v>
      </c>
      <c r="K390" t="s">
        <v>54</v>
      </c>
    </row>
    <row r="391" spans="1:11" x14ac:dyDescent="0.3">
      <c r="A391" s="29">
        <v>42893</v>
      </c>
      <c r="B391" t="s">
        <v>18</v>
      </c>
      <c r="C391" t="str">
        <f>VLOOKUP(Tableau4[[#This Row],[code livreur]],Tableau1[],2,0)</f>
        <v>Enzo</v>
      </c>
      <c r="D391" t="s">
        <v>143</v>
      </c>
      <c r="G391">
        <v>99</v>
      </c>
      <c r="H391" t="str">
        <f>VLOOKUP(Tableau4[[#This Row],[poids (kg)]],Tableau5[],2,1)</f>
        <v>moyen</v>
      </c>
      <c r="I391">
        <v>24450</v>
      </c>
      <c r="J391" t="str">
        <f>LEFT(Tableau4[[#This Row],[CP]],2)</f>
        <v>24</v>
      </c>
      <c r="K391" t="s">
        <v>86</v>
      </c>
    </row>
    <row r="392" spans="1:11" x14ac:dyDescent="0.3">
      <c r="A392" s="29">
        <v>42900</v>
      </c>
      <c r="B392" t="s">
        <v>26</v>
      </c>
      <c r="C392" t="str">
        <f>VLOOKUP(Tableau4[[#This Row],[code livreur]],Tableau1[],2,0)</f>
        <v>Jack</v>
      </c>
      <c r="D392" t="s">
        <v>147</v>
      </c>
      <c r="G392">
        <v>99</v>
      </c>
      <c r="H392" t="str">
        <f>VLOOKUP(Tableau4[[#This Row],[poids (kg)]],Tableau5[],2,1)</f>
        <v>moyen</v>
      </c>
      <c r="I392">
        <v>24340</v>
      </c>
      <c r="J392" t="str">
        <f>LEFT(Tableau4[[#This Row],[CP]],2)</f>
        <v>24</v>
      </c>
      <c r="K392" t="s">
        <v>56</v>
      </c>
    </row>
    <row r="393" spans="1:11" x14ac:dyDescent="0.3">
      <c r="A393" s="29">
        <v>42941</v>
      </c>
      <c r="B393" t="s">
        <v>29</v>
      </c>
      <c r="C393" t="str">
        <f>VLOOKUP(Tableau4[[#This Row],[code livreur]],Tableau1[],2,0)</f>
        <v>Mouton</v>
      </c>
      <c r="D393" t="s">
        <v>147</v>
      </c>
      <c r="G393">
        <v>99</v>
      </c>
      <c r="H393" t="str">
        <f>VLOOKUP(Tableau4[[#This Row],[poids (kg)]],Tableau5[],2,1)</f>
        <v>moyen</v>
      </c>
      <c r="I393">
        <v>24480</v>
      </c>
      <c r="J393" t="str">
        <f>LEFT(Tableau4[[#This Row],[CP]],2)</f>
        <v>24</v>
      </c>
      <c r="K393" t="s">
        <v>89</v>
      </c>
    </row>
    <row r="394" spans="1:11" x14ac:dyDescent="0.3">
      <c r="A394" s="29">
        <v>42968</v>
      </c>
      <c r="B394" t="s">
        <v>27</v>
      </c>
      <c r="C394" t="str">
        <f>VLOOKUP(Tableau4[[#This Row],[code livreur]],Tableau1[],2,0)</f>
        <v>Niki</v>
      </c>
      <c r="D394" t="s">
        <v>143</v>
      </c>
      <c r="G394">
        <v>99</v>
      </c>
      <c r="H394" t="str">
        <f>VLOOKUP(Tableau4[[#This Row],[poids (kg)]],Tableau5[],2,1)</f>
        <v>moyen</v>
      </c>
      <c r="I394">
        <v>24260</v>
      </c>
      <c r="J394" t="str">
        <f>LEFT(Tableau4[[#This Row],[CP]],2)</f>
        <v>24</v>
      </c>
      <c r="K394" t="s">
        <v>72</v>
      </c>
    </row>
    <row r="395" spans="1:11" x14ac:dyDescent="0.3">
      <c r="A395" s="29">
        <v>42760</v>
      </c>
      <c r="B395" t="s">
        <v>16</v>
      </c>
      <c r="C395" t="str">
        <f>VLOOKUP(Tableau4[[#This Row],[code livreur]],Tableau1[],2,0)</f>
        <v>Prost</v>
      </c>
      <c r="D395" t="s">
        <v>143</v>
      </c>
      <c r="G395">
        <v>101</v>
      </c>
      <c r="H395" t="str">
        <f>VLOOKUP(Tableau4[[#This Row],[poids (kg)]],Tableau5[],2,1)</f>
        <v>moyen</v>
      </c>
      <c r="I395">
        <v>24000</v>
      </c>
      <c r="J395" t="str">
        <f>LEFT(Tableau4[[#This Row],[CP]],2)</f>
        <v>24</v>
      </c>
      <c r="K395" t="s">
        <v>58</v>
      </c>
    </row>
    <row r="396" spans="1:11" x14ac:dyDescent="0.3">
      <c r="A396" s="29">
        <v>42839</v>
      </c>
      <c r="B396" t="s">
        <v>28</v>
      </c>
      <c r="C396" t="str">
        <f>VLOOKUP(Tableau4[[#This Row],[code livreur]],Tableau1[],2,0)</f>
        <v>Thirion</v>
      </c>
      <c r="D396" t="s">
        <v>144</v>
      </c>
      <c r="F396" t="s">
        <v>148</v>
      </c>
      <c r="G396">
        <v>101</v>
      </c>
      <c r="H396" t="str">
        <f>VLOOKUP(Tableau4[[#This Row],[poids (kg)]],Tableau5[],2,1)</f>
        <v>moyen</v>
      </c>
      <c r="I396">
        <v>24200</v>
      </c>
      <c r="J396" t="str">
        <f>LEFT(Tableau4[[#This Row],[CP]],2)</f>
        <v>24</v>
      </c>
      <c r="K396" t="s">
        <v>67</v>
      </c>
    </row>
    <row r="397" spans="1:11" x14ac:dyDescent="0.3">
      <c r="A397" s="29">
        <v>42850</v>
      </c>
      <c r="B397" t="s">
        <v>17</v>
      </c>
      <c r="C397" t="str">
        <f>VLOOKUP(Tableau4[[#This Row],[code livreur]],Tableau1[],2,0)</f>
        <v>Vettel</v>
      </c>
      <c r="D397" t="s">
        <v>147</v>
      </c>
      <c r="G397">
        <v>101</v>
      </c>
      <c r="H397" t="str">
        <f>VLOOKUP(Tableau4[[#This Row],[poids (kg)]],Tableau5[],2,1)</f>
        <v>moyen</v>
      </c>
      <c r="I397">
        <v>24440</v>
      </c>
      <c r="J397" t="str">
        <f>LEFT(Tableau4[[#This Row],[CP]],2)</f>
        <v>24</v>
      </c>
      <c r="K397" t="s">
        <v>52</v>
      </c>
    </row>
    <row r="398" spans="1:11" x14ac:dyDescent="0.3">
      <c r="A398" s="29">
        <v>42868</v>
      </c>
      <c r="B398" t="s">
        <v>19</v>
      </c>
      <c r="C398" t="str">
        <f>VLOOKUP(Tableau4[[#This Row],[code livreur]],Tableau1[],2,0)</f>
        <v>Dan</v>
      </c>
      <c r="D398" t="s">
        <v>142</v>
      </c>
      <c r="G398">
        <v>101</v>
      </c>
      <c r="H398" t="str">
        <f>VLOOKUP(Tableau4[[#This Row],[poids (kg)]],Tableau5[],2,1)</f>
        <v>moyen</v>
      </c>
      <c r="I398">
        <v>24520</v>
      </c>
      <c r="J398" t="str">
        <f>LEFT(Tableau4[[#This Row],[CP]],2)</f>
        <v>24</v>
      </c>
      <c r="K398" t="s">
        <v>93</v>
      </c>
    </row>
    <row r="399" spans="1:11" x14ac:dyDescent="0.3">
      <c r="A399" s="29">
        <v>42880</v>
      </c>
      <c r="B399" t="s">
        <v>30</v>
      </c>
      <c r="C399" t="str">
        <f>VLOOKUP(Tableau4[[#This Row],[code livreur]],Tableau1[],2,0)</f>
        <v>Du Gast</v>
      </c>
      <c r="D399" t="s">
        <v>147</v>
      </c>
      <c r="G399">
        <v>101</v>
      </c>
      <c r="H399" t="str">
        <f>VLOOKUP(Tableau4[[#This Row],[poids (kg)]],Tableau5[],2,1)</f>
        <v>moyen</v>
      </c>
      <c r="I399">
        <v>24220</v>
      </c>
      <c r="J399" t="str">
        <f>LEFT(Tableau4[[#This Row],[CP]],2)</f>
        <v>24</v>
      </c>
      <c r="K399" t="s">
        <v>55</v>
      </c>
    </row>
    <row r="400" spans="1:11" x14ac:dyDescent="0.3">
      <c r="A400" s="29">
        <v>42889</v>
      </c>
      <c r="B400" t="s">
        <v>18</v>
      </c>
      <c r="C400" t="str">
        <f>VLOOKUP(Tableau4[[#This Row],[code livreur]],Tableau1[],2,0)</f>
        <v>Enzo</v>
      </c>
      <c r="D400" t="s">
        <v>143</v>
      </c>
      <c r="G400">
        <v>101</v>
      </c>
      <c r="H400" t="str">
        <f>VLOOKUP(Tableau4[[#This Row],[poids (kg)]],Tableau5[],2,1)</f>
        <v>moyen</v>
      </c>
      <c r="I400">
        <v>24480</v>
      </c>
      <c r="J400" t="str">
        <f>LEFT(Tableau4[[#This Row],[CP]],2)</f>
        <v>24</v>
      </c>
      <c r="K400" t="s">
        <v>89</v>
      </c>
    </row>
    <row r="401" spans="1:11" x14ac:dyDescent="0.3">
      <c r="A401" s="29">
        <v>42917</v>
      </c>
      <c r="B401" t="s">
        <v>26</v>
      </c>
      <c r="C401" t="str">
        <f>VLOOKUP(Tableau4[[#This Row],[code livreur]],Tableau1[],2,0)</f>
        <v>Jack</v>
      </c>
      <c r="D401" t="s">
        <v>143</v>
      </c>
      <c r="G401">
        <v>101</v>
      </c>
      <c r="H401" t="str">
        <f>VLOOKUP(Tableau4[[#This Row],[poids (kg)]],Tableau5[],2,1)</f>
        <v>moyen</v>
      </c>
      <c r="I401">
        <v>24550</v>
      </c>
      <c r="J401" t="str">
        <f>LEFT(Tableau4[[#This Row],[CP]],2)</f>
        <v>24</v>
      </c>
      <c r="K401" t="s">
        <v>96</v>
      </c>
    </row>
    <row r="402" spans="1:11" x14ac:dyDescent="0.3">
      <c r="A402" s="29">
        <v>42922</v>
      </c>
      <c r="B402" t="s">
        <v>29</v>
      </c>
      <c r="C402" t="str">
        <f>VLOOKUP(Tableau4[[#This Row],[code livreur]],Tableau1[],2,0)</f>
        <v>Mouton</v>
      </c>
      <c r="D402" t="s">
        <v>147</v>
      </c>
      <c r="G402">
        <v>101</v>
      </c>
      <c r="H402" t="str">
        <f>VLOOKUP(Tableau4[[#This Row],[poids (kg)]],Tableau5[],2,1)</f>
        <v>moyen</v>
      </c>
      <c r="I402">
        <v>24300</v>
      </c>
      <c r="J402" t="str">
        <f>LEFT(Tableau4[[#This Row],[CP]],2)</f>
        <v>24</v>
      </c>
      <c r="K402" t="s">
        <v>75</v>
      </c>
    </row>
    <row r="403" spans="1:11" x14ac:dyDescent="0.3">
      <c r="A403" s="29">
        <v>42970</v>
      </c>
      <c r="B403" t="s">
        <v>27</v>
      </c>
      <c r="C403" t="str">
        <f>VLOOKUP(Tableau4[[#This Row],[code livreur]],Tableau1[],2,0)</f>
        <v>Niki</v>
      </c>
      <c r="D403" t="s">
        <v>145</v>
      </c>
      <c r="G403">
        <v>101</v>
      </c>
      <c r="H403" t="str">
        <f>VLOOKUP(Tableau4[[#This Row],[poids (kg)]],Tableau5[],2,1)</f>
        <v>moyen</v>
      </c>
      <c r="I403">
        <v>24540</v>
      </c>
      <c r="J403" t="str">
        <f>LEFT(Tableau4[[#This Row],[CP]],2)</f>
        <v>24</v>
      </c>
      <c r="K403" t="s">
        <v>95</v>
      </c>
    </row>
    <row r="404" spans="1:11" x14ac:dyDescent="0.3">
      <c r="A404" s="29">
        <v>42831</v>
      </c>
      <c r="B404" t="s">
        <v>16</v>
      </c>
      <c r="C404" t="str">
        <f>VLOOKUP(Tableau4[[#This Row],[code livreur]],Tableau1[],2,0)</f>
        <v>Prost</v>
      </c>
      <c r="D404" t="s">
        <v>144</v>
      </c>
      <c r="G404">
        <v>102</v>
      </c>
      <c r="H404" t="str">
        <f>VLOOKUP(Tableau4[[#This Row],[poids (kg)]],Tableau5[],2,1)</f>
        <v>moyen</v>
      </c>
      <c r="I404">
        <v>24580</v>
      </c>
      <c r="J404" t="str">
        <f>LEFT(Tableau4[[#This Row],[CP]],2)</f>
        <v>24</v>
      </c>
      <c r="K404" t="s">
        <v>99</v>
      </c>
    </row>
    <row r="405" spans="1:11" x14ac:dyDescent="0.3">
      <c r="A405" s="29">
        <v>42843</v>
      </c>
      <c r="B405" t="s">
        <v>28</v>
      </c>
      <c r="C405" t="str">
        <f>VLOOKUP(Tableau4[[#This Row],[code livreur]],Tableau1[],2,0)</f>
        <v>Thirion</v>
      </c>
      <c r="D405" t="s">
        <v>142</v>
      </c>
      <c r="G405">
        <v>102</v>
      </c>
      <c r="H405" t="str">
        <f>VLOOKUP(Tableau4[[#This Row],[poids (kg)]],Tableau5[],2,1)</f>
        <v>moyen</v>
      </c>
      <c r="I405">
        <v>24250</v>
      </c>
      <c r="J405" t="str">
        <f>LEFT(Tableau4[[#This Row],[CP]],2)</f>
        <v>24</v>
      </c>
      <c r="K405" t="s">
        <v>71</v>
      </c>
    </row>
    <row r="406" spans="1:11" x14ac:dyDescent="0.3">
      <c r="A406" s="29">
        <v>42861</v>
      </c>
      <c r="B406" t="s">
        <v>17</v>
      </c>
      <c r="C406" t="str">
        <f>VLOOKUP(Tableau4[[#This Row],[code livreur]],Tableau1[],2,0)</f>
        <v>Vettel</v>
      </c>
      <c r="D406" t="s">
        <v>147</v>
      </c>
      <c r="G406">
        <v>102</v>
      </c>
      <c r="H406" t="str">
        <f>VLOOKUP(Tableau4[[#This Row],[poids (kg)]],Tableau5[],2,1)</f>
        <v>moyen</v>
      </c>
      <c r="I406">
        <v>24260</v>
      </c>
      <c r="J406" t="str">
        <f>LEFT(Tableau4[[#This Row],[CP]],2)</f>
        <v>24</v>
      </c>
      <c r="K406" t="s">
        <v>72</v>
      </c>
    </row>
    <row r="407" spans="1:11" x14ac:dyDescent="0.3">
      <c r="A407" s="29">
        <v>42879</v>
      </c>
      <c r="B407" t="s">
        <v>19</v>
      </c>
      <c r="C407" t="str">
        <f>VLOOKUP(Tableau4[[#This Row],[code livreur]],Tableau1[],2,0)</f>
        <v>Dan</v>
      </c>
      <c r="D407" t="s">
        <v>147</v>
      </c>
      <c r="G407">
        <v>102</v>
      </c>
      <c r="H407" t="str">
        <f>VLOOKUP(Tableau4[[#This Row],[poids (kg)]],Tableau5[],2,1)</f>
        <v>moyen</v>
      </c>
      <c r="I407">
        <v>24130</v>
      </c>
      <c r="J407" t="str">
        <f>LEFT(Tableau4[[#This Row],[CP]],2)</f>
        <v>24</v>
      </c>
      <c r="K407" t="s">
        <v>62</v>
      </c>
    </row>
    <row r="408" spans="1:11" x14ac:dyDescent="0.3">
      <c r="A408" s="29">
        <v>42880</v>
      </c>
      <c r="B408" t="s">
        <v>30</v>
      </c>
      <c r="C408" t="str">
        <f>VLOOKUP(Tableau4[[#This Row],[code livreur]],Tableau1[],2,0)</f>
        <v>Du Gast</v>
      </c>
      <c r="D408" t="s">
        <v>143</v>
      </c>
      <c r="G408">
        <v>102</v>
      </c>
      <c r="H408" t="str">
        <f>VLOOKUP(Tableau4[[#This Row],[poids (kg)]],Tableau5[],2,1)</f>
        <v>moyen</v>
      </c>
      <c r="I408">
        <v>24620</v>
      </c>
      <c r="J408" t="str">
        <f>LEFT(Tableau4[[#This Row],[CP]],2)</f>
        <v>24</v>
      </c>
      <c r="K408" t="s">
        <v>102</v>
      </c>
    </row>
    <row r="409" spans="1:11" x14ac:dyDescent="0.3">
      <c r="A409" s="29">
        <v>42911</v>
      </c>
      <c r="B409" t="s">
        <v>18</v>
      </c>
      <c r="C409" t="str">
        <f>VLOOKUP(Tableau4[[#This Row],[code livreur]],Tableau1[],2,0)</f>
        <v>Enzo</v>
      </c>
      <c r="D409" t="s">
        <v>147</v>
      </c>
      <c r="G409">
        <v>102</v>
      </c>
      <c r="H409" t="str">
        <f>VLOOKUP(Tableau4[[#This Row],[poids (kg)]],Tableau5[],2,1)</f>
        <v>moyen</v>
      </c>
      <c r="I409">
        <v>24610</v>
      </c>
      <c r="J409" t="str">
        <f>LEFT(Tableau4[[#This Row],[CP]],2)</f>
        <v>24</v>
      </c>
      <c r="K409" t="s">
        <v>101</v>
      </c>
    </row>
    <row r="410" spans="1:11" x14ac:dyDescent="0.3">
      <c r="A410" s="29">
        <v>42962</v>
      </c>
      <c r="B410" t="s">
        <v>26</v>
      </c>
      <c r="C410" t="str">
        <f>VLOOKUP(Tableau4[[#This Row],[code livreur]],Tableau1[],2,0)</f>
        <v>Jack</v>
      </c>
      <c r="D410" t="s">
        <v>147</v>
      </c>
      <c r="G410">
        <v>102</v>
      </c>
      <c r="H410" t="str">
        <f>VLOOKUP(Tableau4[[#This Row],[poids (kg)]],Tableau5[],2,1)</f>
        <v>moyen</v>
      </c>
      <c r="I410">
        <v>24150</v>
      </c>
      <c r="J410" t="str">
        <f>LEFT(Tableau4[[#This Row],[CP]],2)</f>
        <v>24</v>
      </c>
      <c r="K410" t="s">
        <v>64</v>
      </c>
    </row>
    <row r="411" spans="1:11" x14ac:dyDescent="0.3">
      <c r="A411" s="29">
        <v>42989</v>
      </c>
      <c r="B411" t="s">
        <v>29</v>
      </c>
      <c r="C411" t="str">
        <f>VLOOKUP(Tableau4[[#This Row],[code livreur]],Tableau1[],2,0)</f>
        <v>Mouton</v>
      </c>
      <c r="D411" t="s">
        <v>142</v>
      </c>
      <c r="G411">
        <v>102</v>
      </c>
      <c r="H411" t="str">
        <f>VLOOKUP(Tableau4[[#This Row],[poids (kg)]],Tableau5[],2,1)</f>
        <v>moyen</v>
      </c>
      <c r="I411">
        <v>24570</v>
      </c>
      <c r="J411" t="str">
        <f>LEFT(Tableau4[[#This Row],[CP]],2)</f>
        <v>24</v>
      </c>
      <c r="K411" t="s">
        <v>98</v>
      </c>
    </row>
    <row r="412" spans="1:11" x14ac:dyDescent="0.3">
      <c r="A412" s="29">
        <v>43008</v>
      </c>
      <c r="B412" t="s">
        <v>27</v>
      </c>
      <c r="C412" t="str">
        <f>VLOOKUP(Tableau4[[#This Row],[code livreur]],Tableau1[],2,0)</f>
        <v>Niki</v>
      </c>
      <c r="D412" t="s">
        <v>143</v>
      </c>
      <c r="G412">
        <v>102</v>
      </c>
      <c r="H412" t="str">
        <f>VLOOKUP(Tableau4[[#This Row],[poids (kg)]],Tableau5[],2,1)</f>
        <v>moyen</v>
      </c>
      <c r="I412">
        <v>24340</v>
      </c>
      <c r="J412" t="str">
        <f>LEFT(Tableau4[[#This Row],[CP]],2)</f>
        <v>24</v>
      </c>
      <c r="K412" t="s">
        <v>56</v>
      </c>
    </row>
    <row r="413" spans="1:11" x14ac:dyDescent="0.3">
      <c r="A413" s="29">
        <v>43010</v>
      </c>
      <c r="B413" t="s">
        <v>16</v>
      </c>
      <c r="C413" t="str">
        <f>VLOOKUP(Tableau4[[#This Row],[code livreur]],Tableau1[],2,0)</f>
        <v>Prost</v>
      </c>
      <c r="D413" t="s">
        <v>147</v>
      </c>
      <c r="G413">
        <v>102</v>
      </c>
      <c r="H413" t="str">
        <f>VLOOKUP(Tableau4[[#This Row],[poids (kg)]],Tableau5[],2,1)</f>
        <v>moyen</v>
      </c>
      <c r="I413">
        <v>24300</v>
      </c>
      <c r="J413" t="str">
        <f>LEFT(Tableau4[[#This Row],[CP]],2)</f>
        <v>24</v>
      </c>
      <c r="K413" t="s">
        <v>75</v>
      </c>
    </row>
    <row r="414" spans="1:11" x14ac:dyDescent="0.3">
      <c r="A414" s="29">
        <v>43010</v>
      </c>
      <c r="B414" t="s">
        <v>28</v>
      </c>
      <c r="C414" t="str">
        <f>VLOOKUP(Tableau4[[#This Row],[code livreur]],Tableau1[],2,0)</f>
        <v>Thirion</v>
      </c>
      <c r="D414" t="s">
        <v>142</v>
      </c>
      <c r="G414">
        <v>102</v>
      </c>
      <c r="H414" t="str">
        <f>VLOOKUP(Tableau4[[#This Row],[poids (kg)]],Tableau5[],2,1)</f>
        <v>moyen</v>
      </c>
      <c r="I414">
        <v>24140</v>
      </c>
      <c r="J414" t="str">
        <f>LEFT(Tableau4[[#This Row],[CP]],2)</f>
        <v>24</v>
      </c>
      <c r="K414" t="s">
        <v>63</v>
      </c>
    </row>
    <row r="415" spans="1:11" x14ac:dyDescent="0.3">
      <c r="A415" s="29">
        <v>42845</v>
      </c>
      <c r="B415" t="s">
        <v>17</v>
      </c>
      <c r="C415" t="str">
        <f>VLOOKUP(Tableau4[[#This Row],[code livreur]],Tableau1[],2,0)</f>
        <v>Vettel</v>
      </c>
      <c r="D415" t="s">
        <v>142</v>
      </c>
      <c r="G415">
        <v>103</v>
      </c>
      <c r="H415" t="str">
        <f>VLOOKUP(Tableau4[[#This Row],[poids (kg)]],Tableau5[],2,1)</f>
        <v>moyen</v>
      </c>
      <c r="I415">
        <v>24150</v>
      </c>
      <c r="J415" t="str">
        <f>LEFT(Tableau4[[#This Row],[CP]],2)</f>
        <v>24</v>
      </c>
      <c r="K415" t="s">
        <v>64</v>
      </c>
    </row>
    <row r="416" spans="1:11" x14ac:dyDescent="0.3">
      <c r="A416" s="29">
        <v>42978</v>
      </c>
      <c r="B416" t="s">
        <v>19</v>
      </c>
      <c r="C416" t="str">
        <f>VLOOKUP(Tableau4[[#This Row],[code livreur]],Tableau1[],2,0)</f>
        <v>Dan</v>
      </c>
      <c r="D416" t="s">
        <v>142</v>
      </c>
      <c r="G416">
        <v>103</v>
      </c>
      <c r="H416" t="str">
        <f>VLOOKUP(Tableau4[[#This Row],[poids (kg)]],Tableau5[],2,1)</f>
        <v>moyen</v>
      </c>
      <c r="I416">
        <v>24450</v>
      </c>
      <c r="J416" t="str">
        <f>LEFT(Tableau4[[#This Row],[CP]],2)</f>
        <v>24</v>
      </c>
      <c r="K416" t="s">
        <v>86</v>
      </c>
    </row>
    <row r="417" spans="1:11" x14ac:dyDescent="0.3">
      <c r="A417" s="29">
        <v>43015</v>
      </c>
      <c r="B417" t="s">
        <v>30</v>
      </c>
      <c r="C417" t="str">
        <f>VLOOKUP(Tableau4[[#This Row],[code livreur]],Tableau1[],2,0)</f>
        <v>Du Gast</v>
      </c>
      <c r="D417" t="s">
        <v>142</v>
      </c>
      <c r="G417">
        <v>103</v>
      </c>
      <c r="H417" t="str">
        <f>VLOOKUP(Tableau4[[#This Row],[poids (kg)]],Tableau5[],2,1)</f>
        <v>moyen</v>
      </c>
      <c r="I417">
        <v>24600</v>
      </c>
      <c r="J417" t="str">
        <f>LEFT(Tableau4[[#This Row],[CP]],2)</f>
        <v>24</v>
      </c>
      <c r="K417" t="s">
        <v>48</v>
      </c>
    </row>
    <row r="418" spans="1:11" x14ac:dyDescent="0.3">
      <c r="A418" s="29">
        <v>42852</v>
      </c>
      <c r="B418" t="s">
        <v>18</v>
      </c>
      <c r="C418" t="str">
        <f>VLOOKUP(Tableau4[[#This Row],[code livreur]],Tableau1[],2,0)</f>
        <v>Enzo</v>
      </c>
      <c r="D418" t="s">
        <v>147</v>
      </c>
      <c r="G418">
        <v>104</v>
      </c>
      <c r="H418" t="str">
        <f>VLOOKUP(Tableau4[[#This Row],[poids (kg)]],Tableau5[],2,1)</f>
        <v>moyen</v>
      </c>
      <c r="I418">
        <v>24630</v>
      </c>
      <c r="J418" t="str">
        <f>LEFT(Tableau4[[#This Row],[CP]],2)</f>
        <v>24</v>
      </c>
      <c r="K418" t="s">
        <v>103</v>
      </c>
    </row>
    <row r="419" spans="1:11" x14ac:dyDescent="0.3">
      <c r="A419" s="29">
        <v>42879</v>
      </c>
      <c r="B419" t="s">
        <v>26</v>
      </c>
      <c r="C419" t="str">
        <f>VLOOKUP(Tableau4[[#This Row],[code livreur]],Tableau1[],2,0)</f>
        <v>Jack</v>
      </c>
      <c r="D419" t="s">
        <v>147</v>
      </c>
      <c r="G419">
        <v>104</v>
      </c>
      <c r="H419" t="str">
        <f>VLOOKUP(Tableau4[[#This Row],[poids (kg)]],Tableau5[],2,1)</f>
        <v>moyen</v>
      </c>
      <c r="I419">
        <v>24440</v>
      </c>
      <c r="J419" t="str">
        <f>LEFT(Tableau4[[#This Row],[CP]],2)</f>
        <v>24</v>
      </c>
      <c r="K419" t="s">
        <v>52</v>
      </c>
    </row>
    <row r="420" spans="1:11" x14ac:dyDescent="0.3">
      <c r="A420" s="29">
        <v>42929</v>
      </c>
      <c r="B420" t="s">
        <v>29</v>
      </c>
      <c r="C420" t="str">
        <f>VLOOKUP(Tableau4[[#This Row],[code livreur]],Tableau1[],2,0)</f>
        <v>Mouton</v>
      </c>
      <c r="D420" t="s">
        <v>142</v>
      </c>
      <c r="G420">
        <v>104</v>
      </c>
      <c r="H420" t="str">
        <f>VLOOKUP(Tableau4[[#This Row],[poids (kg)]],Tableau5[],2,1)</f>
        <v>moyen</v>
      </c>
      <c r="I420">
        <v>24170</v>
      </c>
      <c r="J420" t="str">
        <f>LEFT(Tableau4[[#This Row],[CP]],2)</f>
        <v>24</v>
      </c>
      <c r="K420" t="s">
        <v>50</v>
      </c>
    </row>
    <row r="421" spans="1:11" x14ac:dyDescent="0.3">
      <c r="A421" s="29">
        <v>42971</v>
      </c>
      <c r="B421" t="s">
        <v>27</v>
      </c>
      <c r="C421" t="str">
        <f>VLOOKUP(Tableau4[[#This Row],[code livreur]],Tableau1[],2,0)</f>
        <v>Niki</v>
      </c>
      <c r="D421" t="s">
        <v>143</v>
      </c>
      <c r="G421">
        <v>104</v>
      </c>
      <c r="H421" t="str">
        <f>VLOOKUP(Tableau4[[#This Row],[poids (kg)]],Tableau5[],2,1)</f>
        <v>moyen</v>
      </c>
      <c r="I421">
        <v>24540</v>
      </c>
      <c r="J421" t="str">
        <f>LEFT(Tableau4[[#This Row],[CP]],2)</f>
        <v>24</v>
      </c>
      <c r="K421" t="s">
        <v>95</v>
      </c>
    </row>
    <row r="422" spans="1:11" x14ac:dyDescent="0.3">
      <c r="A422" s="29">
        <v>42993</v>
      </c>
      <c r="B422" t="s">
        <v>16</v>
      </c>
      <c r="C422" t="str">
        <f>VLOOKUP(Tableau4[[#This Row],[code livreur]],Tableau1[],2,0)</f>
        <v>Prost</v>
      </c>
      <c r="D422" t="s">
        <v>147</v>
      </c>
      <c r="G422">
        <v>104</v>
      </c>
      <c r="H422" t="str">
        <f>VLOOKUP(Tableau4[[#This Row],[poids (kg)]],Tableau5[],2,1)</f>
        <v>moyen</v>
      </c>
      <c r="I422">
        <v>24560</v>
      </c>
      <c r="J422" t="str">
        <f>LEFT(Tableau4[[#This Row],[CP]],2)</f>
        <v>24</v>
      </c>
      <c r="K422" t="s">
        <v>97</v>
      </c>
    </row>
    <row r="423" spans="1:11" x14ac:dyDescent="0.3">
      <c r="A423" s="29">
        <v>42840</v>
      </c>
      <c r="B423" t="s">
        <v>28</v>
      </c>
      <c r="C423" t="str">
        <f>VLOOKUP(Tableau4[[#This Row],[code livreur]],Tableau1[],2,0)</f>
        <v>Thirion</v>
      </c>
      <c r="D423" t="s">
        <v>142</v>
      </c>
      <c r="G423">
        <v>105</v>
      </c>
      <c r="H423" t="str">
        <f>VLOOKUP(Tableau4[[#This Row],[poids (kg)]],Tableau5[],2,1)</f>
        <v>moyen</v>
      </c>
      <c r="I423">
        <v>24490</v>
      </c>
      <c r="J423" t="str">
        <f>LEFT(Tableau4[[#This Row],[CP]],2)</f>
        <v>24</v>
      </c>
      <c r="K423" t="s">
        <v>90</v>
      </c>
    </row>
    <row r="424" spans="1:11" x14ac:dyDescent="0.3">
      <c r="A424" s="29">
        <v>42902</v>
      </c>
      <c r="B424" t="s">
        <v>17</v>
      </c>
      <c r="C424" t="str">
        <f>VLOOKUP(Tableau4[[#This Row],[code livreur]],Tableau1[],2,0)</f>
        <v>Vettel</v>
      </c>
      <c r="D424" t="s">
        <v>147</v>
      </c>
      <c r="G424">
        <v>105</v>
      </c>
      <c r="H424" t="str">
        <f>VLOOKUP(Tableau4[[#This Row],[poids (kg)]],Tableau5[],2,1)</f>
        <v>moyen</v>
      </c>
      <c r="I424">
        <v>24420</v>
      </c>
      <c r="J424" t="str">
        <f>LEFT(Tableau4[[#This Row],[CP]],2)</f>
        <v>24</v>
      </c>
      <c r="K424" t="s">
        <v>84</v>
      </c>
    </row>
    <row r="425" spans="1:11" x14ac:dyDescent="0.3">
      <c r="A425" s="29">
        <v>42957</v>
      </c>
      <c r="B425" t="s">
        <v>19</v>
      </c>
      <c r="C425" t="str">
        <f>VLOOKUP(Tableau4[[#This Row],[code livreur]],Tableau1[],2,0)</f>
        <v>Dan</v>
      </c>
      <c r="D425" t="s">
        <v>147</v>
      </c>
      <c r="G425">
        <v>105</v>
      </c>
      <c r="H425" t="str">
        <f>VLOOKUP(Tableau4[[#This Row],[poids (kg)]],Tableau5[],2,1)</f>
        <v>moyen</v>
      </c>
      <c r="I425">
        <v>24630</v>
      </c>
      <c r="J425" t="str">
        <f>LEFT(Tableau4[[#This Row],[CP]],2)</f>
        <v>24</v>
      </c>
      <c r="K425" t="s">
        <v>103</v>
      </c>
    </row>
    <row r="426" spans="1:11" x14ac:dyDescent="0.3">
      <c r="A426" s="29">
        <v>42977</v>
      </c>
      <c r="B426" t="s">
        <v>30</v>
      </c>
      <c r="C426" t="str">
        <f>VLOOKUP(Tableau4[[#This Row],[code livreur]],Tableau1[],2,0)</f>
        <v>Du Gast</v>
      </c>
      <c r="D426" t="s">
        <v>142</v>
      </c>
      <c r="G426">
        <v>105</v>
      </c>
      <c r="H426" t="str">
        <f>VLOOKUP(Tableau4[[#This Row],[poids (kg)]],Tableau5[],2,1)</f>
        <v>moyen</v>
      </c>
      <c r="I426">
        <v>24140</v>
      </c>
      <c r="J426" t="str">
        <f>LEFT(Tableau4[[#This Row],[CP]],2)</f>
        <v>24</v>
      </c>
      <c r="K426" t="s">
        <v>63</v>
      </c>
    </row>
    <row r="427" spans="1:11" x14ac:dyDescent="0.3">
      <c r="A427" s="29">
        <v>43011</v>
      </c>
      <c r="B427" t="s">
        <v>18</v>
      </c>
      <c r="C427" t="str">
        <f>VLOOKUP(Tableau4[[#This Row],[code livreur]],Tableau1[],2,0)</f>
        <v>Enzo</v>
      </c>
      <c r="D427" t="s">
        <v>147</v>
      </c>
      <c r="G427">
        <v>105</v>
      </c>
      <c r="H427" t="str">
        <f>VLOOKUP(Tableau4[[#This Row],[poids (kg)]],Tableau5[],2,1)</f>
        <v>moyen</v>
      </c>
      <c r="I427">
        <v>24230</v>
      </c>
      <c r="J427" t="str">
        <f>LEFT(Tableau4[[#This Row],[CP]],2)</f>
        <v>24</v>
      </c>
      <c r="K427" t="s">
        <v>69</v>
      </c>
    </row>
    <row r="428" spans="1:11" x14ac:dyDescent="0.3">
      <c r="A428" s="29">
        <v>43017</v>
      </c>
      <c r="B428" t="s">
        <v>26</v>
      </c>
      <c r="C428" t="str">
        <f>VLOOKUP(Tableau4[[#This Row],[code livreur]],Tableau1[],2,0)</f>
        <v>Jack</v>
      </c>
      <c r="D428" t="s">
        <v>147</v>
      </c>
      <c r="G428">
        <v>105</v>
      </c>
      <c r="H428" t="str">
        <f>VLOOKUP(Tableau4[[#This Row],[poids (kg)]],Tableau5[],2,1)</f>
        <v>moyen</v>
      </c>
      <c r="I428">
        <v>24580</v>
      </c>
      <c r="J428" t="str">
        <f>LEFT(Tableau4[[#This Row],[CP]],2)</f>
        <v>24</v>
      </c>
      <c r="K428" t="s">
        <v>99</v>
      </c>
    </row>
    <row r="429" spans="1:11" x14ac:dyDescent="0.3">
      <c r="A429" s="29">
        <v>43072</v>
      </c>
      <c r="B429" t="s">
        <v>29</v>
      </c>
      <c r="C429" t="str">
        <f>VLOOKUP(Tableau4[[#This Row],[code livreur]],Tableau1[],2,0)</f>
        <v>Mouton</v>
      </c>
      <c r="D429" t="s">
        <v>142</v>
      </c>
      <c r="G429">
        <v>105</v>
      </c>
      <c r="H429" t="str">
        <f>VLOOKUP(Tableau4[[#This Row],[poids (kg)]],Tableau5[],2,1)</f>
        <v>moyen</v>
      </c>
      <c r="I429">
        <v>24660</v>
      </c>
      <c r="J429" t="str">
        <f>LEFT(Tableau4[[#This Row],[CP]],2)</f>
        <v>24</v>
      </c>
      <c r="K429" t="s">
        <v>54</v>
      </c>
    </row>
    <row r="430" spans="1:11" x14ac:dyDescent="0.3">
      <c r="A430" s="29">
        <v>42823</v>
      </c>
      <c r="B430" t="s">
        <v>27</v>
      </c>
      <c r="C430" t="str">
        <f>VLOOKUP(Tableau4[[#This Row],[code livreur]],Tableau1[],2,0)</f>
        <v>Niki</v>
      </c>
      <c r="D430" t="s">
        <v>147</v>
      </c>
      <c r="G430">
        <v>106</v>
      </c>
      <c r="H430" t="str">
        <f>VLOOKUP(Tableau4[[#This Row],[poids (kg)]],Tableau5[],2,1)</f>
        <v>moyen</v>
      </c>
      <c r="I430">
        <v>24350</v>
      </c>
      <c r="J430" t="str">
        <f>LEFT(Tableau4[[#This Row],[CP]],2)</f>
        <v>24</v>
      </c>
      <c r="K430" t="s">
        <v>78</v>
      </c>
    </row>
    <row r="431" spans="1:11" x14ac:dyDescent="0.3">
      <c r="A431" s="29">
        <v>42843</v>
      </c>
      <c r="B431" t="s">
        <v>16</v>
      </c>
      <c r="C431" t="str">
        <f>VLOOKUP(Tableau4[[#This Row],[code livreur]],Tableau1[],2,0)</f>
        <v>Prost</v>
      </c>
      <c r="D431" t="s">
        <v>147</v>
      </c>
      <c r="G431">
        <v>106</v>
      </c>
      <c r="H431" t="str">
        <f>VLOOKUP(Tableau4[[#This Row],[poids (kg)]],Tableau5[],2,1)</f>
        <v>moyen</v>
      </c>
      <c r="I431">
        <v>24580</v>
      </c>
      <c r="J431" t="str">
        <f>LEFT(Tableau4[[#This Row],[CP]],2)</f>
        <v>24</v>
      </c>
      <c r="K431" t="s">
        <v>99</v>
      </c>
    </row>
    <row r="432" spans="1:11" x14ac:dyDescent="0.3">
      <c r="A432" s="29">
        <v>42884</v>
      </c>
      <c r="B432" t="s">
        <v>28</v>
      </c>
      <c r="C432" t="str">
        <f>VLOOKUP(Tableau4[[#This Row],[code livreur]],Tableau1[],2,0)</f>
        <v>Thirion</v>
      </c>
      <c r="D432" t="s">
        <v>146</v>
      </c>
      <c r="G432">
        <v>106</v>
      </c>
      <c r="H432" t="str">
        <f>VLOOKUP(Tableau4[[#This Row],[poids (kg)]],Tableau5[],2,1)</f>
        <v>moyen</v>
      </c>
      <c r="I432">
        <v>24640</v>
      </c>
      <c r="J432" t="str">
        <f>LEFT(Tableau4[[#This Row],[CP]],2)</f>
        <v>24</v>
      </c>
      <c r="K432" t="s">
        <v>53</v>
      </c>
    </row>
    <row r="433" spans="1:11" x14ac:dyDescent="0.3">
      <c r="A433" s="29">
        <v>42901</v>
      </c>
      <c r="B433" t="s">
        <v>17</v>
      </c>
      <c r="C433" t="str">
        <f>VLOOKUP(Tableau4[[#This Row],[code livreur]],Tableau1[],2,0)</f>
        <v>Vettel</v>
      </c>
      <c r="D433" t="s">
        <v>147</v>
      </c>
      <c r="G433">
        <v>106</v>
      </c>
      <c r="H433" t="str">
        <f>VLOOKUP(Tableau4[[#This Row],[poids (kg)]],Tableau5[],2,1)</f>
        <v>moyen</v>
      </c>
      <c r="I433">
        <v>24220</v>
      </c>
      <c r="J433" t="str">
        <f>LEFT(Tableau4[[#This Row],[CP]],2)</f>
        <v>24</v>
      </c>
      <c r="K433" t="s">
        <v>55</v>
      </c>
    </row>
    <row r="434" spans="1:11" x14ac:dyDescent="0.3">
      <c r="A434" s="29">
        <v>42921</v>
      </c>
      <c r="B434" t="s">
        <v>19</v>
      </c>
      <c r="C434" t="str">
        <f>VLOOKUP(Tableau4[[#This Row],[code livreur]],Tableau1[],2,0)</f>
        <v>Dan</v>
      </c>
      <c r="D434" t="s">
        <v>147</v>
      </c>
      <c r="G434">
        <v>106</v>
      </c>
      <c r="H434" t="str">
        <f>VLOOKUP(Tableau4[[#This Row],[poids (kg)]],Tableau5[],2,1)</f>
        <v>moyen</v>
      </c>
      <c r="I434">
        <v>24410</v>
      </c>
      <c r="J434" t="str">
        <f>LEFT(Tableau4[[#This Row],[CP]],2)</f>
        <v>24</v>
      </c>
      <c r="K434" t="s">
        <v>57</v>
      </c>
    </row>
    <row r="435" spans="1:11" x14ac:dyDescent="0.3">
      <c r="A435" s="29">
        <v>42998</v>
      </c>
      <c r="B435" t="s">
        <v>30</v>
      </c>
      <c r="C435" t="str">
        <f>VLOOKUP(Tableau4[[#This Row],[code livreur]],Tableau1[],2,0)</f>
        <v>Du Gast</v>
      </c>
      <c r="D435" t="s">
        <v>147</v>
      </c>
      <c r="G435">
        <v>106</v>
      </c>
      <c r="H435" t="str">
        <f>VLOOKUP(Tableau4[[#This Row],[poids (kg)]],Tableau5[],2,1)</f>
        <v>moyen</v>
      </c>
      <c r="I435">
        <v>24580</v>
      </c>
      <c r="J435" t="str">
        <f>LEFT(Tableau4[[#This Row],[CP]],2)</f>
        <v>24</v>
      </c>
      <c r="K435" t="s">
        <v>99</v>
      </c>
    </row>
    <row r="436" spans="1:11" x14ac:dyDescent="0.3">
      <c r="A436" s="29">
        <v>42894</v>
      </c>
      <c r="B436" t="s">
        <v>18</v>
      </c>
      <c r="C436" t="str">
        <f>VLOOKUP(Tableau4[[#This Row],[code livreur]],Tableau1[],2,0)</f>
        <v>Enzo</v>
      </c>
      <c r="D436" t="s">
        <v>147</v>
      </c>
      <c r="G436">
        <v>107</v>
      </c>
      <c r="H436" t="str">
        <f>VLOOKUP(Tableau4[[#This Row],[poids (kg)]],Tableau5[],2,1)</f>
        <v>moyen</v>
      </c>
      <c r="I436">
        <v>24620</v>
      </c>
      <c r="J436" t="str">
        <f>LEFT(Tableau4[[#This Row],[CP]],2)</f>
        <v>24</v>
      </c>
      <c r="K436" t="s">
        <v>102</v>
      </c>
    </row>
    <row r="437" spans="1:11" x14ac:dyDescent="0.3">
      <c r="A437" s="29">
        <v>42899</v>
      </c>
      <c r="B437" t="s">
        <v>26</v>
      </c>
      <c r="C437" t="str">
        <f>VLOOKUP(Tableau4[[#This Row],[code livreur]],Tableau1[],2,0)</f>
        <v>Jack</v>
      </c>
      <c r="D437" t="s">
        <v>144</v>
      </c>
      <c r="G437">
        <v>107</v>
      </c>
      <c r="H437" t="str">
        <f>VLOOKUP(Tableau4[[#This Row],[poids (kg)]],Tableau5[],2,1)</f>
        <v>moyen</v>
      </c>
      <c r="I437">
        <v>24620</v>
      </c>
      <c r="J437" t="str">
        <f>LEFT(Tableau4[[#This Row],[CP]],2)</f>
        <v>24</v>
      </c>
      <c r="K437" t="s">
        <v>102</v>
      </c>
    </row>
    <row r="438" spans="1:11" x14ac:dyDescent="0.3">
      <c r="A438" s="29">
        <v>42932</v>
      </c>
      <c r="B438" t="s">
        <v>29</v>
      </c>
      <c r="C438" t="str">
        <f>VLOOKUP(Tableau4[[#This Row],[code livreur]],Tableau1[],2,0)</f>
        <v>Mouton</v>
      </c>
      <c r="D438" t="s">
        <v>143</v>
      </c>
      <c r="G438">
        <v>107</v>
      </c>
      <c r="H438" t="str">
        <f>VLOOKUP(Tableau4[[#This Row],[poids (kg)]],Tableau5[],2,1)</f>
        <v>moyen</v>
      </c>
      <c r="I438">
        <v>24150</v>
      </c>
      <c r="J438" t="str">
        <f>LEFT(Tableau4[[#This Row],[CP]],2)</f>
        <v>24</v>
      </c>
      <c r="K438" t="s">
        <v>64</v>
      </c>
    </row>
    <row r="439" spans="1:11" x14ac:dyDescent="0.3">
      <c r="A439" s="29">
        <v>42937</v>
      </c>
      <c r="B439" t="s">
        <v>27</v>
      </c>
      <c r="C439" t="str">
        <f>VLOOKUP(Tableau4[[#This Row],[code livreur]],Tableau1[],2,0)</f>
        <v>Niki</v>
      </c>
      <c r="D439" t="s">
        <v>143</v>
      </c>
      <c r="G439">
        <v>107</v>
      </c>
      <c r="H439" t="str">
        <f>VLOOKUP(Tableau4[[#This Row],[poids (kg)]],Tableau5[],2,1)</f>
        <v>moyen</v>
      </c>
      <c r="I439">
        <v>24270</v>
      </c>
      <c r="J439" t="str">
        <f>LEFT(Tableau4[[#This Row],[CP]],2)</f>
        <v>24</v>
      </c>
      <c r="K439" t="s">
        <v>73</v>
      </c>
    </row>
    <row r="440" spans="1:11" x14ac:dyDescent="0.3">
      <c r="A440" s="29">
        <v>42942</v>
      </c>
      <c r="B440" t="s">
        <v>16</v>
      </c>
      <c r="C440" t="str">
        <f>VLOOKUP(Tableau4[[#This Row],[code livreur]],Tableau1[],2,0)</f>
        <v>Prost</v>
      </c>
      <c r="D440" t="s">
        <v>147</v>
      </c>
      <c r="G440">
        <v>107</v>
      </c>
      <c r="H440" t="str">
        <f>VLOOKUP(Tableau4[[#This Row],[poids (kg)]],Tableau5[],2,1)</f>
        <v>moyen</v>
      </c>
      <c r="I440">
        <v>24240</v>
      </c>
      <c r="J440" t="str">
        <f>LEFT(Tableau4[[#This Row],[CP]],2)</f>
        <v>24</v>
      </c>
      <c r="K440" t="s">
        <v>70</v>
      </c>
    </row>
    <row r="441" spans="1:11" x14ac:dyDescent="0.3">
      <c r="A441" s="29">
        <v>42955</v>
      </c>
      <c r="B441" t="s">
        <v>28</v>
      </c>
      <c r="C441" t="str">
        <f>VLOOKUP(Tableau4[[#This Row],[code livreur]],Tableau1[],2,0)</f>
        <v>Thirion</v>
      </c>
      <c r="D441" t="s">
        <v>143</v>
      </c>
      <c r="G441">
        <v>107</v>
      </c>
      <c r="H441" t="str">
        <f>VLOOKUP(Tableau4[[#This Row],[poids (kg)]],Tableau5[],2,1)</f>
        <v>moyen</v>
      </c>
      <c r="I441">
        <v>24530</v>
      </c>
      <c r="J441" t="str">
        <f>LEFT(Tableau4[[#This Row],[CP]],2)</f>
        <v>24</v>
      </c>
      <c r="K441" t="s">
        <v>94</v>
      </c>
    </row>
    <row r="442" spans="1:11" x14ac:dyDescent="0.3">
      <c r="A442" s="29">
        <v>42986</v>
      </c>
      <c r="B442" t="s">
        <v>17</v>
      </c>
      <c r="C442" t="str">
        <f>VLOOKUP(Tableau4[[#This Row],[code livreur]],Tableau1[],2,0)</f>
        <v>Vettel</v>
      </c>
      <c r="D442" t="s">
        <v>147</v>
      </c>
      <c r="G442">
        <v>107</v>
      </c>
      <c r="H442" t="str">
        <f>VLOOKUP(Tableau4[[#This Row],[poids (kg)]],Tableau5[],2,1)</f>
        <v>moyen</v>
      </c>
      <c r="I442">
        <v>24360</v>
      </c>
      <c r="J442" t="str">
        <f>LEFT(Tableau4[[#This Row],[CP]],2)</f>
        <v>24</v>
      </c>
      <c r="K442" t="s">
        <v>79</v>
      </c>
    </row>
    <row r="443" spans="1:11" x14ac:dyDescent="0.3">
      <c r="A443" s="29">
        <v>42999</v>
      </c>
      <c r="B443" t="s">
        <v>19</v>
      </c>
      <c r="C443" t="str">
        <f>VLOOKUP(Tableau4[[#This Row],[code livreur]],Tableau1[],2,0)</f>
        <v>Dan</v>
      </c>
      <c r="D443" t="s">
        <v>142</v>
      </c>
      <c r="G443">
        <v>107</v>
      </c>
      <c r="H443" t="str">
        <f>VLOOKUP(Tableau4[[#This Row],[poids (kg)]],Tableau5[],2,1)</f>
        <v>moyen</v>
      </c>
      <c r="I443">
        <v>24650</v>
      </c>
      <c r="J443" t="str">
        <f>LEFT(Tableau4[[#This Row],[CP]],2)</f>
        <v>24</v>
      </c>
      <c r="K443" t="s">
        <v>104</v>
      </c>
    </row>
    <row r="444" spans="1:11" x14ac:dyDescent="0.3">
      <c r="A444" s="29">
        <v>43005</v>
      </c>
      <c r="B444" t="s">
        <v>30</v>
      </c>
      <c r="C444" t="str">
        <f>VLOOKUP(Tableau4[[#This Row],[code livreur]],Tableau1[],2,0)</f>
        <v>Du Gast</v>
      </c>
      <c r="D444" t="s">
        <v>143</v>
      </c>
      <c r="G444">
        <v>107</v>
      </c>
      <c r="H444" t="str">
        <f>VLOOKUP(Tableau4[[#This Row],[poids (kg)]],Tableau5[],2,1)</f>
        <v>moyen</v>
      </c>
      <c r="I444">
        <v>24570</v>
      </c>
      <c r="J444" t="str">
        <f>LEFT(Tableau4[[#This Row],[CP]],2)</f>
        <v>24</v>
      </c>
      <c r="K444" t="s">
        <v>98</v>
      </c>
    </row>
    <row r="445" spans="1:11" x14ac:dyDescent="0.3">
      <c r="A445" s="29">
        <v>42845</v>
      </c>
      <c r="B445" t="s">
        <v>18</v>
      </c>
      <c r="C445" t="str">
        <f>VLOOKUP(Tableau4[[#This Row],[code livreur]],Tableau1[],2,0)</f>
        <v>Enzo</v>
      </c>
      <c r="D445" t="s">
        <v>147</v>
      </c>
      <c r="G445">
        <v>108</v>
      </c>
      <c r="H445" t="str">
        <f>VLOOKUP(Tableau4[[#This Row],[poids (kg)]],Tableau5[],2,1)</f>
        <v>moyen</v>
      </c>
      <c r="I445">
        <v>24100</v>
      </c>
      <c r="J445" t="str">
        <f>LEFT(Tableau4[[#This Row],[CP]],2)</f>
        <v>24</v>
      </c>
      <c r="K445" t="s">
        <v>59</v>
      </c>
    </row>
    <row r="446" spans="1:11" x14ac:dyDescent="0.3">
      <c r="A446" s="29">
        <v>42863</v>
      </c>
      <c r="B446" t="s">
        <v>26</v>
      </c>
      <c r="C446" t="str">
        <f>VLOOKUP(Tableau4[[#This Row],[code livreur]],Tableau1[],2,0)</f>
        <v>Jack</v>
      </c>
      <c r="D446" t="s">
        <v>147</v>
      </c>
      <c r="G446">
        <v>108</v>
      </c>
      <c r="H446" t="str">
        <f>VLOOKUP(Tableau4[[#This Row],[poids (kg)]],Tableau5[],2,1)</f>
        <v>moyen</v>
      </c>
      <c r="I446">
        <v>24330</v>
      </c>
      <c r="J446" t="str">
        <f>LEFT(Tableau4[[#This Row],[CP]],2)</f>
        <v>24</v>
      </c>
      <c r="K446" t="s">
        <v>77</v>
      </c>
    </row>
    <row r="447" spans="1:11" x14ac:dyDescent="0.3">
      <c r="A447" s="29">
        <v>42865</v>
      </c>
      <c r="B447" t="s">
        <v>29</v>
      </c>
      <c r="C447" t="str">
        <f>VLOOKUP(Tableau4[[#This Row],[code livreur]],Tableau1[],2,0)</f>
        <v>Mouton</v>
      </c>
      <c r="D447" t="s">
        <v>147</v>
      </c>
      <c r="G447">
        <v>108</v>
      </c>
      <c r="H447" t="str">
        <f>VLOOKUP(Tableau4[[#This Row],[poids (kg)]],Tableau5[],2,1)</f>
        <v>moyen</v>
      </c>
      <c r="I447">
        <v>24530</v>
      </c>
      <c r="J447" t="str">
        <f>LEFT(Tableau4[[#This Row],[CP]],2)</f>
        <v>24</v>
      </c>
      <c r="K447" t="s">
        <v>94</v>
      </c>
    </row>
    <row r="448" spans="1:11" x14ac:dyDescent="0.3">
      <c r="A448" s="29">
        <v>42897</v>
      </c>
      <c r="B448" t="s">
        <v>27</v>
      </c>
      <c r="C448" t="str">
        <f>VLOOKUP(Tableau4[[#This Row],[code livreur]],Tableau1[],2,0)</f>
        <v>Niki</v>
      </c>
      <c r="D448" t="s">
        <v>143</v>
      </c>
      <c r="G448">
        <v>108</v>
      </c>
      <c r="H448" t="str">
        <f>VLOOKUP(Tableau4[[#This Row],[poids (kg)]],Tableau5[],2,1)</f>
        <v>moyen</v>
      </c>
      <c r="I448">
        <v>24580</v>
      </c>
      <c r="J448" t="str">
        <f>LEFT(Tableau4[[#This Row],[CP]],2)</f>
        <v>24</v>
      </c>
      <c r="K448" t="s">
        <v>99</v>
      </c>
    </row>
    <row r="449" spans="1:11" x14ac:dyDescent="0.3">
      <c r="A449" s="29">
        <v>42911</v>
      </c>
      <c r="B449" t="s">
        <v>16</v>
      </c>
      <c r="C449" t="str">
        <f>VLOOKUP(Tableau4[[#This Row],[code livreur]],Tableau1[],2,0)</f>
        <v>Prost</v>
      </c>
      <c r="D449" t="s">
        <v>146</v>
      </c>
      <c r="G449">
        <v>108</v>
      </c>
      <c r="H449" t="str">
        <f>VLOOKUP(Tableau4[[#This Row],[poids (kg)]],Tableau5[],2,1)</f>
        <v>moyen</v>
      </c>
      <c r="I449">
        <v>24290</v>
      </c>
      <c r="J449" t="str">
        <f>LEFT(Tableau4[[#This Row],[CP]],2)</f>
        <v>24</v>
      </c>
      <c r="K449" t="s">
        <v>74</v>
      </c>
    </row>
    <row r="450" spans="1:11" x14ac:dyDescent="0.3">
      <c r="A450" s="29">
        <v>42943</v>
      </c>
      <c r="B450" t="s">
        <v>28</v>
      </c>
      <c r="C450" t="str">
        <f>VLOOKUP(Tableau4[[#This Row],[code livreur]],Tableau1[],2,0)</f>
        <v>Thirion</v>
      </c>
      <c r="D450" t="s">
        <v>142</v>
      </c>
      <c r="G450">
        <v>108</v>
      </c>
      <c r="H450" t="str">
        <f>VLOOKUP(Tableau4[[#This Row],[poids (kg)]],Tableau5[],2,1)</f>
        <v>moyen</v>
      </c>
      <c r="I450">
        <v>24510</v>
      </c>
      <c r="J450" t="str">
        <f>LEFT(Tableau4[[#This Row],[CP]],2)</f>
        <v>24</v>
      </c>
      <c r="K450" t="s">
        <v>92</v>
      </c>
    </row>
    <row r="451" spans="1:11" x14ac:dyDescent="0.3">
      <c r="A451" s="29">
        <v>43027</v>
      </c>
      <c r="B451" t="s">
        <v>17</v>
      </c>
      <c r="C451" t="str">
        <f>VLOOKUP(Tableau4[[#This Row],[code livreur]],Tableau1[],2,0)</f>
        <v>Vettel</v>
      </c>
      <c r="D451" t="s">
        <v>143</v>
      </c>
      <c r="G451">
        <v>108</v>
      </c>
      <c r="H451" t="str">
        <f>VLOOKUP(Tableau4[[#This Row],[poids (kg)]],Tableau5[],2,1)</f>
        <v>moyen</v>
      </c>
      <c r="I451">
        <v>24450</v>
      </c>
      <c r="J451" t="str">
        <f>LEFT(Tableau4[[#This Row],[CP]],2)</f>
        <v>24</v>
      </c>
      <c r="K451" t="s">
        <v>86</v>
      </c>
    </row>
    <row r="452" spans="1:11" x14ac:dyDescent="0.3">
      <c r="A452" s="29">
        <v>43065</v>
      </c>
      <c r="B452" t="s">
        <v>19</v>
      </c>
      <c r="C452" t="str">
        <f>VLOOKUP(Tableau4[[#This Row],[code livreur]],Tableau1[],2,0)</f>
        <v>Dan</v>
      </c>
      <c r="D452" t="s">
        <v>143</v>
      </c>
      <c r="G452">
        <v>108</v>
      </c>
      <c r="H452" t="str">
        <f>VLOOKUP(Tableau4[[#This Row],[poids (kg)]],Tableau5[],2,1)</f>
        <v>moyen</v>
      </c>
      <c r="I452">
        <v>24420</v>
      </c>
      <c r="J452" t="str">
        <f>LEFT(Tableau4[[#This Row],[CP]],2)</f>
        <v>24</v>
      </c>
      <c r="K452" t="s">
        <v>84</v>
      </c>
    </row>
    <row r="453" spans="1:11" x14ac:dyDescent="0.3">
      <c r="A453" s="29">
        <v>42769</v>
      </c>
      <c r="B453" t="s">
        <v>30</v>
      </c>
      <c r="C453" t="str">
        <f>VLOOKUP(Tableau4[[#This Row],[code livreur]],Tableau1[],2,0)</f>
        <v>Du Gast</v>
      </c>
      <c r="D453" t="s">
        <v>143</v>
      </c>
      <c r="G453">
        <v>109</v>
      </c>
      <c r="H453" t="str">
        <f>VLOOKUP(Tableau4[[#This Row],[poids (kg)]],Tableau5[],2,1)</f>
        <v>moyen</v>
      </c>
      <c r="I453">
        <v>24170</v>
      </c>
      <c r="J453" t="str">
        <f>LEFT(Tableau4[[#This Row],[CP]],2)</f>
        <v>24</v>
      </c>
      <c r="K453" t="s">
        <v>50</v>
      </c>
    </row>
    <row r="454" spans="1:11" x14ac:dyDescent="0.3">
      <c r="A454" s="29">
        <v>42881</v>
      </c>
      <c r="B454" t="s">
        <v>18</v>
      </c>
      <c r="C454" t="str">
        <f>VLOOKUP(Tableau4[[#This Row],[code livreur]],Tableau1[],2,0)</f>
        <v>Enzo</v>
      </c>
      <c r="D454" t="s">
        <v>142</v>
      </c>
      <c r="G454">
        <v>109</v>
      </c>
      <c r="H454" t="str">
        <f>VLOOKUP(Tableau4[[#This Row],[poids (kg)]],Tableau5[],2,1)</f>
        <v>moyen</v>
      </c>
      <c r="I454">
        <v>24580</v>
      </c>
      <c r="J454" t="str">
        <f>LEFT(Tableau4[[#This Row],[CP]],2)</f>
        <v>24</v>
      </c>
      <c r="K454" t="s">
        <v>99</v>
      </c>
    </row>
    <row r="455" spans="1:11" x14ac:dyDescent="0.3">
      <c r="A455" s="29">
        <v>42892</v>
      </c>
      <c r="B455" t="s">
        <v>26</v>
      </c>
      <c r="C455" t="str">
        <f>VLOOKUP(Tableau4[[#This Row],[code livreur]],Tableau1[],2,0)</f>
        <v>Jack</v>
      </c>
      <c r="D455" t="s">
        <v>147</v>
      </c>
      <c r="G455">
        <v>109</v>
      </c>
      <c r="H455" t="str">
        <f>VLOOKUP(Tableau4[[#This Row],[poids (kg)]],Tableau5[],2,1)</f>
        <v>moyen</v>
      </c>
      <c r="I455">
        <v>24480</v>
      </c>
      <c r="J455" t="str">
        <f>LEFT(Tableau4[[#This Row],[CP]],2)</f>
        <v>24</v>
      </c>
      <c r="K455" t="s">
        <v>89</v>
      </c>
    </row>
    <row r="456" spans="1:11" x14ac:dyDescent="0.3">
      <c r="A456" s="29">
        <v>42938</v>
      </c>
      <c r="B456" t="s">
        <v>29</v>
      </c>
      <c r="C456" t="str">
        <f>VLOOKUP(Tableau4[[#This Row],[code livreur]],Tableau1[],2,0)</f>
        <v>Mouton</v>
      </c>
      <c r="D456" t="s">
        <v>143</v>
      </c>
      <c r="G456">
        <v>109</v>
      </c>
      <c r="H456" t="str">
        <f>VLOOKUP(Tableau4[[#This Row],[poids (kg)]],Tableau5[],2,1)</f>
        <v>moyen</v>
      </c>
      <c r="I456">
        <v>24640</v>
      </c>
      <c r="J456" t="str">
        <f>LEFT(Tableau4[[#This Row],[CP]],2)</f>
        <v>24</v>
      </c>
      <c r="K456" t="s">
        <v>53</v>
      </c>
    </row>
    <row r="457" spans="1:11" x14ac:dyDescent="0.3">
      <c r="A457" s="29">
        <v>42947</v>
      </c>
      <c r="B457" t="s">
        <v>27</v>
      </c>
      <c r="C457" t="str">
        <f>VLOOKUP(Tableau4[[#This Row],[code livreur]],Tableau1[],2,0)</f>
        <v>Niki</v>
      </c>
      <c r="D457" t="s">
        <v>147</v>
      </c>
      <c r="G457">
        <v>109</v>
      </c>
      <c r="H457" t="str">
        <f>VLOOKUP(Tableau4[[#This Row],[poids (kg)]],Tableau5[],2,1)</f>
        <v>moyen</v>
      </c>
      <c r="I457">
        <v>24360</v>
      </c>
      <c r="J457" t="str">
        <f>LEFT(Tableau4[[#This Row],[CP]],2)</f>
        <v>24</v>
      </c>
      <c r="K457" t="s">
        <v>79</v>
      </c>
    </row>
    <row r="458" spans="1:11" x14ac:dyDescent="0.3">
      <c r="A458" s="29">
        <v>42980</v>
      </c>
      <c r="B458" t="s">
        <v>16</v>
      </c>
      <c r="C458" t="str">
        <f>VLOOKUP(Tableau4[[#This Row],[code livreur]],Tableau1[],2,0)</f>
        <v>Prost</v>
      </c>
      <c r="D458" t="s">
        <v>147</v>
      </c>
      <c r="G458">
        <v>109</v>
      </c>
      <c r="H458" t="str">
        <f>VLOOKUP(Tableau4[[#This Row],[poids (kg)]],Tableau5[],2,1)</f>
        <v>moyen</v>
      </c>
      <c r="I458">
        <v>24620</v>
      </c>
      <c r="J458" t="str">
        <f>LEFT(Tableau4[[#This Row],[CP]],2)</f>
        <v>24</v>
      </c>
      <c r="K458" t="s">
        <v>102</v>
      </c>
    </row>
    <row r="459" spans="1:11" x14ac:dyDescent="0.3">
      <c r="A459" s="29">
        <v>43008</v>
      </c>
      <c r="B459" t="s">
        <v>28</v>
      </c>
      <c r="C459" t="str">
        <f>VLOOKUP(Tableau4[[#This Row],[code livreur]],Tableau1[],2,0)</f>
        <v>Thirion</v>
      </c>
      <c r="D459" t="s">
        <v>142</v>
      </c>
      <c r="G459">
        <v>109</v>
      </c>
      <c r="H459" t="str">
        <f>VLOOKUP(Tableau4[[#This Row],[poids (kg)]],Tableau5[],2,1)</f>
        <v>moyen</v>
      </c>
      <c r="I459">
        <v>24400</v>
      </c>
      <c r="J459" t="str">
        <f>LEFT(Tableau4[[#This Row],[CP]],2)</f>
        <v>24</v>
      </c>
      <c r="K459" t="s">
        <v>83</v>
      </c>
    </row>
    <row r="460" spans="1:11" x14ac:dyDescent="0.3">
      <c r="A460" s="29">
        <v>43016</v>
      </c>
      <c r="B460" t="s">
        <v>17</v>
      </c>
      <c r="C460" t="str">
        <f>VLOOKUP(Tableau4[[#This Row],[code livreur]],Tableau1[],2,0)</f>
        <v>Vettel</v>
      </c>
      <c r="D460" t="s">
        <v>147</v>
      </c>
      <c r="G460">
        <v>109</v>
      </c>
      <c r="H460" t="str">
        <f>VLOOKUP(Tableau4[[#This Row],[poids (kg)]],Tableau5[],2,1)</f>
        <v>moyen</v>
      </c>
      <c r="I460">
        <v>24490</v>
      </c>
      <c r="J460" t="str">
        <f>LEFT(Tableau4[[#This Row],[CP]],2)</f>
        <v>24</v>
      </c>
      <c r="K460" t="s">
        <v>90</v>
      </c>
    </row>
    <row r="461" spans="1:11" x14ac:dyDescent="0.3">
      <c r="A461" s="29">
        <v>43063</v>
      </c>
      <c r="B461" t="s">
        <v>19</v>
      </c>
      <c r="C461" t="str">
        <f>VLOOKUP(Tableau4[[#This Row],[code livreur]],Tableau1[],2,0)</f>
        <v>Dan</v>
      </c>
      <c r="D461" t="s">
        <v>144</v>
      </c>
      <c r="G461">
        <v>109</v>
      </c>
      <c r="H461" t="str">
        <f>VLOOKUP(Tableau4[[#This Row],[poids (kg)]],Tableau5[],2,1)</f>
        <v>moyen</v>
      </c>
      <c r="I461">
        <v>24540</v>
      </c>
      <c r="J461" t="str">
        <f>LEFT(Tableau4[[#This Row],[CP]],2)</f>
        <v>24</v>
      </c>
      <c r="K461" t="s">
        <v>95</v>
      </c>
    </row>
    <row r="462" spans="1:11" x14ac:dyDescent="0.3">
      <c r="A462" s="29">
        <v>42744</v>
      </c>
      <c r="B462" t="s">
        <v>30</v>
      </c>
      <c r="C462" t="str">
        <f>VLOOKUP(Tableau4[[#This Row],[code livreur]],Tableau1[],2,0)</f>
        <v>Du Gast</v>
      </c>
      <c r="D462" t="s">
        <v>143</v>
      </c>
      <c r="G462">
        <v>110</v>
      </c>
      <c r="H462" t="str">
        <f>VLOOKUP(Tableau4[[#This Row],[poids (kg)]],Tableau5[],2,1)</f>
        <v>moyen</v>
      </c>
      <c r="I462">
        <v>24160</v>
      </c>
      <c r="J462" t="str">
        <f>LEFT(Tableau4[[#This Row],[CP]],2)</f>
        <v>24</v>
      </c>
      <c r="K462" t="s">
        <v>65</v>
      </c>
    </row>
    <row r="463" spans="1:11" x14ac:dyDescent="0.3">
      <c r="A463" s="29">
        <v>42853</v>
      </c>
      <c r="B463" t="s">
        <v>18</v>
      </c>
      <c r="C463" t="str">
        <f>VLOOKUP(Tableau4[[#This Row],[code livreur]],Tableau1[],2,0)</f>
        <v>Enzo</v>
      </c>
      <c r="D463" t="s">
        <v>144</v>
      </c>
      <c r="G463">
        <v>110</v>
      </c>
      <c r="H463" t="str">
        <f>VLOOKUP(Tableau4[[#This Row],[poids (kg)]],Tableau5[],2,1)</f>
        <v>moyen</v>
      </c>
      <c r="I463">
        <v>24410</v>
      </c>
      <c r="J463" t="str">
        <f>LEFT(Tableau4[[#This Row],[CP]],2)</f>
        <v>24</v>
      </c>
      <c r="K463" t="s">
        <v>57</v>
      </c>
    </row>
    <row r="464" spans="1:11" x14ac:dyDescent="0.3">
      <c r="A464" s="29">
        <v>42855</v>
      </c>
      <c r="B464" t="s">
        <v>26</v>
      </c>
      <c r="C464" t="str">
        <f>VLOOKUP(Tableau4[[#This Row],[code livreur]],Tableau1[],2,0)</f>
        <v>Jack</v>
      </c>
      <c r="D464" t="s">
        <v>147</v>
      </c>
      <c r="G464">
        <v>110</v>
      </c>
      <c r="H464" t="str">
        <f>VLOOKUP(Tableau4[[#This Row],[poids (kg)]],Tableau5[],2,1)</f>
        <v>moyen</v>
      </c>
      <c r="I464">
        <v>24000</v>
      </c>
      <c r="J464" t="str">
        <f>LEFT(Tableau4[[#This Row],[CP]],2)</f>
        <v>24</v>
      </c>
      <c r="K464" t="s">
        <v>58</v>
      </c>
    </row>
    <row r="465" spans="1:11" x14ac:dyDescent="0.3">
      <c r="A465" s="29">
        <v>42865</v>
      </c>
      <c r="B465" t="s">
        <v>29</v>
      </c>
      <c r="C465" t="str">
        <f>VLOOKUP(Tableau4[[#This Row],[code livreur]],Tableau1[],2,0)</f>
        <v>Mouton</v>
      </c>
      <c r="D465" t="s">
        <v>142</v>
      </c>
      <c r="G465">
        <v>110</v>
      </c>
      <c r="H465" t="str">
        <f>VLOOKUP(Tableau4[[#This Row],[poids (kg)]],Tableau5[],2,1)</f>
        <v>moyen</v>
      </c>
      <c r="I465">
        <v>24260</v>
      </c>
      <c r="J465" t="str">
        <f>LEFT(Tableau4[[#This Row],[CP]],2)</f>
        <v>24</v>
      </c>
      <c r="K465" t="s">
        <v>72</v>
      </c>
    </row>
    <row r="466" spans="1:11" x14ac:dyDescent="0.3">
      <c r="A466" s="29">
        <v>42881</v>
      </c>
      <c r="B466" t="s">
        <v>27</v>
      </c>
      <c r="C466" t="str">
        <f>VLOOKUP(Tableau4[[#This Row],[code livreur]],Tableau1[],2,0)</f>
        <v>Niki</v>
      </c>
      <c r="D466" t="s">
        <v>145</v>
      </c>
      <c r="G466">
        <v>110</v>
      </c>
      <c r="H466" t="str">
        <f>VLOOKUP(Tableau4[[#This Row],[poids (kg)]],Tableau5[],2,1)</f>
        <v>moyen</v>
      </c>
      <c r="I466">
        <v>24370</v>
      </c>
      <c r="J466" t="str">
        <f>LEFT(Tableau4[[#This Row],[CP]],2)</f>
        <v>24</v>
      </c>
      <c r="K466" t="s">
        <v>80</v>
      </c>
    </row>
    <row r="467" spans="1:11" x14ac:dyDescent="0.3">
      <c r="A467" s="29">
        <v>42924</v>
      </c>
      <c r="B467" t="s">
        <v>16</v>
      </c>
      <c r="C467" t="str">
        <f>VLOOKUP(Tableau4[[#This Row],[code livreur]],Tableau1[],2,0)</f>
        <v>Prost</v>
      </c>
      <c r="D467" t="s">
        <v>147</v>
      </c>
      <c r="G467">
        <v>110</v>
      </c>
      <c r="H467" t="str">
        <f>VLOOKUP(Tableau4[[#This Row],[poids (kg)]],Tableau5[],2,1)</f>
        <v>moyen</v>
      </c>
      <c r="I467">
        <v>24560</v>
      </c>
      <c r="J467" t="str">
        <f>LEFT(Tableau4[[#This Row],[CP]],2)</f>
        <v>24</v>
      </c>
      <c r="K467" t="s">
        <v>97</v>
      </c>
    </row>
    <row r="468" spans="1:11" x14ac:dyDescent="0.3">
      <c r="A468" s="29">
        <v>43004</v>
      </c>
      <c r="B468" t="s">
        <v>28</v>
      </c>
      <c r="C468" t="str">
        <f>VLOOKUP(Tableau4[[#This Row],[code livreur]],Tableau1[],2,0)</f>
        <v>Thirion</v>
      </c>
      <c r="D468" t="s">
        <v>147</v>
      </c>
      <c r="G468">
        <v>110</v>
      </c>
      <c r="H468" t="str">
        <f>VLOOKUP(Tableau4[[#This Row],[poids (kg)]],Tableau5[],2,1)</f>
        <v>moyen</v>
      </c>
      <c r="I468">
        <v>24750</v>
      </c>
      <c r="J468" t="str">
        <f>LEFT(Tableau4[[#This Row],[CP]],2)</f>
        <v>24</v>
      </c>
      <c r="K468" t="s">
        <v>51</v>
      </c>
    </row>
    <row r="469" spans="1:11" x14ac:dyDescent="0.3">
      <c r="A469" s="29">
        <v>42885</v>
      </c>
      <c r="B469" t="s">
        <v>17</v>
      </c>
      <c r="C469" t="str">
        <f>VLOOKUP(Tableau4[[#This Row],[code livreur]],Tableau1[],2,0)</f>
        <v>Vettel</v>
      </c>
      <c r="D469" t="s">
        <v>147</v>
      </c>
      <c r="G469">
        <v>111</v>
      </c>
      <c r="H469" t="str">
        <f>VLOOKUP(Tableau4[[#This Row],[poids (kg)]],Tableau5[],2,1)</f>
        <v>moyen</v>
      </c>
      <c r="I469">
        <v>24410</v>
      </c>
      <c r="J469" t="str">
        <f>LEFT(Tableau4[[#This Row],[CP]],2)</f>
        <v>24</v>
      </c>
      <c r="K469" t="s">
        <v>57</v>
      </c>
    </row>
    <row r="470" spans="1:11" x14ac:dyDescent="0.3">
      <c r="A470" s="29">
        <v>42908</v>
      </c>
      <c r="B470" t="s">
        <v>19</v>
      </c>
      <c r="C470" t="str">
        <f>VLOOKUP(Tableau4[[#This Row],[code livreur]],Tableau1[],2,0)</f>
        <v>Dan</v>
      </c>
      <c r="D470" t="s">
        <v>147</v>
      </c>
      <c r="G470">
        <v>111</v>
      </c>
      <c r="H470" t="str">
        <f>VLOOKUP(Tableau4[[#This Row],[poids (kg)]],Tableau5[],2,1)</f>
        <v>moyen</v>
      </c>
      <c r="I470">
        <v>24330</v>
      </c>
      <c r="J470" t="str">
        <f>LEFT(Tableau4[[#This Row],[CP]],2)</f>
        <v>24</v>
      </c>
      <c r="K470" t="s">
        <v>77</v>
      </c>
    </row>
    <row r="471" spans="1:11" x14ac:dyDescent="0.3">
      <c r="A471" s="29">
        <v>42979</v>
      </c>
      <c r="B471" t="s">
        <v>30</v>
      </c>
      <c r="C471" t="str">
        <f>VLOOKUP(Tableau4[[#This Row],[code livreur]],Tableau1[],2,0)</f>
        <v>Du Gast</v>
      </c>
      <c r="D471" t="s">
        <v>147</v>
      </c>
      <c r="G471">
        <v>111</v>
      </c>
      <c r="H471" t="str">
        <f>VLOOKUP(Tableau4[[#This Row],[poids (kg)]],Tableau5[],2,1)</f>
        <v>moyen</v>
      </c>
      <c r="I471">
        <v>24230</v>
      </c>
      <c r="J471" t="str">
        <f>LEFT(Tableau4[[#This Row],[CP]],2)</f>
        <v>24</v>
      </c>
      <c r="K471" t="s">
        <v>69</v>
      </c>
    </row>
    <row r="472" spans="1:11" x14ac:dyDescent="0.3">
      <c r="A472" s="29">
        <v>42991</v>
      </c>
      <c r="B472" t="s">
        <v>18</v>
      </c>
      <c r="C472" t="str">
        <f>VLOOKUP(Tableau4[[#This Row],[code livreur]],Tableau1[],2,0)</f>
        <v>Enzo</v>
      </c>
      <c r="D472" t="s">
        <v>147</v>
      </c>
      <c r="G472">
        <v>111</v>
      </c>
      <c r="H472" t="str">
        <f>VLOOKUP(Tableau4[[#This Row],[poids (kg)]],Tableau5[],2,1)</f>
        <v>moyen</v>
      </c>
      <c r="I472">
        <v>19100</v>
      </c>
      <c r="J472" t="str">
        <f>LEFT(Tableau4[[#This Row],[CP]],2)</f>
        <v>19</v>
      </c>
      <c r="K472" t="s">
        <v>149</v>
      </c>
    </row>
    <row r="473" spans="1:11" x14ac:dyDescent="0.3">
      <c r="A473" s="29">
        <v>42998</v>
      </c>
      <c r="B473" t="s">
        <v>26</v>
      </c>
      <c r="C473" t="str">
        <f>VLOOKUP(Tableau4[[#This Row],[code livreur]],Tableau1[],2,0)</f>
        <v>Jack</v>
      </c>
      <c r="D473" t="s">
        <v>142</v>
      </c>
      <c r="G473">
        <v>111</v>
      </c>
      <c r="H473" t="str">
        <f>VLOOKUP(Tableau4[[#This Row],[poids (kg)]],Tableau5[],2,1)</f>
        <v>moyen</v>
      </c>
      <c r="I473">
        <v>24490</v>
      </c>
      <c r="J473" t="str">
        <f>LEFT(Tableau4[[#This Row],[CP]],2)</f>
        <v>24</v>
      </c>
      <c r="K473" t="s">
        <v>90</v>
      </c>
    </row>
    <row r="474" spans="1:11" x14ac:dyDescent="0.3">
      <c r="A474" s="29">
        <v>43006</v>
      </c>
      <c r="B474" t="s">
        <v>29</v>
      </c>
      <c r="C474" t="str">
        <f>VLOOKUP(Tableau4[[#This Row],[code livreur]],Tableau1[],2,0)</f>
        <v>Mouton</v>
      </c>
      <c r="D474" t="s">
        <v>145</v>
      </c>
      <c r="G474">
        <v>111</v>
      </c>
      <c r="H474" t="str">
        <f>VLOOKUP(Tableau4[[#This Row],[poids (kg)]],Tableau5[],2,1)</f>
        <v>moyen</v>
      </c>
      <c r="I474">
        <v>24250</v>
      </c>
      <c r="J474" t="str">
        <f>LEFT(Tableau4[[#This Row],[CP]],2)</f>
        <v>24</v>
      </c>
      <c r="K474" t="s">
        <v>71</v>
      </c>
    </row>
    <row r="475" spans="1:11" x14ac:dyDescent="0.3">
      <c r="A475" s="29">
        <v>43008</v>
      </c>
      <c r="B475" t="s">
        <v>27</v>
      </c>
      <c r="C475" t="str">
        <f>VLOOKUP(Tableau4[[#This Row],[code livreur]],Tableau1[],2,0)</f>
        <v>Niki</v>
      </c>
      <c r="D475" t="s">
        <v>146</v>
      </c>
      <c r="G475">
        <v>111</v>
      </c>
      <c r="H475" t="str">
        <f>VLOOKUP(Tableau4[[#This Row],[poids (kg)]],Tableau5[],2,1)</f>
        <v>moyen</v>
      </c>
      <c r="I475">
        <v>24450</v>
      </c>
      <c r="J475" t="str">
        <f>LEFT(Tableau4[[#This Row],[CP]],2)</f>
        <v>24</v>
      </c>
      <c r="K475" t="s">
        <v>86</v>
      </c>
    </row>
    <row r="476" spans="1:11" x14ac:dyDescent="0.3">
      <c r="A476" s="29">
        <v>42823</v>
      </c>
      <c r="B476" t="s">
        <v>16</v>
      </c>
      <c r="C476" t="str">
        <f>VLOOKUP(Tableau4[[#This Row],[code livreur]],Tableau1[],2,0)</f>
        <v>Prost</v>
      </c>
      <c r="D476" t="s">
        <v>143</v>
      </c>
      <c r="G476">
        <v>112</v>
      </c>
      <c r="H476" t="str">
        <f>VLOOKUP(Tableau4[[#This Row],[poids (kg)]],Tableau5[],2,1)</f>
        <v>moyen</v>
      </c>
      <c r="I476">
        <v>24460</v>
      </c>
      <c r="J476" t="str">
        <f>LEFT(Tableau4[[#This Row],[CP]],2)</f>
        <v>24</v>
      </c>
      <c r="K476" t="s">
        <v>87</v>
      </c>
    </row>
    <row r="477" spans="1:11" x14ac:dyDescent="0.3">
      <c r="A477" s="29">
        <v>42827</v>
      </c>
      <c r="B477" t="s">
        <v>28</v>
      </c>
      <c r="C477" t="str">
        <f>VLOOKUP(Tableau4[[#This Row],[code livreur]],Tableau1[],2,0)</f>
        <v>Thirion</v>
      </c>
      <c r="D477" t="s">
        <v>143</v>
      </c>
      <c r="G477">
        <v>112</v>
      </c>
      <c r="H477" t="str">
        <f>VLOOKUP(Tableau4[[#This Row],[poids (kg)]],Tableau5[],2,1)</f>
        <v>moyen</v>
      </c>
      <c r="I477">
        <v>24130</v>
      </c>
      <c r="J477" t="str">
        <f>LEFT(Tableau4[[#This Row],[CP]],2)</f>
        <v>24</v>
      </c>
      <c r="K477" t="s">
        <v>62</v>
      </c>
    </row>
    <row r="478" spans="1:11" x14ac:dyDescent="0.3">
      <c r="A478" s="29">
        <v>42857</v>
      </c>
      <c r="B478" t="s">
        <v>17</v>
      </c>
      <c r="C478" t="str">
        <f>VLOOKUP(Tableau4[[#This Row],[code livreur]],Tableau1[],2,0)</f>
        <v>Vettel</v>
      </c>
      <c r="D478" t="s">
        <v>147</v>
      </c>
      <c r="G478">
        <v>112</v>
      </c>
      <c r="H478" t="str">
        <f>VLOOKUP(Tableau4[[#This Row],[poids (kg)]],Tableau5[],2,1)</f>
        <v>moyen</v>
      </c>
      <c r="I478">
        <v>24140</v>
      </c>
      <c r="J478" t="str">
        <f>LEFT(Tableau4[[#This Row],[CP]],2)</f>
        <v>24</v>
      </c>
      <c r="K478" t="s">
        <v>63</v>
      </c>
    </row>
    <row r="479" spans="1:11" x14ac:dyDescent="0.3">
      <c r="A479" s="29">
        <v>42886</v>
      </c>
      <c r="B479" t="s">
        <v>19</v>
      </c>
      <c r="C479" t="str">
        <f>VLOOKUP(Tableau4[[#This Row],[code livreur]],Tableau1[],2,0)</f>
        <v>Dan</v>
      </c>
      <c r="D479" t="s">
        <v>147</v>
      </c>
      <c r="G479">
        <v>112</v>
      </c>
      <c r="H479" t="str">
        <f>VLOOKUP(Tableau4[[#This Row],[poids (kg)]],Tableau5[],2,1)</f>
        <v>moyen</v>
      </c>
      <c r="I479">
        <v>24550</v>
      </c>
      <c r="J479" t="str">
        <f>LEFT(Tableau4[[#This Row],[CP]],2)</f>
        <v>24</v>
      </c>
      <c r="K479" t="s">
        <v>96</v>
      </c>
    </row>
    <row r="480" spans="1:11" x14ac:dyDescent="0.3">
      <c r="A480" s="29">
        <v>42916</v>
      </c>
      <c r="B480" t="s">
        <v>30</v>
      </c>
      <c r="C480" t="str">
        <f>VLOOKUP(Tableau4[[#This Row],[code livreur]],Tableau1[],2,0)</f>
        <v>Du Gast</v>
      </c>
      <c r="D480" t="s">
        <v>147</v>
      </c>
      <c r="G480">
        <v>112</v>
      </c>
      <c r="H480" t="str">
        <f>VLOOKUP(Tableau4[[#This Row],[poids (kg)]],Tableau5[],2,1)</f>
        <v>moyen</v>
      </c>
      <c r="I480">
        <v>24410</v>
      </c>
      <c r="J480" t="str">
        <f>LEFT(Tableau4[[#This Row],[CP]],2)</f>
        <v>24</v>
      </c>
      <c r="K480" t="s">
        <v>57</v>
      </c>
    </row>
    <row r="481" spans="1:11" x14ac:dyDescent="0.3">
      <c r="A481" s="29">
        <v>42873</v>
      </c>
      <c r="B481" t="s">
        <v>18</v>
      </c>
      <c r="C481" t="str">
        <f>VLOOKUP(Tableau4[[#This Row],[code livreur]],Tableau1[],2,0)</f>
        <v>Enzo</v>
      </c>
      <c r="D481" t="s">
        <v>147</v>
      </c>
      <c r="G481">
        <v>113</v>
      </c>
      <c r="H481" t="str">
        <f>VLOOKUP(Tableau4[[#This Row],[poids (kg)]],Tableau5[],2,1)</f>
        <v>moyen</v>
      </c>
      <c r="I481">
        <v>24170</v>
      </c>
      <c r="J481" t="str">
        <f>LEFT(Tableau4[[#This Row],[CP]],2)</f>
        <v>24</v>
      </c>
      <c r="K481" t="s">
        <v>50</v>
      </c>
    </row>
    <row r="482" spans="1:11" x14ac:dyDescent="0.3">
      <c r="A482" s="29">
        <v>42875</v>
      </c>
      <c r="B482" t="s">
        <v>26</v>
      </c>
      <c r="C482" t="str">
        <f>VLOOKUP(Tableau4[[#This Row],[code livreur]],Tableau1[],2,0)</f>
        <v>Jack</v>
      </c>
      <c r="D482" t="s">
        <v>142</v>
      </c>
      <c r="G482">
        <v>113</v>
      </c>
      <c r="H482" t="str">
        <f>VLOOKUP(Tableau4[[#This Row],[poids (kg)]],Tableau5[],2,1)</f>
        <v>moyen</v>
      </c>
      <c r="I482">
        <v>24620</v>
      </c>
      <c r="J482" t="str">
        <f>LEFT(Tableau4[[#This Row],[CP]],2)</f>
        <v>24</v>
      </c>
      <c r="K482" t="s">
        <v>102</v>
      </c>
    </row>
    <row r="483" spans="1:11" x14ac:dyDescent="0.3">
      <c r="A483" s="29">
        <v>42897</v>
      </c>
      <c r="B483" t="s">
        <v>29</v>
      </c>
      <c r="C483" t="str">
        <f>VLOOKUP(Tableau4[[#This Row],[code livreur]],Tableau1[],2,0)</f>
        <v>Mouton</v>
      </c>
      <c r="D483" t="s">
        <v>147</v>
      </c>
      <c r="G483">
        <v>113</v>
      </c>
      <c r="H483" t="str">
        <f>VLOOKUP(Tableau4[[#This Row],[poids (kg)]],Tableau5[],2,1)</f>
        <v>moyen</v>
      </c>
      <c r="I483">
        <v>24250</v>
      </c>
      <c r="J483" t="str">
        <f>LEFT(Tableau4[[#This Row],[CP]],2)</f>
        <v>24</v>
      </c>
      <c r="K483" t="s">
        <v>71</v>
      </c>
    </row>
    <row r="484" spans="1:11" x14ac:dyDescent="0.3">
      <c r="A484" s="29">
        <v>42905</v>
      </c>
      <c r="B484" t="s">
        <v>27</v>
      </c>
      <c r="C484" t="str">
        <f>VLOOKUP(Tableau4[[#This Row],[code livreur]],Tableau1[],2,0)</f>
        <v>Niki</v>
      </c>
      <c r="D484" t="s">
        <v>144</v>
      </c>
      <c r="G484">
        <v>113</v>
      </c>
      <c r="H484" t="str">
        <f>VLOOKUP(Tableau4[[#This Row],[poids (kg)]],Tableau5[],2,1)</f>
        <v>moyen</v>
      </c>
      <c r="I484">
        <v>24260</v>
      </c>
      <c r="J484" t="str">
        <f>LEFT(Tableau4[[#This Row],[CP]],2)</f>
        <v>24</v>
      </c>
      <c r="K484" t="s">
        <v>72</v>
      </c>
    </row>
    <row r="485" spans="1:11" x14ac:dyDescent="0.3">
      <c r="A485" s="29">
        <v>42943</v>
      </c>
      <c r="B485" t="s">
        <v>16</v>
      </c>
      <c r="C485" t="str">
        <f>VLOOKUP(Tableau4[[#This Row],[code livreur]],Tableau1[],2,0)</f>
        <v>Prost</v>
      </c>
      <c r="D485" t="s">
        <v>146</v>
      </c>
      <c r="G485">
        <v>113</v>
      </c>
      <c r="H485" t="str">
        <f>VLOOKUP(Tableau4[[#This Row],[poids (kg)]],Tableau5[],2,1)</f>
        <v>moyen</v>
      </c>
      <c r="I485">
        <v>24460</v>
      </c>
      <c r="J485" t="str">
        <f>LEFT(Tableau4[[#This Row],[CP]],2)</f>
        <v>24</v>
      </c>
      <c r="K485" t="s">
        <v>87</v>
      </c>
    </row>
    <row r="486" spans="1:11" x14ac:dyDescent="0.3">
      <c r="A486" s="29">
        <v>42995</v>
      </c>
      <c r="B486" t="s">
        <v>28</v>
      </c>
      <c r="C486" t="str">
        <f>VLOOKUP(Tableau4[[#This Row],[code livreur]],Tableau1[],2,0)</f>
        <v>Thirion</v>
      </c>
      <c r="D486" t="s">
        <v>142</v>
      </c>
      <c r="G486">
        <v>113</v>
      </c>
      <c r="H486" t="str">
        <f>VLOOKUP(Tableau4[[#This Row],[poids (kg)]],Tableau5[],2,1)</f>
        <v>moyen</v>
      </c>
      <c r="I486">
        <v>24700</v>
      </c>
      <c r="J486" t="str">
        <f>LEFT(Tableau4[[#This Row],[CP]],2)</f>
        <v>24</v>
      </c>
      <c r="K486" t="s">
        <v>106</v>
      </c>
    </row>
    <row r="487" spans="1:11" x14ac:dyDescent="0.3">
      <c r="A487" s="29">
        <v>42745</v>
      </c>
      <c r="B487" t="s">
        <v>17</v>
      </c>
      <c r="C487" t="str">
        <f>VLOOKUP(Tableau4[[#This Row],[code livreur]],Tableau1[],2,0)</f>
        <v>Vettel</v>
      </c>
      <c r="D487" t="s">
        <v>147</v>
      </c>
      <c r="G487">
        <v>114</v>
      </c>
      <c r="H487" t="str">
        <f>VLOOKUP(Tableau4[[#This Row],[poids (kg)]],Tableau5[],2,1)</f>
        <v>moyen</v>
      </c>
      <c r="I487">
        <v>24600</v>
      </c>
      <c r="J487" t="str">
        <f>LEFT(Tableau4[[#This Row],[CP]],2)</f>
        <v>24</v>
      </c>
      <c r="K487" t="s">
        <v>48</v>
      </c>
    </row>
    <row r="488" spans="1:11" x14ac:dyDescent="0.3">
      <c r="A488" s="29">
        <v>42908</v>
      </c>
      <c r="B488" t="s">
        <v>19</v>
      </c>
      <c r="C488" t="str">
        <f>VLOOKUP(Tableau4[[#This Row],[code livreur]],Tableau1[],2,0)</f>
        <v>Dan</v>
      </c>
      <c r="D488" t="s">
        <v>144</v>
      </c>
      <c r="G488">
        <v>114</v>
      </c>
      <c r="H488" t="str">
        <f>VLOOKUP(Tableau4[[#This Row],[poids (kg)]],Tableau5[],2,1)</f>
        <v>moyen</v>
      </c>
      <c r="I488">
        <v>24750</v>
      </c>
      <c r="J488" t="str">
        <f>LEFT(Tableau4[[#This Row],[CP]],2)</f>
        <v>24</v>
      </c>
      <c r="K488" t="s">
        <v>51</v>
      </c>
    </row>
    <row r="489" spans="1:11" x14ac:dyDescent="0.3">
      <c r="A489" s="29">
        <v>42965</v>
      </c>
      <c r="B489" t="s">
        <v>30</v>
      </c>
      <c r="C489" t="str">
        <f>VLOOKUP(Tableau4[[#This Row],[code livreur]],Tableau1[],2,0)</f>
        <v>Du Gast</v>
      </c>
      <c r="D489" t="s">
        <v>147</v>
      </c>
      <c r="G489">
        <v>114</v>
      </c>
      <c r="H489" t="str">
        <f>VLOOKUP(Tableau4[[#This Row],[poids (kg)]],Tableau5[],2,1)</f>
        <v>moyen</v>
      </c>
      <c r="I489">
        <v>24390</v>
      </c>
      <c r="J489" t="str">
        <f>LEFT(Tableau4[[#This Row],[CP]],2)</f>
        <v>24</v>
      </c>
      <c r="K489" t="s">
        <v>82</v>
      </c>
    </row>
    <row r="490" spans="1:11" x14ac:dyDescent="0.3">
      <c r="A490" s="29">
        <v>42978</v>
      </c>
      <c r="B490" t="s">
        <v>18</v>
      </c>
      <c r="C490" t="str">
        <f>VLOOKUP(Tableau4[[#This Row],[code livreur]],Tableau1[],2,0)</f>
        <v>Enzo</v>
      </c>
      <c r="D490" t="s">
        <v>145</v>
      </c>
      <c r="G490">
        <v>114</v>
      </c>
      <c r="H490" t="str">
        <f>VLOOKUP(Tableau4[[#This Row],[poids (kg)]],Tableau5[],2,1)</f>
        <v>moyen</v>
      </c>
      <c r="I490">
        <v>24530</v>
      </c>
      <c r="J490" t="str">
        <f>LEFT(Tableau4[[#This Row],[CP]],2)</f>
        <v>24</v>
      </c>
      <c r="K490" t="s">
        <v>94</v>
      </c>
    </row>
    <row r="491" spans="1:11" x14ac:dyDescent="0.3">
      <c r="A491" s="29">
        <v>43052</v>
      </c>
      <c r="B491" t="s">
        <v>26</v>
      </c>
      <c r="C491" t="str">
        <f>VLOOKUP(Tableau4[[#This Row],[code livreur]],Tableau1[],2,0)</f>
        <v>Jack</v>
      </c>
      <c r="D491" t="s">
        <v>143</v>
      </c>
      <c r="G491">
        <v>114</v>
      </c>
      <c r="H491" t="str">
        <f>VLOOKUP(Tableau4[[#This Row],[poids (kg)]],Tableau5[],2,1)</f>
        <v>moyen</v>
      </c>
      <c r="I491">
        <v>24610</v>
      </c>
      <c r="J491" t="str">
        <f>LEFT(Tableau4[[#This Row],[CP]],2)</f>
        <v>24</v>
      </c>
      <c r="K491" t="s">
        <v>101</v>
      </c>
    </row>
    <row r="492" spans="1:11" x14ac:dyDescent="0.3">
      <c r="A492" s="29">
        <v>42798</v>
      </c>
      <c r="B492" t="s">
        <v>29</v>
      </c>
      <c r="C492" t="str">
        <f>VLOOKUP(Tableau4[[#This Row],[code livreur]],Tableau1[],2,0)</f>
        <v>Mouton</v>
      </c>
      <c r="D492" t="s">
        <v>143</v>
      </c>
      <c r="G492">
        <v>115</v>
      </c>
      <c r="H492" t="str">
        <f>VLOOKUP(Tableau4[[#This Row],[poids (kg)]],Tableau5[],2,1)</f>
        <v>moyen</v>
      </c>
      <c r="I492">
        <v>24800</v>
      </c>
      <c r="J492" t="str">
        <f>LEFT(Tableau4[[#This Row],[CP]],2)</f>
        <v>24</v>
      </c>
      <c r="K492" t="s">
        <v>107</v>
      </c>
    </row>
    <row r="493" spans="1:11" x14ac:dyDescent="0.3">
      <c r="A493" s="29">
        <v>42871</v>
      </c>
      <c r="B493" t="s">
        <v>27</v>
      </c>
      <c r="C493" t="str">
        <f>VLOOKUP(Tableau4[[#This Row],[code livreur]],Tableau1[],2,0)</f>
        <v>Niki</v>
      </c>
      <c r="D493" t="s">
        <v>143</v>
      </c>
      <c r="G493">
        <v>115</v>
      </c>
      <c r="H493" t="str">
        <f>VLOOKUP(Tableau4[[#This Row],[poids (kg)]],Tableau5[],2,1)</f>
        <v>moyen</v>
      </c>
      <c r="I493">
        <v>24590</v>
      </c>
      <c r="J493" t="str">
        <f>LEFT(Tableau4[[#This Row],[CP]],2)</f>
        <v>24</v>
      </c>
      <c r="K493" t="s">
        <v>100</v>
      </c>
    </row>
    <row r="494" spans="1:11" x14ac:dyDescent="0.3">
      <c r="A494" s="29">
        <v>42923</v>
      </c>
      <c r="B494" t="s">
        <v>16</v>
      </c>
      <c r="C494" t="str">
        <f>VLOOKUP(Tableau4[[#This Row],[code livreur]],Tableau1[],2,0)</f>
        <v>Prost</v>
      </c>
      <c r="D494" t="s">
        <v>147</v>
      </c>
      <c r="G494">
        <v>115</v>
      </c>
      <c r="H494" t="str">
        <f>VLOOKUP(Tableau4[[#This Row],[poids (kg)]],Tableau5[],2,1)</f>
        <v>moyen</v>
      </c>
      <c r="I494">
        <v>24590</v>
      </c>
      <c r="J494" t="str">
        <f>LEFT(Tableau4[[#This Row],[CP]],2)</f>
        <v>24</v>
      </c>
      <c r="K494" t="s">
        <v>100</v>
      </c>
    </row>
    <row r="495" spans="1:11" x14ac:dyDescent="0.3">
      <c r="A495" s="29">
        <v>42929</v>
      </c>
      <c r="B495" t="s">
        <v>28</v>
      </c>
      <c r="C495" t="str">
        <f>VLOOKUP(Tableau4[[#This Row],[code livreur]],Tableau1[],2,0)</f>
        <v>Thirion</v>
      </c>
      <c r="D495" t="s">
        <v>143</v>
      </c>
      <c r="G495">
        <v>115</v>
      </c>
      <c r="H495" t="str">
        <f>VLOOKUP(Tableau4[[#This Row],[poids (kg)]],Tableau5[],2,1)</f>
        <v>moyen</v>
      </c>
      <c r="I495">
        <v>24570</v>
      </c>
      <c r="J495" t="str">
        <f>LEFT(Tableau4[[#This Row],[CP]],2)</f>
        <v>24</v>
      </c>
      <c r="K495" t="s">
        <v>98</v>
      </c>
    </row>
    <row r="496" spans="1:11" x14ac:dyDescent="0.3">
      <c r="A496" s="29">
        <v>42959</v>
      </c>
      <c r="B496" t="s">
        <v>17</v>
      </c>
      <c r="C496" t="str">
        <f>VLOOKUP(Tableau4[[#This Row],[code livreur]],Tableau1[],2,0)</f>
        <v>Vettel</v>
      </c>
      <c r="D496" t="s">
        <v>142</v>
      </c>
      <c r="G496">
        <v>115</v>
      </c>
      <c r="H496" t="str">
        <f>VLOOKUP(Tableau4[[#This Row],[poids (kg)]],Tableau5[],2,1)</f>
        <v>moyen</v>
      </c>
      <c r="I496">
        <v>24420</v>
      </c>
      <c r="J496" t="str">
        <f>LEFT(Tableau4[[#This Row],[CP]],2)</f>
        <v>24</v>
      </c>
      <c r="K496" t="s">
        <v>84</v>
      </c>
    </row>
    <row r="497" spans="1:11" x14ac:dyDescent="0.3">
      <c r="A497" s="29">
        <v>42815</v>
      </c>
      <c r="B497" t="s">
        <v>19</v>
      </c>
      <c r="C497" t="str">
        <f>VLOOKUP(Tableau4[[#This Row],[code livreur]],Tableau1[],2,0)</f>
        <v>Dan</v>
      </c>
      <c r="D497" t="s">
        <v>142</v>
      </c>
      <c r="G497">
        <v>116</v>
      </c>
      <c r="H497" t="str">
        <f>VLOOKUP(Tableau4[[#This Row],[poids (kg)]],Tableau5[],2,1)</f>
        <v>moyen</v>
      </c>
      <c r="I497">
        <v>24130</v>
      </c>
      <c r="J497" t="str">
        <f>LEFT(Tableau4[[#This Row],[CP]],2)</f>
        <v>24</v>
      </c>
      <c r="K497" t="s">
        <v>62</v>
      </c>
    </row>
    <row r="498" spans="1:11" x14ac:dyDescent="0.3">
      <c r="A498" s="29">
        <v>42837</v>
      </c>
      <c r="B498" t="s">
        <v>30</v>
      </c>
      <c r="C498" t="str">
        <f>VLOOKUP(Tableau4[[#This Row],[code livreur]],Tableau1[],2,0)</f>
        <v>Du Gast</v>
      </c>
      <c r="D498" t="s">
        <v>143</v>
      </c>
      <c r="G498">
        <v>116</v>
      </c>
      <c r="H498" t="str">
        <f>VLOOKUP(Tableau4[[#This Row],[poids (kg)]],Tableau5[],2,1)</f>
        <v>moyen</v>
      </c>
      <c r="I498">
        <v>24510</v>
      </c>
      <c r="J498" t="str">
        <f>LEFT(Tableau4[[#This Row],[CP]],2)</f>
        <v>24</v>
      </c>
      <c r="K498" t="s">
        <v>92</v>
      </c>
    </row>
    <row r="499" spans="1:11" x14ac:dyDescent="0.3">
      <c r="A499" s="29">
        <v>42850</v>
      </c>
      <c r="B499" t="s">
        <v>18</v>
      </c>
      <c r="C499" t="str">
        <f>VLOOKUP(Tableau4[[#This Row],[code livreur]],Tableau1[],2,0)</f>
        <v>Enzo</v>
      </c>
      <c r="D499" t="s">
        <v>147</v>
      </c>
      <c r="E499" t="s">
        <v>148</v>
      </c>
      <c r="G499">
        <v>116</v>
      </c>
      <c r="H499" t="str">
        <f>VLOOKUP(Tableau4[[#This Row],[poids (kg)]],Tableau5[],2,1)</f>
        <v>moyen</v>
      </c>
      <c r="I499">
        <v>24200</v>
      </c>
      <c r="J499" t="str">
        <f>LEFT(Tableau4[[#This Row],[CP]],2)</f>
        <v>24</v>
      </c>
      <c r="K499" t="s">
        <v>67</v>
      </c>
    </row>
    <row r="500" spans="1:11" x14ac:dyDescent="0.3">
      <c r="A500" s="29">
        <v>42852</v>
      </c>
      <c r="B500" t="s">
        <v>26</v>
      </c>
      <c r="C500" t="str">
        <f>VLOOKUP(Tableau4[[#This Row],[code livreur]],Tableau1[],2,0)</f>
        <v>Jack</v>
      </c>
      <c r="D500" t="s">
        <v>147</v>
      </c>
      <c r="G500">
        <v>116</v>
      </c>
      <c r="H500" t="str">
        <f>VLOOKUP(Tableau4[[#This Row],[poids (kg)]],Tableau5[],2,1)</f>
        <v>moyen</v>
      </c>
      <c r="I500">
        <v>24170</v>
      </c>
      <c r="J500" t="str">
        <f>LEFT(Tableau4[[#This Row],[CP]],2)</f>
        <v>24</v>
      </c>
      <c r="K500" t="s">
        <v>50</v>
      </c>
    </row>
    <row r="501" spans="1:11" x14ac:dyDescent="0.3">
      <c r="A501" s="29">
        <v>42861</v>
      </c>
      <c r="B501" t="s">
        <v>29</v>
      </c>
      <c r="C501" t="str">
        <f>VLOOKUP(Tableau4[[#This Row],[code livreur]],Tableau1[],2,0)</f>
        <v>Mouton</v>
      </c>
      <c r="D501" t="s">
        <v>143</v>
      </c>
      <c r="G501">
        <v>116</v>
      </c>
      <c r="H501" t="str">
        <f>VLOOKUP(Tableau4[[#This Row],[poids (kg)]],Tableau5[],2,1)</f>
        <v>moyen</v>
      </c>
      <c r="I501">
        <v>24380</v>
      </c>
      <c r="J501" t="str">
        <f>LEFT(Tableau4[[#This Row],[CP]],2)</f>
        <v>24</v>
      </c>
      <c r="K501" t="s">
        <v>81</v>
      </c>
    </row>
    <row r="502" spans="1:11" x14ac:dyDescent="0.3">
      <c r="A502" s="29">
        <v>42915</v>
      </c>
      <c r="B502" t="s">
        <v>27</v>
      </c>
      <c r="C502" t="str">
        <f>VLOOKUP(Tableau4[[#This Row],[code livreur]],Tableau1[],2,0)</f>
        <v>Niki</v>
      </c>
      <c r="D502" t="s">
        <v>147</v>
      </c>
      <c r="G502">
        <v>116</v>
      </c>
      <c r="H502" t="str">
        <f>VLOOKUP(Tableau4[[#This Row],[poids (kg)]],Tableau5[],2,1)</f>
        <v>moyen</v>
      </c>
      <c r="I502">
        <v>24620</v>
      </c>
      <c r="J502" t="str">
        <f>LEFT(Tableau4[[#This Row],[CP]],2)</f>
        <v>24</v>
      </c>
      <c r="K502" t="s">
        <v>102</v>
      </c>
    </row>
    <row r="503" spans="1:11" x14ac:dyDescent="0.3">
      <c r="A503" s="29">
        <v>42950</v>
      </c>
      <c r="B503" t="s">
        <v>16</v>
      </c>
      <c r="C503" t="str">
        <f>VLOOKUP(Tableau4[[#This Row],[code livreur]],Tableau1[],2,0)</f>
        <v>Prost</v>
      </c>
      <c r="D503" t="s">
        <v>142</v>
      </c>
      <c r="G503">
        <v>116</v>
      </c>
      <c r="H503" t="str">
        <f>VLOOKUP(Tableau4[[#This Row],[poids (kg)]],Tableau5[],2,1)</f>
        <v>moyen</v>
      </c>
      <c r="I503">
        <v>24680</v>
      </c>
      <c r="J503" t="str">
        <f>LEFT(Tableau4[[#This Row],[CP]],2)</f>
        <v>24</v>
      </c>
      <c r="K503" t="s">
        <v>105</v>
      </c>
    </row>
    <row r="504" spans="1:11" x14ac:dyDescent="0.3">
      <c r="A504" s="29">
        <v>42969</v>
      </c>
      <c r="B504" t="s">
        <v>28</v>
      </c>
      <c r="C504" t="str">
        <f>VLOOKUP(Tableau4[[#This Row],[code livreur]],Tableau1[],2,0)</f>
        <v>Thirion</v>
      </c>
      <c r="D504" t="s">
        <v>143</v>
      </c>
      <c r="G504">
        <v>116</v>
      </c>
      <c r="H504" t="str">
        <f>VLOOKUP(Tableau4[[#This Row],[poids (kg)]],Tableau5[],2,1)</f>
        <v>moyen</v>
      </c>
      <c r="I504">
        <v>24520</v>
      </c>
      <c r="J504" t="str">
        <f>LEFT(Tableau4[[#This Row],[CP]],2)</f>
        <v>24</v>
      </c>
      <c r="K504" t="s">
        <v>93</v>
      </c>
    </row>
    <row r="505" spans="1:11" x14ac:dyDescent="0.3">
      <c r="A505" s="29">
        <v>43013</v>
      </c>
      <c r="B505" t="s">
        <v>17</v>
      </c>
      <c r="C505" t="str">
        <f>VLOOKUP(Tableau4[[#This Row],[code livreur]],Tableau1[],2,0)</f>
        <v>Vettel</v>
      </c>
      <c r="D505" t="s">
        <v>143</v>
      </c>
      <c r="G505">
        <v>116</v>
      </c>
      <c r="H505" t="str">
        <f>VLOOKUP(Tableau4[[#This Row],[poids (kg)]],Tableau5[],2,1)</f>
        <v>moyen</v>
      </c>
      <c r="I505">
        <v>24660</v>
      </c>
      <c r="J505" t="str">
        <f>LEFT(Tableau4[[#This Row],[CP]],2)</f>
        <v>24</v>
      </c>
      <c r="K505" t="s">
        <v>54</v>
      </c>
    </row>
    <row r="506" spans="1:11" x14ac:dyDescent="0.3">
      <c r="A506" s="29">
        <v>42846</v>
      </c>
      <c r="B506" t="s">
        <v>19</v>
      </c>
      <c r="C506" t="str">
        <f>VLOOKUP(Tableau4[[#This Row],[code livreur]],Tableau1[],2,0)</f>
        <v>Dan</v>
      </c>
      <c r="D506" t="s">
        <v>144</v>
      </c>
      <c r="G506">
        <v>117</v>
      </c>
      <c r="H506" t="str">
        <f>VLOOKUP(Tableau4[[#This Row],[poids (kg)]],Tableau5[],2,1)</f>
        <v>moyen</v>
      </c>
      <c r="I506">
        <v>24240</v>
      </c>
      <c r="J506" t="str">
        <f>LEFT(Tableau4[[#This Row],[CP]],2)</f>
        <v>24</v>
      </c>
      <c r="K506" t="s">
        <v>70</v>
      </c>
    </row>
    <row r="507" spans="1:11" x14ac:dyDescent="0.3">
      <c r="A507" s="29">
        <v>42896</v>
      </c>
      <c r="B507" t="s">
        <v>30</v>
      </c>
      <c r="C507" t="str">
        <f>VLOOKUP(Tableau4[[#This Row],[code livreur]],Tableau1[],2,0)</f>
        <v>Du Gast</v>
      </c>
      <c r="D507" t="s">
        <v>142</v>
      </c>
      <c r="G507">
        <v>117</v>
      </c>
      <c r="H507" t="str">
        <f>VLOOKUP(Tableau4[[#This Row],[poids (kg)]],Tableau5[],2,1)</f>
        <v>moyen</v>
      </c>
      <c r="I507">
        <v>24370</v>
      </c>
      <c r="J507" t="str">
        <f>LEFT(Tableau4[[#This Row],[CP]],2)</f>
        <v>24</v>
      </c>
      <c r="K507" t="s">
        <v>80</v>
      </c>
    </row>
    <row r="508" spans="1:11" x14ac:dyDescent="0.3">
      <c r="A508" s="29">
        <v>42917</v>
      </c>
      <c r="B508" t="s">
        <v>18</v>
      </c>
      <c r="C508" t="str">
        <f>VLOOKUP(Tableau4[[#This Row],[code livreur]],Tableau1[],2,0)</f>
        <v>Enzo</v>
      </c>
      <c r="D508" t="s">
        <v>142</v>
      </c>
      <c r="G508">
        <v>117</v>
      </c>
      <c r="H508" t="str">
        <f>VLOOKUP(Tableau4[[#This Row],[poids (kg)]],Tableau5[],2,1)</f>
        <v>moyen</v>
      </c>
      <c r="I508">
        <v>24120</v>
      </c>
      <c r="J508" t="str">
        <f>LEFT(Tableau4[[#This Row],[CP]],2)</f>
        <v>24</v>
      </c>
      <c r="K508" t="s">
        <v>61</v>
      </c>
    </row>
    <row r="509" spans="1:11" x14ac:dyDescent="0.3">
      <c r="A509" s="29">
        <v>42931</v>
      </c>
      <c r="B509" t="s">
        <v>26</v>
      </c>
      <c r="C509" t="str">
        <f>VLOOKUP(Tableau4[[#This Row],[code livreur]],Tableau1[],2,0)</f>
        <v>Jack</v>
      </c>
      <c r="D509" t="s">
        <v>143</v>
      </c>
      <c r="G509">
        <v>117</v>
      </c>
      <c r="H509" t="str">
        <f>VLOOKUP(Tableau4[[#This Row],[poids (kg)]],Tableau5[],2,1)</f>
        <v>moyen</v>
      </c>
      <c r="I509">
        <v>24310</v>
      </c>
      <c r="J509" t="str">
        <f>LEFT(Tableau4[[#This Row],[CP]],2)</f>
        <v>24</v>
      </c>
      <c r="K509" t="s">
        <v>49</v>
      </c>
    </row>
    <row r="510" spans="1:11" x14ac:dyDescent="0.3">
      <c r="A510" s="29">
        <v>42943</v>
      </c>
      <c r="B510" t="s">
        <v>29</v>
      </c>
      <c r="C510" t="str">
        <f>VLOOKUP(Tableau4[[#This Row],[code livreur]],Tableau1[],2,0)</f>
        <v>Mouton</v>
      </c>
      <c r="D510" t="s">
        <v>147</v>
      </c>
      <c r="G510">
        <v>117</v>
      </c>
      <c r="H510" t="str">
        <f>VLOOKUP(Tableau4[[#This Row],[poids (kg)]],Tableau5[],2,1)</f>
        <v>moyen</v>
      </c>
      <c r="I510">
        <v>24550</v>
      </c>
      <c r="J510" t="str">
        <f>LEFT(Tableau4[[#This Row],[CP]],2)</f>
        <v>24</v>
      </c>
      <c r="K510" t="s">
        <v>96</v>
      </c>
    </row>
    <row r="511" spans="1:11" x14ac:dyDescent="0.3">
      <c r="A511" s="29">
        <v>42969</v>
      </c>
      <c r="B511" t="s">
        <v>27</v>
      </c>
      <c r="C511" t="str">
        <f>VLOOKUP(Tableau4[[#This Row],[code livreur]],Tableau1[],2,0)</f>
        <v>Niki</v>
      </c>
      <c r="D511" t="s">
        <v>142</v>
      </c>
      <c r="G511">
        <v>117</v>
      </c>
      <c r="H511" t="str">
        <f>VLOOKUP(Tableau4[[#This Row],[poids (kg)]],Tableau5[],2,1)</f>
        <v>moyen</v>
      </c>
      <c r="I511">
        <v>24650</v>
      </c>
      <c r="J511" t="str">
        <f>LEFT(Tableau4[[#This Row],[CP]],2)</f>
        <v>24</v>
      </c>
      <c r="K511" t="s">
        <v>104</v>
      </c>
    </row>
    <row r="512" spans="1:11" x14ac:dyDescent="0.3">
      <c r="A512" s="29">
        <v>43006</v>
      </c>
      <c r="B512" t="s">
        <v>16</v>
      </c>
      <c r="C512" t="str">
        <f>VLOOKUP(Tableau4[[#This Row],[code livreur]],Tableau1[],2,0)</f>
        <v>Prost</v>
      </c>
      <c r="D512" t="s">
        <v>142</v>
      </c>
      <c r="G512">
        <v>117</v>
      </c>
      <c r="H512" t="str">
        <f>VLOOKUP(Tableau4[[#This Row],[poids (kg)]],Tableau5[],2,1)</f>
        <v>moyen</v>
      </c>
      <c r="I512">
        <v>24590</v>
      </c>
      <c r="J512" t="str">
        <f>LEFT(Tableau4[[#This Row],[CP]],2)</f>
        <v>24</v>
      </c>
      <c r="K512" t="s">
        <v>100</v>
      </c>
    </row>
    <row r="513" spans="1:11" x14ac:dyDescent="0.3">
      <c r="A513" s="29">
        <v>42858</v>
      </c>
      <c r="B513" t="s">
        <v>28</v>
      </c>
      <c r="C513" t="str">
        <f>VLOOKUP(Tableau4[[#This Row],[code livreur]],Tableau1[],2,0)</f>
        <v>Thirion</v>
      </c>
      <c r="D513" t="s">
        <v>142</v>
      </c>
      <c r="G513">
        <v>118</v>
      </c>
      <c r="H513" t="str">
        <f>VLOOKUP(Tableau4[[#This Row],[poids (kg)]],Tableau5[],2,1)</f>
        <v>moyen</v>
      </c>
      <c r="I513">
        <v>24460</v>
      </c>
      <c r="J513" t="str">
        <f>LEFT(Tableau4[[#This Row],[CP]],2)</f>
        <v>24</v>
      </c>
      <c r="K513" t="s">
        <v>87</v>
      </c>
    </row>
    <row r="514" spans="1:11" x14ac:dyDescent="0.3">
      <c r="A514" s="29">
        <v>42880</v>
      </c>
      <c r="B514" t="s">
        <v>17</v>
      </c>
      <c r="C514" t="str">
        <f>VLOOKUP(Tableau4[[#This Row],[code livreur]],Tableau1[],2,0)</f>
        <v>Vettel</v>
      </c>
      <c r="D514" t="s">
        <v>146</v>
      </c>
      <c r="G514">
        <v>118</v>
      </c>
      <c r="H514" t="str">
        <f>VLOOKUP(Tableau4[[#This Row],[poids (kg)]],Tableau5[],2,1)</f>
        <v>moyen</v>
      </c>
      <c r="I514">
        <v>24360</v>
      </c>
      <c r="J514" t="str">
        <f>LEFT(Tableau4[[#This Row],[CP]],2)</f>
        <v>24</v>
      </c>
      <c r="K514" t="s">
        <v>79</v>
      </c>
    </row>
    <row r="515" spans="1:11" x14ac:dyDescent="0.3">
      <c r="A515" s="29">
        <v>42890</v>
      </c>
      <c r="B515" t="s">
        <v>19</v>
      </c>
      <c r="C515" t="str">
        <f>VLOOKUP(Tableau4[[#This Row],[code livreur]],Tableau1[],2,0)</f>
        <v>Dan</v>
      </c>
      <c r="D515" t="s">
        <v>146</v>
      </c>
      <c r="G515">
        <v>118</v>
      </c>
      <c r="H515" t="str">
        <f>VLOOKUP(Tableau4[[#This Row],[poids (kg)]],Tableau5[],2,1)</f>
        <v>moyen</v>
      </c>
      <c r="I515">
        <v>24240</v>
      </c>
      <c r="J515" t="str">
        <f>LEFT(Tableau4[[#This Row],[CP]],2)</f>
        <v>24</v>
      </c>
      <c r="K515" t="s">
        <v>70</v>
      </c>
    </row>
    <row r="516" spans="1:11" x14ac:dyDescent="0.3">
      <c r="A516" s="29">
        <v>42933</v>
      </c>
      <c r="B516" t="s">
        <v>30</v>
      </c>
      <c r="C516" t="str">
        <f>VLOOKUP(Tableau4[[#This Row],[code livreur]],Tableau1[],2,0)</f>
        <v>Du Gast</v>
      </c>
      <c r="D516" t="s">
        <v>147</v>
      </c>
      <c r="G516">
        <v>118</v>
      </c>
      <c r="H516" t="str">
        <f>VLOOKUP(Tableau4[[#This Row],[poids (kg)]],Tableau5[],2,1)</f>
        <v>moyen</v>
      </c>
      <c r="I516">
        <v>24310</v>
      </c>
      <c r="J516" t="str">
        <f>LEFT(Tableau4[[#This Row],[CP]],2)</f>
        <v>24</v>
      </c>
      <c r="K516" t="s">
        <v>49</v>
      </c>
    </row>
    <row r="517" spans="1:11" x14ac:dyDescent="0.3">
      <c r="A517" s="29">
        <v>42945</v>
      </c>
      <c r="B517" t="s">
        <v>18</v>
      </c>
      <c r="C517" t="str">
        <f>VLOOKUP(Tableau4[[#This Row],[code livreur]],Tableau1[],2,0)</f>
        <v>Enzo</v>
      </c>
      <c r="D517" t="s">
        <v>147</v>
      </c>
      <c r="G517">
        <v>118</v>
      </c>
      <c r="H517" t="str">
        <f>VLOOKUP(Tableau4[[#This Row],[poids (kg)]],Tableau5[],2,1)</f>
        <v>moyen</v>
      </c>
      <c r="I517">
        <v>24530</v>
      </c>
      <c r="J517" t="str">
        <f>LEFT(Tableau4[[#This Row],[CP]],2)</f>
        <v>24</v>
      </c>
      <c r="K517" t="s">
        <v>94</v>
      </c>
    </row>
    <row r="518" spans="1:11" x14ac:dyDescent="0.3">
      <c r="A518" s="29">
        <v>42991</v>
      </c>
      <c r="B518" t="s">
        <v>26</v>
      </c>
      <c r="C518" t="str">
        <f>VLOOKUP(Tableau4[[#This Row],[code livreur]],Tableau1[],2,0)</f>
        <v>Jack</v>
      </c>
      <c r="D518" t="s">
        <v>142</v>
      </c>
      <c r="G518">
        <v>118</v>
      </c>
      <c r="H518" t="str">
        <f>VLOOKUP(Tableau4[[#This Row],[poids (kg)]],Tableau5[],2,1)</f>
        <v>moyen</v>
      </c>
      <c r="I518">
        <v>24370</v>
      </c>
      <c r="J518" t="str">
        <f>LEFT(Tableau4[[#This Row],[CP]],2)</f>
        <v>24</v>
      </c>
      <c r="K518" t="s">
        <v>80</v>
      </c>
    </row>
    <row r="519" spans="1:11" x14ac:dyDescent="0.3">
      <c r="A519" s="29">
        <v>42996</v>
      </c>
      <c r="B519" t="s">
        <v>29</v>
      </c>
      <c r="C519" t="str">
        <f>VLOOKUP(Tableau4[[#This Row],[code livreur]],Tableau1[],2,0)</f>
        <v>Mouton</v>
      </c>
      <c r="D519" t="s">
        <v>147</v>
      </c>
      <c r="G519">
        <v>118</v>
      </c>
      <c r="H519" t="str">
        <f>VLOOKUP(Tableau4[[#This Row],[poids (kg)]],Tableau5[],2,1)</f>
        <v>moyen</v>
      </c>
      <c r="I519">
        <v>24350</v>
      </c>
      <c r="J519" t="str">
        <f>LEFT(Tableau4[[#This Row],[CP]],2)</f>
        <v>24</v>
      </c>
      <c r="K519" t="s">
        <v>78</v>
      </c>
    </row>
    <row r="520" spans="1:11" x14ac:dyDescent="0.3">
      <c r="A520" s="29">
        <v>43001</v>
      </c>
      <c r="B520" t="s">
        <v>27</v>
      </c>
      <c r="C520" t="str">
        <f>VLOOKUP(Tableau4[[#This Row],[code livreur]],Tableau1[],2,0)</f>
        <v>Niki</v>
      </c>
      <c r="D520" t="s">
        <v>145</v>
      </c>
      <c r="G520">
        <v>118</v>
      </c>
      <c r="H520" t="str">
        <f>VLOOKUP(Tableau4[[#This Row],[poids (kg)]],Tableau5[],2,1)</f>
        <v>moyen</v>
      </c>
      <c r="I520">
        <v>24420</v>
      </c>
      <c r="J520" t="str">
        <f>LEFT(Tableau4[[#This Row],[CP]],2)</f>
        <v>24</v>
      </c>
      <c r="K520" t="s">
        <v>84</v>
      </c>
    </row>
    <row r="521" spans="1:11" x14ac:dyDescent="0.3">
      <c r="A521" s="29">
        <v>42893</v>
      </c>
      <c r="B521" t="s">
        <v>16</v>
      </c>
      <c r="C521" t="str">
        <f>VLOOKUP(Tableau4[[#This Row],[code livreur]],Tableau1[],2,0)</f>
        <v>Prost</v>
      </c>
      <c r="D521" t="s">
        <v>147</v>
      </c>
      <c r="G521">
        <v>119</v>
      </c>
      <c r="H521" t="str">
        <f>VLOOKUP(Tableau4[[#This Row],[poids (kg)]],Tableau5[],2,1)</f>
        <v>moyen</v>
      </c>
      <c r="I521">
        <v>24320</v>
      </c>
      <c r="J521" t="str">
        <f>LEFT(Tableau4[[#This Row],[CP]],2)</f>
        <v>24</v>
      </c>
      <c r="K521" t="s">
        <v>76</v>
      </c>
    </row>
    <row r="522" spans="1:11" x14ac:dyDescent="0.3">
      <c r="A522" s="29">
        <v>42916</v>
      </c>
      <c r="B522" t="s">
        <v>28</v>
      </c>
      <c r="C522" t="str">
        <f>VLOOKUP(Tableau4[[#This Row],[code livreur]],Tableau1[],2,0)</f>
        <v>Thirion</v>
      </c>
      <c r="D522" t="s">
        <v>146</v>
      </c>
      <c r="G522">
        <v>119</v>
      </c>
      <c r="H522" t="str">
        <f>VLOOKUP(Tableau4[[#This Row],[poids (kg)]],Tableau5[],2,1)</f>
        <v>moyen</v>
      </c>
      <c r="I522">
        <v>24470</v>
      </c>
      <c r="J522" t="str">
        <f>LEFT(Tableau4[[#This Row],[CP]],2)</f>
        <v>24</v>
      </c>
      <c r="K522" t="s">
        <v>88</v>
      </c>
    </row>
    <row r="523" spans="1:11" x14ac:dyDescent="0.3">
      <c r="A523" s="29">
        <v>42959</v>
      </c>
      <c r="B523" t="s">
        <v>17</v>
      </c>
      <c r="C523" t="str">
        <f>VLOOKUP(Tableau4[[#This Row],[code livreur]],Tableau1[],2,0)</f>
        <v>Vettel</v>
      </c>
      <c r="D523" t="s">
        <v>142</v>
      </c>
      <c r="G523">
        <v>119</v>
      </c>
      <c r="H523" t="str">
        <f>VLOOKUP(Tableau4[[#This Row],[poids (kg)]],Tableau5[],2,1)</f>
        <v>moyen</v>
      </c>
      <c r="I523">
        <v>24260</v>
      </c>
      <c r="J523" t="str">
        <f>LEFT(Tableau4[[#This Row],[CP]],2)</f>
        <v>24</v>
      </c>
      <c r="K523" t="s">
        <v>72</v>
      </c>
    </row>
    <row r="524" spans="1:11" x14ac:dyDescent="0.3">
      <c r="A524" s="29">
        <v>42970</v>
      </c>
      <c r="B524" t="s">
        <v>19</v>
      </c>
      <c r="C524" t="str">
        <f>VLOOKUP(Tableau4[[#This Row],[code livreur]],Tableau1[],2,0)</f>
        <v>Dan</v>
      </c>
      <c r="D524" t="s">
        <v>147</v>
      </c>
      <c r="G524">
        <v>119</v>
      </c>
      <c r="H524" t="str">
        <f>VLOOKUP(Tableau4[[#This Row],[poids (kg)]],Tableau5[],2,1)</f>
        <v>moyen</v>
      </c>
      <c r="I524">
        <v>24580</v>
      </c>
      <c r="J524" t="str">
        <f>LEFT(Tableau4[[#This Row],[CP]],2)</f>
        <v>24</v>
      </c>
      <c r="K524" t="s">
        <v>99</v>
      </c>
    </row>
    <row r="525" spans="1:11" x14ac:dyDescent="0.3">
      <c r="A525" s="29">
        <v>43002</v>
      </c>
      <c r="B525" t="s">
        <v>30</v>
      </c>
      <c r="C525" t="str">
        <f>VLOOKUP(Tableau4[[#This Row],[code livreur]],Tableau1[],2,0)</f>
        <v>Du Gast</v>
      </c>
      <c r="D525" t="s">
        <v>143</v>
      </c>
      <c r="G525">
        <v>119</v>
      </c>
      <c r="H525" t="str">
        <f>VLOOKUP(Tableau4[[#This Row],[poids (kg)]],Tableau5[],2,1)</f>
        <v>moyen</v>
      </c>
      <c r="I525">
        <v>24320</v>
      </c>
      <c r="J525" t="str">
        <f>LEFT(Tableau4[[#This Row],[CP]],2)</f>
        <v>24</v>
      </c>
      <c r="K525" t="s">
        <v>76</v>
      </c>
    </row>
    <row r="526" spans="1:11" x14ac:dyDescent="0.3">
      <c r="A526" s="29">
        <v>43006</v>
      </c>
      <c r="B526" t="s">
        <v>18</v>
      </c>
      <c r="C526" t="str">
        <f>VLOOKUP(Tableau4[[#This Row],[code livreur]],Tableau1[],2,0)</f>
        <v>Enzo</v>
      </c>
      <c r="D526" t="s">
        <v>147</v>
      </c>
      <c r="G526">
        <v>119</v>
      </c>
      <c r="H526" t="str">
        <f>VLOOKUP(Tableau4[[#This Row],[poids (kg)]],Tableau5[],2,1)</f>
        <v>moyen</v>
      </c>
      <c r="I526">
        <v>24800</v>
      </c>
      <c r="J526" t="str">
        <f>LEFT(Tableau4[[#This Row],[CP]],2)</f>
        <v>24</v>
      </c>
      <c r="K526" t="s">
        <v>107</v>
      </c>
    </row>
    <row r="527" spans="1:11" x14ac:dyDescent="0.3">
      <c r="A527" s="29">
        <v>42841</v>
      </c>
      <c r="B527" t="s">
        <v>26</v>
      </c>
      <c r="C527" t="str">
        <f>VLOOKUP(Tableau4[[#This Row],[code livreur]],Tableau1[],2,0)</f>
        <v>Jack</v>
      </c>
      <c r="D527" t="s">
        <v>147</v>
      </c>
      <c r="G527">
        <v>120</v>
      </c>
      <c r="H527" t="str">
        <f>VLOOKUP(Tableau4[[#This Row],[poids (kg)]],Tableau5[],2,1)</f>
        <v>moyen</v>
      </c>
      <c r="I527">
        <v>24330</v>
      </c>
      <c r="J527" t="str">
        <f>LEFT(Tableau4[[#This Row],[CP]],2)</f>
        <v>24</v>
      </c>
      <c r="K527" t="s">
        <v>77</v>
      </c>
    </row>
    <row r="528" spans="1:11" x14ac:dyDescent="0.3">
      <c r="A528" s="29">
        <v>42899</v>
      </c>
      <c r="B528" t="s">
        <v>29</v>
      </c>
      <c r="C528" t="str">
        <f>VLOOKUP(Tableau4[[#This Row],[code livreur]],Tableau1[],2,0)</f>
        <v>Mouton</v>
      </c>
      <c r="D528" t="s">
        <v>143</v>
      </c>
      <c r="G528">
        <v>120</v>
      </c>
      <c r="H528" t="str">
        <f>VLOOKUP(Tableau4[[#This Row],[poids (kg)]],Tableau5[],2,1)</f>
        <v>moyen</v>
      </c>
      <c r="I528">
        <v>24170</v>
      </c>
      <c r="J528" t="str">
        <f>LEFT(Tableau4[[#This Row],[CP]],2)</f>
        <v>24</v>
      </c>
      <c r="K528" t="s">
        <v>50</v>
      </c>
    </row>
    <row r="529" spans="1:11" x14ac:dyDescent="0.3">
      <c r="A529" s="29">
        <v>42920</v>
      </c>
      <c r="B529" t="s">
        <v>27</v>
      </c>
      <c r="C529" t="str">
        <f>VLOOKUP(Tableau4[[#This Row],[code livreur]],Tableau1[],2,0)</f>
        <v>Niki</v>
      </c>
      <c r="D529" t="s">
        <v>147</v>
      </c>
      <c r="G529">
        <v>120</v>
      </c>
      <c r="H529" t="str">
        <f>VLOOKUP(Tableau4[[#This Row],[poids (kg)]],Tableau5[],2,1)</f>
        <v>moyen</v>
      </c>
      <c r="I529">
        <v>24470</v>
      </c>
      <c r="J529" t="str">
        <f>LEFT(Tableau4[[#This Row],[CP]],2)</f>
        <v>24</v>
      </c>
      <c r="K529" t="s">
        <v>88</v>
      </c>
    </row>
    <row r="530" spans="1:11" x14ac:dyDescent="0.3">
      <c r="A530" s="29">
        <v>42932</v>
      </c>
      <c r="B530" t="s">
        <v>16</v>
      </c>
      <c r="C530" t="str">
        <f>VLOOKUP(Tableau4[[#This Row],[code livreur]],Tableau1[],2,0)</f>
        <v>Prost</v>
      </c>
      <c r="D530" t="s">
        <v>147</v>
      </c>
      <c r="G530">
        <v>120</v>
      </c>
      <c r="H530" t="str">
        <f>VLOOKUP(Tableau4[[#This Row],[poids (kg)]],Tableau5[],2,1)</f>
        <v>moyen</v>
      </c>
      <c r="I530">
        <v>24150</v>
      </c>
      <c r="J530" t="str">
        <f>LEFT(Tableau4[[#This Row],[CP]],2)</f>
        <v>24</v>
      </c>
      <c r="K530" t="s">
        <v>64</v>
      </c>
    </row>
    <row r="531" spans="1:11" x14ac:dyDescent="0.3">
      <c r="A531" s="29">
        <v>42948</v>
      </c>
      <c r="B531" t="s">
        <v>28</v>
      </c>
      <c r="C531" t="str">
        <f>VLOOKUP(Tableau4[[#This Row],[code livreur]],Tableau1[],2,0)</f>
        <v>Thirion</v>
      </c>
      <c r="D531" t="s">
        <v>142</v>
      </c>
      <c r="G531">
        <v>120</v>
      </c>
      <c r="H531" t="str">
        <f>VLOOKUP(Tableau4[[#This Row],[poids (kg)]],Tableau5[],2,1)</f>
        <v>moyen</v>
      </c>
      <c r="I531">
        <v>24260</v>
      </c>
      <c r="J531" t="str">
        <f>LEFT(Tableau4[[#This Row],[CP]],2)</f>
        <v>24</v>
      </c>
      <c r="K531" t="s">
        <v>72</v>
      </c>
    </row>
    <row r="532" spans="1:11" x14ac:dyDescent="0.3">
      <c r="A532" s="29">
        <v>42959</v>
      </c>
      <c r="B532" t="s">
        <v>17</v>
      </c>
      <c r="C532" t="str">
        <f>VLOOKUP(Tableau4[[#This Row],[code livreur]],Tableau1[],2,0)</f>
        <v>Vettel</v>
      </c>
      <c r="D532" t="s">
        <v>143</v>
      </c>
      <c r="G532">
        <v>120</v>
      </c>
      <c r="H532" t="str">
        <f>VLOOKUP(Tableau4[[#This Row],[poids (kg)]],Tableau5[],2,1)</f>
        <v>moyen</v>
      </c>
      <c r="I532">
        <v>24530</v>
      </c>
      <c r="J532" t="str">
        <f>LEFT(Tableau4[[#This Row],[CP]],2)</f>
        <v>24</v>
      </c>
      <c r="K532" t="s">
        <v>94</v>
      </c>
    </row>
    <row r="533" spans="1:11" x14ac:dyDescent="0.3">
      <c r="A533" s="29">
        <v>43001</v>
      </c>
      <c r="B533" t="s">
        <v>19</v>
      </c>
      <c r="C533" t="str">
        <f>VLOOKUP(Tableau4[[#This Row],[code livreur]],Tableau1[],2,0)</f>
        <v>Dan</v>
      </c>
      <c r="D533" t="s">
        <v>147</v>
      </c>
      <c r="G533">
        <v>120</v>
      </c>
      <c r="H533" t="str">
        <f>VLOOKUP(Tableau4[[#This Row],[poids (kg)]],Tableau5[],2,1)</f>
        <v>moyen</v>
      </c>
      <c r="I533">
        <v>24120</v>
      </c>
      <c r="J533" t="str">
        <f>LEFT(Tableau4[[#This Row],[CP]],2)</f>
        <v>24</v>
      </c>
      <c r="K533" t="s">
        <v>61</v>
      </c>
    </row>
    <row r="534" spans="1:11" x14ac:dyDescent="0.3">
      <c r="A534" s="29">
        <v>43017</v>
      </c>
      <c r="B534" t="s">
        <v>30</v>
      </c>
      <c r="C534" t="str">
        <f>VLOOKUP(Tableau4[[#This Row],[code livreur]],Tableau1[],2,0)</f>
        <v>Du Gast</v>
      </c>
      <c r="D534" t="s">
        <v>147</v>
      </c>
      <c r="G534">
        <v>120</v>
      </c>
      <c r="H534" t="str">
        <f>VLOOKUP(Tableau4[[#This Row],[poids (kg)]],Tableau5[],2,1)</f>
        <v>moyen</v>
      </c>
      <c r="I534">
        <v>24630</v>
      </c>
      <c r="J534" t="str">
        <f>LEFT(Tableau4[[#This Row],[CP]],2)</f>
        <v>24</v>
      </c>
      <c r="K534" t="s">
        <v>103</v>
      </c>
    </row>
    <row r="535" spans="1:11" x14ac:dyDescent="0.3">
      <c r="A535" s="29">
        <v>42895</v>
      </c>
      <c r="B535" t="s">
        <v>18</v>
      </c>
      <c r="C535" t="str">
        <f>VLOOKUP(Tableau4[[#This Row],[code livreur]],Tableau1[],2,0)</f>
        <v>Enzo</v>
      </c>
      <c r="D535" t="s">
        <v>147</v>
      </c>
      <c r="G535">
        <v>121</v>
      </c>
      <c r="H535" t="str">
        <f>VLOOKUP(Tableau4[[#This Row],[poids (kg)]],Tableau5[],2,1)</f>
        <v>moyen</v>
      </c>
      <c r="I535">
        <v>24490</v>
      </c>
      <c r="J535" t="str">
        <f>LEFT(Tableau4[[#This Row],[CP]],2)</f>
        <v>24</v>
      </c>
      <c r="K535" t="s">
        <v>90</v>
      </c>
    </row>
    <row r="536" spans="1:11" x14ac:dyDescent="0.3">
      <c r="A536" s="29">
        <v>42923</v>
      </c>
      <c r="B536" t="s">
        <v>26</v>
      </c>
      <c r="C536" t="str">
        <f>VLOOKUP(Tableau4[[#This Row],[code livreur]],Tableau1[],2,0)</f>
        <v>Jack</v>
      </c>
      <c r="D536" t="s">
        <v>147</v>
      </c>
      <c r="G536">
        <v>121</v>
      </c>
      <c r="H536" t="str">
        <f>VLOOKUP(Tableau4[[#This Row],[poids (kg)]],Tableau5[],2,1)</f>
        <v>moyen</v>
      </c>
      <c r="I536">
        <v>24510</v>
      </c>
      <c r="J536" t="str">
        <f>LEFT(Tableau4[[#This Row],[CP]],2)</f>
        <v>24</v>
      </c>
      <c r="K536" t="s">
        <v>92</v>
      </c>
    </row>
    <row r="537" spans="1:11" x14ac:dyDescent="0.3">
      <c r="A537" s="29">
        <v>42969</v>
      </c>
      <c r="B537" t="s">
        <v>29</v>
      </c>
      <c r="C537" t="str">
        <f>VLOOKUP(Tableau4[[#This Row],[code livreur]],Tableau1[],2,0)</f>
        <v>Mouton</v>
      </c>
      <c r="D537" t="s">
        <v>147</v>
      </c>
      <c r="G537">
        <v>121</v>
      </c>
      <c r="H537" t="str">
        <f>VLOOKUP(Tableau4[[#This Row],[poids (kg)]],Tableau5[],2,1)</f>
        <v>moyen</v>
      </c>
      <c r="I537">
        <v>24290</v>
      </c>
      <c r="J537" t="str">
        <f>LEFT(Tableau4[[#This Row],[CP]],2)</f>
        <v>24</v>
      </c>
      <c r="K537" t="s">
        <v>74</v>
      </c>
    </row>
    <row r="538" spans="1:11" x14ac:dyDescent="0.3">
      <c r="A538" s="29">
        <v>42972</v>
      </c>
      <c r="B538" t="s">
        <v>27</v>
      </c>
      <c r="C538" t="str">
        <f>VLOOKUP(Tableau4[[#This Row],[code livreur]],Tableau1[],2,0)</f>
        <v>Niki</v>
      </c>
      <c r="D538" t="s">
        <v>142</v>
      </c>
      <c r="G538">
        <v>121</v>
      </c>
      <c r="H538" t="str">
        <f>VLOOKUP(Tableau4[[#This Row],[poids (kg)]],Tableau5[],2,1)</f>
        <v>moyen</v>
      </c>
      <c r="I538">
        <v>24750</v>
      </c>
      <c r="J538" t="str">
        <f>LEFT(Tableau4[[#This Row],[CP]],2)</f>
        <v>24</v>
      </c>
      <c r="K538" t="s">
        <v>51</v>
      </c>
    </row>
    <row r="539" spans="1:11" x14ac:dyDescent="0.3">
      <c r="A539" s="29">
        <v>42767</v>
      </c>
      <c r="B539" t="s">
        <v>16</v>
      </c>
      <c r="C539" t="str">
        <f>VLOOKUP(Tableau4[[#This Row],[code livreur]],Tableau1[],2,0)</f>
        <v>Prost</v>
      </c>
      <c r="D539" t="s">
        <v>142</v>
      </c>
      <c r="G539">
        <v>122</v>
      </c>
      <c r="H539" t="str">
        <f>VLOOKUP(Tableau4[[#This Row],[poids (kg)]],Tableau5[],2,1)</f>
        <v>moyen</v>
      </c>
      <c r="I539">
        <v>24590</v>
      </c>
      <c r="J539" t="str">
        <f>LEFT(Tableau4[[#This Row],[CP]],2)</f>
        <v>24</v>
      </c>
      <c r="K539" t="s">
        <v>100</v>
      </c>
    </row>
    <row r="540" spans="1:11" x14ac:dyDescent="0.3">
      <c r="A540" s="29">
        <v>42813</v>
      </c>
      <c r="B540" t="s">
        <v>28</v>
      </c>
      <c r="C540" t="str">
        <f>VLOOKUP(Tableau4[[#This Row],[code livreur]],Tableau1[],2,0)</f>
        <v>Thirion</v>
      </c>
      <c r="D540" t="s">
        <v>142</v>
      </c>
      <c r="G540">
        <v>122</v>
      </c>
      <c r="H540" t="str">
        <f>VLOOKUP(Tableau4[[#This Row],[poids (kg)]],Tableau5[],2,1)</f>
        <v>moyen</v>
      </c>
      <c r="I540">
        <v>24170</v>
      </c>
      <c r="J540" t="str">
        <f>LEFT(Tableau4[[#This Row],[CP]],2)</f>
        <v>24</v>
      </c>
      <c r="K540" t="s">
        <v>50</v>
      </c>
    </row>
    <row r="541" spans="1:11" x14ac:dyDescent="0.3">
      <c r="A541" s="29">
        <v>42884</v>
      </c>
      <c r="B541" t="s">
        <v>17</v>
      </c>
      <c r="C541" t="str">
        <f>VLOOKUP(Tableau4[[#This Row],[code livreur]],Tableau1[],2,0)</f>
        <v>Vettel</v>
      </c>
      <c r="D541" t="s">
        <v>147</v>
      </c>
      <c r="G541">
        <v>122</v>
      </c>
      <c r="H541" t="str">
        <f>VLOOKUP(Tableau4[[#This Row],[poids (kg)]],Tableau5[],2,1)</f>
        <v>moyen</v>
      </c>
      <c r="I541">
        <v>24260</v>
      </c>
      <c r="J541" t="str">
        <f>LEFT(Tableau4[[#This Row],[CP]],2)</f>
        <v>24</v>
      </c>
      <c r="K541" t="s">
        <v>72</v>
      </c>
    </row>
    <row r="542" spans="1:11" x14ac:dyDescent="0.3">
      <c r="A542" s="29">
        <v>42893</v>
      </c>
      <c r="B542" t="s">
        <v>19</v>
      </c>
      <c r="C542" t="str">
        <f>VLOOKUP(Tableau4[[#This Row],[code livreur]],Tableau1[],2,0)</f>
        <v>Dan</v>
      </c>
      <c r="D542" t="s">
        <v>143</v>
      </c>
      <c r="G542">
        <v>122</v>
      </c>
      <c r="H542" t="str">
        <f>VLOOKUP(Tableau4[[#This Row],[poids (kg)]],Tableau5[],2,1)</f>
        <v>moyen</v>
      </c>
      <c r="I542">
        <v>24470</v>
      </c>
      <c r="J542" t="str">
        <f>LEFT(Tableau4[[#This Row],[CP]],2)</f>
        <v>24</v>
      </c>
      <c r="K542" t="s">
        <v>88</v>
      </c>
    </row>
    <row r="543" spans="1:11" x14ac:dyDescent="0.3">
      <c r="A543" s="29">
        <v>42931</v>
      </c>
      <c r="B543" t="s">
        <v>30</v>
      </c>
      <c r="C543" t="str">
        <f>VLOOKUP(Tableau4[[#This Row],[code livreur]],Tableau1[],2,0)</f>
        <v>Du Gast</v>
      </c>
      <c r="D543" t="s">
        <v>147</v>
      </c>
      <c r="G543">
        <v>122</v>
      </c>
      <c r="H543" t="str">
        <f>VLOOKUP(Tableau4[[#This Row],[poids (kg)]],Tableau5[],2,1)</f>
        <v>moyen</v>
      </c>
      <c r="I543">
        <v>24190</v>
      </c>
      <c r="J543" t="str">
        <f>LEFT(Tableau4[[#This Row],[CP]],2)</f>
        <v>24</v>
      </c>
      <c r="K543" t="s">
        <v>66</v>
      </c>
    </row>
    <row r="544" spans="1:11" x14ac:dyDescent="0.3">
      <c r="A544" s="29">
        <v>42972</v>
      </c>
      <c r="B544" t="s">
        <v>18</v>
      </c>
      <c r="C544" t="str">
        <f>VLOOKUP(Tableau4[[#This Row],[code livreur]],Tableau1[],2,0)</f>
        <v>Enzo</v>
      </c>
      <c r="D544" t="s">
        <v>146</v>
      </c>
      <c r="G544">
        <v>122</v>
      </c>
      <c r="H544" t="str">
        <f>VLOOKUP(Tableau4[[#This Row],[poids (kg)]],Tableau5[],2,1)</f>
        <v>moyen</v>
      </c>
      <c r="I544">
        <v>24800</v>
      </c>
      <c r="J544" t="str">
        <f>LEFT(Tableau4[[#This Row],[CP]],2)</f>
        <v>24</v>
      </c>
      <c r="K544" t="s">
        <v>107</v>
      </c>
    </row>
    <row r="545" spans="1:11" x14ac:dyDescent="0.3">
      <c r="A545" s="29">
        <v>43084</v>
      </c>
      <c r="B545" t="s">
        <v>26</v>
      </c>
      <c r="C545" t="str">
        <f>VLOOKUP(Tableau4[[#This Row],[code livreur]],Tableau1[],2,0)</f>
        <v>Jack</v>
      </c>
      <c r="D545" t="s">
        <v>145</v>
      </c>
      <c r="G545">
        <v>122</v>
      </c>
      <c r="H545" t="str">
        <f>VLOOKUP(Tableau4[[#This Row],[poids (kg)]],Tableau5[],2,1)</f>
        <v>moyen</v>
      </c>
      <c r="I545">
        <v>24560</v>
      </c>
      <c r="J545" t="str">
        <f>LEFT(Tableau4[[#This Row],[CP]],2)</f>
        <v>24</v>
      </c>
      <c r="K545" t="s">
        <v>97</v>
      </c>
    </row>
    <row r="546" spans="1:11" x14ac:dyDescent="0.3">
      <c r="A546" s="29">
        <v>42817</v>
      </c>
      <c r="B546" t="s">
        <v>29</v>
      </c>
      <c r="C546" t="str">
        <f>VLOOKUP(Tableau4[[#This Row],[code livreur]],Tableau1[],2,0)</f>
        <v>Mouton</v>
      </c>
      <c r="D546" t="s">
        <v>143</v>
      </c>
      <c r="G546">
        <v>123</v>
      </c>
      <c r="H546" t="str">
        <f>VLOOKUP(Tableau4[[#This Row],[poids (kg)]],Tableau5[],2,1)</f>
        <v>moyen</v>
      </c>
      <c r="I546">
        <v>24600</v>
      </c>
      <c r="J546" t="str">
        <f>LEFT(Tableau4[[#This Row],[CP]],2)</f>
        <v>24</v>
      </c>
      <c r="K546" t="s">
        <v>48</v>
      </c>
    </row>
    <row r="547" spans="1:11" x14ac:dyDescent="0.3">
      <c r="A547" s="29">
        <v>42851</v>
      </c>
      <c r="B547" t="s">
        <v>27</v>
      </c>
      <c r="C547" t="str">
        <f>VLOOKUP(Tableau4[[#This Row],[code livreur]],Tableau1[],2,0)</f>
        <v>Niki</v>
      </c>
      <c r="D547" t="s">
        <v>147</v>
      </c>
      <c r="G547">
        <v>123</v>
      </c>
      <c r="H547" t="str">
        <f>VLOOKUP(Tableau4[[#This Row],[poids (kg)]],Tableau5[],2,1)</f>
        <v>moyen</v>
      </c>
      <c r="I547">
        <v>24300</v>
      </c>
      <c r="J547" t="str">
        <f>LEFT(Tableau4[[#This Row],[CP]],2)</f>
        <v>24</v>
      </c>
      <c r="K547" t="s">
        <v>75</v>
      </c>
    </row>
    <row r="548" spans="1:11" x14ac:dyDescent="0.3">
      <c r="A548" s="29">
        <v>42872</v>
      </c>
      <c r="B548" t="s">
        <v>16</v>
      </c>
      <c r="C548" t="str">
        <f>VLOOKUP(Tableau4[[#This Row],[code livreur]],Tableau1[],2,0)</f>
        <v>Prost</v>
      </c>
      <c r="D548" t="s">
        <v>142</v>
      </c>
      <c r="G548">
        <v>123</v>
      </c>
      <c r="H548" t="str">
        <f>VLOOKUP(Tableau4[[#This Row],[poids (kg)]],Tableau5[],2,1)</f>
        <v>moyen</v>
      </c>
      <c r="I548">
        <v>24540</v>
      </c>
      <c r="J548" t="str">
        <f>LEFT(Tableau4[[#This Row],[CP]],2)</f>
        <v>24</v>
      </c>
      <c r="K548" t="s">
        <v>95</v>
      </c>
    </row>
    <row r="549" spans="1:11" x14ac:dyDescent="0.3">
      <c r="A549" s="29">
        <v>42888</v>
      </c>
      <c r="B549" t="s">
        <v>28</v>
      </c>
      <c r="C549" t="str">
        <f>VLOOKUP(Tableau4[[#This Row],[code livreur]],Tableau1[],2,0)</f>
        <v>Thirion</v>
      </c>
      <c r="D549" t="s">
        <v>147</v>
      </c>
      <c r="G549">
        <v>123</v>
      </c>
      <c r="H549" t="str">
        <f>VLOOKUP(Tableau4[[#This Row],[poids (kg)]],Tableau5[],2,1)</f>
        <v>moyen</v>
      </c>
      <c r="I549">
        <v>24210</v>
      </c>
      <c r="J549" t="str">
        <f>LEFT(Tableau4[[#This Row],[CP]],2)</f>
        <v>24</v>
      </c>
      <c r="K549" t="s">
        <v>68</v>
      </c>
    </row>
    <row r="550" spans="1:11" x14ac:dyDescent="0.3">
      <c r="A550" s="29">
        <v>42996</v>
      </c>
      <c r="B550" t="s">
        <v>17</v>
      </c>
      <c r="C550" t="str">
        <f>VLOOKUP(Tableau4[[#This Row],[code livreur]],Tableau1[],2,0)</f>
        <v>Vettel</v>
      </c>
      <c r="D550" t="s">
        <v>142</v>
      </c>
      <c r="G550">
        <v>123</v>
      </c>
      <c r="H550" t="str">
        <f>VLOOKUP(Tableau4[[#This Row],[poids (kg)]],Tableau5[],2,1)</f>
        <v>moyen</v>
      </c>
      <c r="I550">
        <v>24300</v>
      </c>
      <c r="J550" t="str">
        <f>LEFT(Tableau4[[#This Row],[CP]],2)</f>
        <v>24</v>
      </c>
      <c r="K550" t="s">
        <v>75</v>
      </c>
    </row>
    <row r="551" spans="1:11" x14ac:dyDescent="0.3">
      <c r="A551" s="29">
        <v>42878</v>
      </c>
      <c r="B551" t="s">
        <v>19</v>
      </c>
      <c r="C551" t="str">
        <f>VLOOKUP(Tableau4[[#This Row],[code livreur]],Tableau1[],2,0)</f>
        <v>Dan</v>
      </c>
      <c r="D551" t="s">
        <v>142</v>
      </c>
      <c r="G551">
        <v>124</v>
      </c>
      <c r="H551" t="str">
        <f>VLOOKUP(Tableau4[[#This Row],[poids (kg)]],Tableau5[],2,1)</f>
        <v>moyen</v>
      </c>
      <c r="I551">
        <v>24610</v>
      </c>
      <c r="J551" t="str">
        <f>LEFT(Tableau4[[#This Row],[CP]],2)</f>
        <v>24</v>
      </c>
      <c r="K551" t="s">
        <v>101</v>
      </c>
    </row>
    <row r="552" spans="1:11" x14ac:dyDescent="0.3">
      <c r="A552" s="29">
        <v>42879</v>
      </c>
      <c r="B552" t="s">
        <v>30</v>
      </c>
      <c r="C552" t="str">
        <f>VLOOKUP(Tableau4[[#This Row],[code livreur]],Tableau1[],2,0)</f>
        <v>Du Gast</v>
      </c>
      <c r="D552" t="s">
        <v>142</v>
      </c>
      <c r="G552">
        <v>124</v>
      </c>
      <c r="H552" t="str">
        <f>VLOOKUP(Tableau4[[#This Row],[poids (kg)]],Tableau5[],2,1)</f>
        <v>moyen</v>
      </c>
      <c r="I552">
        <v>24570</v>
      </c>
      <c r="J552" t="str">
        <f>LEFT(Tableau4[[#This Row],[CP]],2)</f>
        <v>24</v>
      </c>
      <c r="K552" t="s">
        <v>98</v>
      </c>
    </row>
    <row r="553" spans="1:11" x14ac:dyDescent="0.3">
      <c r="A553" s="29">
        <v>42879</v>
      </c>
      <c r="B553" t="s">
        <v>18</v>
      </c>
      <c r="C553" t="str">
        <f>VLOOKUP(Tableau4[[#This Row],[code livreur]],Tableau1[],2,0)</f>
        <v>Enzo</v>
      </c>
      <c r="D553" t="s">
        <v>147</v>
      </c>
      <c r="G553">
        <v>124</v>
      </c>
      <c r="H553" t="str">
        <f>VLOOKUP(Tableau4[[#This Row],[poids (kg)]],Tableau5[],2,1)</f>
        <v>moyen</v>
      </c>
      <c r="I553">
        <v>24570</v>
      </c>
      <c r="J553" t="str">
        <f>LEFT(Tableau4[[#This Row],[CP]],2)</f>
        <v>24</v>
      </c>
      <c r="K553" t="s">
        <v>98</v>
      </c>
    </row>
    <row r="554" spans="1:11" x14ac:dyDescent="0.3">
      <c r="A554" s="29">
        <v>42891</v>
      </c>
      <c r="B554" t="s">
        <v>26</v>
      </c>
      <c r="C554" t="str">
        <f>VLOOKUP(Tableau4[[#This Row],[code livreur]],Tableau1[],2,0)</f>
        <v>Jack</v>
      </c>
      <c r="D554" t="s">
        <v>143</v>
      </c>
      <c r="G554">
        <v>124</v>
      </c>
      <c r="H554" t="str">
        <f>VLOOKUP(Tableau4[[#This Row],[poids (kg)]],Tableau5[],2,1)</f>
        <v>moyen</v>
      </c>
      <c r="I554">
        <v>24140</v>
      </c>
      <c r="J554" t="str">
        <f>LEFT(Tableau4[[#This Row],[CP]],2)</f>
        <v>24</v>
      </c>
      <c r="K554" t="s">
        <v>63</v>
      </c>
    </row>
    <row r="555" spans="1:11" x14ac:dyDescent="0.3">
      <c r="A555" s="29">
        <v>42926</v>
      </c>
      <c r="B555" t="s">
        <v>29</v>
      </c>
      <c r="C555" t="str">
        <f>VLOOKUP(Tableau4[[#This Row],[code livreur]],Tableau1[],2,0)</f>
        <v>Mouton</v>
      </c>
      <c r="D555" t="s">
        <v>144</v>
      </c>
      <c r="G555">
        <v>124</v>
      </c>
      <c r="H555" t="str">
        <f>VLOOKUP(Tableau4[[#This Row],[poids (kg)]],Tableau5[],2,1)</f>
        <v>moyen</v>
      </c>
      <c r="I555">
        <v>24680</v>
      </c>
      <c r="J555" t="str">
        <f>LEFT(Tableau4[[#This Row],[CP]],2)</f>
        <v>24</v>
      </c>
      <c r="K555" t="s">
        <v>105</v>
      </c>
    </row>
    <row r="556" spans="1:11" x14ac:dyDescent="0.3">
      <c r="A556" s="29">
        <v>42932</v>
      </c>
      <c r="B556" t="s">
        <v>27</v>
      </c>
      <c r="C556" t="str">
        <f>VLOOKUP(Tableau4[[#This Row],[code livreur]],Tableau1[],2,0)</f>
        <v>Niki</v>
      </c>
      <c r="D556" t="s">
        <v>143</v>
      </c>
      <c r="G556">
        <v>124</v>
      </c>
      <c r="H556" t="str">
        <f>VLOOKUP(Tableau4[[#This Row],[poids (kg)]],Tableau5[],2,1)</f>
        <v>moyen</v>
      </c>
      <c r="I556">
        <v>24800</v>
      </c>
      <c r="J556" t="str">
        <f>LEFT(Tableau4[[#This Row],[CP]],2)</f>
        <v>24</v>
      </c>
      <c r="K556" t="s">
        <v>107</v>
      </c>
    </row>
    <row r="557" spans="1:11" x14ac:dyDescent="0.3">
      <c r="A557" s="29">
        <v>42950</v>
      </c>
      <c r="B557" t="s">
        <v>16</v>
      </c>
      <c r="C557" t="str">
        <f>VLOOKUP(Tableau4[[#This Row],[code livreur]],Tableau1[],2,0)</f>
        <v>Prost</v>
      </c>
      <c r="D557" t="s">
        <v>145</v>
      </c>
      <c r="G557">
        <v>124</v>
      </c>
      <c r="H557" t="str">
        <f>VLOOKUP(Tableau4[[#This Row],[poids (kg)]],Tableau5[],2,1)</f>
        <v>moyen</v>
      </c>
      <c r="I557">
        <v>24000</v>
      </c>
      <c r="J557" t="str">
        <f>LEFT(Tableau4[[#This Row],[CP]],2)</f>
        <v>24</v>
      </c>
      <c r="K557" t="s">
        <v>58</v>
      </c>
    </row>
    <row r="558" spans="1:11" x14ac:dyDescent="0.3">
      <c r="A558" s="29">
        <v>42952</v>
      </c>
      <c r="B558" t="s">
        <v>28</v>
      </c>
      <c r="C558" t="str">
        <f>VLOOKUP(Tableau4[[#This Row],[code livreur]],Tableau1[],2,0)</f>
        <v>Thirion</v>
      </c>
      <c r="D558" t="s">
        <v>143</v>
      </c>
      <c r="G558">
        <v>124</v>
      </c>
      <c r="H558" t="str">
        <f>VLOOKUP(Tableau4[[#This Row],[poids (kg)]],Tableau5[],2,1)</f>
        <v>moyen</v>
      </c>
      <c r="I558">
        <v>24450</v>
      </c>
      <c r="J558" t="str">
        <f>LEFT(Tableau4[[#This Row],[CP]],2)</f>
        <v>24</v>
      </c>
      <c r="K558" t="s">
        <v>86</v>
      </c>
    </row>
    <row r="559" spans="1:11" x14ac:dyDescent="0.3">
      <c r="A559" s="29">
        <v>42974</v>
      </c>
      <c r="B559" t="s">
        <v>17</v>
      </c>
      <c r="C559" t="str">
        <f>VLOOKUP(Tableau4[[#This Row],[code livreur]],Tableau1[],2,0)</f>
        <v>Vettel</v>
      </c>
      <c r="D559" t="s">
        <v>147</v>
      </c>
      <c r="G559">
        <v>124</v>
      </c>
      <c r="H559" t="str">
        <f>VLOOKUP(Tableau4[[#This Row],[poids (kg)]],Tableau5[],2,1)</f>
        <v>moyen</v>
      </c>
      <c r="I559">
        <v>24470</v>
      </c>
      <c r="J559" t="str">
        <f>LEFT(Tableau4[[#This Row],[CP]],2)</f>
        <v>24</v>
      </c>
      <c r="K559" t="s">
        <v>88</v>
      </c>
    </row>
    <row r="560" spans="1:11" x14ac:dyDescent="0.3">
      <c r="A560" s="29">
        <v>42845</v>
      </c>
      <c r="B560" t="s">
        <v>19</v>
      </c>
      <c r="C560" t="str">
        <f>VLOOKUP(Tableau4[[#This Row],[code livreur]],Tableau1[],2,0)</f>
        <v>Dan</v>
      </c>
      <c r="D560" t="s">
        <v>143</v>
      </c>
      <c r="G560">
        <v>125</v>
      </c>
      <c r="H560" t="str">
        <f>VLOOKUP(Tableau4[[#This Row],[poids (kg)]],Tableau5[],2,1)</f>
        <v>moyen</v>
      </c>
      <c r="I560">
        <v>24660</v>
      </c>
      <c r="J560" t="str">
        <f>LEFT(Tableau4[[#This Row],[CP]],2)</f>
        <v>24</v>
      </c>
      <c r="K560" t="s">
        <v>54</v>
      </c>
    </row>
    <row r="561" spans="1:11" x14ac:dyDescent="0.3">
      <c r="A561" s="29">
        <v>42846</v>
      </c>
      <c r="B561" t="s">
        <v>30</v>
      </c>
      <c r="C561" t="str">
        <f>VLOOKUP(Tableau4[[#This Row],[code livreur]],Tableau1[],2,0)</f>
        <v>Du Gast</v>
      </c>
      <c r="D561" t="s">
        <v>143</v>
      </c>
      <c r="G561">
        <v>125</v>
      </c>
      <c r="H561" t="str">
        <f>VLOOKUP(Tableau4[[#This Row],[poids (kg)]],Tableau5[],2,1)</f>
        <v>moyen</v>
      </c>
      <c r="I561">
        <v>24150</v>
      </c>
      <c r="J561" t="str">
        <f>LEFT(Tableau4[[#This Row],[CP]],2)</f>
        <v>24</v>
      </c>
      <c r="K561" t="s">
        <v>64</v>
      </c>
    </row>
    <row r="562" spans="1:11" x14ac:dyDescent="0.3">
      <c r="A562" s="29">
        <v>42852</v>
      </c>
      <c r="B562" t="s">
        <v>18</v>
      </c>
      <c r="C562" t="str">
        <f>VLOOKUP(Tableau4[[#This Row],[code livreur]],Tableau1[],2,0)</f>
        <v>Enzo</v>
      </c>
      <c r="D562" t="s">
        <v>144</v>
      </c>
      <c r="G562">
        <v>125</v>
      </c>
      <c r="H562" t="str">
        <f>VLOOKUP(Tableau4[[#This Row],[poids (kg)]],Tableau5[],2,1)</f>
        <v>moyen</v>
      </c>
      <c r="I562">
        <v>24460</v>
      </c>
      <c r="J562" t="str">
        <f>LEFT(Tableau4[[#This Row],[CP]],2)</f>
        <v>24</v>
      </c>
      <c r="K562" t="s">
        <v>87</v>
      </c>
    </row>
    <row r="563" spans="1:11" x14ac:dyDescent="0.3">
      <c r="A563" s="29">
        <v>42859</v>
      </c>
      <c r="B563" t="s">
        <v>26</v>
      </c>
      <c r="C563" t="str">
        <f>VLOOKUP(Tableau4[[#This Row],[code livreur]],Tableau1[],2,0)</f>
        <v>Jack</v>
      </c>
      <c r="D563" t="s">
        <v>142</v>
      </c>
      <c r="G563">
        <v>125</v>
      </c>
      <c r="H563" t="str">
        <f>VLOOKUP(Tableau4[[#This Row],[poids (kg)]],Tableau5[],2,1)</f>
        <v>moyen</v>
      </c>
      <c r="I563">
        <v>24520</v>
      </c>
      <c r="J563" t="str">
        <f>LEFT(Tableau4[[#This Row],[CP]],2)</f>
        <v>24</v>
      </c>
      <c r="K563" t="s">
        <v>93</v>
      </c>
    </row>
    <row r="564" spans="1:11" x14ac:dyDescent="0.3">
      <c r="A564" s="29">
        <v>42940</v>
      </c>
      <c r="B564" t="s">
        <v>29</v>
      </c>
      <c r="C564" t="str">
        <f>VLOOKUP(Tableau4[[#This Row],[code livreur]],Tableau1[],2,0)</f>
        <v>Mouton</v>
      </c>
      <c r="D564" t="s">
        <v>147</v>
      </c>
      <c r="G564">
        <v>125</v>
      </c>
      <c r="H564" t="str">
        <f>VLOOKUP(Tableau4[[#This Row],[poids (kg)]],Tableau5[],2,1)</f>
        <v>moyen</v>
      </c>
      <c r="I564">
        <v>24400</v>
      </c>
      <c r="J564" t="str">
        <f>LEFT(Tableau4[[#This Row],[CP]],2)</f>
        <v>24</v>
      </c>
      <c r="K564" t="s">
        <v>83</v>
      </c>
    </row>
    <row r="565" spans="1:11" x14ac:dyDescent="0.3">
      <c r="A565" s="29">
        <v>42976</v>
      </c>
      <c r="B565" t="s">
        <v>27</v>
      </c>
      <c r="C565" t="str">
        <f>VLOOKUP(Tableau4[[#This Row],[code livreur]],Tableau1[],2,0)</f>
        <v>Niki</v>
      </c>
      <c r="D565" t="s">
        <v>147</v>
      </c>
      <c r="G565">
        <v>125</v>
      </c>
      <c r="H565" t="str">
        <f>VLOOKUP(Tableau4[[#This Row],[poids (kg)]],Tableau5[],2,1)</f>
        <v>moyen</v>
      </c>
      <c r="I565">
        <v>24640</v>
      </c>
      <c r="J565" t="str">
        <f>LEFT(Tableau4[[#This Row],[CP]],2)</f>
        <v>24</v>
      </c>
      <c r="K565" t="s">
        <v>53</v>
      </c>
    </row>
    <row r="566" spans="1:11" x14ac:dyDescent="0.3">
      <c r="A566" s="29">
        <v>42999</v>
      </c>
      <c r="B566" t="s">
        <v>16</v>
      </c>
      <c r="C566" t="str">
        <f>VLOOKUP(Tableau4[[#This Row],[code livreur]],Tableau1[],2,0)</f>
        <v>Prost</v>
      </c>
      <c r="D566" t="s">
        <v>142</v>
      </c>
      <c r="G566">
        <v>125</v>
      </c>
      <c r="H566" t="str">
        <f>VLOOKUP(Tableau4[[#This Row],[poids (kg)]],Tableau5[],2,1)</f>
        <v>moyen</v>
      </c>
      <c r="I566">
        <v>24340</v>
      </c>
      <c r="J566" t="str">
        <f>LEFT(Tableau4[[#This Row],[CP]],2)</f>
        <v>24</v>
      </c>
      <c r="K566" t="s">
        <v>56</v>
      </c>
    </row>
    <row r="567" spans="1:11" x14ac:dyDescent="0.3">
      <c r="A567" s="29">
        <v>43013</v>
      </c>
      <c r="B567" t="s">
        <v>28</v>
      </c>
      <c r="C567" t="str">
        <f>VLOOKUP(Tableau4[[#This Row],[code livreur]],Tableau1[],2,0)</f>
        <v>Thirion</v>
      </c>
      <c r="D567" t="s">
        <v>142</v>
      </c>
      <c r="G567">
        <v>125</v>
      </c>
      <c r="H567" t="str">
        <f>VLOOKUP(Tableau4[[#This Row],[poids (kg)]],Tableau5[],2,1)</f>
        <v>moyen</v>
      </c>
      <c r="I567">
        <v>24170</v>
      </c>
      <c r="J567" t="str">
        <f>LEFT(Tableau4[[#This Row],[CP]],2)</f>
        <v>24</v>
      </c>
      <c r="K567" t="s">
        <v>50</v>
      </c>
    </row>
    <row r="568" spans="1:11" x14ac:dyDescent="0.3">
      <c r="A568" s="29">
        <v>43014</v>
      </c>
      <c r="B568" t="s">
        <v>17</v>
      </c>
      <c r="C568" t="str">
        <f>VLOOKUP(Tableau4[[#This Row],[code livreur]],Tableau1[],2,0)</f>
        <v>Vettel</v>
      </c>
      <c r="D568" t="s">
        <v>147</v>
      </c>
      <c r="G568">
        <v>125</v>
      </c>
      <c r="H568" t="str">
        <f>VLOOKUP(Tableau4[[#This Row],[poids (kg)]],Tableau5[],2,1)</f>
        <v>moyen</v>
      </c>
      <c r="I568">
        <v>24350</v>
      </c>
      <c r="J568" t="str">
        <f>LEFT(Tableau4[[#This Row],[CP]],2)</f>
        <v>24</v>
      </c>
      <c r="K568" t="s">
        <v>78</v>
      </c>
    </row>
    <row r="569" spans="1:11" x14ac:dyDescent="0.3">
      <c r="A569" s="29">
        <v>42742</v>
      </c>
      <c r="B569" t="s">
        <v>19</v>
      </c>
      <c r="C569" t="str">
        <f>VLOOKUP(Tableau4[[#This Row],[code livreur]],Tableau1[],2,0)</f>
        <v>Dan</v>
      </c>
      <c r="D569" t="s">
        <v>142</v>
      </c>
      <c r="G569">
        <v>126</v>
      </c>
      <c r="H569" t="str">
        <f>VLOOKUP(Tableau4[[#This Row],[poids (kg)]],Tableau5[],2,1)</f>
        <v>moyen</v>
      </c>
      <c r="I569">
        <v>24320</v>
      </c>
      <c r="J569" t="str">
        <f>LEFT(Tableau4[[#This Row],[CP]],2)</f>
        <v>24</v>
      </c>
      <c r="K569" t="s">
        <v>76</v>
      </c>
    </row>
    <row r="570" spans="1:11" x14ac:dyDescent="0.3">
      <c r="A570" s="29">
        <v>42840</v>
      </c>
      <c r="B570" t="s">
        <v>30</v>
      </c>
      <c r="C570" t="str">
        <f>VLOOKUP(Tableau4[[#This Row],[code livreur]],Tableau1[],2,0)</f>
        <v>Du Gast</v>
      </c>
      <c r="D570" t="s">
        <v>146</v>
      </c>
      <c r="G570">
        <v>126</v>
      </c>
      <c r="H570" t="str">
        <f>VLOOKUP(Tableau4[[#This Row],[poids (kg)]],Tableau5[],2,1)</f>
        <v>moyen</v>
      </c>
      <c r="I570">
        <v>24290</v>
      </c>
      <c r="J570" t="str">
        <f>LEFT(Tableau4[[#This Row],[CP]],2)</f>
        <v>24</v>
      </c>
      <c r="K570" t="s">
        <v>74</v>
      </c>
    </row>
    <row r="571" spans="1:11" x14ac:dyDescent="0.3">
      <c r="A571" s="29">
        <v>42855</v>
      </c>
      <c r="B571" t="s">
        <v>18</v>
      </c>
      <c r="C571" t="str">
        <f>VLOOKUP(Tableau4[[#This Row],[code livreur]],Tableau1[],2,0)</f>
        <v>Enzo</v>
      </c>
      <c r="D571" t="s">
        <v>143</v>
      </c>
      <c r="G571">
        <v>126</v>
      </c>
      <c r="H571" t="str">
        <f>VLOOKUP(Tableau4[[#This Row],[poids (kg)]],Tableau5[],2,1)</f>
        <v>moyen</v>
      </c>
      <c r="I571">
        <v>24220</v>
      </c>
      <c r="J571" t="str">
        <f>LEFT(Tableau4[[#This Row],[CP]],2)</f>
        <v>24</v>
      </c>
      <c r="K571" t="s">
        <v>55</v>
      </c>
    </row>
    <row r="572" spans="1:11" x14ac:dyDescent="0.3">
      <c r="A572" s="29">
        <v>42876</v>
      </c>
      <c r="B572" t="s">
        <v>18</v>
      </c>
      <c r="C572" t="str">
        <f>VLOOKUP(Tableau4[[#This Row],[code livreur]],Tableau1[],2,0)</f>
        <v>Enzo</v>
      </c>
      <c r="D572" t="s">
        <v>147</v>
      </c>
      <c r="G572">
        <v>126</v>
      </c>
      <c r="H572" t="str">
        <f>VLOOKUP(Tableau4[[#This Row],[poids (kg)]],Tableau5[],2,1)</f>
        <v>moyen</v>
      </c>
      <c r="I572">
        <v>24210</v>
      </c>
      <c r="J572" t="str">
        <f>LEFT(Tableau4[[#This Row],[CP]],2)</f>
        <v>24</v>
      </c>
      <c r="K572" t="s">
        <v>68</v>
      </c>
    </row>
    <row r="573" spans="1:11" x14ac:dyDescent="0.3">
      <c r="A573" s="29">
        <v>42884</v>
      </c>
      <c r="B573" t="s">
        <v>18</v>
      </c>
      <c r="C573" t="str">
        <f>VLOOKUP(Tableau4[[#This Row],[code livreur]],Tableau1[],2,0)</f>
        <v>Enzo</v>
      </c>
      <c r="D573" t="s">
        <v>146</v>
      </c>
      <c r="G573">
        <v>126</v>
      </c>
      <c r="H573" t="str">
        <f>VLOOKUP(Tableau4[[#This Row],[poids (kg)]],Tableau5[],2,1)</f>
        <v>moyen</v>
      </c>
      <c r="I573">
        <v>24610</v>
      </c>
      <c r="J573" t="str">
        <f>LEFT(Tableau4[[#This Row],[CP]],2)</f>
        <v>24</v>
      </c>
      <c r="K573" t="s">
        <v>101</v>
      </c>
    </row>
    <row r="574" spans="1:11" x14ac:dyDescent="0.3">
      <c r="A574" s="29">
        <v>42959</v>
      </c>
      <c r="B574" t="s">
        <v>18</v>
      </c>
      <c r="C574" t="str">
        <f>VLOOKUP(Tableau4[[#This Row],[code livreur]],Tableau1[],2,0)</f>
        <v>Enzo</v>
      </c>
      <c r="D574" t="s">
        <v>147</v>
      </c>
      <c r="G574">
        <v>126</v>
      </c>
      <c r="H574" t="str">
        <f>VLOOKUP(Tableau4[[#This Row],[poids (kg)]],Tableau5[],2,1)</f>
        <v>moyen</v>
      </c>
      <c r="I574">
        <v>24490</v>
      </c>
      <c r="J574" t="str">
        <f>LEFT(Tableau4[[#This Row],[CP]],2)</f>
        <v>24</v>
      </c>
      <c r="K574" t="s">
        <v>90</v>
      </c>
    </row>
    <row r="575" spans="1:11" x14ac:dyDescent="0.3">
      <c r="A575" s="29">
        <v>42964</v>
      </c>
      <c r="B575" t="s">
        <v>18</v>
      </c>
      <c r="C575" t="str">
        <f>VLOOKUP(Tableau4[[#This Row],[code livreur]],Tableau1[],2,0)</f>
        <v>Enzo</v>
      </c>
      <c r="D575" t="s">
        <v>147</v>
      </c>
      <c r="G575">
        <v>126</v>
      </c>
      <c r="H575" t="str">
        <f>VLOOKUP(Tableau4[[#This Row],[poids (kg)]],Tableau5[],2,1)</f>
        <v>moyen</v>
      </c>
      <c r="I575">
        <v>24260</v>
      </c>
      <c r="J575" t="str">
        <f>LEFT(Tableau4[[#This Row],[CP]],2)</f>
        <v>24</v>
      </c>
      <c r="K575" t="s">
        <v>72</v>
      </c>
    </row>
    <row r="576" spans="1:11" x14ac:dyDescent="0.3">
      <c r="A576" s="29">
        <v>42965</v>
      </c>
      <c r="B576" t="s">
        <v>18</v>
      </c>
      <c r="C576" t="str">
        <f>VLOOKUP(Tableau4[[#This Row],[code livreur]],Tableau1[],2,0)</f>
        <v>Enzo</v>
      </c>
      <c r="D576" t="s">
        <v>142</v>
      </c>
      <c r="G576">
        <v>126</v>
      </c>
      <c r="H576" t="str">
        <f>VLOOKUP(Tableau4[[#This Row],[poids (kg)]],Tableau5[],2,1)</f>
        <v>moyen</v>
      </c>
      <c r="I576">
        <v>24340</v>
      </c>
      <c r="J576" t="str">
        <f>LEFT(Tableau4[[#This Row],[CP]],2)</f>
        <v>24</v>
      </c>
      <c r="K576" t="s">
        <v>56</v>
      </c>
    </row>
    <row r="577" spans="1:11" x14ac:dyDescent="0.3">
      <c r="A577" s="29">
        <v>42982</v>
      </c>
      <c r="B577" t="s">
        <v>18</v>
      </c>
      <c r="C577" t="str">
        <f>VLOOKUP(Tableau4[[#This Row],[code livreur]],Tableau1[],2,0)</f>
        <v>Enzo</v>
      </c>
      <c r="D577" t="s">
        <v>142</v>
      </c>
      <c r="G577">
        <v>126</v>
      </c>
      <c r="H577" t="str">
        <f>VLOOKUP(Tableau4[[#This Row],[poids (kg)]],Tableau5[],2,1)</f>
        <v>moyen</v>
      </c>
      <c r="I577">
        <v>24120</v>
      </c>
      <c r="J577" t="str">
        <f>LEFT(Tableau4[[#This Row],[CP]],2)</f>
        <v>24</v>
      </c>
      <c r="K577" t="s">
        <v>61</v>
      </c>
    </row>
    <row r="578" spans="1:11" x14ac:dyDescent="0.3">
      <c r="A578" s="29">
        <v>42990</v>
      </c>
      <c r="B578" t="s">
        <v>18</v>
      </c>
      <c r="C578" t="str">
        <f>VLOOKUP(Tableau4[[#This Row],[code livreur]],Tableau1[],2,0)</f>
        <v>Enzo</v>
      </c>
      <c r="D578" t="s">
        <v>142</v>
      </c>
      <c r="G578">
        <v>126</v>
      </c>
      <c r="H578" t="str">
        <f>VLOOKUP(Tableau4[[#This Row],[poids (kg)]],Tableau5[],2,1)</f>
        <v>moyen</v>
      </c>
      <c r="I578">
        <v>24550</v>
      </c>
      <c r="J578" t="str">
        <f>LEFT(Tableau4[[#This Row],[CP]],2)</f>
        <v>24</v>
      </c>
      <c r="K578" t="s">
        <v>96</v>
      </c>
    </row>
    <row r="579" spans="1:11" x14ac:dyDescent="0.3">
      <c r="A579" s="29">
        <v>43011</v>
      </c>
      <c r="B579" t="s">
        <v>18</v>
      </c>
      <c r="C579" t="str">
        <f>VLOOKUP(Tableau4[[#This Row],[code livreur]],Tableau1[],2,0)</f>
        <v>Enzo</v>
      </c>
      <c r="D579" t="s">
        <v>147</v>
      </c>
      <c r="G579">
        <v>126</v>
      </c>
      <c r="H579" t="str">
        <f>VLOOKUP(Tableau4[[#This Row],[poids (kg)]],Tableau5[],2,1)</f>
        <v>moyen</v>
      </c>
      <c r="I579">
        <v>24110</v>
      </c>
      <c r="J579" t="str">
        <f>LEFT(Tableau4[[#This Row],[CP]],2)</f>
        <v>24</v>
      </c>
      <c r="K579" t="s">
        <v>60</v>
      </c>
    </row>
    <row r="580" spans="1:11" x14ac:dyDescent="0.3">
      <c r="A580" s="29">
        <v>42794</v>
      </c>
      <c r="B580" t="s">
        <v>18</v>
      </c>
      <c r="C580" t="str">
        <f>VLOOKUP(Tableau4[[#This Row],[code livreur]],Tableau1[],2,0)</f>
        <v>Enzo</v>
      </c>
      <c r="D580" t="s">
        <v>142</v>
      </c>
      <c r="G580">
        <v>127</v>
      </c>
      <c r="H580" t="str">
        <f>VLOOKUP(Tableau4[[#This Row],[poids (kg)]],Tableau5[],2,1)</f>
        <v>moyen</v>
      </c>
      <c r="I580">
        <v>24290</v>
      </c>
      <c r="J580" t="str">
        <f>LEFT(Tableau4[[#This Row],[CP]],2)</f>
        <v>24</v>
      </c>
      <c r="K580" t="s">
        <v>74</v>
      </c>
    </row>
    <row r="581" spans="1:11" x14ac:dyDescent="0.3">
      <c r="A581" s="29">
        <v>42852</v>
      </c>
      <c r="B581" t="s">
        <v>18</v>
      </c>
      <c r="C581" t="str">
        <f>VLOOKUP(Tableau4[[#This Row],[code livreur]],Tableau1[],2,0)</f>
        <v>Enzo</v>
      </c>
      <c r="D581" t="s">
        <v>142</v>
      </c>
      <c r="G581">
        <v>127</v>
      </c>
      <c r="H581" t="str">
        <f>VLOOKUP(Tableau4[[#This Row],[poids (kg)]],Tableau5[],2,1)</f>
        <v>moyen</v>
      </c>
      <c r="I581">
        <v>24610</v>
      </c>
      <c r="J581" t="str">
        <f>LEFT(Tableau4[[#This Row],[CP]],2)</f>
        <v>24</v>
      </c>
      <c r="K581" t="s">
        <v>101</v>
      </c>
    </row>
    <row r="582" spans="1:11" x14ac:dyDescent="0.3">
      <c r="A582" s="29">
        <v>42870</v>
      </c>
      <c r="B582" t="s">
        <v>18</v>
      </c>
      <c r="C582" t="str">
        <f>VLOOKUP(Tableau4[[#This Row],[code livreur]],Tableau1[],2,0)</f>
        <v>Enzo</v>
      </c>
      <c r="D582" t="s">
        <v>147</v>
      </c>
      <c r="G582">
        <v>127</v>
      </c>
      <c r="H582" t="str">
        <f>VLOOKUP(Tableau4[[#This Row],[poids (kg)]],Tableau5[],2,1)</f>
        <v>moyen</v>
      </c>
      <c r="I582">
        <v>19100</v>
      </c>
      <c r="J582" t="str">
        <f>LEFT(Tableau4[[#This Row],[CP]],2)</f>
        <v>19</v>
      </c>
      <c r="K582" t="s">
        <v>149</v>
      </c>
    </row>
    <row r="583" spans="1:11" x14ac:dyDescent="0.3">
      <c r="A583" s="29">
        <v>42871</v>
      </c>
      <c r="B583" t="s">
        <v>18</v>
      </c>
      <c r="C583" t="str">
        <f>VLOOKUP(Tableau4[[#This Row],[code livreur]],Tableau1[],2,0)</f>
        <v>Enzo</v>
      </c>
      <c r="D583" t="s">
        <v>144</v>
      </c>
      <c r="G583">
        <v>127</v>
      </c>
      <c r="H583" t="str">
        <f>VLOOKUP(Tableau4[[#This Row],[poids (kg)]],Tableau5[],2,1)</f>
        <v>moyen</v>
      </c>
      <c r="I583">
        <v>24210</v>
      </c>
      <c r="J583" t="str">
        <f>LEFT(Tableau4[[#This Row],[CP]],2)</f>
        <v>24</v>
      </c>
      <c r="K583" t="s">
        <v>68</v>
      </c>
    </row>
    <row r="584" spans="1:11" x14ac:dyDescent="0.3">
      <c r="A584" s="29">
        <v>42876</v>
      </c>
      <c r="B584" t="s">
        <v>18</v>
      </c>
      <c r="C584" t="str">
        <f>VLOOKUP(Tableau4[[#This Row],[code livreur]],Tableau1[],2,0)</f>
        <v>Enzo</v>
      </c>
      <c r="D584" t="s">
        <v>143</v>
      </c>
      <c r="G584">
        <v>127</v>
      </c>
      <c r="H584" t="str">
        <f>VLOOKUP(Tableau4[[#This Row],[poids (kg)]],Tableau5[],2,1)</f>
        <v>moyen</v>
      </c>
      <c r="I584">
        <v>24200</v>
      </c>
      <c r="J584" t="str">
        <f>LEFT(Tableau4[[#This Row],[CP]],2)</f>
        <v>24</v>
      </c>
      <c r="K584" t="s">
        <v>67</v>
      </c>
    </row>
    <row r="585" spans="1:11" x14ac:dyDescent="0.3">
      <c r="A585" s="29">
        <v>42879</v>
      </c>
      <c r="B585" t="s">
        <v>18</v>
      </c>
      <c r="C585" t="str">
        <f>VLOOKUP(Tableau4[[#This Row],[code livreur]],Tableau1[],2,0)</f>
        <v>Enzo</v>
      </c>
      <c r="D585" t="s">
        <v>146</v>
      </c>
      <c r="E585" t="s">
        <v>148</v>
      </c>
      <c r="G585">
        <v>127</v>
      </c>
      <c r="H585" t="str">
        <f>VLOOKUP(Tableau4[[#This Row],[poids (kg)]],Tableau5[],2,1)</f>
        <v>moyen</v>
      </c>
      <c r="I585">
        <v>24250</v>
      </c>
      <c r="J585" t="str">
        <f>LEFT(Tableau4[[#This Row],[CP]],2)</f>
        <v>24</v>
      </c>
      <c r="K585" t="s">
        <v>71</v>
      </c>
    </row>
    <row r="586" spans="1:11" x14ac:dyDescent="0.3">
      <c r="A586" s="29">
        <v>42927</v>
      </c>
      <c r="B586" t="s">
        <v>18</v>
      </c>
      <c r="C586" t="str">
        <f>VLOOKUP(Tableau4[[#This Row],[code livreur]],Tableau1[],2,0)</f>
        <v>Enzo</v>
      </c>
      <c r="D586" t="s">
        <v>147</v>
      </c>
      <c r="G586">
        <v>127</v>
      </c>
      <c r="H586" t="str">
        <f>VLOOKUP(Tableau4[[#This Row],[poids (kg)]],Tableau5[],2,1)</f>
        <v>moyen</v>
      </c>
      <c r="I586">
        <v>24380</v>
      </c>
      <c r="J586" t="str">
        <f>LEFT(Tableau4[[#This Row],[CP]],2)</f>
        <v>24</v>
      </c>
      <c r="K586" t="s">
        <v>81</v>
      </c>
    </row>
    <row r="587" spans="1:11" x14ac:dyDescent="0.3">
      <c r="A587" s="29">
        <v>42965</v>
      </c>
      <c r="B587" t="s">
        <v>18</v>
      </c>
      <c r="C587" t="str">
        <f>VLOOKUP(Tableau4[[#This Row],[code livreur]],Tableau1[],2,0)</f>
        <v>Enzo</v>
      </c>
      <c r="D587" t="s">
        <v>146</v>
      </c>
      <c r="G587">
        <v>127</v>
      </c>
      <c r="H587" t="str">
        <f>VLOOKUP(Tableau4[[#This Row],[poids (kg)]],Tableau5[],2,1)</f>
        <v>moyen</v>
      </c>
      <c r="I587">
        <v>24310</v>
      </c>
      <c r="J587" t="str">
        <f>LEFT(Tableau4[[#This Row],[CP]],2)</f>
        <v>24</v>
      </c>
      <c r="K587" t="s">
        <v>49</v>
      </c>
    </row>
    <row r="588" spans="1:11" x14ac:dyDescent="0.3">
      <c r="A588" s="29">
        <v>42966</v>
      </c>
      <c r="B588" t="s">
        <v>18</v>
      </c>
      <c r="C588" t="str">
        <f>VLOOKUP(Tableau4[[#This Row],[code livreur]],Tableau1[],2,0)</f>
        <v>Enzo</v>
      </c>
      <c r="D588" t="s">
        <v>145</v>
      </c>
      <c r="G588">
        <v>127</v>
      </c>
      <c r="H588" t="str">
        <f>VLOOKUP(Tableau4[[#This Row],[poids (kg)]],Tableau5[],2,1)</f>
        <v>moyen</v>
      </c>
      <c r="I588">
        <v>24650</v>
      </c>
      <c r="J588" t="str">
        <f>LEFT(Tableau4[[#This Row],[CP]],2)</f>
        <v>24</v>
      </c>
      <c r="K588" t="s">
        <v>104</v>
      </c>
    </row>
    <row r="589" spans="1:11" x14ac:dyDescent="0.3">
      <c r="A589" s="29">
        <v>42975</v>
      </c>
      <c r="B589" t="s">
        <v>18</v>
      </c>
      <c r="C589" t="str">
        <f>VLOOKUP(Tableau4[[#This Row],[code livreur]],Tableau1[],2,0)</f>
        <v>Enzo</v>
      </c>
      <c r="D589" t="s">
        <v>143</v>
      </c>
      <c r="G589">
        <v>127</v>
      </c>
      <c r="H589" t="str">
        <f>VLOOKUP(Tableau4[[#This Row],[poids (kg)]],Tableau5[],2,1)</f>
        <v>moyen</v>
      </c>
      <c r="I589">
        <v>24240</v>
      </c>
      <c r="J589" t="str">
        <f>LEFT(Tableau4[[#This Row],[CP]],2)</f>
        <v>24</v>
      </c>
      <c r="K589" t="s">
        <v>70</v>
      </c>
    </row>
    <row r="590" spans="1:11" x14ac:dyDescent="0.3">
      <c r="A590" s="29">
        <v>42998</v>
      </c>
      <c r="B590" t="s">
        <v>18</v>
      </c>
      <c r="C590" t="str">
        <f>VLOOKUP(Tableau4[[#This Row],[code livreur]],Tableau1[],2,0)</f>
        <v>Enzo</v>
      </c>
      <c r="D590" t="s">
        <v>143</v>
      </c>
      <c r="E590" t="s">
        <v>148</v>
      </c>
      <c r="G590">
        <v>127</v>
      </c>
      <c r="H590" t="str">
        <f>VLOOKUP(Tableau4[[#This Row],[poids (kg)]],Tableau5[],2,1)</f>
        <v>moyen</v>
      </c>
      <c r="I590">
        <v>24160</v>
      </c>
      <c r="J590" t="str">
        <f>LEFT(Tableau4[[#This Row],[CP]],2)</f>
        <v>24</v>
      </c>
      <c r="K590" t="s">
        <v>65</v>
      </c>
    </row>
    <row r="591" spans="1:11" x14ac:dyDescent="0.3">
      <c r="A591" s="29">
        <v>43002</v>
      </c>
      <c r="B591" t="s">
        <v>18</v>
      </c>
      <c r="C591" t="str">
        <f>VLOOKUP(Tableau4[[#This Row],[code livreur]],Tableau1[],2,0)</f>
        <v>Enzo</v>
      </c>
      <c r="D591" t="s">
        <v>143</v>
      </c>
      <c r="G591">
        <v>127</v>
      </c>
      <c r="H591" t="str">
        <f>VLOOKUP(Tableau4[[#This Row],[poids (kg)]],Tableau5[],2,1)</f>
        <v>moyen</v>
      </c>
      <c r="I591">
        <v>24430</v>
      </c>
      <c r="J591" t="str">
        <f>LEFT(Tableau4[[#This Row],[CP]],2)</f>
        <v>24</v>
      </c>
      <c r="K591" t="s">
        <v>85</v>
      </c>
    </row>
    <row r="592" spans="1:11" x14ac:dyDescent="0.3">
      <c r="A592" s="29">
        <v>43017</v>
      </c>
      <c r="B592" t="s">
        <v>27</v>
      </c>
      <c r="C592" t="str">
        <f>VLOOKUP(Tableau4[[#This Row],[code livreur]],Tableau1[],2,0)</f>
        <v>Niki</v>
      </c>
      <c r="D592" t="s">
        <v>143</v>
      </c>
      <c r="G592">
        <v>127</v>
      </c>
      <c r="H592" t="str">
        <f>VLOOKUP(Tableau4[[#This Row],[poids (kg)]],Tableau5[],2,1)</f>
        <v>moyen</v>
      </c>
      <c r="I592">
        <v>24000</v>
      </c>
      <c r="J592" t="str">
        <f>LEFT(Tableau4[[#This Row],[CP]],2)</f>
        <v>24</v>
      </c>
      <c r="K592" t="s">
        <v>58</v>
      </c>
    </row>
    <row r="593" spans="1:11" x14ac:dyDescent="0.3">
      <c r="A593" s="29">
        <v>43054</v>
      </c>
      <c r="B593" t="s">
        <v>16</v>
      </c>
      <c r="C593" t="str">
        <f>VLOOKUP(Tableau4[[#This Row],[code livreur]],Tableau1[],2,0)</f>
        <v>Prost</v>
      </c>
      <c r="D593" t="s">
        <v>142</v>
      </c>
      <c r="G593">
        <v>127</v>
      </c>
      <c r="H593" t="str">
        <f>VLOOKUP(Tableau4[[#This Row],[poids (kg)]],Tableau5[],2,1)</f>
        <v>moyen</v>
      </c>
      <c r="I593">
        <v>24330</v>
      </c>
      <c r="J593" t="str">
        <f>LEFT(Tableau4[[#This Row],[CP]],2)</f>
        <v>24</v>
      </c>
      <c r="K593" t="s">
        <v>77</v>
      </c>
    </row>
    <row r="594" spans="1:11" x14ac:dyDescent="0.3">
      <c r="A594" s="29">
        <v>43069</v>
      </c>
      <c r="B594" t="s">
        <v>28</v>
      </c>
      <c r="C594" t="str">
        <f>VLOOKUP(Tableau4[[#This Row],[code livreur]],Tableau1[],2,0)</f>
        <v>Thirion</v>
      </c>
      <c r="D594" t="s">
        <v>143</v>
      </c>
      <c r="G594">
        <v>127</v>
      </c>
      <c r="H594" t="str">
        <f>VLOOKUP(Tableau4[[#This Row],[poids (kg)]],Tableau5[],2,1)</f>
        <v>moyen</v>
      </c>
      <c r="I594">
        <v>24590</v>
      </c>
      <c r="J594" t="str">
        <f>LEFT(Tableau4[[#This Row],[CP]],2)</f>
        <v>24</v>
      </c>
      <c r="K594" t="s">
        <v>100</v>
      </c>
    </row>
    <row r="595" spans="1:11" x14ac:dyDescent="0.3">
      <c r="A595" s="29">
        <v>42860</v>
      </c>
      <c r="B595" t="s">
        <v>17</v>
      </c>
      <c r="C595" t="str">
        <f>VLOOKUP(Tableau4[[#This Row],[code livreur]],Tableau1[],2,0)</f>
        <v>Vettel</v>
      </c>
      <c r="D595" t="s">
        <v>143</v>
      </c>
      <c r="G595">
        <v>128</v>
      </c>
      <c r="H595" t="str">
        <f>VLOOKUP(Tableau4[[#This Row],[poids (kg)]],Tableau5[],2,1)</f>
        <v>moyen</v>
      </c>
      <c r="I595">
        <v>24800</v>
      </c>
      <c r="J595" t="str">
        <f>LEFT(Tableau4[[#This Row],[CP]],2)</f>
        <v>24</v>
      </c>
      <c r="K595" t="s">
        <v>107</v>
      </c>
    </row>
    <row r="596" spans="1:11" x14ac:dyDescent="0.3">
      <c r="A596" s="29">
        <v>42877</v>
      </c>
      <c r="B596" t="s">
        <v>19</v>
      </c>
      <c r="C596" t="str">
        <f>VLOOKUP(Tableau4[[#This Row],[code livreur]],Tableau1[],2,0)</f>
        <v>Dan</v>
      </c>
      <c r="D596" t="s">
        <v>147</v>
      </c>
      <c r="G596">
        <v>128</v>
      </c>
      <c r="H596" t="str">
        <f>VLOOKUP(Tableau4[[#This Row],[poids (kg)]],Tableau5[],2,1)</f>
        <v>moyen</v>
      </c>
      <c r="I596">
        <v>24480</v>
      </c>
      <c r="J596" t="str">
        <f>LEFT(Tableau4[[#This Row],[CP]],2)</f>
        <v>24</v>
      </c>
      <c r="K596" t="s">
        <v>89</v>
      </c>
    </row>
    <row r="597" spans="1:11" x14ac:dyDescent="0.3">
      <c r="A597" s="29">
        <v>42956</v>
      </c>
      <c r="B597" t="s">
        <v>30</v>
      </c>
      <c r="C597" t="str">
        <f>VLOOKUP(Tableau4[[#This Row],[code livreur]],Tableau1[],2,0)</f>
        <v>Du Gast</v>
      </c>
      <c r="D597" t="s">
        <v>142</v>
      </c>
      <c r="G597">
        <v>128</v>
      </c>
      <c r="H597" t="str">
        <f>VLOOKUP(Tableau4[[#This Row],[poids (kg)]],Tableau5[],2,1)</f>
        <v>moyen</v>
      </c>
      <c r="I597">
        <v>24640</v>
      </c>
      <c r="J597" t="str">
        <f>LEFT(Tableau4[[#This Row],[CP]],2)</f>
        <v>24</v>
      </c>
      <c r="K597" t="s">
        <v>53</v>
      </c>
    </row>
    <row r="598" spans="1:11" x14ac:dyDescent="0.3">
      <c r="A598" s="29">
        <v>42963</v>
      </c>
      <c r="B598" t="s">
        <v>18</v>
      </c>
      <c r="C598" t="str">
        <f>VLOOKUP(Tableau4[[#This Row],[code livreur]],Tableau1[],2,0)</f>
        <v>Enzo</v>
      </c>
      <c r="D598" t="s">
        <v>146</v>
      </c>
      <c r="G598">
        <v>128</v>
      </c>
      <c r="H598" t="str">
        <f>VLOOKUP(Tableau4[[#This Row],[poids (kg)]],Tableau5[],2,1)</f>
        <v>moyen</v>
      </c>
      <c r="I598">
        <v>24390</v>
      </c>
      <c r="J598" t="str">
        <f>LEFT(Tableau4[[#This Row],[CP]],2)</f>
        <v>24</v>
      </c>
      <c r="K598" t="s">
        <v>82</v>
      </c>
    </row>
    <row r="599" spans="1:11" x14ac:dyDescent="0.3">
      <c r="A599" s="29">
        <v>43003</v>
      </c>
      <c r="B599" t="s">
        <v>26</v>
      </c>
      <c r="C599" t="str">
        <f>VLOOKUP(Tableau4[[#This Row],[code livreur]],Tableau1[],2,0)</f>
        <v>Jack</v>
      </c>
      <c r="D599" t="s">
        <v>147</v>
      </c>
      <c r="G599">
        <v>128</v>
      </c>
      <c r="H599" t="str">
        <f>VLOOKUP(Tableau4[[#This Row],[poids (kg)]],Tableau5[],2,1)</f>
        <v>moyen</v>
      </c>
      <c r="I599">
        <v>24290</v>
      </c>
      <c r="J599" t="str">
        <f>LEFT(Tableau4[[#This Row],[CP]],2)</f>
        <v>24</v>
      </c>
      <c r="K599" t="s">
        <v>74</v>
      </c>
    </row>
    <row r="600" spans="1:11" x14ac:dyDescent="0.3">
      <c r="A600" s="29">
        <v>43007</v>
      </c>
      <c r="B600" t="s">
        <v>29</v>
      </c>
      <c r="C600" t="str">
        <f>VLOOKUP(Tableau4[[#This Row],[code livreur]],Tableau1[],2,0)</f>
        <v>Mouton</v>
      </c>
      <c r="D600" t="s">
        <v>144</v>
      </c>
      <c r="G600">
        <v>128</v>
      </c>
      <c r="H600" t="str">
        <f>VLOOKUP(Tableau4[[#This Row],[poids (kg)]],Tableau5[],2,1)</f>
        <v>moyen</v>
      </c>
      <c r="I600">
        <v>24450</v>
      </c>
      <c r="J600" t="str">
        <f>LEFT(Tableau4[[#This Row],[CP]],2)</f>
        <v>24</v>
      </c>
      <c r="K600" t="s">
        <v>86</v>
      </c>
    </row>
    <row r="601" spans="1:11" x14ac:dyDescent="0.3">
      <c r="A601" s="29">
        <v>43017</v>
      </c>
      <c r="B601" t="s">
        <v>27</v>
      </c>
      <c r="C601" t="str">
        <f>VLOOKUP(Tableau4[[#This Row],[code livreur]],Tableau1[],2,0)</f>
        <v>Niki</v>
      </c>
      <c r="D601" t="s">
        <v>147</v>
      </c>
      <c r="G601">
        <v>128</v>
      </c>
      <c r="H601" t="str">
        <f>VLOOKUP(Tableau4[[#This Row],[poids (kg)]],Tableau5[],2,1)</f>
        <v>moyen</v>
      </c>
      <c r="I601">
        <v>24510</v>
      </c>
      <c r="J601" t="str">
        <f>LEFT(Tableau4[[#This Row],[CP]],2)</f>
        <v>24</v>
      </c>
      <c r="K601" t="s">
        <v>92</v>
      </c>
    </row>
    <row r="602" spans="1:11" x14ac:dyDescent="0.3">
      <c r="A602" s="29">
        <v>42871</v>
      </c>
      <c r="B602" t="s">
        <v>16</v>
      </c>
      <c r="C602" t="str">
        <f>VLOOKUP(Tableau4[[#This Row],[code livreur]],Tableau1[],2,0)</f>
        <v>Prost</v>
      </c>
      <c r="D602" t="s">
        <v>143</v>
      </c>
      <c r="G602">
        <v>129</v>
      </c>
      <c r="H602" t="str">
        <f>VLOOKUP(Tableau4[[#This Row],[poids (kg)]],Tableau5[],2,1)</f>
        <v>moyen</v>
      </c>
      <c r="I602">
        <v>24460</v>
      </c>
      <c r="J602" t="str">
        <f>LEFT(Tableau4[[#This Row],[CP]],2)</f>
        <v>24</v>
      </c>
      <c r="K602" t="s">
        <v>87</v>
      </c>
    </row>
    <row r="603" spans="1:11" x14ac:dyDescent="0.3">
      <c r="A603" s="29">
        <v>42875</v>
      </c>
      <c r="B603" t="s">
        <v>28</v>
      </c>
      <c r="C603" t="str">
        <f>VLOOKUP(Tableau4[[#This Row],[code livreur]],Tableau1[],2,0)</f>
        <v>Thirion</v>
      </c>
      <c r="D603" t="s">
        <v>144</v>
      </c>
      <c r="G603">
        <v>129</v>
      </c>
      <c r="H603" t="str">
        <f>VLOOKUP(Tableau4[[#This Row],[poids (kg)]],Tableau5[],2,1)</f>
        <v>moyen</v>
      </c>
      <c r="I603">
        <v>24460</v>
      </c>
      <c r="J603" t="str">
        <f>LEFT(Tableau4[[#This Row],[CP]],2)</f>
        <v>24</v>
      </c>
      <c r="K603" t="s">
        <v>87</v>
      </c>
    </row>
    <row r="604" spans="1:11" x14ac:dyDescent="0.3">
      <c r="A604" s="29">
        <v>42876</v>
      </c>
      <c r="B604" t="s">
        <v>17</v>
      </c>
      <c r="C604" t="str">
        <f>VLOOKUP(Tableau4[[#This Row],[code livreur]],Tableau1[],2,0)</f>
        <v>Vettel</v>
      </c>
      <c r="D604" t="s">
        <v>147</v>
      </c>
      <c r="G604">
        <v>129</v>
      </c>
      <c r="H604" t="str">
        <f>VLOOKUP(Tableau4[[#This Row],[poids (kg)]],Tableau5[],2,1)</f>
        <v>moyen</v>
      </c>
      <c r="I604">
        <v>24570</v>
      </c>
      <c r="J604" t="str">
        <f>LEFT(Tableau4[[#This Row],[CP]],2)</f>
        <v>24</v>
      </c>
      <c r="K604" t="s">
        <v>98</v>
      </c>
    </row>
    <row r="605" spans="1:11" x14ac:dyDescent="0.3">
      <c r="A605" s="29">
        <v>42879</v>
      </c>
      <c r="B605" t="s">
        <v>19</v>
      </c>
      <c r="C605" t="str">
        <f>VLOOKUP(Tableau4[[#This Row],[code livreur]],Tableau1[],2,0)</f>
        <v>Dan</v>
      </c>
      <c r="D605" t="s">
        <v>147</v>
      </c>
      <c r="G605">
        <v>129</v>
      </c>
      <c r="H605" t="str">
        <f>VLOOKUP(Tableau4[[#This Row],[poids (kg)]],Tableau5[],2,1)</f>
        <v>moyen</v>
      </c>
      <c r="I605">
        <v>24540</v>
      </c>
      <c r="J605" t="str">
        <f>LEFT(Tableau4[[#This Row],[CP]],2)</f>
        <v>24</v>
      </c>
      <c r="K605" t="s">
        <v>95</v>
      </c>
    </row>
    <row r="606" spans="1:11" x14ac:dyDescent="0.3">
      <c r="A606" s="29">
        <v>42942</v>
      </c>
      <c r="B606" t="s">
        <v>30</v>
      </c>
      <c r="C606" t="str">
        <f>VLOOKUP(Tableau4[[#This Row],[code livreur]],Tableau1[],2,0)</f>
        <v>Du Gast</v>
      </c>
      <c r="D606" t="s">
        <v>144</v>
      </c>
      <c r="E606" t="s">
        <v>148</v>
      </c>
      <c r="G606">
        <v>129</v>
      </c>
      <c r="H606" t="str">
        <f>VLOOKUP(Tableau4[[#This Row],[poids (kg)]],Tableau5[],2,1)</f>
        <v>moyen</v>
      </c>
      <c r="I606">
        <v>24420</v>
      </c>
      <c r="J606" t="str">
        <f>LEFT(Tableau4[[#This Row],[CP]],2)</f>
        <v>24</v>
      </c>
      <c r="K606" t="s">
        <v>84</v>
      </c>
    </row>
    <row r="607" spans="1:11" x14ac:dyDescent="0.3">
      <c r="A607" s="29">
        <v>42964</v>
      </c>
      <c r="B607" t="s">
        <v>18</v>
      </c>
      <c r="C607" t="str">
        <f>VLOOKUP(Tableau4[[#This Row],[code livreur]],Tableau1[],2,0)</f>
        <v>Enzo</v>
      </c>
      <c r="D607" t="s">
        <v>142</v>
      </c>
      <c r="G607">
        <v>129</v>
      </c>
      <c r="H607" t="str">
        <f>VLOOKUP(Tableau4[[#This Row],[poids (kg)]],Tableau5[],2,1)</f>
        <v>moyen</v>
      </c>
      <c r="I607">
        <v>24650</v>
      </c>
      <c r="J607" t="str">
        <f>LEFT(Tableau4[[#This Row],[CP]],2)</f>
        <v>24</v>
      </c>
      <c r="K607" t="s">
        <v>104</v>
      </c>
    </row>
    <row r="608" spans="1:11" x14ac:dyDescent="0.3">
      <c r="A608" s="29">
        <v>42990</v>
      </c>
      <c r="B608" t="s">
        <v>26</v>
      </c>
      <c r="C608" t="str">
        <f>VLOOKUP(Tableau4[[#This Row],[code livreur]],Tableau1[],2,0)</f>
        <v>Jack</v>
      </c>
      <c r="D608" t="s">
        <v>145</v>
      </c>
      <c r="G608">
        <v>129</v>
      </c>
      <c r="H608" t="str">
        <f>VLOOKUP(Tableau4[[#This Row],[poids (kg)]],Tableau5[],2,1)</f>
        <v>moyen</v>
      </c>
      <c r="I608">
        <v>24170</v>
      </c>
      <c r="J608" t="str">
        <f>LEFT(Tableau4[[#This Row],[CP]],2)</f>
        <v>24</v>
      </c>
      <c r="K608" t="s">
        <v>50</v>
      </c>
    </row>
    <row r="609" spans="1:11" x14ac:dyDescent="0.3">
      <c r="A609" s="29">
        <v>43003</v>
      </c>
      <c r="B609" t="s">
        <v>29</v>
      </c>
      <c r="C609" t="str">
        <f>VLOOKUP(Tableau4[[#This Row],[code livreur]],Tableau1[],2,0)</f>
        <v>Mouton</v>
      </c>
      <c r="D609" t="s">
        <v>147</v>
      </c>
      <c r="G609">
        <v>129</v>
      </c>
      <c r="H609" t="str">
        <f>VLOOKUP(Tableau4[[#This Row],[poids (kg)]],Tableau5[],2,1)</f>
        <v>moyen</v>
      </c>
      <c r="I609">
        <v>24340</v>
      </c>
      <c r="J609" t="str">
        <f>LEFT(Tableau4[[#This Row],[CP]],2)</f>
        <v>24</v>
      </c>
      <c r="K609" t="s">
        <v>56</v>
      </c>
    </row>
    <row r="610" spans="1:11" x14ac:dyDescent="0.3">
      <c r="A610" s="29">
        <v>43072</v>
      </c>
      <c r="B610" t="s">
        <v>27</v>
      </c>
      <c r="C610" t="str">
        <f>VLOOKUP(Tableau4[[#This Row],[code livreur]],Tableau1[],2,0)</f>
        <v>Niki</v>
      </c>
      <c r="D610" t="s">
        <v>143</v>
      </c>
      <c r="G610">
        <v>129</v>
      </c>
      <c r="H610" t="str">
        <f>VLOOKUP(Tableau4[[#This Row],[poids (kg)]],Tableau5[],2,1)</f>
        <v>moyen</v>
      </c>
      <c r="I610">
        <v>24170</v>
      </c>
      <c r="J610" t="str">
        <f>LEFT(Tableau4[[#This Row],[CP]],2)</f>
        <v>24</v>
      </c>
      <c r="K610" t="s">
        <v>50</v>
      </c>
    </row>
    <row r="611" spans="1:11" x14ac:dyDescent="0.3">
      <c r="A611" s="29">
        <v>42903</v>
      </c>
      <c r="B611" t="s">
        <v>16</v>
      </c>
      <c r="C611" t="str">
        <f>VLOOKUP(Tableau4[[#This Row],[code livreur]],Tableau1[],2,0)</f>
        <v>Prost</v>
      </c>
      <c r="D611" t="s">
        <v>147</v>
      </c>
      <c r="G611">
        <v>130</v>
      </c>
      <c r="H611" t="str">
        <f>VLOOKUP(Tableau4[[#This Row],[poids (kg)]],Tableau5[],2,1)</f>
        <v>moyen</v>
      </c>
      <c r="I611">
        <v>24270</v>
      </c>
      <c r="J611" t="str">
        <f>LEFT(Tableau4[[#This Row],[CP]],2)</f>
        <v>24</v>
      </c>
      <c r="K611" t="s">
        <v>73</v>
      </c>
    </row>
    <row r="612" spans="1:11" x14ac:dyDescent="0.3">
      <c r="A612" s="29">
        <v>42945</v>
      </c>
      <c r="B612" t="s">
        <v>28</v>
      </c>
      <c r="C612" t="str">
        <f>VLOOKUP(Tableau4[[#This Row],[code livreur]],Tableau1[],2,0)</f>
        <v>Thirion</v>
      </c>
      <c r="D612" t="s">
        <v>143</v>
      </c>
      <c r="G612">
        <v>130</v>
      </c>
      <c r="H612" t="str">
        <f>VLOOKUP(Tableau4[[#This Row],[poids (kg)]],Tableau5[],2,1)</f>
        <v>moyen</v>
      </c>
      <c r="I612">
        <v>24490</v>
      </c>
      <c r="J612" t="str">
        <f>LEFT(Tableau4[[#This Row],[CP]],2)</f>
        <v>24</v>
      </c>
      <c r="K612" t="s">
        <v>90</v>
      </c>
    </row>
    <row r="613" spans="1:11" x14ac:dyDescent="0.3">
      <c r="A613" s="29">
        <v>42972</v>
      </c>
      <c r="B613" t="s">
        <v>17</v>
      </c>
      <c r="C613" t="str">
        <f>VLOOKUP(Tableau4[[#This Row],[code livreur]],Tableau1[],2,0)</f>
        <v>Vettel</v>
      </c>
      <c r="D613" t="s">
        <v>147</v>
      </c>
      <c r="G613">
        <v>130</v>
      </c>
      <c r="H613" t="str">
        <f>VLOOKUP(Tableau4[[#This Row],[poids (kg)]],Tableau5[],2,1)</f>
        <v>moyen</v>
      </c>
      <c r="I613">
        <v>24610</v>
      </c>
      <c r="J613" t="str">
        <f>LEFT(Tableau4[[#This Row],[CP]],2)</f>
        <v>24</v>
      </c>
      <c r="K613" t="s">
        <v>101</v>
      </c>
    </row>
    <row r="614" spans="1:11" x14ac:dyDescent="0.3">
      <c r="A614" s="29">
        <v>42980</v>
      </c>
      <c r="B614" t="s">
        <v>19</v>
      </c>
      <c r="C614" t="str">
        <f>VLOOKUP(Tableau4[[#This Row],[code livreur]],Tableau1[],2,0)</f>
        <v>Dan</v>
      </c>
      <c r="D614" t="s">
        <v>142</v>
      </c>
      <c r="G614">
        <v>130</v>
      </c>
      <c r="H614" t="str">
        <f>VLOOKUP(Tableau4[[#This Row],[poids (kg)]],Tableau5[],2,1)</f>
        <v>moyen</v>
      </c>
      <c r="I614">
        <v>24210</v>
      </c>
      <c r="J614" t="str">
        <f>LEFT(Tableau4[[#This Row],[CP]],2)</f>
        <v>24</v>
      </c>
      <c r="K614" t="s">
        <v>68</v>
      </c>
    </row>
    <row r="615" spans="1:11" x14ac:dyDescent="0.3">
      <c r="A615" s="29">
        <v>42999</v>
      </c>
      <c r="B615" t="s">
        <v>30</v>
      </c>
      <c r="C615" t="str">
        <f>VLOOKUP(Tableau4[[#This Row],[code livreur]],Tableau1[],2,0)</f>
        <v>Du Gast</v>
      </c>
      <c r="D615" t="s">
        <v>147</v>
      </c>
      <c r="G615">
        <v>130</v>
      </c>
      <c r="H615" t="str">
        <f>VLOOKUP(Tableau4[[#This Row],[poids (kg)]],Tableau5[],2,1)</f>
        <v>moyen</v>
      </c>
      <c r="I615">
        <v>24320</v>
      </c>
      <c r="J615" t="str">
        <f>LEFT(Tableau4[[#This Row],[CP]],2)</f>
        <v>24</v>
      </c>
      <c r="K615" t="s">
        <v>76</v>
      </c>
    </row>
    <row r="616" spans="1:11" x14ac:dyDescent="0.3">
      <c r="A616" s="29">
        <v>42898</v>
      </c>
      <c r="B616" t="s">
        <v>18</v>
      </c>
      <c r="C616" t="str">
        <f>VLOOKUP(Tableau4[[#This Row],[code livreur]],Tableau1[],2,0)</f>
        <v>Enzo</v>
      </c>
      <c r="D616" t="s">
        <v>145</v>
      </c>
      <c r="G616">
        <v>131</v>
      </c>
      <c r="H616" t="str">
        <f>VLOOKUP(Tableau4[[#This Row],[poids (kg)]],Tableau5[],2,1)</f>
        <v>moyen</v>
      </c>
      <c r="I616">
        <v>24570</v>
      </c>
      <c r="J616" t="str">
        <f>LEFT(Tableau4[[#This Row],[CP]],2)</f>
        <v>24</v>
      </c>
      <c r="K616" t="s">
        <v>98</v>
      </c>
    </row>
    <row r="617" spans="1:11" x14ac:dyDescent="0.3">
      <c r="A617" s="29">
        <v>42990</v>
      </c>
      <c r="B617" t="s">
        <v>26</v>
      </c>
      <c r="C617" t="str">
        <f>VLOOKUP(Tableau4[[#This Row],[code livreur]],Tableau1[],2,0)</f>
        <v>Jack</v>
      </c>
      <c r="D617" t="s">
        <v>143</v>
      </c>
      <c r="G617">
        <v>131</v>
      </c>
      <c r="H617" t="str">
        <f>VLOOKUP(Tableau4[[#This Row],[poids (kg)]],Tableau5[],2,1)</f>
        <v>moyen</v>
      </c>
      <c r="I617">
        <v>24620</v>
      </c>
      <c r="J617" t="str">
        <f>LEFT(Tableau4[[#This Row],[CP]],2)</f>
        <v>24</v>
      </c>
      <c r="K617" t="s">
        <v>102</v>
      </c>
    </row>
    <row r="618" spans="1:11" x14ac:dyDescent="0.3">
      <c r="A618" s="29">
        <v>43003</v>
      </c>
      <c r="B618" t="s">
        <v>29</v>
      </c>
      <c r="C618" t="str">
        <f>VLOOKUP(Tableau4[[#This Row],[code livreur]],Tableau1[],2,0)</f>
        <v>Mouton</v>
      </c>
      <c r="D618" t="s">
        <v>142</v>
      </c>
      <c r="G618">
        <v>131</v>
      </c>
      <c r="H618" t="str">
        <f>VLOOKUP(Tableau4[[#This Row],[poids (kg)]],Tableau5[],2,1)</f>
        <v>moyen</v>
      </c>
      <c r="I618">
        <v>24140</v>
      </c>
      <c r="J618" t="str">
        <f>LEFT(Tableau4[[#This Row],[CP]],2)</f>
        <v>24</v>
      </c>
      <c r="K618" t="s">
        <v>63</v>
      </c>
    </row>
    <row r="619" spans="1:11" x14ac:dyDescent="0.3">
      <c r="A619" s="29">
        <v>42844</v>
      </c>
      <c r="B619" t="s">
        <v>27</v>
      </c>
      <c r="C619" t="str">
        <f>VLOOKUP(Tableau4[[#This Row],[code livreur]],Tableau1[],2,0)</f>
        <v>Niki</v>
      </c>
      <c r="D619" t="s">
        <v>146</v>
      </c>
      <c r="G619">
        <v>132</v>
      </c>
      <c r="H619" t="str">
        <f>VLOOKUP(Tableau4[[#This Row],[poids (kg)]],Tableau5[],2,1)</f>
        <v>moyen</v>
      </c>
      <c r="I619">
        <v>24750</v>
      </c>
      <c r="J619" t="str">
        <f>LEFT(Tableau4[[#This Row],[CP]],2)</f>
        <v>24</v>
      </c>
      <c r="K619" t="s">
        <v>51</v>
      </c>
    </row>
    <row r="620" spans="1:11" x14ac:dyDescent="0.3">
      <c r="A620" s="29">
        <v>42851</v>
      </c>
      <c r="B620" t="s">
        <v>16</v>
      </c>
      <c r="C620" t="str">
        <f>VLOOKUP(Tableau4[[#This Row],[code livreur]],Tableau1[],2,0)</f>
        <v>Prost</v>
      </c>
      <c r="D620" t="s">
        <v>142</v>
      </c>
      <c r="G620">
        <v>132</v>
      </c>
      <c r="H620" t="str">
        <f>VLOOKUP(Tableau4[[#This Row],[poids (kg)]],Tableau5[],2,1)</f>
        <v>moyen</v>
      </c>
      <c r="I620">
        <v>24470</v>
      </c>
      <c r="J620" t="str">
        <f>LEFT(Tableau4[[#This Row],[CP]],2)</f>
        <v>24</v>
      </c>
      <c r="K620" t="s">
        <v>88</v>
      </c>
    </row>
    <row r="621" spans="1:11" x14ac:dyDescent="0.3">
      <c r="A621" s="29">
        <v>42870</v>
      </c>
      <c r="B621" t="s">
        <v>28</v>
      </c>
      <c r="C621" t="str">
        <f>VLOOKUP(Tableau4[[#This Row],[code livreur]],Tableau1[],2,0)</f>
        <v>Thirion</v>
      </c>
      <c r="D621" t="s">
        <v>147</v>
      </c>
      <c r="G621">
        <v>132</v>
      </c>
      <c r="H621" t="str">
        <f>VLOOKUP(Tableau4[[#This Row],[poids (kg)]],Tableau5[],2,1)</f>
        <v>moyen</v>
      </c>
      <c r="I621">
        <v>24330</v>
      </c>
      <c r="J621" t="str">
        <f>LEFT(Tableau4[[#This Row],[CP]],2)</f>
        <v>24</v>
      </c>
      <c r="K621" t="s">
        <v>77</v>
      </c>
    </row>
    <row r="622" spans="1:11" x14ac:dyDescent="0.3">
      <c r="A622" s="29">
        <v>42898</v>
      </c>
      <c r="B622" t="s">
        <v>17</v>
      </c>
      <c r="C622" t="str">
        <f>VLOOKUP(Tableau4[[#This Row],[code livreur]],Tableau1[],2,0)</f>
        <v>Vettel</v>
      </c>
      <c r="D622" t="s">
        <v>142</v>
      </c>
      <c r="G622">
        <v>132</v>
      </c>
      <c r="H622" t="str">
        <f>VLOOKUP(Tableau4[[#This Row],[poids (kg)]],Tableau5[],2,1)</f>
        <v>moyen</v>
      </c>
      <c r="I622">
        <v>24310</v>
      </c>
      <c r="J622" t="str">
        <f>LEFT(Tableau4[[#This Row],[CP]],2)</f>
        <v>24</v>
      </c>
      <c r="K622" t="s">
        <v>49</v>
      </c>
    </row>
    <row r="623" spans="1:11" x14ac:dyDescent="0.3">
      <c r="A623" s="29">
        <v>42912</v>
      </c>
      <c r="B623" t="s">
        <v>19</v>
      </c>
      <c r="C623" t="str">
        <f>VLOOKUP(Tableau4[[#This Row],[code livreur]],Tableau1[],2,0)</f>
        <v>Dan</v>
      </c>
      <c r="D623" t="s">
        <v>142</v>
      </c>
      <c r="G623">
        <v>132</v>
      </c>
      <c r="H623" t="str">
        <f>VLOOKUP(Tableau4[[#This Row],[poids (kg)]],Tableau5[],2,1)</f>
        <v>moyen</v>
      </c>
      <c r="I623">
        <v>24600</v>
      </c>
      <c r="J623" t="str">
        <f>LEFT(Tableau4[[#This Row],[CP]],2)</f>
        <v>24</v>
      </c>
      <c r="K623" t="s">
        <v>48</v>
      </c>
    </row>
    <row r="624" spans="1:11" x14ac:dyDescent="0.3">
      <c r="A624" s="29">
        <v>42930</v>
      </c>
      <c r="B624" t="s">
        <v>30</v>
      </c>
      <c r="C624" t="str">
        <f>VLOOKUP(Tableau4[[#This Row],[code livreur]],Tableau1[],2,0)</f>
        <v>Du Gast</v>
      </c>
      <c r="D624" t="s">
        <v>147</v>
      </c>
      <c r="G624">
        <v>132</v>
      </c>
      <c r="H624" t="str">
        <f>VLOOKUP(Tableau4[[#This Row],[poids (kg)]],Tableau5[],2,1)</f>
        <v>moyen</v>
      </c>
      <c r="I624">
        <v>24650</v>
      </c>
      <c r="J624" t="str">
        <f>LEFT(Tableau4[[#This Row],[CP]],2)</f>
        <v>24</v>
      </c>
      <c r="K624" t="s">
        <v>104</v>
      </c>
    </row>
    <row r="625" spans="1:11" x14ac:dyDescent="0.3">
      <c r="A625" s="29">
        <v>42950</v>
      </c>
      <c r="B625" t="s">
        <v>18</v>
      </c>
      <c r="C625" t="str">
        <f>VLOOKUP(Tableau4[[#This Row],[code livreur]],Tableau1[],2,0)</f>
        <v>Enzo</v>
      </c>
      <c r="D625" t="s">
        <v>146</v>
      </c>
      <c r="G625">
        <v>132</v>
      </c>
      <c r="H625" t="str">
        <f>VLOOKUP(Tableau4[[#This Row],[poids (kg)]],Tableau5[],2,1)</f>
        <v>moyen</v>
      </c>
      <c r="I625">
        <v>24500</v>
      </c>
      <c r="J625" t="str">
        <f>LEFT(Tableau4[[#This Row],[CP]],2)</f>
        <v>24</v>
      </c>
      <c r="K625" t="s">
        <v>91</v>
      </c>
    </row>
    <row r="626" spans="1:11" x14ac:dyDescent="0.3">
      <c r="A626" s="29">
        <v>43066</v>
      </c>
      <c r="B626" t="s">
        <v>26</v>
      </c>
      <c r="C626" t="str">
        <f>VLOOKUP(Tableau4[[#This Row],[code livreur]],Tableau1[],2,0)</f>
        <v>Jack</v>
      </c>
      <c r="D626" t="s">
        <v>142</v>
      </c>
      <c r="G626">
        <v>132</v>
      </c>
      <c r="H626" t="str">
        <f>VLOOKUP(Tableau4[[#This Row],[poids (kg)]],Tableau5[],2,1)</f>
        <v>moyen</v>
      </c>
      <c r="I626">
        <v>24470</v>
      </c>
      <c r="J626" t="str">
        <f>LEFT(Tableau4[[#This Row],[CP]],2)</f>
        <v>24</v>
      </c>
      <c r="K626" t="s">
        <v>88</v>
      </c>
    </row>
    <row r="627" spans="1:11" x14ac:dyDescent="0.3">
      <c r="A627" s="29">
        <v>42849</v>
      </c>
      <c r="B627" t="s">
        <v>29</v>
      </c>
      <c r="C627" t="str">
        <f>VLOOKUP(Tableau4[[#This Row],[code livreur]],Tableau1[],2,0)</f>
        <v>Mouton</v>
      </c>
      <c r="D627" t="s">
        <v>143</v>
      </c>
      <c r="G627">
        <v>133</v>
      </c>
      <c r="H627" t="str">
        <f>VLOOKUP(Tableau4[[#This Row],[poids (kg)]],Tableau5[],2,1)</f>
        <v>moyen</v>
      </c>
      <c r="I627">
        <v>24000</v>
      </c>
      <c r="J627" t="str">
        <f>LEFT(Tableau4[[#This Row],[CP]],2)</f>
        <v>24</v>
      </c>
      <c r="K627" t="s">
        <v>58</v>
      </c>
    </row>
    <row r="628" spans="1:11" x14ac:dyDescent="0.3">
      <c r="A628" s="29">
        <v>42884</v>
      </c>
      <c r="B628" t="s">
        <v>27</v>
      </c>
      <c r="C628" t="str">
        <f>VLOOKUP(Tableau4[[#This Row],[code livreur]],Tableau1[],2,0)</f>
        <v>Niki</v>
      </c>
      <c r="D628" t="s">
        <v>145</v>
      </c>
      <c r="G628">
        <v>133</v>
      </c>
      <c r="H628" t="str">
        <f>VLOOKUP(Tableau4[[#This Row],[poids (kg)]],Tableau5[],2,1)</f>
        <v>moyen</v>
      </c>
      <c r="I628">
        <v>24590</v>
      </c>
      <c r="J628" t="str">
        <f>LEFT(Tableau4[[#This Row],[CP]],2)</f>
        <v>24</v>
      </c>
      <c r="K628" t="s">
        <v>100</v>
      </c>
    </row>
    <row r="629" spans="1:11" x14ac:dyDescent="0.3">
      <c r="A629" s="29">
        <v>42886</v>
      </c>
      <c r="B629" t="s">
        <v>16</v>
      </c>
      <c r="C629" t="str">
        <f>VLOOKUP(Tableau4[[#This Row],[code livreur]],Tableau1[],2,0)</f>
        <v>Prost</v>
      </c>
      <c r="D629" t="s">
        <v>146</v>
      </c>
      <c r="G629">
        <v>133</v>
      </c>
      <c r="H629" t="str">
        <f>VLOOKUP(Tableau4[[#This Row],[poids (kg)]],Tableau5[],2,1)</f>
        <v>moyen</v>
      </c>
      <c r="I629">
        <v>24100</v>
      </c>
      <c r="J629" t="str">
        <f>LEFT(Tableau4[[#This Row],[CP]],2)</f>
        <v>24</v>
      </c>
      <c r="K629" t="s">
        <v>59</v>
      </c>
    </row>
    <row r="630" spans="1:11" x14ac:dyDescent="0.3">
      <c r="A630" s="29">
        <v>42918</v>
      </c>
      <c r="B630" t="s">
        <v>28</v>
      </c>
      <c r="C630" t="str">
        <f>VLOOKUP(Tableau4[[#This Row],[code livreur]],Tableau1[],2,0)</f>
        <v>Thirion</v>
      </c>
      <c r="D630" t="s">
        <v>146</v>
      </c>
      <c r="G630">
        <v>133</v>
      </c>
      <c r="H630" t="str">
        <f>VLOOKUP(Tableau4[[#This Row],[poids (kg)]],Tableau5[],2,1)</f>
        <v>moyen</v>
      </c>
      <c r="I630">
        <v>24320</v>
      </c>
      <c r="J630" t="str">
        <f>LEFT(Tableau4[[#This Row],[CP]],2)</f>
        <v>24</v>
      </c>
      <c r="K630" t="s">
        <v>76</v>
      </c>
    </row>
    <row r="631" spans="1:11" x14ac:dyDescent="0.3">
      <c r="A631" s="29">
        <v>42933</v>
      </c>
      <c r="B631" t="s">
        <v>17</v>
      </c>
      <c r="C631" t="str">
        <f>VLOOKUP(Tableau4[[#This Row],[code livreur]],Tableau1[],2,0)</f>
        <v>Vettel</v>
      </c>
      <c r="D631" t="s">
        <v>145</v>
      </c>
      <c r="G631">
        <v>133</v>
      </c>
      <c r="H631" t="str">
        <f>VLOOKUP(Tableau4[[#This Row],[poids (kg)]],Tableau5[],2,1)</f>
        <v>moyen</v>
      </c>
      <c r="I631">
        <v>24400</v>
      </c>
      <c r="J631" t="str">
        <f>LEFT(Tableau4[[#This Row],[CP]],2)</f>
        <v>24</v>
      </c>
      <c r="K631" t="s">
        <v>83</v>
      </c>
    </row>
    <row r="632" spans="1:11" x14ac:dyDescent="0.3">
      <c r="A632" s="29">
        <v>42940</v>
      </c>
      <c r="B632" t="s">
        <v>19</v>
      </c>
      <c r="C632" t="str">
        <f>VLOOKUP(Tableau4[[#This Row],[code livreur]],Tableau1[],2,0)</f>
        <v>Dan</v>
      </c>
      <c r="D632" t="s">
        <v>147</v>
      </c>
      <c r="G632">
        <v>133</v>
      </c>
      <c r="H632" t="str">
        <f>VLOOKUP(Tableau4[[#This Row],[poids (kg)]],Tableau5[],2,1)</f>
        <v>moyen</v>
      </c>
      <c r="I632">
        <v>24700</v>
      </c>
      <c r="J632" t="str">
        <f>LEFT(Tableau4[[#This Row],[CP]],2)</f>
        <v>24</v>
      </c>
      <c r="K632" t="s">
        <v>106</v>
      </c>
    </row>
    <row r="633" spans="1:11" x14ac:dyDescent="0.3">
      <c r="A633" s="29">
        <v>42983</v>
      </c>
      <c r="B633" t="s">
        <v>30</v>
      </c>
      <c r="C633" t="str">
        <f>VLOOKUP(Tableau4[[#This Row],[code livreur]],Tableau1[],2,0)</f>
        <v>Du Gast</v>
      </c>
      <c r="D633" t="s">
        <v>146</v>
      </c>
      <c r="G633">
        <v>133</v>
      </c>
      <c r="H633" t="str">
        <f>VLOOKUP(Tableau4[[#This Row],[poids (kg)]],Tableau5[],2,1)</f>
        <v>moyen</v>
      </c>
      <c r="I633">
        <v>24630</v>
      </c>
      <c r="J633" t="str">
        <f>LEFT(Tableau4[[#This Row],[CP]],2)</f>
        <v>24</v>
      </c>
      <c r="K633" t="s">
        <v>103</v>
      </c>
    </row>
    <row r="634" spans="1:11" x14ac:dyDescent="0.3">
      <c r="A634" s="29">
        <v>43013</v>
      </c>
      <c r="B634" t="s">
        <v>18</v>
      </c>
      <c r="C634" t="str">
        <f>VLOOKUP(Tableau4[[#This Row],[code livreur]],Tableau1[],2,0)</f>
        <v>Enzo</v>
      </c>
      <c r="D634" t="s">
        <v>146</v>
      </c>
      <c r="G634">
        <v>133</v>
      </c>
      <c r="H634" t="str">
        <f>VLOOKUP(Tableau4[[#This Row],[poids (kg)]],Tableau5[],2,1)</f>
        <v>moyen</v>
      </c>
      <c r="I634">
        <v>24330</v>
      </c>
      <c r="J634" t="str">
        <f>LEFT(Tableau4[[#This Row],[CP]],2)</f>
        <v>24</v>
      </c>
      <c r="K634" t="s">
        <v>77</v>
      </c>
    </row>
    <row r="635" spans="1:11" x14ac:dyDescent="0.3">
      <c r="A635" s="29">
        <v>42840</v>
      </c>
      <c r="B635" t="s">
        <v>26</v>
      </c>
      <c r="C635" t="str">
        <f>VLOOKUP(Tableau4[[#This Row],[code livreur]],Tableau1[],2,0)</f>
        <v>Jack</v>
      </c>
      <c r="D635" t="s">
        <v>144</v>
      </c>
      <c r="G635">
        <v>134</v>
      </c>
      <c r="H635" t="str">
        <f>VLOOKUP(Tableau4[[#This Row],[poids (kg)]],Tableau5[],2,1)</f>
        <v>moyen</v>
      </c>
      <c r="I635">
        <v>24350</v>
      </c>
      <c r="J635" t="str">
        <f>LEFT(Tableau4[[#This Row],[CP]],2)</f>
        <v>24</v>
      </c>
      <c r="K635" t="s">
        <v>78</v>
      </c>
    </row>
    <row r="636" spans="1:11" x14ac:dyDescent="0.3">
      <c r="A636" s="29">
        <v>42842</v>
      </c>
      <c r="B636" t="s">
        <v>29</v>
      </c>
      <c r="C636" t="str">
        <f>VLOOKUP(Tableau4[[#This Row],[code livreur]],Tableau1[],2,0)</f>
        <v>Mouton</v>
      </c>
      <c r="D636" t="s">
        <v>145</v>
      </c>
      <c r="G636">
        <v>134</v>
      </c>
      <c r="H636" t="str">
        <f>VLOOKUP(Tableau4[[#This Row],[poids (kg)]],Tableau5[],2,1)</f>
        <v>moyen</v>
      </c>
      <c r="I636">
        <v>24430</v>
      </c>
      <c r="J636" t="str">
        <f>LEFT(Tableau4[[#This Row],[CP]],2)</f>
        <v>24</v>
      </c>
      <c r="K636" t="s">
        <v>85</v>
      </c>
    </row>
    <row r="637" spans="1:11" x14ac:dyDescent="0.3">
      <c r="A637" s="29">
        <v>42855</v>
      </c>
      <c r="B637" t="s">
        <v>27</v>
      </c>
      <c r="C637" t="str">
        <f>VLOOKUP(Tableau4[[#This Row],[code livreur]],Tableau1[],2,0)</f>
        <v>Niki</v>
      </c>
      <c r="D637" t="s">
        <v>143</v>
      </c>
      <c r="G637">
        <v>134</v>
      </c>
      <c r="H637" t="str">
        <f>VLOOKUP(Tableau4[[#This Row],[poids (kg)]],Tableau5[],2,1)</f>
        <v>moyen</v>
      </c>
      <c r="I637">
        <v>24640</v>
      </c>
      <c r="J637" t="str">
        <f>LEFT(Tableau4[[#This Row],[CP]],2)</f>
        <v>24</v>
      </c>
      <c r="K637" t="s">
        <v>53</v>
      </c>
    </row>
    <row r="638" spans="1:11" x14ac:dyDescent="0.3">
      <c r="A638" s="29">
        <v>42925</v>
      </c>
      <c r="B638" t="s">
        <v>16</v>
      </c>
      <c r="C638" t="str">
        <f>VLOOKUP(Tableau4[[#This Row],[code livreur]],Tableau1[],2,0)</f>
        <v>Prost</v>
      </c>
      <c r="D638" t="s">
        <v>147</v>
      </c>
      <c r="G638">
        <v>134</v>
      </c>
      <c r="H638" t="str">
        <f>VLOOKUP(Tableau4[[#This Row],[poids (kg)]],Tableau5[],2,1)</f>
        <v>moyen</v>
      </c>
      <c r="I638">
        <v>24400</v>
      </c>
      <c r="J638" t="str">
        <f>LEFT(Tableau4[[#This Row],[CP]],2)</f>
        <v>24</v>
      </c>
      <c r="K638" t="s">
        <v>83</v>
      </c>
    </row>
    <row r="639" spans="1:11" x14ac:dyDescent="0.3">
      <c r="A639" s="29">
        <v>42949</v>
      </c>
      <c r="B639" t="s">
        <v>28</v>
      </c>
      <c r="C639" t="str">
        <f>VLOOKUP(Tableau4[[#This Row],[code livreur]],Tableau1[],2,0)</f>
        <v>Thirion</v>
      </c>
      <c r="D639" t="s">
        <v>147</v>
      </c>
      <c r="G639">
        <v>134</v>
      </c>
      <c r="H639" t="str">
        <f>VLOOKUP(Tableau4[[#This Row],[poids (kg)]],Tableau5[],2,1)</f>
        <v>moyen</v>
      </c>
      <c r="I639">
        <v>24650</v>
      </c>
      <c r="J639" t="str">
        <f>LEFT(Tableau4[[#This Row],[CP]],2)</f>
        <v>24</v>
      </c>
      <c r="K639" t="s">
        <v>104</v>
      </c>
    </row>
    <row r="640" spans="1:11" x14ac:dyDescent="0.3">
      <c r="A640" s="29">
        <v>42957</v>
      </c>
      <c r="B640" t="s">
        <v>17</v>
      </c>
      <c r="C640" t="str">
        <f>VLOOKUP(Tableau4[[#This Row],[code livreur]],Tableau1[],2,0)</f>
        <v>Vettel</v>
      </c>
      <c r="D640" t="s">
        <v>147</v>
      </c>
      <c r="G640">
        <v>134</v>
      </c>
      <c r="H640" t="str">
        <f>VLOOKUP(Tableau4[[#This Row],[poids (kg)]],Tableau5[],2,1)</f>
        <v>moyen</v>
      </c>
      <c r="I640">
        <v>24130</v>
      </c>
      <c r="J640" t="str">
        <f>LEFT(Tableau4[[#This Row],[CP]],2)</f>
        <v>24</v>
      </c>
      <c r="K640" t="s">
        <v>62</v>
      </c>
    </row>
    <row r="641" spans="1:11" x14ac:dyDescent="0.3">
      <c r="A641" s="29">
        <v>43015</v>
      </c>
      <c r="B641" t="s">
        <v>19</v>
      </c>
      <c r="C641" t="str">
        <f>VLOOKUP(Tableau4[[#This Row],[code livreur]],Tableau1[],2,0)</f>
        <v>Dan</v>
      </c>
      <c r="D641" t="s">
        <v>147</v>
      </c>
      <c r="G641">
        <v>134</v>
      </c>
      <c r="H641" t="str">
        <f>VLOOKUP(Tableau4[[#This Row],[poids (kg)]],Tableau5[],2,1)</f>
        <v>moyen</v>
      </c>
      <c r="I641">
        <v>24350</v>
      </c>
      <c r="J641" t="str">
        <f>LEFT(Tableau4[[#This Row],[CP]],2)</f>
        <v>24</v>
      </c>
      <c r="K641" t="s">
        <v>78</v>
      </c>
    </row>
    <row r="642" spans="1:11" x14ac:dyDescent="0.3">
      <c r="A642" s="29">
        <v>43018</v>
      </c>
      <c r="B642" t="s">
        <v>30</v>
      </c>
      <c r="C642" t="str">
        <f>VLOOKUP(Tableau4[[#This Row],[code livreur]],Tableau1[],2,0)</f>
        <v>Du Gast</v>
      </c>
      <c r="D642" t="s">
        <v>144</v>
      </c>
      <c r="G642">
        <v>134</v>
      </c>
      <c r="H642" t="str">
        <f>VLOOKUP(Tableau4[[#This Row],[poids (kg)]],Tableau5[],2,1)</f>
        <v>moyen</v>
      </c>
      <c r="I642">
        <v>24800</v>
      </c>
      <c r="J642" t="str">
        <f>LEFT(Tableau4[[#This Row],[CP]],2)</f>
        <v>24</v>
      </c>
      <c r="K642" t="s">
        <v>107</v>
      </c>
    </row>
    <row r="643" spans="1:11" x14ac:dyDescent="0.3">
      <c r="A643" s="29">
        <v>42871</v>
      </c>
      <c r="B643" t="s">
        <v>18</v>
      </c>
      <c r="C643" t="str">
        <f>VLOOKUP(Tableau4[[#This Row],[code livreur]],Tableau1[],2,0)</f>
        <v>Enzo</v>
      </c>
      <c r="D643" t="s">
        <v>144</v>
      </c>
      <c r="G643">
        <v>135</v>
      </c>
      <c r="H643" t="str">
        <f>VLOOKUP(Tableau4[[#This Row],[poids (kg)]],Tableau5[],2,1)</f>
        <v>moyen</v>
      </c>
      <c r="I643">
        <v>24610</v>
      </c>
      <c r="J643" t="str">
        <f>LEFT(Tableau4[[#This Row],[CP]],2)</f>
        <v>24</v>
      </c>
      <c r="K643" t="s">
        <v>101</v>
      </c>
    </row>
    <row r="644" spans="1:11" x14ac:dyDescent="0.3">
      <c r="A644" s="29">
        <v>42880</v>
      </c>
      <c r="B644" t="s">
        <v>26</v>
      </c>
      <c r="C644" t="str">
        <f>VLOOKUP(Tableau4[[#This Row],[code livreur]],Tableau1[],2,0)</f>
        <v>Jack</v>
      </c>
      <c r="D644" t="s">
        <v>142</v>
      </c>
      <c r="G644">
        <v>135</v>
      </c>
      <c r="H644" t="str">
        <f>VLOOKUP(Tableau4[[#This Row],[poids (kg)]],Tableau5[],2,1)</f>
        <v>moyen</v>
      </c>
      <c r="I644">
        <v>24470</v>
      </c>
      <c r="J644" t="str">
        <f>LEFT(Tableau4[[#This Row],[CP]],2)</f>
        <v>24</v>
      </c>
      <c r="K644" t="s">
        <v>88</v>
      </c>
    </row>
    <row r="645" spans="1:11" x14ac:dyDescent="0.3">
      <c r="A645" s="29">
        <v>42910</v>
      </c>
      <c r="B645" t="s">
        <v>29</v>
      </c>
      <c r="C645" t="str">
        <f>VLOOKUP(Tableau4[[#This Row],[code livreur]],Tableau1[],2,0)</f>
        <v>Mouton</v>
      </c>
      <c r="D645" t="s">
        <v>147</v>
      </c>
      <c r="G645">
        <v>135</v>
      </c>
      <c r="H645" t="str">
        <f>VLOOKUP(Tableau4[[#This Row],[poids (kg)]],Tableau5[],2,1)</f>
        <v>moyen</v>
      </c>
      <c r="I645">
        <v>24540</v>
      </c>
      <c r="J645" t="str">
        <f>LEFT(Tableau4[[#This Row],[CP]],2)</f>
        <v>24</v>
      </c>
      <c r="K645" t="s">
        <v>95</v>
      </c>
    </row>
    <row r="646" spans="1:11" x14ac:dyDescent="0.3">
      <c r="A646" s="29">
        <v>42928</v>
      </c>
      <c r="B646" t="s">
        <v>27</v>
      </c>
      <c r="C646" t="str">
        <f>VLOOKUP(Tableau4[[#This Row],[code livreur]],Tableau1[],2,0)</f>
        <v>Niki</v>
      </c>
      <c r="D646" t="s">
        <v>143</v>
      </c>
      <c r="G646">
        <v>135</v>
      </c>
      <c r="H646" t="str">
        <f>VLOOKUP(Tableau4[[#This Row],[poids (kg)]],Tableau5[],2,1)</f>
        <v>moyen</v>
      </c>
      <c r="I646">
        <v>24130</v>
      </c>
      <c r="J646" t="str">
        <f>LEFT(Tableau4[[#This Row],[CP]],2)</f>
        <v>24</v>
      </c>
      <c r="K646" t="s">
        <v>62</v>
      </c>
    </row>
    <row r="647" spans="1:11" x14ac:dyDescent="0.3">
      <c r="A647" s="29">
        <v>42935</v>
      </c>
      <c r="B647" t="s">
        <v>16</v>
      </c>
      <c r="C647" t="str">
        <f>VLOOKUP(Tableau4[[#This Row],[code livreur]],Tableau1[],2,0)</f>
        <v>Prost</v>
      </c>
      <c r="D647" t="s">
        <v>147</v>
      </c>
      <c r="E647" t="s">
        <v>148</v>
      </c>
      <c r="G647">
        <v>135</v>
      </c>
      <c r="H647" t="str">
        <f>VLOOKUP(Tableau4[[#This Row],[poids (kg)]],Tableau5[],2,1)</f>
        <v>moyen</v>
      </c>
      <c r="I647">
        <v>24510</v>
      </c>
      <c r="J647" t="str">
        <f>LEFT(Tableau4[[#This Row],[CP]],2)</f>
        <v>24</v>
      </c>
      <c r="K647" t="s">
        <v>92</v>
      </c>
    </row>
    <row r="648" spans="1:11" x14ac:dyDescent="0.3">
      <c r="A648" s="29">
        <v>42946</v>
      </c>
      <c r="B648" t="s">
        <v>28</v>
      </c>
      <c r="C648" t="str">
        <f>VLOOKUP(Tableau4[[#This Row],[code livreur]],Tableau1[],2,0)</f>
        <v>Thirion</v>
      </c>
      <c r="D648" t="s">
        <v>142</v>
      </c>
      <c r="G648">
        <v>135</v>
      </c>
      <c r="H648" t="str">
        <f>VLOOKUP(Tableau4[[#This Row],[poids (kg)]],Tableau5[],2,1)</f>
        <v>moyen</v>
      </c>
      <c r="I648">
        <v>24460</v>
      </c>
      <c r="J648" t="str">
        <f>LEFT(Tableau4[[#This Row],[CP]],2)</f>
        <v>24</v>
      </c>
      <c r="K648" t="s">
        <v>87</v>
      </c>
    </row>
    <row r="649" spans="1:11" x14ac:dyDescent="0.3">
      <c r="A649" s="29">
        <v>42992</v>
      </c>
      <c r="B649" t="s">
        <v>17</v>
      </c>
      <c r="C649" t="str">
        <f>VLOOKUP(Tableau4[[#This Row],[code livreur]],Tableau1[],2,0)</f>
        <v>Vettel</v>
      </c>
      <c r="D649" t="s">
        <v>143</v>
      </c>
      <c r="G649">
        <v>135</v>
      </c>
      <c r="H649" t="str">
        <f>VLOOKUP(Tableau4[[#This Row],[poids (kg)]],Tableau5[],2,1)</f>
        <v>moyen</v>
      </c>
      <c r="I649">
        <v>24320</v>
      </c>
      <c r="J649" t="str">
        <f>LEFT(Tableau4[[#This Row],[CP]],2)</f>
        <v>24</v>
      </c>
      <c r="K649" t="s">
        <v>76</v>
      </c>
    </row>
    <row r="650" spans="1:11" x14ac:dyDescent="0.3">
      <c r="A650" s="29">
        <v>42993</v>
      </c>
      <c r="B650" t="s">
        <v>19</v>
      </c>
      <c r="C650" t="str">
        <f>VLOOKUP(Tableau4[[#This Row],[code livreur]],Tableau1[],2,0)</f>
        <v>Dan</v>
      </c>
      <c r="D650" t="s">
        <v>143</v>
      </c>
      <c r="G650">
        <v>135</v>
      </c>
      <c r="H650" t="str">
        <f>VLOOKUP(Tableau4[[#This Row],[poids (kg)]],Tableau5[],2,1)</f>
        <v>moyen</v>
      </c>
      <c r="I650">
        <v>24110</v>
      </c>
      <c r="J650" t="str">
        <f>LEFT(Tableau4[[#This Row],[CP]],2)</f>
        <v>24</v>
      </c>
      <c r="K650" t="s">
        <v>60</v>
      </c>
    </row>
    <row r="651" spans="1:11" x14ac:dyDescent="0.3">
      <c r="A651" s="29">
        <v>43003</v>
      </c>
      <c r="B651" t="s">
        <v>30</v>
      </c>
      <c r="C651" t="str">
        <f>VLOOKUP(Tableau4[[#This Row],[code livreur]],Tableau1[],2,0)</f>
        <v>Du Gast</v>
      </c>
      <c r="D651" t="s">
        <v>146</v>
      </c>
      <c r="G651">
        <v>135</v>
      </c>
      <c r="H651" t="str">
        <f>VLOOKUP(Tableau4[[#This Row],[poids (kg)]],Tableau5[],2,1)</f>
        <v>moyen</v>
      </c>
      <c r="I651">
        <v>24000</v>
      </c>
      <c r="J651" t="str">
        <f>LEFT(Tableau4[[#This Row],[CP]],2)</f>
        <v>24</v>
      </c>
      <c r="K651" t="s">
        <v>58</v>
      </c>
    </row>
    <row r="652" spans="1:11" x14ac:dyDescent="0.3">
      <c r="A652" s="29">
        <v>43005</v>
      </c>
      <c r="B652" t="s">
        <v>18</v>
      </c>
      <c r="C652" t="str">
        <f>VLOOKUP(Tableau4[[#This Row],[code livreur]],Tableau1[],2,0)</f>
        <v>Enzo</v>
      </c>
      <c r="D652" t="s">
        <v>142</v>
      </c>
      <c r="G652">
        <v>135</v>
      </c>
      <c r="H652" t="str">
        <f>VLOOKUP(Tableau4[[#This Row],[poids (kg)]],Tableau5[],2,1)</f>
        <v>moyen</v>
      </c>
      <c r="I652">
        <v>24100</v>
      </c>
      <c r="J652" t="str">
        <f>LEFT(Tableau4[[#This Row],[CP]],2)</f>
        <v>24</v>
      </c>
      <c r="K652" t="s">
        <v>59</v>
      </c>
    </row>
    <row r="653" spans="1:11" x14ac:dyDescent="0.3">
      <c r="A653" s="29">
        <v>43012</v>
      </c>
      <c r="B653" t="s">
        <v>26</v>
      </c>
      <c r="C653" t="str">
        <f>VLOOKUP(Tableau4[[#This Row],[code livreur]],Tableau1[],2,0)</f>
        <v>Jack</v>
      </c>
      <c r="D653" t="s">
        <v>146</v>
      </c>
      <c r="G653">
        <v>135</v>
      </c>
      <c r="H653" t="str">
        <f>VLOOKUP(Tableau4[[#This Row],[poids (kg)]],Tableau5[],2,1)</f>
        <v>moyen</v>
      </c>
      <c r="I653">
        <v>24160</v>
      </c>
      <c r="J653" t="str">
        <f>LEFT(Tableau4[[#This Row],[CP]],2)</f>
        <v>24</v>
      </c>
      <c r="K653" t="s">
        <v>65</v>
      </c>
    </row>
    <row r="654" spans="1:11" x14ac:dyDescent="0.3">
      <c r="A654" s="29">
        <v>42754</v>
      </c>
      <c r="B654" t="s">
        <v>29</v>
      </c>
      <c r="C654" t="str">
        <f>VLOOKUP(Tableau4[[#This Row],[code livreur]],Tableau1[],2,0)</f>
        <v>Mouton</v>
      </c>
      <c r="D654" t="s">
        <v>143</v>
      </c>
      <c r="G654">
        <v>136</v>
      </c>
      <c r="H654" t="str">
        <f>VLOOKUP(Tableau4[[#This Row],[poids (kg)]],Tableau5[],2,1)</f>
        <v>moyen</v>
      </c>
      <c r="I654">
        <v>24400</v>
      </c>
      <c r="J654" t="str">
        <f>LEFT(Tableau4[[#This Row],[CP]],2)</f>
        <v>24</v>
      </c>
      <c r="K654" t="s">
        <v>83</v>
      </c>
    </row>
    <row r="655" spans="1:11" x14ac:dyDescent="0.3">
      <c r="A655" s="29">
        <v>42842</v>
      </c>
      <c r="B655" t="s">
        <v>27</v>
      </c>
      <c r="C655" t="str">
        <f>VLOOKUP(Tableau4[[#This Row],[code livreur]],Tableau1[],2,0)</f>
        <v>Niki</v>
      </c>
      <c r="D655" t="s">
        <v>147</v>
      </c>
      <c r="G655">
        <v>136</v>
      </c>
      <c r="H655" t="str">
        <f>VLOOKUP(Tableau4[[#This Row],[poids (kg)]],Tableau5[],2,1)</f>
        <v>moyen</v>
      </c>
      <c r="I655">
        <v>24520</v>
      </c>
      <c r="J655" t="str">
        <f>LEFT(Tableau4[[#This Row],[CP]],2)</f>
        <v>24</v>
      </c>
      <c r="K655" t="s">
        <v>93</v>
      </c>
    </row>
    <row r="656" spans="1:11" x14ac:dyDescent="0.3">
      <c r="A656" s="29">
        <v>42869</v>
      </c>
      <c r="B656" t="s">
        <v>16</v>
      </c>
      <c r="C656" t="str">
        <f>VLOOKUP(Tableau4[[#This Row],[code livreur]],Tableau1[],2,0)</f>
        <v>Prost</v>
      </c>
      <c r="D656" t="s">
        <v>145</v>
      </c>
      <c r="G656">
        <v>136</v>
      </c>
      <c r="H656" t="str">
        <f>VLOOKUP(Tableau4[[#This Row],[poids (kg)]],Tableau5[],2,1)</f>
        <v>moyen</v>
      </c>
      <c r="I656">
        <v>24500</v>
      </c>
      <c r="J656" t="str">
        <f>LEFT(Tableau4[[#This Row],[CP]],2)</f>
        <v>24</v>
      </c>
      <c r="K656" t="s">
        <v>91</v>
      </c>
    </row>
    <row r="657" spans="1:11" x14ac:dyDescent="0.3">
      <c r="A657" s="29">
        <v>42895</v>
      </c>
      <c r="B657" t="s">
        <v>28</v>
      </c>
      <c r="C657" t="str">
        <f>VLOOKUP(Tableau4[[#This Row],[code livreur]],Tableau1[],2,0)</f>
        <v>Thirion</v>
      </c>
      <c r="D657" t="s">
        <v>143</v>
      </c>
      <c r="G657">
        <v>136</v>
      </c>
      <c r="H657" t="str">
        <f>VLOOKUP(Tableau4[[#This Row],[poids (kg)]],Tableau5[],2,1)</f>
        <v>moyen</v>
      </c>
      <c r="I657">
        <v>24190</v>
      </c>
      <c r="J657" t="str">
        <f>LEFT(Tableau4[[#This Row],[CP]],2)</f>
        <v>24</v>
      </c>
      <c r="K657" t="s">
        <v>66</v>
      </c>
    </row>
    <row r="658" spans="1:11" x14ac:dyDescent="0.3">
      <c r="A658" s="29">
        <v>42916</v>
      </c>
      <c r="B658" t="s">
        <v>17</v>
      </c>
      <c r="C658" t="str">
        <f>VLOOKUP(Tableau4[[#This Row],[code livreur]],Tableau1[],2,0)</f>
        <v>Vettel</v>
      </c>
      <c r="D658" t="s">
        <v>142</v>
      </c>
      <c r="G658">
        <v>136</v>
      </c>
      <c r="H658" t="str">
        <f>VLOOKUP(Tableau4[[#This Row],[poids (kg)]],Tableau5[],2,1)</f>
        <v>moyen</v>
      </c>
      <c r="I658">
        <v>24270</v>
      </c>
      <c r="J658" t="str">
        <f>LEFT(Tableau4[[#This Row],[CP]],2)</f>
        <v>24</v>
      </c>
      <c r="K658" t="s">
        <v>73</v>
      </c>
    </row>
    <row r="659" spans="1:11" x14ac:dyDescent="0.3">
      <c r="A659" s="29">
        <v>43001</v>
      </c>
      <c r="B659" t="s">
        <v>19</v>
      </c>
      <c r="C659" t="str">
        <f>VLOOKUP(Tableau4[[#This Row],[code livreur]],Tableau1[],2,0)</f>
        <v>Dan</v>
      </c>
      <c r="D659" t="s">
        <v>147</v>
      </c>
      <c r="G659">
        <v>136</v>
      </c>
      <c r="H659" t="str">
        <f>VLOOKUP(Tableau4[[#This Row],[poids (kg)]],Tableau5[],2,1)</f>
        <v>moyen</v>
      </c>
      <c r="I659">
        <v>24000</v>
      </c>
      <c r="J659" t="str">
        <f>LEFT(Tableau4[[#This Row],[CP]],2)</f>
        <v>24</v>
      </c>
      <c r="K659" t="s">
        <v>58</v>
      </c>
    </row>
    <row r="660" spans="1:11" x14ac:dyDescent="0.3">
      <c r="A660" s="29">
        <v>43002</v>
      </c>
      <c r="B660" t="s">
        <v>30</v>
      </c>
      <c r="C660" t="str">
        <f>VLOOKUP(Tableau4[[#This Row],[code livreur]],Tableau1[],2,0)</f>
        <v>Du Gast</v>
      </c>
      <c r="D660" t="s">
        <v>147</v>
      </c>
      <c r="G660">
        <v>136</v>
      </c>
      <c r="H660" t="str">
        <f>VLOOKUP(Tableau4[[#This Row],[poids (kg)]],Tableau5[],2,1)</f>
        <v>moyen</v>
      </c>
      <c r="I660">
        <v>24370</v>
      </c>
      <c r="J660" t="str">
        <f>LEFT(Tableau4[[#This Row],[CP]],2)</f>
        <v>24</v>
      </c>
      <c r="K660" t="s">
        <v>80</v>
      </c>
    </row>
    <row r="661" spans="1:11" x14ac:dyDescent="0.3">
      <c r="A661" s="29">
        <v>42751</v>
      </c>
      <c r="B661" t="s">
        <v>18</v>
      </c>
      <c r="C661" t="str">
        <f>VLOOKUP(Tableau4[[#This Row],[code livreur]],Tableau1[],2,0)</f>
        <v>Enzo</v>
      </c>
      <c r="D661" t="s">
        <v>142</v>
      </c>
      <c r="G661">
        <v>137</v>
      </c>
      <c r="H661" t="str">
        <f>VLOOKUP(Tableau4[[#This Row],[poids (kg)]],Tableau5[],2,1)</f>
        <v>moyen</v>
      </c>
      <c r="I661">
        <v>24550</v>
      </c>
      <c r="J661" t="str">
        <f>LEFT(Tableau4[[#This Row],[CP]],2)</f>
        <v>24</v>
      </c>
      <c r="K661" t="s">
        <v>96</v>
      </c>
    </row>
    <row r="662" spans="1:11" x14ac:dyDescent="0.3">
      <c r="A662" s="29">
        <v>42858</v>
      </c>
      <c r="B662" t="s">
        <v>26</v>
      </c>
      <c r="C662" t="str">
        <f>VLOOKUP(Tableau4[[#This Row],[code livreur]],Tableau1[],2,0)</f>
        <v>Jack</v>
      </c>
      <c r="D662" t="s">
        <v>147</v>
      </c>
      <c r="G662">
        <v>137</v>
      </c>
      <c r="H662" t="str">
        <f>VLOOKUP(Tableau4[[#This Row],[poids (kg)]],Tableau5[],2,1)</f>
        <v>moyen</v>
      </c>
      <c r="I662">
        <v>24260</v>
      </c>
      <c r="J662" t="str">
        <f>LEFT(Tableau4[[#This Row],[CP]],2)</f>
        <v>24</v>
      </c>
      <c r="K662" t="s">
        <v>72</v>
      </c>
    </row>
    <row r="663" spans="1:11" x14ac:dyDescent="0.3">
      <c r="A663" s="29">
        <v>42912</v>
      </c>
      <c r="B663" t="s">
        <v>29</v>
      </c>
      <c r="C663" t="str">
        <f>VLOOKUP(Tableau4[[#This Row],[code livreur]],Tableau1[],2,0)</f>
        <v>Mouton</v>
      </c>
      <c r="D663" t="s">
        <v>147</v>
      </c>
      <c r="G663">
        <v>137</v>
      </c>
      <c r="H663" t="str">
        <f>VLOOKUP(Tableau4[[#This Row],[poids (kg)]],Tableau5[],2,1)</f>
        <v>moyen</v>
      </c>
      <c r="I663">
        <v>24610</v>
      </c>
      <c r="J663" t="str">
        <f>LEFT(Tableau4[[#This Row],[CP]],2)</f>
        <v>24</v>
      </c>
      <c r="K663" t="s">
        <v>101</v>
      </c>
    </row>
    <row r="664" spans="1:11" x14ac:dyDescent="0.3">
      <c r="A664" s="29">
        <v>42976</v>
      </c>
      <c r="B664" t="s">
        <v>27</v>
      </c>
      <c r="C664" t="str">
        <f>VLOOKUP(Tableau4[[#This Row],[code livreur]],Tableau1[],2,0)</f>
        <v>Niki</v>
      </c>
      <c r="D664" t="s">
        <v>142</v>
      </c>
      <c r="G664">
        <v>137</v>
      </c>
      <c r="H664" t="str">
        <f>VLOOKUP(Tableau4[[#This Row],[poids (kg)]],Tableau5[],2,1)</f>
        <v>moyen</v>
      </c>
      <c r="I664">
        <v>24700</v>
      </c>
      <c r="J664" t="str">
        <f>LEFT(Tableau4[[#This Row],[CP]],2)</f>
        <v>24</v>
      </c>
      <c r="K664" t="s">
        <v>106</v>
      </c>
    </row>
    <row r="665" spans="1:11" x14ac:dyDescent="0.3">
      <c r="A665" s="29">
        <v>42997</v>
      </c>
      <c r="B665" t="s">
        <v>16</v>
      </c>
      <c r="C665" t="str">
        <f>VLOOKUP(Tableau4[[#This Row],[code livreur]],Tableau1[],2,0)</f>
        <v>Prost</v>
      </c>
      <c r="D665" t="s">
        <v>142</v>
      </c>
      <c r="G665">
        <v>137</v>
      </c>
      <c r="H665" t="str">
        <f>VLOOKUP(Tableau4[[#This Row],[poids (kg)]],Tableau5[],2,1)</f>
        <v>moyen</v>
      </c>
      <c r="I665">
        <v>24390</v>
      </c>
      <c r="J665" t="str">
        <f>LEFT(Tableau4[[#This Row],[CP]],2)</f>
        <v>24</v>
      </c>
      <c r="K665" t="s">
        <v>82</v>
      </c>
    </row>
    <row r="666" spans="1:11" x14ac:dyDescent="0.3">
      <c r="A666" s="29">
        <v>43017</v>
      </c>
      <c r="B666" t="s">
        <v>28</v>
      </c>
      <c r="C666" t="str">
        <f>VLOOKUP(Tableau4[[#This Row],[code livreur]],Tableau1[],2,0)</f>
        <v>Thirion</v>
      </c>
      <c r="D666" t="s">
        <v>147</v>
      </c>
      <c r="G666">
        <v>137</v>
      </c>
      <c r="H666" t="str">
        <f>VLOOKUP(Tableau4[[#This Row],[poids (kg)]],Tableau5[],2,1)</f>
        <v>moyen</v>
      </c>
      <c r="I666">
        <v>24140</v>
      </c>
      <c r="J666" t="str">
        <f>LEFT(Tableau4[[#This Row],[CP]],2)</f>
        <v>24</v>
      </c>
      <c r="K666" t="s">
        <v>63</v>
      </c>
    </row>
    <row r="667" spans="1:11" x14ac:dyDescent="0.3">
      <c r="A667" s="29">
        <v>43019</v>
      </c>
      <c r="B667" t="s">
        <v>17</v>
      </c>
      <c r="C667" t="str">
        <f>VLOOKUP(Tableau4[[#This Row],[code livreur]],Tableau1[],2,0)</f>
        <v>Vettel</v>
      </c>
      <c r="D667" t="s">
        <v>145</v>
      </c>
      <c r="G667">
        <v>137</v>
      </c>
      <c r="H667" t="str">
        <f>VLOOKUP(Tableau4[[#This Row],[poids (kg)]],Tableau5[],2,1)</f>
        <v>moyen</v>
      </c>
      <c r="I667">
        <v>24260</v>
      </c>
      <c r="J667" t="str">
        <f>LEFT(Tableau4[[#This Row],[CP]],2)</f>
        <v>24</v>
      </c>
      <c r="K667" t="s">
        <v>72</v>
      </c>
    </row>
    <row r="668" spans="1:11" x14ac:dyDescent="0.3">
      <c r="A668" s="29">
        <v>42852</v>
      </c>
      <c r="B668" t="s">
        <v>19</v>
      </c>
      <c r="C668" t="str">
        <f>VLOOKUP(Tableau4[[#This Row],[code livreur]],Tableau1[],2,0)</f>
        <v>Dan</v>
      </c>
      <c r="D668" t="s">
        <v>144</v>
      </c>
      <c r="G668">
        <v>138</v>
      </c>
      <c r="H668" t="str">
        <f>VLOOKUP(Tableau4[[#This Row],[poids (kg)]],Tableau5[],2,1)</f>
        <v>moyen</v>
      </c>
      <c r="I668">
        <v>24520</v>
      </c>
      <c r="J668" t="str">
        <f>LEFT(Tableau4[[#This Row],[CP]],2)</f>
        <v>24</v>
      </c>
      <c r="K668" t="s">
        <v>93</v>
      </c>
    </row>
    <row r="669" spans="1:11" x14ac:dyDescent="0.3">
      <c r="A669" s="29">
        <v>42929</v>
      </c>
      <c r="B669" t="s">
        <v>30</v>
      </c>
      <c r="C669" t="str">
        <f>VLOOKUP(Tableau4[[#This Row],[code livreur]],Tableau1[],2,0)</f>
        <v>Du Gast</v>
      </c>
      <c r="D669" t="s">
        <v>142</v>
      </c>
      <c r="G669">
        <v>138</v>
      </c>
      <c r="H669" t="str">
        <f>VLOOKUP(Tableau4[[#This Row],[poids (kg)]],Tableau5[],2,1)</f>
        <v>moyen</v>
      </c>
      <c r="I669">
        <v>24250</v>
      </c>
      <c r="J669" t="str">
        <f>LEFT(Tableau4[[#This Row],[CP]],2)</f>
        <v>24</v>
      </c>
      <c r="K669" t="s">
        <v>71</v>
      </c>
    </row>
    <row r="670" spans="1:11" x14ac:dyDescent="0.3">
      <c r="A670" s="29">
        <v>42949</v>
      </c>
      <c r="B670" t="s">
        <v>18</v>
      </c>
      <c r="C670" t="str">
        <f>VLOOKUP(Tableau4[[#This Row],[code livreur]],Tableau1[],2,0)</f>
        <v>Enzo</v>
      </c>
      <c r="D670" t="s">
        <v>147</v>
      </c>
      <c r="G670">
        <v>138</v>
      </c>
      <c r="H670" t="str">
        <f>VLOOKUP(Tableau4[[#This Row],[poids (kg)]],Tableau5[],2,1)</f>
        <v>moyen</v>
      </c>
      <c r="I670">
        <v>24390</v>
      </c>
      <c r="J670" t="str">
        <f>LEFT(Tableau4[[#This Row],[CP]],2)</f>
        <v>24</v>
      </c>
      <c r="K670" t="s">
        <v>82</v>
      </c>
    </row>
    <row r="671" spans="1:11" x14ac:dyDescent="0.3">
      <c r="A671" s="29">
        <v>42850</v>
      </c>
      <c r="B671" t="s">
        <v>26</v>
      </c>
      <c r="C671" t="str">
        <f>VLOOKUP(Tableau4[[#This Row],[code livreur]],Tableau1[],2,0)</f>
        <v>Jack</v>
      </c>
      <c r="D671" t="s">
        <v>143</v>
      </c>
      <c r="G671">
        <v>139</v>
      </c>
      <c r="H671" t="str">
        <f>VLOOKUP(Tableau4[[#This Row],[poids (kg)]],Tableau5[],2,1)</f>
        <v>moyen</v>
      </c>
      <c r="I671">
        <v>24580</v>
      </c>
      <c r="J671" t="str">
        <f>LEFT(Tableau4[[#This Row],[CP]],2)</f>
        <v>24</v>
      </c>
      <c r="K671" t="s">
        <v>99</v>
      </c>
    </row>
    <row r="672" spans="1:11" x14ac:dyDescent="0.3">
      <c r="A672" s="29">
        <v>42860</v>
      </c>
      <c r="B672" t="s">
        <v>29</v>
      </c>
      <c r="C672" t="str">
        <f>VLOOKUP(Tableau4[[#This Row],[code livreur]],Tableau1[],2,0)</f>
        <v>Mouton</v>
      </c>
      <c r="D672" t="s">
        <v>143</v>
      </c>
      <c r="G672">
        <v>139</v>
      </c>
      <c r="H672" t="str">
        <f>VLOOKUP(Tableau4[[#This Row],[poids (kg)]],Tableau5[],2,1)</f>
        <v>moyen</v>
      </c>
      <c r="I672">
        <v>24450</v>
      </c>
      <c r="J672" t="str">
        <f>LEFT(Tableau4[[#This Row],[CP]],2)</f>
        <v>24</v>
      </c>
      <c r="K672" t="s">
        <v>86</v>
      </c>
    </row>
    <row r="673" spans="1:11" x14ac:dyDescent="0.3">
      <c r="A673" s="29">
        <v>42914</v>
      </c>
      <c r="B673" t="s">
        <v>27</v>
      </c>
      <c r="C673" t="str">
        <f>VLOOKUP(Tableau4[[#This Row],[code livreur]],Tableau1[],2,0)</f>
        <v>Niki</v>
      </c>
      <c r="D673" t="s">
        <v>147</v>
      </c>
      <c r="G673">
        <v>139</v>
      </c>
      <c r="H673" t="str">
        <f>VLOOKUP(Tableau4[[#This Row],[poids (kg)]],Tableau5[],2,1)</f>
        <v>moyen</v>
      </c>
      <c r="I673">
        <v>24370</v>
      </c>
      <c r="J673" t="str">
        <f>LEFT(Tableau4[[#This Row],[CP]],2)</f>
        <v>24</v>
      </c>
      <c r="K673" t="s">
        <v>80</v>
      </c>
    </row>
    <row r="674" spans="1:11" x14ac:dyDescent="0.3">
      <c r="A674" s="29">
        <v>42925</v>
      </c>
      <c r="B674" t="s">
        <v>16</v>
      </c>
      <c r="C674" t="str">
        <f>VLOOKUP(Tableau4[[#This Row],[code livreur]],Tableau1[],2,0)</f>
        <v>Prost</v>
      </c>
      <c r="D674" t="s">
        <v>143</v>
      </c>
      <c r="G674">
        <v>139</v>
      </c>
      <c r="H674" t="str">
        <f>VLOOKUP(Tableau4[[#This Row],[poids (kg)]],Tableau5[],2,1)</f>
        <v>moyen</v>
      </c>
      <c r="I674">
        <v>24400</v>
      </c>
      <c r="J674" t="str">
        <f>LEFT(Tableau4[[#This Row],[CP]],2)</f>
        <v>24</v>
      </c>
      <c r="K674" t="s">
        <v>83</v>
      </c>
    </row>
    <row r="675" spans="1:11" x14ac:dyDescent="0.3">
      <c r="A675" s="29">
        <v>42971</v>
      </c>
      <c r="B675" t="s">
        <v>28</v>
      </c>
      <c r="C675" t="str">
        <f>VLOOKUP(Tableau4[[#This Row],[code livreur]],Tableau1[],2,0)</f>
        <v>Thirion</v>
      </c>
      <c r="D675" t="s">
        <v>147</v>
      </c>
      <c r="G675">
        <v>139</v>
      </c>
      <c r="H675" t="str">
        <f>VLOOKUP(Tableau4[[#This Row],[poids (kg)]],Tableau5[],2,1)</f>
        <v>moyen</v>
      </c>
      <c r="I675">
        <v>24560</v>
      </c>
      <c r="J675" t="str">
        <f>LEFT(Tableau4[[#This Row],[CP]],2)</f>
        <v>24</v>
      </c>
      <c r="K675" t="s">
        <v>97</v>
      </c>
    </row>
    <row r="676" spans="1:11" x14ac:dyDescent="0.3">
      <c r="A676" s="29">
        <v>42995</v>
      </c>
      <c r="B676" t="s">
        <v>17</v>
      </c>
      <c r="C676" t="str">
        <f>VLOOKUP(Tableau4[[#This Row],[code livreur]],Tableau1[],2,0)</f>
        <v>Vettel</v>
      </c>
      <c r="D676" t="s">
        <v>147</v>
      </c>
      <c r="G676">
        <v>139</v>
      </c>
      <c r="H676" t="str">
        <f>VLOOKUP(Tableau4[[#This Row],[poids (kg)]],Tableau5[],2,1)</f>
        <v>moyen</v>
      </c>
      <c r="I676">
        <v>24430</v>
      </c>
      <c r="J676" t="str">
        <f>LEFT(Tableau4[[#This Row],[CP]],2)</f>
        <v>24</v>
      </c>
      <c r="K676" t="s">
        <v>85</v>
      </c>
    </row>
    <row r="677" spans="1:11" x14ac:dyDescent="0.3">
      <c r="A677" s="29">
        <v>42759</v>
      </c>
      <c r="B677" t="s">
        <v>19</v>
      </c>
      <c r="C677" t="str">
        <f>VLOOKUP(Tableau4[[#This Row],[code livreur]],Tableau1[],2,0)</f>
        <v>Dan</v>
      </c>
      <c r="D677" t="s">
        <v>142</v>
      </c>
      <c r="G677">
        <v>140</v>
      </c>
      <c r="H677" t="str">
        <f>VLOOKUP(Tableau4[[#This Row],[poids (kg)]],Tableau5[],2,1)</f>
        <v>moyen</v>
      </c>
      <c r="I677">
        <v>24590</v>
      </c>
      <c r="J677" t="str">
        <f>LEFT(Tableau4[[#This Row],[CP]],2)</f>
        <v>24</v>
      </c>
      <c r="K677" t="s">
        <v>100</v>
      </c>
    </row>
    <row r="678" spans="1:11" x14ac:dyDescent="0.3">
      <c r="A678" s="29">
        <v>42879</v>
      </c>
      <c r="B678" t="s">
        <v>30</v>
      </c>
      <c r="C678" t="str">
        <f>VLOOKUP(Tableau4[[#This Row],[code livreur]],Tableau1[],2,0)</f>
        <v>Du Gast</v>
      </c>
      <c r="D678" t="s">
        <v>143</v>
      </c>
      <c r="G678">
        <v>140</v>
      </c>
      <c r="H678" t="str">
        <f>VLOOKUP(Tableau4[[#This Row],[poids (kg)]],Tableau5[],2,1)</f>
        <v>moyen</v>
      </c>
      <c r="I678">
        <v>24800</v>
      </c>
      <c r="J678" t="str">
        <f>LEFT(Tableau4[[#This Row],[CP]],2)</f>
        <v>24</v>
      </c>
      <c r="K678" t="s">
        <v>107</v>
      </c>
    </row>
    <row r="679" spans="1:11" x14ac:dyDescent="0.3">
      <c r="A679" s="29">
        <v>42884</v>
      </c>
      <c r="B679" t="s">
        <v>18</v>
      </c>
      <c r="C679" t="str">
        <f>VLOOKUP(Tableau4[[#This Row],[code livreur]],Tableau1[],2,0)</f>
        <v>Enzo</v>
      </c>
      <c r="D679" t="s">
        <v>147</v>
      </c>
      <c r="G679">
        <v>140</v>
      </c>
      <c r="H679" t="str">
        <f>VLOOKUP(Tableau4[[#This Row],[poids (kg)]],Tableau5[],2,1)</f>
        <v>moyen</v>
      </c>
      <c r="I679">
        <v>24140</v>
      </c>
      <c r="J679" t="str">
        <f>LEFT(Tableau4[[#This Row],[CP]],2)</f>
        <v>24</v>
      </c>
      <c r="K679" t="s">
        <v>63</v>
      </c>
    </row>
    <row r="680" spans="1:11" x14ac:dyDescent="0.3">
      <c r="A680" s="29">
        <v>42906</v>
      </c>
      <c r="B680" t="s">
        <v>26</v>
      </c>
      <c r="C680" t="str">
        <f>VLOOKUP(Tableau4[[#This Row],[code livreur]],Tableau1[],2,0)</f>
        <v>Jack</v>
      </c>
      <c r="D680" t="s">
        <v>143</v>
      </c>
      <c r="G680">
        <v>140</v>
      </c>
      <c r="H680" t="str">
        <f>VLOOKUP(Tableau4[[#This Row],[poids (kg)]],Tableau5[],2,1)</f>
        <v>moyen</v>
      </c>
      <c r="I680">
        <v>24490</v>
      </c>
      <c r="J680" t="str">
        <f>LEFT(Tableau4[[#This Row],[CP]],2)</f>
        <v>24</v>
      </c>
      <c r="K680" t="s">
        <v>90</v>
      </c>
    </row>
    <row r="681" spans="1:11" x14ac:dyDescent="0.3">
      <c r="A681" s="29">
        <v>42976</v>
      </c>
      <c r="B681" t="s">
        <v>29</v>
      </c>
      <c r="C681" t="str">
        <f>VLOOKUP(Tableau4[[#This Row],[code livreur]],Tableau1[],2,0)</f>
        <v>Mouton</v>
      </c>
      <c r="D681" t="s">
        <v>142</v>
      </c>
      <c r="G681">
        <v>140</v>
      </c>
      <c r="H681" t="str">
        <f>VLOOKUP(Tableau4[[#This Row],[poids (kg)]],Tableau5[],2,1)</f>
        <v>moyen</v>
      </c>
      <c r="I681">
        <v>24410</v>
      </c>
      <c r="J681" t="str">
        <f>LEFT(Tableau4[[#This Row],[CP]],2)</f>
        <v>24</v>
      </c>
      <c r="K681" t="s">
        <v>57</v>
      </c>
    </row>
    <row r="682" spans="1:11" x14ac:dyDescent="0.3">
      <c r="A682" s="29">
        <v>42884</v>
      </c>
      <c r="B682" t="s">
        <v>27</v>
      </c>
      <c r="C682" t="str">
        <f>VLOOKUP(Tableau4[[#This Row],[code livreur]],Tableau1[],2,0)</f>
        <v>Niki</v>
      </c>
      <c r="D682" t="s">
        <v>147</v>
      </c>
      <c r="G682">
        <v>141</v>
      </c>
      <c r="H682" t="str">
        <f>VLOOKUP(Tableau4[[#This Row],[poids (kg)]],Tableau5[],2,1)</f>
        <v>moyen</v>
      </c>
      <c r="I682">
        <v>24660</v>
      </c>
      <c r="J682" t="str">
        <f>LEFT(Tableau4[[#This Row],[CP]],2)</f>
        <v>24</v>
      </c>
      <c r="K682" t="s">
        <v>54</v>
      </c>
    </row>
    <row r="683" spans="1:11" x14ac:dyDescent="0.3">
      <c r="A683" s="29">
        <v>42894</v>
      </c>
      <c r="B683" t="s">
        <v>16</v>
      </c>
      <c r="C683" t="str">
        <f>VLOOKUP(Tableau4[[#This Row],[code livreur]],Tableau1[],2,0)</f>
        <v>Prost</v>
      </c>
      <c r="D683" t="s">
        <v>147</v>
      </c>
      <c r="G683">
        <v>141</v>
      </c>
      <c r="H683" t="str">
        <f>VLOOKUP(Tableau4[[#This Row],[poids (kg)]],Tableau5[],2,1)</f>
        <v>moyen</v>
      </c>
      <c r="I683">
        <v>24480</v>
      </c>
      <c r="J683" t="str">
        <f>LEFT(Tableau4[[#This Row],[CP]],2)</f>
        <v>24</v>
      </c>
      <c r="K683" t="s">
        <v>89</v>
      </c>
    </row>
    <row r="684" spans="1:11" x14ac:dyDescent="0.3">
      <c r="A684" s="29">
        <v>42908</v>
      </c>
      <c r="B684" t="s">
        <v>28</v>
      </c>
      <c r="C684" t="str">
        <f>VLOOKUP(Tableau4[[#This Row],[code livreur]],Tableau1[],2,0)</f>
        <v>Thirion</v>
      </c>
      <c r="D684" t="s">
        <v>142</v>
      </c>
      <c r="G684">
        <v>141</v>
      </c>
      <c r="H684" t="str">
        <f>VLOOKUP(Tableau4[[#This Row],[poids (kg)]],Tableau5[],2,1)</f>
        <v>moyen</v>
      </c>
      <c r="I684">
        <v>24430</v>
      </c>
      <c r="J684" t="str">
        <f>LEFT(Tableau4[[#This Row],[CP]],2)</f>
        <v>24</v>
      </c>
      <c r="K684" t="s">
        <v>85</v>
      </c>
    </row>
    <row r="685" spans="1:11" x14ac:dyDescent="0.3">
      <c r="A685" s="29">
        <v>42873</v>
      </c>
      <c r="B685" t="s">
        <v>17</v>
      </c>
      <c r="C685" t="str">
        <f>VLOOKUP(Tableau4[[#This Row],[code livreur]],Tableau1[],2,0)</f>
        <v>Vettel</v>
      </c>
      <c r="D685" t="s">
        <v>147</v>
      </c>
      <c r="G685">
        <v>142</v>
      </c>
      <c r="H685" t="str">
        <f>VLOOKUP(Tableau4[[#This Row],[poids (kg)]],Tableau5[],2,1)</f>
        <v>moyen</v>
      </c>
      <c r="I685">
        <v>24490</v>
      </c>
      <c r="J685" t="str">
        <f>LEFT(Tableau4[[#This Row],[CP]],2)</f>
        <v>24</v>
      </c>
      <c r="K685" t="s">
        <v>90</v>
      </c>
    </row>
    <row r="686" spans="1:11" x14ac:dyDescent="0.3">
      <c r="A686" s="29">
        <v>42888</v>
      </c>
      <c r="B686" t="s">
        <v>19</v>
      </c>
      <c r="C686" t="str">
        <f>VLOOKUP(Tableau4[[#This Row],[code livreur]],Tableau1[],2,0)</f>
        <v>Dan</v>
      </c>
      <c r="D686" t="s">
        <v>147</v>
      </c>
      <c r="G686">
        <v>142</v>
      </c>
      <c r="H686" t="str">
        <f>VLOOKUP(Tableau4[[#This Row],[poids (kg)]],Tableau5[],2,1)</f>
        <v>moyen</v>
      </c>
      <c r="I686">
        <v>24390</v>
      </c>
      <c r="J686" t="str">
        <f>LEFT(Tableau4[[#This Row],[CP]],2)</f>
        <v>24</v>
      </c>
      <c r="K686" t="s">
        <v>82</v>
      </c>
    </row>
    <row r="687" spans="1:11" x14ac:dyDescent="0.3">
      <c r="A687" s="29">
        <v>43002</v>
      </c>
      <c r="B687" t="s">
        <v>30</v>
      </c>
      <c r="C687" t="str">
        <f>VLOOKUP(Tableau4[[#This Row],[code livreur]],Tableau1[],2,0)</f>
        <v>Du Gast</v>
      </c>
      <c r="D687" t="s">
        <v>147</v>
      </c>
      <c r="G687">
        <v>142</v>
      </c>
      <c r="H687" t="str">
        <f>VLOOKUP(Tableau4[[#This Row],[poids (kg)]],Tableau5[],2,1)</f>
        <v>moyen</v>
      </c>
      <c r="I687">
        <v>24470</v>
      </c>
      <c r="J687" t="str">
        <f>LEFT(Tableau4[[#This Row],[CP]],2)</f>
        <v>24</v>
      </c>
      <c r="K687" t="s">
        <v>88</v>
      </c>
    </row>
    <row r="688" spans="1:11" x14ac:dyDescent="0.3">
      <c r="A688" s="29">
        <v>42846</v>
      </c>
      <c r="B688" t="s">
        <v>18</v>
      </c>
      <c r="C688" t="str">
        <f>VLOOKUP(Tableau4[[#This Row],[code livreur]],Tableau1[],2,0)</f>
        <v>Enzo</v>
      </c>
      <c r="D688" t="s">
        <v>143</v>
      </c>
      <c r="G688">
        <v>143</v>
      </c>
      <c r="H688" t="str">
        <f>VLOOKUP(Tableau4[[#This Row],[poids (kg)]],Tableau5[],2,1)</f>
        <v>moyen</v>
      </c>
      <c r="I688">
        <v>24200</v>
      </c>
      <c r="J688" t="str">
        <f>LEFT(Tableau4[[#This Row],[CP]],2)</f>
        <v>24</v>
      </c>
      <c r="K688" t="s">
        <v>67</v>
      </c>
    </row>
    <row r="689" spans="1:11" x14ac:dyDescent="0.3">
      <c r="A689" s="29">
        <v>42870</v>
      </c>
      <c r="B689" t="s">
        <v>26</v>
      </c>
      <c r="C689" t="str">
        <f>VLOOKUP(Tableau4[[#This Row],[code livreur]],Tableau1[],2,0)</f>
        <v>Jack</v>
      </c>
      <c r="D689" t="s">
        <v>147</v>
      </c>
      <c r="G689">
        <v>143</v>
      </c>
      <c r="H689" t="str">
        <f>VLOOKUP(Tableau4[[#This Row],[poids (kg)]],Tableau5[],2,1)</f>
        <v>moyen</v>
      </c>
      <c r="I689">
        <v>24240</v>
      </c>
      <c r="J689" t="str">
        <f>LEFT(Tableau4[[#This Row],[CP]],2)</f>
        <v>24</v>
      </c>
      <c r="K689" t="s">
        <v>70</v>
      </c>
    </row>
    <row r="690" spans="1:11" x14ac:dyDescent="0.3">
      <c r="A690" s="29">
        <v>42938</v>
      </c>
      <c r="B690" t="s">
        <v>29</v>
      </c>
      <c r="C690" t="str">
        <f>VLOOKUP(Tableau4[[#This Row],[code livreur]],Tableau1[],2,0)</f>
        <v>Mouton</v>
      </c>
      <c r="D690" t="s">
        <v>146</v>
      </c>
      <c r="G690">
        <v>143</v>
      </c>
      <c r="H690" t="str">
        <f>VLOOKUP(Tableau4[[#This Row],[poids (kg)]],Tableau5[],2,1)</f>
        <v>moyen</v>
      </c>
      <c r="I690">
        <v>24700</v>
      </c>
      <c r="J690" t="str">
        <f>LEFT(Tableau4[[#This Row],[CP]],2)</f>
        <v>24</v>
      </c>
      <c r="K690" t="s">
        <v>106</v>
      </c>
    </row>
    <row r="691" spans="1:11" x14ac:dyDescent="0.3">
      <c r="A691" s="29">
        <v>42959</v>
      </c>
      <c r="B691" t="s">
        <v>27</v>
      </c>
      <c r="C691" t="str">
        <f>VLOOKUP(Tableau4[[#This Row],[code livreur]],Tableau1[],2,0)</f>
        <v>Niki</v>
      </c>
      <c r="D691" t="s">
        <v>145</v>
      </c>
      <c r="G691">
        <v>143</v>
      </c>
      <c r="H691" t="str">
        <f>VLOOKUP(Tableau4[[#This Row],[poids (kg)]],Tableau5[],2,1)</f>
        <v>moyen</v>
      </c>
      <c r="I691">
        <v>24700</v>
      </c>
      <c r="J691" t="str">
        <f>LEFT(Tableau4[[#This Row],[CP]],2)</f>
        <v>24</v>
      </c>
      <c r="K691" t="s">
        <v>106</v>
      </c>
    </row>
    <row r="692" spans="1:11" x14ac:dyDescent="0.3">
      <c r="A692" s="29">
        <v>42964</v>
      </c>
      <c r="B692" t="s">
        <v>16</v>
      </c>
      <c r="C692" t="str">
        <f>VLOOKUP(Tableau4[[#This Row],[code livreur]],Tableau1[],2,0)</f>
        <v>Prost</v>
      </c>
      <c r="D692" t="s">
        <v>142</v>
      </c>
      <c r="G692">
        <v>143</v>
      </c>
      <c r="H692" t="str">
        <f>VLOOKUP(Tableau4[[#This Row],[poids (kg)]],Tableau5[],2,1)</f>
        <v>moyen</v>
      </c>
      <c r="I692">
        <v>24230</v>
      </c>
      <c r="J692" t="str">
        <f>LEFT(Tableau4[[#This Row],[CP]],2)</f>
        <v>24</v>
      </c>
      <c r="K692" t="s">
        <v>69</v>
      </c>
    </row>
    <row r="693" spans="1:11" x14ac:dyDescent="0.3">
      <c r="A693" s="29">
        <v>42988</v>
      </c>
      <c r="B693" t="s">
        <v>28</v>
      </c>
      <c r="C693" t="str">
        <f>VLOOKUP(Tableau4[[#This Row],[code livreur]],Tableau1[],2,0)</f>
        <v>Thirion</v>
      </c>
      <c r="D693" t="s">
        <v>143</v>
      </c>
      <c r="G693">
        <v>143</v>
      </c>
      <c r="H693" t="str">
        <f>VLOOKUP(Tableau4[[#This Row],[poids (kg)]],Tableau5[],2,1)</f>
        <v>moyen</v>
      </c>
      <c r="I693">
        <v>24110</v>
      </c>
      <c r="J693" t="str">
        <f>LEFT(Tableau4[[#This Row],[CP]],2)</f>
        <v>24</v>
      </c>
      <c r="K693" t="s">
        <v>60</v>
      </c>
    </row>
    <row r="694" spans="1:11" x14ac:dyDescent="0.3">
      <c r="A694" s="29">
        <v>43016</v>
      </c>
      <c r="B694" t="s">
        <v>17</v>
      </c>
      <c r="C694" t="str">
        <f>VLOOKUP(Tableau4[[#This Row],[code livreur]],Tableau1[],2,0)</f>
        <v>Vettel</v>
      </c>
      <c r="D694" t="s">
        <v>146</v>
      </c>
      <c r="G694">
        <v>143</v>
      </c>
      <c r="H694" t="str">
        <f>VLOOKUP(Tableau4[[#This Row],[poids (kg)]],Tableau5[],2,1)</f>
        <v>moyen</v>
      </c>
      <c r="I694">
        <v>24420</v>
      </c>
      <c r="J694" t="str">
        <f>LEFT(Tableau4[[#This Row],[CP]],2)</f>
        <v>24</v>
      </c>
      <c r="K694" t="s">
        <v>84</v>
      </c>
    </row>
    <row r="695" spans="1:11" x14ac:dyDescent="0.3">
      <c r="A695" s="29">
        <v>43039</v>
      </c>
      <c r="B695" t="s">
        <v>19</v>
      </c>
      <c r="C695" t="str">
        <f>VLOOKUP(Tableau4[[#This Row],[code livreur]],Tableau1[],2,0)</f>
        <v>Dan</v>
      </c>
      <c r="D695" t="s">
        <v>142</v>
      </c>
      <c r="G695">
        <v>143</v>
      </c>
      <c r="H695" t="str">
        <f>VLOOKUP(Tableau4[[#This Row],[poids (kg)]],Tableau5[],2,1)</f>
        <v>moyen</v>
      </c>
      <c r="I695">
        <v>24370</v>
      </c>
      <c r="J695" t="str">
        <f>LEFT(Tableau4[[#This Row],[CP]],2)</f>
        <v>24</v>
      </c>
      <c r="K695" t="s">
        <v>80</v>
      </c>
    </row>
    <row r="696" spans="1:11" x14ac:dyDescent="0.3">
      <c r="A696" s="29">
        <v>43072</v>
      </c>
      <c r="B696" t="s">
        <v>30</v>
      </c>
      <c r="C696" t="str">
        <f>VLOOKUP(Tableau4[[#This Row],[code livreur]],Tableau1[],2,0)</f>
        <v>Du Gast</v>
      </c>
      <c r="D696" t="s">
        <v>142</v>
      </c>
      <c r="G696">
        <v>143</v>
      </c>
      <c r="H696" t="str">
        <f>VLOOKUP(Tableau4[[#This Row],[poids (kg)]],Tableau5[],2,1)</f>
        <v>moyen</v>
      </c>
      <c r="I696">
        <v>24340</v>
      </c>
      <c r="J696" t="str">
        <f>LEFT(Tableau4[[#This Row],[CP]],2)</f>
        <v>24</v>
      </c>
      <c r="K696" t="s">
        <v>56</v>
      </c>
    </row>
    <row r="697" spans="1:11" x14ac:dyDescent="0.3">
      <c r="A697" s="29">
        <v>42753</v>
      </c>
      <c r="B697" t="s">
        <v>18</v>
      </c>
      <c r="C697" t="str">
        <f>VLOOKUP(Tableau4[[#This Row],[code livreur]],Tableau1[],2,0)</f>
        <v>Enzo</v>
      </c>
      <c r="D697" t="s">
        <v>142</v>
      </c>
      <c r="G697">
        <v>144</v>
      </c>
      <c r="H697" t="str">
        <f>VLOOKUP(Tableau4[[#This Row],[poids (kg)]],Tableau5[],2,1)</f>
        <v>moyen</v>
      </c>
      <c r="I697">
        <v>24570</v>
      </c>
      <c r="J697" t="str">
        <f>LEFT(Tableau4[[#This Row],[CP]],2)</f>
        <v>24</v>
      </c>
      <c r="K697" t="s">
        <v>98</v>
      </c>
    </row>
    <row r="698" spans="1:11" x14ac:dyDescent="0.3">
      <c r="A698" s="29">
        <v>42838</v>
      </c>
      <c r="B698" t="s">
        <v>26</v>
      </c>
      <c r="C698" t="str">
        <f>VLOOKUP(Tableau4[[#This Row],[code livreur]],Tableau1[],2,0)</f>
        <v>Jack</v>
      </c>
      <c r="D698" t="s">
        <v>147</v>
      </c>
      <c r="G698">
        <v>144</v>
      </c>
      <c r="H698" t="str">
        <f>VLOOKUP(Tableau4[[#This Row],[poids (kg)]],Tableau5[],2,1)</f>
        <v>moyen</v>
      </c>
      <c r="I698">
        <v>24420</v>
      </c>
      <c r="J698" t="str">
        <f>LEFT(Tableau4[[#This Row],[CP]],2)</f>
        <v>24</v>
      </c>
      <c r="K698" t="s">
        <v>84</v>
      </c>
    </row>
    <row r="699" spans="1:11" x14ac:dyDescent="0.3">
      <c r="A699" s="29">
        <v>42847</v>
      </c>
      <c r="B699" t="s">
        <v>29</v>
      </c>
      <c r="C699" t="str">
        <f>VLOOKUP(Tableau4[[#This Row],[code livreur]],Tableau1[],2,0)</f>
        <v>Mouton</v>
      </c>
      <c r="D699" t="s">
        <v>147</v>
      </c>
      <c r="G699">
        <v>144</v>
      </c>
      <c r="H699" t="str">
        <f>VLOOKUP(Tableau4[[#This Row],[poids (kg)]],Tableau5[],2,1)</f>
        <v>moyen</v>
      </c>
      <c r="I699">
        <v>24170</v>
      </c>
      <c r="J699" t="str">
        <f>LEFT(Tableau4[[#This Row],[CP]],2)</f>
        <v>24</v>
      </c>
      <c r="K699" t="s">
        <v>50</v>
      </c>
    </row>
    <row r="700" spans="1:11" x14ac:dyDescent="0.3">
      <c r="A700" s="29">
        <v>42939</v>
      </c>
      <c r="B700" t="s">
        <v>27</v>
      </c>
      <c r="C700" t="str">
        <f>VLOOKUP(Tableau4[[#This Row],[code livreur]],Tableau1[],2,0)</f>
        <v>Niki</v>
      </c>
      <c r="D700" t="s">
        <v>144</v>
      </c>
      <c r="G700">
        <v>144</v>
      </c>
      <c r="H700" t="str">
        <f>VLOOKUP(Tableau4[[#This Row],[poids (kg)]],Tableau5[],2,1)</f>
        <v>moyen</v>
      </c>
      <c r="I700">
        <v>24390</v>
      </c>
      <c r="J700" t="str">
        <f>LEFT(Tableau4[[#This Row],[CP]],2)</f>
        <v>24</v>
      </c>
      <c r="K700" t="s">
        <v>82</v>
      </c>
    </row>
    <row r="701" spans="1:11" x14ac:dyDescent="0.3">
      <c r="A701" s="29">
        <v>42961</v>
      </c>
      <c r="B701" t="s">
        <v>16</v>
      </c>
      <c r="C701" t="str">
        <f>VLOOKUP(Tableau4[[#This Row],[code livreur]],Tableau1[],2,0)</f>
        <v>Prost</v>
      </c>
      <c r="D701" t="s">
        <v>145</v>
      </c>
      <c r="G701">
        <v>144</v>
      </c>
      <c r="H701" t="str">
        <f>VLOOKUP(Tableau4[[#This Row],[poids (kg)]],Tableau5[],2,1)</f>
        <v>moyen</v>
      </c>
      <c r="I701">
        <v>24470</v>
      </c>
      <c r="J701" t="str">
        <f>LEFT(Tableau4[[#This Row],[CP]],2)</f>
        <v>24</v>
      </c>
      <c r="K701" t="s">
        <v>88</v>
      </c>
    </row>
    <row r="702" spans="1:11" x14ac:dyDescent="0.3">
      <c r="A702" s="29">
        <v>42981</v>
      </c>
      <c r="B702" t="s">
        <v>28</v>
      </c>
      <c r="C702" t="str">
        <f>VLOOKUP(Tableau4[[#This Row],[code livreur]],Tableau1[],2,0)</f>
        <v>Thirion</v>
      </c>
      <c r="D702" t="s">
        <v>147</v>
      </c>
      <c r="G702">
        <v>144</v>
      </c>
      <c r="H702" t="str">
        <f>VLOOKUP(Tableau4[[#This Row],[poids (kg)]],Tableau5[],2,1)</f>
        <v>moyen</v>
      </c>
      <c r="I702">
        <v>24700</v>
      </c>
      <c r="J702" t="str">
        <f>LEFT(Tableau4[[#This Row],[CP]],2)</f>
        <v>24</v>
      </c>
      <c r="K702" t="s">
        <v>106</v>
      </c>
    </row>
    <row r="703" spans="1:11" x14ac:dyDescent="0.3">
      <c r="A703" s="29">
        <v>43096</v>
      </c>
      <c r="B703" t="s">
        <v>17</v>
      </c>
      <c r="C703" t="str">
        <f>VLOOKUP(Tableau4[[#This Row],[code livreur]],Tableau1[],2,0)</f>
        <v>Vettel</v>
      </c>
      <c r="D703" t="s">
        <v>142</v>
      </c>
      <c r="G703">
        <v>144</v>
      </c>
      <c r="H703" t="str">
        <f>VLOOKUP(Tableau4[[#This Row],[poids (kg)]],Tableau5[],2,1)</f>
        <v>moyen</v>
      </c>
      <c r="I703">
        <v>24100</v>
      </c>
      <c r="J703" t="str">
        <f>LEFT(Tableau4[[#This Row],[CP]],2)</f>
        <v>24</v>
      </c>
      <c r="K703" t="s">
        <v>59</v>
      </c>
    </row>
    <row r="704" spans="1:11" x14ac:dyDescent="0.3">
      <c r="A704" s="29">
        <v>42857</v>
      </c>
      <c r="B704" t="s">
        <v>19</v>
      </c>
      <c r="C704" t="str">
        <f>VLOOKUP(Tableau4[[#This Row],[code livreur]],Tableau1[],2,0)</f>
        <v>Dan</v>
      </c>
      <c r="D704" t="s">
        <v>147</v>
      </c>
      <c r="G704">
        <v>145</v>
      </c>
      <c r="H704" t="str">
        <f>VLOOKUP(Tableau4[[#This Row],[poids (kg)]],Tableau5[],2,1)</f>
        <v>moyen</v>
      </c>
      <c r="I704">
        <v>24160</v>
      </c>
      <c r="J704" t="str">
        <f>LEFT(Tableau4[[#This Row],[CP]],2)</f>
        <v>24</v>
      </c>
      <c r="K704" t="s">
        <v>65</v>
      </c>
    </row>
    <row r="705" spans="1:11" x14ac:dyDescent="0.3">
      <c r="A705" s="29">
        <v>42863</v>
      </c>
      <c r="B705" t="s">
        <v>30</v>
      </c>
      <c r="C705" t="str">
        <f>VLOOKUP(Tableau4[[#This Row],[code livreur]],Tableau1[],2,0)</f>
        <v>Du Gast</v>
      </c>
      <c r="D705" t="s">
        <v>147</v>
      </c>
      <c r="G705">
        <v>145</v>
      </c>
      <c r="H705" t="str">
        <f>VLOOKUP(Tableau4[[#This Row],[poids (kg)]],Tableau5[],2,1)</f>
        <v>moyen</v>
      </c>
      <c r="I705">
        <v>24370</v>
      </c>
      <c r="J705" t="str">
        <f>LEFT(Tableau4[[#This Row],[CP]],2)</f>
        <v>24</v>
      </c>
      <c r="K705" t="s">
        <v>80</v>
      </c>
    </row>
    <row r="706" spans="1:11" x14ac:dyDescent="0.3">
      <c r="A706" s="29">
        <v>42912</v>
      </c>
      <c r="B706" t="s">
        <v>18</v>
      </c>
      <c r="C706" t="str">
        <f>VLOOKUP(Tableau4[[#This Row],[code livreur]],Tableau1[],2,0)</f>
        <v>Enzo</v>
      </c>
      <c r="D706" t="s">
        <v>142</v>
      </c>
      <c r="G706">
        <v>145</v>
      </c>
      <c r="H706" t="str">
        <f>VLOOKUP(Tableau4[[#This Row],[poids (kg)]],Tableau5[],2,1)</f>
        <v>moyen</v>
      </c>
      <c r="I706">
        <v>24520</v>
      </c>
      <c r="J706" t="str">
        <f>LEFT(Tableau4[[#This Row],[CP]],2)</f>
        <v>24</v>
      </c>
      <c r="K706" t="s">
        <v>93</v>
      </c>
    </row>
    <row r="707" spans="1:11" x14ac:dyDescent="0.3">
      <c r="A707" s="29">
        <v>42867</v>
      </c>
      <c r="B707" t="s">
        <v>26</v>
      </c>
      <c r="C707" t="str">
        <f>VLOOKUP(Tableau4[[#This Row],[code livreur]],Tableau1[],2,0)</f>
        <v>Jack</v>
      </c>
      <c r="D707" t="s">
        <v>147</v>
      </c>
      <c r="G707">
        <v>146</v>
      </c>
      <c r="H707" t="str">
        <f>VLOOKUP(Tableau4[[#This Row],[poids (kg)]],Tableau5[],2,1)</f>
        <v>moyen</v>
      </c>
      <c r="I707">
        <v>24570</v>
      </c>
      <c r="J707" t="str">
        <f>LEFT(Tableau4[[#This Row],[CP]],2)</f>
        <v>24</v>
      </c>
      <c r="K707" t="s">
        <v>98</v>
      </c>
    </row>
    <row r="708" spans="1:11" x14ac:dyDescent="0.3">
      <c r="A708" s="29">
        <v>42894</v>
      </c>
      <c r="B708" t="s">
        <v>29</v>
      </c>
      <c r="C708" t="str">
        <f>VLOOKUP(Tableau4[[#This Row],[code livreur]],Tableau1[],2,0)</f>
        <v>Mouton</v>
      </c>
      <c r="D708" t="s">
        <v>143</v>
      </c>
      <c r="E708" t="s">
        <v>148</v>
      </c>
      <c r="G708">
        <v>146</v>
      </c>
      <c r="H708" t="str">
        <f>VLOOKUP(Tableau4[[#This Row],[poids (kg)]],Tableau5[],2,1)</f>
        <v>moyen</v>
      </c>
      <c r="I708">
        <v>24230</v>
      </c>
      <c r="J708" t="str">
        <f>LEFT(Tableau4[[#This Row],[CP]],2)</f>
        <v>24</v>
      </c>
      <c r="K708" t="s">
        <v>69</v>
      </c>
    </row>
    <row r="709" spans="1:11" x14ac:dyDescent="0.3">
      <c r="A709" s="29">
        <v>42902</v>
      </c>
      <c r="B709" t="s">
        <v>27</v>
      </c>
      <c r="C709" t="str">
        <f>VLOOKUP(Tableau4[[#This Row],[code livreur]],Tableau1[],2,0)</f>
        <v>Niki</v>
      </c>
      <c r="D709" t="s">
        <v>147</v>
      </c>
      <c r="G709">
        <v>146</v>
      </c>
      <c r="H709" t="str">
        <f>VLOOKUP(Tableau4[[#This Row],[poids (kg)]],Tableau5[],2,1)</f>
        <v>moyen</v>
      </c>
      <c r="I709">
        <v>24430</v>
      </c>
      <c r="J709" t="str">
        <f>LEFT(Tableau4[[#This Row],[CP]],2)</f>
        <v>24</v>
      </c>
      <c r="K709" t="s">
        <v>85</v>
      </c>
    </row>
    <row r="710" spans="1:11" x14ac:dyDescent="0.3">
      <c r="A710" s="29">
        <v>42906</v>
      </c>
      <c r="B710" t="s">
        <v>16</v>
      </c>
      <c r="C710" t="str">
        <f>VLOOKUP(Tableau4[[#This Row],[code livreur]],Tableau1[],2,0)</f>
        <v>Prost</v>
      </c>
      <c r="D710" t="s">
        <v>145</v>
      </c>
      <c r="G710">
        <v>146</v>
      </c>
      <c r="H710" t="str">
        <f>VLOOKUP(Tableau4[[#This Row],[poids (kg)]],Tableau5[],2,1)</f>
        <v>moyen</v>
      </c>
      <c r="I710">
        <v>24330</v>
      </c>
      <c r="J710" t="str">
        <f>LEFT(Tableau4[[#This Row],[CP]],2)</f>
        <v>24</v>
      </c>
      <c r="K710" t="s">
        <v>77</v>
      </c>
    </row>
    <row r="711" spans="1:11" x14ac:dyDescent="0.3">
      <c r="A711" s="29">
        <v>42907</v>
      </c>
      <c r="B711" t="s">
        <v>28</v>
      </c>
      <c r="C711" t="str">
        <f>VLOOKUP(Tableau4[[#This Row],[code livreur]],Tableau1[],2,0)</f>
        <v>Thirion</v>
      </c>
      <c r="D711" t="s">
        <v>147</v>
      </c>
      <c r="G711">
        <v>146</v>
      </c>
      <c r="H711" t="str">
        <f>VLOOKUP(Tableau4[[#This Row],[poids (kg)]],Tableau5[],2,1)</f>
        <v>moyen</v>
      </c>
      <c r="I711">
        <v>24390</v>
      </c>
      <c r="J711" t="str">
        <f>LEFT(Tableau4[[#This Row],[CP]],2)</f>
        <v>24</v>
      </c>
      <c r="K711" t="s">
        <v>82</v>
      </c>
    </row>
    <row r="712" spans="1:11" x14ac:dyDescent="0.3">
      <c r="A712" s="29">
        <v>42917</v>
      </c>
      <c r="B712" t="s">
        <v>17</v>
      </c>
      <c r="C712" t="str">
        <f>VLOOKUP(Tableau4[[#This Row],[code livreur]],Tableau1[],2,0)</f>
        <v>Vettel</v>
      </c>
      <c r="D712" t="s">
        <v>142</v>
      </c>
      <c r="G712">
        <v>146</v>
      </c>
      <c r="H712" t="str">
        <f>VLOOKUP(Tableau4[[#This Row],[poids (kg)]],Tableau5[],2,1)</f>
        <v>moyen</v>
      </c>
      <c r="I712">
        <v>24220</v>
      </c>
      <c r="J712" t="str">
        <f>LEFT(Tableau4[[#This Row],[CP]],2)</f>
        <v>24</v>
      </c>
      <c r="K712" t="s">
        <v>55</v>
      </c>
    </row>
    <row r="713" spans="1:11" x14ac:dyDescent="0.3">
      <c r="A713" s="29">
        <v>42921</v>
      </c>
      <c r="B713" t="s">
        <v>19</v>
      </c>
      <c r="C713" t="str">
        <f>VLOOKUP(Tableau4[[#This Row],[code livreur]],Tableau1[],2,0)</f>
        <v>Dan</v>
      </c>
      <c r="D713" t="s">
        <v>147</v>
      </c>
      <c r="G713">
        <v>146</v>
      </c>
      <c r="H713" t="str">
        <f>VLOOKUP(Tableau4[[#This Row],[poids (kg)]],Tableau5[],2,1)</f>
        <v>moyen</v>
      </c>
      <c r="I713">
        <v>24460</v>
      </c>
      <c r="J713" t="str">
        <f>LEFT(Tableau4[[#This Row],[CP]],2)</f>
        <v>24</v>
      </c>
      <c r="K713" t="s">
        <v>87</v>
      </c>
    </row>
    <row r="714" spans="1:11" x14ac:dyDescent="0.3">
      <c r="A714" s="29">
        <v>42934</v>
      </c>
      <c r="B714" t="s">
        <v>30</v>
      </c>
      <c r="C714" t="str">
        <f>VLOOKUP(Tableau4[[#This Row],[code livreur]],Tableau1[],2,0)</f>
        <v>Du Gast</v>
      </c>
      <c r="D714" t="s">
        <v>142</v>
      </c>
      <c r="G714">
        <v>146</v>
      </c>
      <c r="H714" t="str">
        <f>VLOOKUP(Tableau4[[#This Row],[poids (kg)]],Tableau5[],2,1)</f>
        <v>moyen</v>
      </c>
      <c r="I714">
        <v>24550</v>
      </c>
      <c r="J714" t="str">
        <f>LEFT(Tableau4[[#This Row],[CP]],2)</f>
        <v>24</v>
      </c>
      <c r="K714" t="s">
        <v>96</v>
      </c>
    </row>
    <row r="715" spans="1:11" x14ac:dyDescent="0.3">
      <c r="A715" s="29">
        <v>42959</v>
      </c>
      <c r="B715" t="s">
        <v>18</v>
      </c>
      <c r="C715" t="str">
        <f>VLOOKUP(Tableau4[[#This Row],[code livreur]],Tableau1[],2,0)</f>
        <v>Enzo</v>
      </c>
      <c r="D715" t="s">
        <v>142</v>
      </c>
      <c r="G715">
        <v>146</v>
      </c>
      <c r="H715" t="str">
        <f>VLOOKUP(Tableau4[[#This Row],[poids (kg)]],Tableau5[],2,1)</f>
        <v>moyen</v>
      </c>
      <c r="I715">
        <v>24240</v>
      </c>
      <c r="J715" t="str">
        <f>LEFT(Tableau4[[#This Row],[CP]],2)</f>
        <v>24</v>
      </c>
      <c r="K715" t="s">
        <v>70</v>
      </c>
    </row>
    <row r="716" spans="1:11" x14ac:dyDescent="0.3">
      <c r="A716" s="29">
        <v>42966</v>
      </c>
      <c r="B716" t="s">
        <v>26</v>
      </c>
      <c r="C716" t="str">
        <f>VLOOKUP(Tableau4[[#This Row],[code livreur]],Tableau1[],2,0)</f>
        <v>Jack</v>
      </c>
      <c r="D716" t="s">
        <v>147</v>
      </c>
      <c r="G716">
        <v>146</v>
      </c>
      <c r="H716" t="str">
        <f>VLOOKUP(Tableau4[[#This Row],[poids (kg)]],Tableau5[],2,1)</f>
        <v>moyen</v>
      </c>
      <c r="I716">
        <v>24100</v>
      </c>
      <c r="J716" t="str">
        <f>LEFT(Tableau4[[#This Row],[CP]],2)</f>
        <v>24</v>
      </c>
      <c r="K716" t="s">
        <v>59</v>
      </c>
    </row>
    <row r="717" spans="1:11" x14ac:dyDescent="0.3">
      <c r="A717" s="29">
        <v>42969</v>
      </c>
      <c r="B717" t="s">
        <v>29</v>
      </c>
      <c r="C717" t="str">
        <f>VLOOKUP(Tableau4[[#This Row],[code livreur]],Tableau1[],2,0)</f>
        <v>Mouton</v>
      </c>
      <c r="D717" t="s">
        <v>147</v>
      </c>
      <c r="G717">
        <v>146</v>
      </c>
      <c r="H717" t="str">
        <f>VLOOKUP(Tableau4[[#This Row],[poids (kg)]],Tableau5[],2,1)</f>
        <v>moyen</v>
      </c>
      <c r="I717">
        <v>24190</v>
      </c>
      <c r="J717" t="str">
        <f>LEFT(Tableau4[[#This Row],[CP]],2)</f>
        <v>24</v>
      </c>
      <c r="K717" t="s">
        <v>66</v>
      </c>
    </row>
    <row r="718" spans="1:11" x14ac:dyDescent="0.3">
      <c r="A718" s="29">
        <v>42988</v>
      </c>
      <c r="B718" t="s">
        <v>27</v>
      </c>
      <c r="C718" t="str">
        <f>VLOOKUP(Tableau4[[#This Row],[code livreur]],Tableau1[],2,0)</f>
        <v>Niki</v>
      </c>
      <c r="D718" t="s">
        <v>147</v>
      </c>
      <c r="G718">
        <v>146</v>
      </c>
      <c r="H718" t="str">
        <f>VLOOKUP(Tableau4[[#This Row],[poids (kg)]],Tableau5[],2,1)</f>
        <v>moyen</v>
      </c>
      <c r="I718">
        <v>24630</v>
      </c>
      <c r="J718" t="str">
        <f>LEFT(Tableau4[[#This Row],[CP]],2)</f>
        <v>24</v>
      </c>
      <c r="K718" t="s">
        <v>103</v>
      </c>
    </row>
    <row r="719" spans="1:11" x14ac:dyDescent="0.3">
      <c r="A719" s="29">
        <v>42990</v>
      </c>
      <c r="B719" t="s">
        <v>16</v>
      </c>
      <c r="C719" t="str">
        <f>VLOOKUP(Tableau4[[#This Row],[code livreur]],Tableau1[],2,0)</f>
        <v>Prost</v>
      </c>
      <c r="D719" t="s">
        <v>142</v>
      </c>
      <c r="G719">
        <v>146</v>
      </c>
      <c r="H719" t="str">
        <f>VLOOKUP(Tableau4[[#This Row],[poids (kg)]],Tableau5[],2,1)</f>
        <v>moyen</v>
      </c>
      <c r="I719">
        <v>24110</v>
      </c>
      <c r="J719" t="str">
        <f>LEFT(Tableau4[[#This Row],[CP]],2)</f>
        <v>24</v>
      </c>
      <c r="K719" t="s">
        <v>60</v>
      </c>
    </row>
    <row r="720" spans="1:11" x14ac:dyDescent="0.3">
      <c r="A720" s="29">
        <v>42992</v>
      </c>
      <c r="B720" t="s">
        <v>28</v>
      </c>
      <c r="C720" t="str">
        <f>VLOOKUP(Tableau4[[#This Row],[code livreur]],Tableau1[],2,0)</f>
        <v>Thirion</v>
      </c>
      <c r="D720" t="s">
        <v>147</v>
      </c>
      <c r="F720" t="s">
        <v>148</v>
      </c>
      <c r="G720">
        <v>146</v>
      </c>
      <c r="H720" t="str">
        <f>VLOOKUP(Tableau4[[#This Row],[poids (kg)]],Tableau5[],2,1)</f>
        <v>moyen</v>
      </c>
      <c r="I720">
        <v>24300</v>
      </c>
      <c r="J720" t="str">
        <f>LEFT(Tableau4[[#This Row],[CP]],2)</f>
        <v>24</v>
      </c>
      <c r="K720" t="s">
        <v>75</v>
      </c>
    </row>
    <row r="721" spans="1:11" x14ac:dyDescent="0.3">
      <c r="A721" s="29">
        <v>42885</v>
      </c>
      <c r="B721" t="s">
        <v>17</v>
      </c>
      <c r="C721" t="str">
        <f>VLOOKUP(Tableau4[[#This Row],[code livreur]],Tableau1[],2,0)</f>
        <v>Vettel</v>
      </c>
      <c r="D721" t="s">
        <v>142</v>
      </c>
      <c r="G721">
        <v>147</v>
      </c>
      <c r="H721" t="str">
        <f>VLOOKUP(Tableau4[[#This Row],[poids (kg)]],Tableau5[],2,1)</f>
        <v>moyen</v>
      </c>
      <c r="I721">
        <v>24310</v>
      </c>
      <c r="J721" t="str">
        <f>LEFT(Tableau4[[#This Row],[CP]],2)</f>
        <v>24</v>
      </c>
      <c r="K721" t="s">
        <v>49</v>
      </c>
    </row>
    <row r="722" spans="1:11" x14ac:dyDescent="0.3">
      <c r="A722" s="29">
        <v>42914</v>
      </c>
      <c r="B722" t="s">
        <v>19</v>
      </c>
      <c r="C722" t="str">
        <f>VLOOKUP(Tableau4[[#This Row],[code livreur]],Tableau1[],2,0)</f>
        <v>Dan</v>
      </c>
      <c r="D722" t="s">
        <v>147</v>
      </c>
      <c r="G722">
        <v>147</v>
      </c>
      <c r="H722" t="str">
        <f>VLOOKUP(Tableau4[[#This Row],[poids (kg)]],Tableau5[],2,1)</f>
        <v>moyen</v>
      </c>
      <c r="I722">
        <v>24500</v>
      </c>
      <c r="J722" t="str">
        <f>LEFT(Tableau4[[#This Row],[CP]],2)</f>
        <v>24</v>
      </c>
      <c r="K722" t="s">
        <v>91</v>
      </c>
    </row>
    <row r="723" spans="1:11" x14ac:dyDescent="0.3">
      <c r="A723" s="29">
        <v>42954</v>
      </c>
      <c r="B723" t="s">
        <v>30</v>
      </c>
      <c r="C723" t="str">
        <f>VLOOKUP(Tableau4[[#This Row],[code livreur]],Tableau1[],2,0)</f>
        <v>Du Gast</v>
      </c>
      <c r="D723" t="s">
        <v>147</v>
      </c>
      <c r="G723">
        <v>147</v>
      </c>
      <c r="H723" t="str">
        <f>VLOOKUP(Tableau4[[#This Row],[poids (kg)]],Tableau5[],2,1)</f>
        <v>moyen</v>
      </c>
      <c r="I723">
        <v>24340</v>
      </c>
      <c r="J723" t="str">
        <f>LEFT(Tableau4[[#This Row],[CP]],2)</f>
        <v>24</v>
      </c>
      <c r="K723" t="s">
        <v>56</v>
      </c>
    </row>
    <row r="724" spans="1:11" x14ac:dyDescent="0.3">
      <c r="A724" s="29">
        <v>42959</v>
      </c>
      <c r="B724" t="s">
        <v>18</v>
      </c>
      <c r="C724" t="str">
        <f>VLOOKUP(Tableau4[[#This Row],[code livreur]],Tableau1[],2,0)</f>
        <v>Enzo</v>
      </c>
      <c r="D724" t="s">
        <v>147</v>
      </c>
      <c r="G724">
        <v>147</v>
      </c>
      <c r="H724" t="str">
        <f>VLOOKUP(Tableau4[[#This Row],[poids (kg)]],Tableau5[],2,1)</f>
        <v>moyen</v>
      </c>
      <c r="I724">
        <v>24190</v>
      </c>
      <c r="J724" t="str">
        <f>LEFT(Tableau4[[#This Row],[CP]],2)</f>
        <v>24</v>
      </c>
      <c r="K724" t="s">
        <v>66</v>
      </c>
    </row>
    <row r="725" spans="1:11" x14ac:dyDescent="0.3">
      <c r="A725" s="29">
        <v>42961</v>
      </c>
      <c r="B725" t="s">
        <v>26</v>
      </c>
      <c r="C725" t="str">
        <f>VLOOKUP(Tableau4[[#This Row],[code livreur]],Tableau1[],2,0)</f>
        <v>Jack</v>
      </c>
      <c r="D725" t="s">
        <v>146</v>
      </c>
      <c r="G725">
        <v>147</v>
      </c>
      <c r="H725" t="str">
        <f>VLOOKUP(Tableau4[[#This Row],[poids (kg)]],Tableau5[],2,1)</f>
        <v>moyen</v>
      </c>
      <c r="I725">
        <v>19100</v>
      </c>
      <c r="J725" t="str">
        <f>LEFT(Tableau4[[#This Row],[CP]],2)</f>
        <v>19</v>
      </c>
      <c r="K725" t="s">
        <v>149</v>
      </c>
    </row>
    <row r="726" spans="1:11" x14ac:dyDescent="0.3">
      <c r="A726" s="29">
        <v>42992</v>
      </c>
      <c r="B726" t="s">
        <v>29</v>
      </c>
      <c r="C726" t="str">
        <f>VLOOKUP(Tableau4[[#This Row],[code livreur]],Tableau1[],2,0)</f>
        <v>Mouton</v>
      </c>
      <c r="D726" t="s">
        <v>145</v>
      </c>
      <c r="G726">
        <v>147</v>
      </c>
      <c r="H726" t="str">
        <f>VLOOKUP(Tableau4[[#This Row],[poids (kg)]],Tableau5[],2,1)</f>
        <v>moyen</v>
      </c>
      <c r="I726">
        <v>24190</v>
      </c>
      <c r="J726" t="str">
        <f>LEFT(Tableau4[[#This Row],[CP]],2)</f>
        <v>24</v>
      </c>
      <c r="K726" t="s">
        <v>66</v>
      </c>
    </row>
    <row r="727" spans="1:11" x14ac:dyDescent="0.3">
      <c r="A727" s="29">
        <v>43009</v>
      </c>
      <c r="B727" t="s">
        <v>27</v>
      </c>
      <c r="C727" t="str">
        <f>VLOOKUP(Tableau4[[#This Row],[code livreur]],Tableau1[],2,0)</f>
        <v>Niki</v>
      </c>
      <c r="D727" t="s">
        <v>147</v>
      </c>
      <c r="G727">
        <v>147</v>
      </c>
      <c r="H727" t="str">
        <f>VLOOKUP(Tableau4[[#This Row],[poids (kg)]],Tableau5[],2,1)</f>
        <v>moyen</v>
      </c>
      <c r="I727">
        <v>24440</v>
      </c>
      <c r="J727" t="str">
        <f>LEFT(Tableau4[[#This Row],[CP]],2)</f>
        <v>24</v>
      </c>
      <c r="K727" t="s">
        <v>52</v>
      </c>
    </row>
    <row r="728" spans="1:11" x14ac:dyDescent="0.3">
      <c r="A728" s="29">
        <v>43011</v>
      </c>
      <c r="B728" t="s">
        <v>16</v>
      </c>
      <c r="C728" t="str">
        <f>VLOOKUP(Tableau4[[#This Row],[code livreur]],Tableau1[],2,0)</f>
        <v>Prost</v>
      </c>
      <c r="D728" t="s">
        <v>147</v>
      </c>
      <c r="G728">
        <v>147</v>
      </c>
      <c r="H728" t="str">
        <f>VLOOKUP(Tableau4[[#This Row],[poids (kg)]],Tableau5[],2,1)</f>
        <v>moyen</v>
      </c>
      <c r="I728">
        <v>24560</v>
      </c>
      <c r="J728" t="str">
        <f>LEFT(Tableau4[[#This Row],[CP]],2)</f>
        <v>24</v>
      </c>
      <c r="K728" t="s">
        <v>97</v>
      </c>
    </row>
    <row r="729" spans="1:11" x14ac:dyDescent="0.3">
      <c r="A729" s="29">
        <v>42805</v>
      </c>
      <c r="B729" t="s">
        <v>28</v>
      </c>
      <c r="C729" t="str">
        <f>VLOOKUP(Tableau4[[#This Row],[code livreur]],Tableau1[],2,0)</f>
        <v>Thirion</v>
      </c>
      <c r="D729" t="s">
        <v>143</v>
      </c>
      <c r="G729">
        <v>148</v>
      </c>
      <c r="H729" t="str">
        <f>VLOOKUP(Tableau4[[#This Row],[poids (kg)]],Tableau5[],2,1)</f>
        <v>moyen</v>
      </c>
      <c r="I729">
        <v>24360</v>
      </c>
      <c r="J729" t="str">
        <f>LEFT(Tableau4[[#This Row],[CP]],2)</f>
        <v>24</v>
      </c>
      <c r="K729" t="s">
        <v>79</v>
      </c>
    </row>
    <row r="730" spans="1:11" x14ac:dyDescent="0.3">
      <c r="A730" s="29">
        <v>42848</v>
      </c>
      <c r="B730" t="s">
        <v>17</v>
      </c>
      <c r="C730" t="str">
        <f>VLOOKUP(Tableau4[[#This Row],[code livreur]],Tableau1[],2,0)</f>
        <v>Vettel</v>
      </c>
      <c r="D730" t="s">
        <v>144</v>
      </c>
      <c r="G730">
        <v>148</v>
      </c>
      <c r="H730" t="str">
        <f>VLOOKUP(Tableau4[[#This Row],[poids (kg)]],Tableau5[],2,1)</f>
        <v>moyen</v>
      </c>
      <c r="I730">
        <v>24410</v>
      </c>
      <c r="J730" t="str">
        <f>LEFT(Tableau4[[#This Row],[CP]],2)</f>
        <v>24</v>
      </c>
      <c r="K730" t="s">
        <v>57</v>
      </c>
    </row>
    <row r="731" spans="1:11" x14ac:dyDescent="0.3">
      <c r="A731" s="29">
        <v>42857</v>
      </c>
      <c r="B731" t="s">
        <v>19</v>
      </c>
      <c r="C731" t="str">
        <f>VLOOKUP(Tableau4[[#This Row],[code livreur]],Tableau1[],2,0)</f>
        <v>Dan</v>
      </c>
      <c r="D731" t="s">
        <v>142</v>
      </c>
      <c r="G731">
        <v>148</v>
      </c>
      <c r="H731" t="str">
        <f>VLOOKUP(Tableau4[[#This Row],[poids (kg)]],Tableau5[],2,1)</f>
        <v>moyen</v>
      </c>
      <c r="I731">
        <v>24560</v>
      </c>
      <c r="J731" t="str">
        <f>LEFT(Tableau4[[#This Row],[CP]],2)</f>
        <v>24</v>
      </c>
      <c r="K731" t="s">
        <v>97</v>
      </c>
    </row>
    <row r="732" spans="1:11" x14ac:dyDescent="0.3">
      <c r="A732" s="29">
        <v>42864</v>
      </c>
      <c r="B732" t="s">
        <v>30</v>
      </c>
      <c r="C732" t="str">
        <f>VLOOKUP(Tableau4[[#This Row],[code livreur]],Tableau1[],2,0)</f>
        <v>Du Gast</v>
      </c>
      <c r="D732" t="s">
        <v>144</v>
      </c>
      <c r="G732">
        <v>148</v>
      </c>
      <c r="H732" t="str">
        <f>VLOOKUP(Tableau4[[#This Row],[poids (kg)]],Tableau5[],2,1)</f>
        <v>moyen</v>
      </c>
      <c r="I732">
        <v>24270</v>
      </c>
      <c r="J732" t="str">
        <f>LEFT(Tableau4[[#This Row],[CP]],2)</f>
        <v>24</v>
      </c>
      <c r="K732" t="s">
        <v>73</v>
      </c>
    </row>
    <row r="733" spans="1:11" x14ac:dyDescent="0.3">
      <c r="A733" s="29">
        <v>42952</v>
      </c>
      <c r="B733" t="s">
        <v>18</v>
      </c>
      <c r="C733" t="str">
        <f>VLOOKUP(Tableau4[[#This Row],[code livreur]],Tableau1[],2,0)</f>
        <v>Enzo</v>
      </c>
      <c r="D733" t="s">
        <v>147</v>
      </c>
      <c r="G733">
        <v>148</v>
      </c>
      <c r="H733" t="str">
        <f>VLOOKUP(Tableau4[[#This Row],[poids (kg)]],Tableau5[],2,1)</f>
        <v>moyen</v>
      </c>
      <c r="I733">
        <v>24310</v>
      </c>
      <c r="J733" t="str">
        <f>LEFT(Tableau4[[#This Row],[CP]],2)</f>
        <v>24</v>
      </c>
      <c r="K733" t="s">
        <v>49</v>
      </c>
    </row>
    <row r="734" spans="1:11" x14ac:dyDescent="0.3">
      <c r="A734" s="29">
        <v>42963</v>
      </c>
      <c r="B734" t="s">
        <v>26</v>
      </c>
      <c r="C734" t="str">
        <f>VLOOKUP(Tableau4[[#This Row],[code livreur]],Tableau1[],2,0)</f>
        <v>Jack</v>
      </c>
      <c r="D734" t="s">
        <v>146</v>
      </c>
      <c r="G734">
        <v>148</v>
      </c>
      <c r="H734" t="str">
        <f>VLOOKUP(Tableau4[[#This Row],[poids (kg)]],Tableau5[],2,1)</f>
        <v>moyen</v>
      </c>
      <c r="I734">
        <v>24130</v>
      </c>
      <c r="J734" t="str">
        <f>LEFT(Tableau4[[#This Row],[CP]],2)</f>
        <v>24</v>
      </c>
      <c r="K734" t="s">
        <v>62</v>
      </c>
    </row>
    <row r="735" spans="1:11" x14ac:dyDescent="0.3">
      <c r="A735" s="29">
        <v>42988</v>
      </c>
      <c r="B735" t="s">
        <v>29</v>
      </c>
      <c r="C735" t="str">
        <f>VLOOKUP(Tableau4[[#This Row],[code livreur]],Tableau1[],2,0)</f>
        <v>Mouton</v>
      </c>
      <c r="D735" t="s">
        <v>144</v>
      </c>
      <c r="G735">
        <v>148</v>
      </c>
      <c r="H735" t="str">
        <f>VLOOKUP(Tableau4[[#This Row],[poids (kg)]],Tableau5[],2,1)</f>
        <v>moyen</v>
      </c>
      <c r="I735">
        <v>24120</v>
      </c>
      <c r="J735" t="str">
        <f>LEFT(Tableau4[[#This Row],[CP]],2)</f>
        <v>24</v>
      </c>
      <c r="K735" t="s">
        <v>61</v>
      </c>
    </row>
    <row r="736" spans="1:11" x14ac:dyDescent="0.3">
      <c r="A736" s="29">
        <v>42840</v>
      </c>
      <c r="B736" t="s">
        <v>27</v>
      </c>
      <c r="C736" t="str">
        <f>VLOOKUP(Tableau4[[#This Row],[code livreur]],Tableau1[],2,0)</f>
        <v>Niki</v>
      </c>
      <c r="D736" t="s">
        <v>144</v>
      </c>
      <c r="G736">
        <v>149</v>
      </c>
      <c r="H736" t="str">
        <f>VLOOKUP(Tableau4[[#This Row],[poids (kg)]],Tableau5[],2,1)</f>
        <v>moyen</v>
      </c>
      <c r="I736">
        <v>24550</v>
      </c>
      <c r="J736" t="str">
        <f>LEFT(Tableau4[[#This Row],[CP]],2)</f>
        <v>24</v>
      </c>
      <c r="K736" t="s">
        <v>96</v>
      </c>
    </row>
    <row r="737" spans="1:11" x14ac:dyDescent="0.3">
      <c r="A737" s="29">
        <v>42856</v>
      </c>
      <c r="B737" t="s">
        <v>16</v>
      </c>
      <c r="C737" t="str">
        <f>VLOOKUP(Tableau4[[#This Row],[code livreur]],Tableau1[],2,0)</f>
        <v>Prost</v>
      </c>
      <c r="D737" t="s">
        <v>146</v>
      </c>
      <c r="G737">
        <v>149</v>
      </c>
      <c r="H737" t="str">
        <f>VLOOKUP(Tableau4[[#This Row],[poids (kg)]],Tableau5[],2,1)</f>
        <v>moyen</v>
      </c>
      <c r="I737">
        <v>24350</v>
      </c>
      <c r="J737" t="str">
        <f>LEFT(Tableau4[[#This Row],[CP]],2)</f>
        <v>24</v>
      </c>
      <c r="K737" t="s">
        <v>78</v>
      </c>
    </row>
    <row r="738" spans="1:11" x14ac:dyDescent="0.3">
      <c r="A738" s="29">
        <v>42895</v>
      </c>
      <c r="B738" t="s">
        <v>28</v>
      </c>
      <c r="C738" t="str">
        <f>VLOOKUP(Tableau4[[#This Row],[code livreur]],Tableau1[],2,0)</f>
        <v>Thirion</v>
      </c>
      <c r="D738" t="s">
        <v>142</v>
      </c>
      <c r="G738">
        <v>149</v>
      </c>
      <c r="H738" t="str">
        <f>VLOOKUP(Tableau4[[#This Row],[poids (kg)]],Tableau5[],2,1)</f>
        <v>moyen</v>
      </c>
      <c r="I738">
        <v>24410</v>
      </c>
      <c r="J738" t="str">
        <f>LEFT(Tableau4[[#This Row],[CP]],2)</f>
        <v>24</v>
      </c>
      <c r="K738" t="s">
        <v>57</v>
      </c>
    </row>
    <row r="739" spans="1:11" x14ac:dyDescent="0.3">
      <c r="A739" s="29">
        <v>42895</v>
      </c>
      <c r="B739" t="s">
        <v>17</v>
      </c>
      <c r="C739" t="str">
        <f>VLOOKUP(Tableau4[[#This Row],[code livreur]],Tableau1[],2,0)</f>
        <v>Vettel</v>
      </c>
      <c r="D739" t="s">
        <v>147</v>
      </c>
      <c r="G739">
        <v>149</v>
      </c>
      <c r="H739" t="str">
        <f>VLOOKUP(Tableau4[[#This Row],[poids (kg)]],Tableau5[],2,1)</f>
        <v>moyen</v>
      </c>
      <c r="I739">
        <v>24560</v>
      </c>
      <c r="J739" t="str">
        <f>LEFT(Tableau4[[#This Row],[CP]],2)</f>
        <v>24</v>
      </c>
      <c r="K739" t="s">
        <v>97</v>
      </c>
    </row>
    <row r="740" spans="1:11" x14ac:dyDescent="0.3">
      <c r="A740" s="29">
        <v>42930</v>
      </c>
      <c r="B740" t="s">
        <v>19</v>
      </c>
      <c r="C740" t="str">
        <f>VLOOKUP(Tableau4[[#This Row],[code livreur]],Tableau1[],2,0)</f>
        <v>Dan</v>
      </c>
      <c r="D740" t="s">
        <v>147</v>
      </c>
      <c r="G740">
        <v>149</v>
      </c>
      <c r="H740" t="str">
        <f>VLOOKUP(Tableau4[[#This Row],[poids (kg)]],Tableau5[],2,1)</f>
        <v>moyen</v>
      </c>
      <c r="I740">
        <v>24220</v>
      </c>
      <c r="J740" t="str">
        <f>LEFT(Tableau4[[#This Row],[CP]],2)</f>
        <v>24</v>
      </c>
      <c r="K740" t="s">
        <v>55</v>
      </c>
    </row>
    <row r="741" spans="1:11" x14ac:dyDescent="0.3">
      <c r="A741" s="29">
        <v>42971</v>
      </c>
      <c r="B741" t="s">
        <v>30</v>
      </c>
      <c r="C741" t="str">
        <f>VLOOKUP(Tableau4[[#This Row],[code livreur]],Tableau1[],2,0)</f>
        <v>Du Gast</v>
      </c>
      <c r="D741" t="s">
        <v>147</v>
      </c>
      <c r="G741">
        <v>149</v>
      </c>
      <c r="H741" t="str">
        <f>VLOOKUP(Tableau4[[#This Row],[poids (kg)]],Tableau5[],2,1)</f>
        <v>moyen</v>
      </c>
      <c r="I741">
        <v>24410</v>
      </c>
      <c r="J741" t="str">
        <f>LEFT(Tableau4[[#This Row],[CP]],2)</f>
        <v>24</v>
      </c>
      <c r="K741" t="s">
        <v>57</v>
      </c>
    </row>
    <row r="742" spans="1:11" x14ac:dyDescent="0.3">
      <c r="A742" s="29">
        <v>42992</v>
      </c>
      <c r="B742" t="s">
        <v>18</v>
      </c>
      <c r="C742" t="str">
        <f>VLOOKUP(Tableau4[[#This Row],[code livreur]],Tableau1[],2,0)</f>
        <v>Enzo</v>
      </c>
      <c r="D742" t="s">
        <v>147</v>
      </c>
      <c r="G742">
        <v>149</v>
      </c>
      <c r="H742" t="str">
        <f>VLOOKUP(Tableau4[[#This Row],[poids (kg)]],Tableau5[],2,1)</f>
        <v>moyen</v>
      </c>
      <c r="I742">
        <v>24600</v>
      </c>
      <c r="J742" t="str">
        <f>LEFT(Tableau4[[#This Row],[CP]],2)</f>
        <v>24</v>
      </c>
      <c r="K742" t="s">
        <v>48</v>
      </c>
    </row>
    <row r="743" spans="1:11" x14ac:dyDescent="0.3">
      <c r="A743" s="29">
        <v>43001</v>
      </c>
      <c r="B743" t="s">
        <v>26</v>
      </c>
      <c r="C743" t="str">
        <f>VLOOKUP(Tableau4[[#This Row],[code livreur]],Tableau1[],2,0)</f>
        <v>Jack</v>
      </c>
      <c r="D743" t="s">
        <v>143</v>
      </c>
      <c r="G743">
        <v>149</v>
      </c>
      <c r="H743" t="str">
        <f>VLOOKUP(Tableau4[[#This Row],[poids (kg)]],Tableau5[],2,1)</f>
        <v>moyen</v>
      </c>
      <c r="I743">
        <v>24240</v>
      </c>
      <c r="J743" t="str">
        <f>LEFT(Tableau4[[#This Row],[CP]],2)</f>
        <v>24</v>
      </c>
      <c r="K743" t="s">
        <v>70</v>
      </c>
    </row>
    <row r="744" spans="1:11" x14ac:dyDescent="0.3">
      <c r="A744" s="29">
        <v>43009</v>
      </c>
      <c r="B744" t="s">
        <v>29</v>
      </c>
      <c r="C744" t="str">
        <f>VLOOKUP(Tableau4[[#This Row],[code livreur]],Tableau1[],2,0)</f>
        <v>Mouton</v>
      </c>
      <c r="D744" t="s">
        <v>142</v>
      </c>
      <c r="G744">
        <v>149</v>
      </c>
      <c r="H744" t="str">
        <f>VLOOKUP(Tableau4[[#This Row],[poids (kg)]],Tableau5[],2,1)</f>
        <v>moyen</v>
      </c>
      <c r="I744">
        <v>24360</v>
      </c>
      <c r="J744" t="str">
        <f>LEFT(Tableau4[[#This Row],[CP]],2)</f>
        <v>24</v>
      </c>
      <c r="K744" t="s">
        <v>79</v>
      </c>
    </row>
    <row r="745" spans="1:11" x14ac:dyDescent="0.3">
      <c r="A745" s="29">
        <v>42863</v>
      </c>
      <c r="B745" t="s">
        <v>27</v>
      </c>
      <c r="C745" t="str">
        <f>VLOOKUP(Tableau4[[#This Row],[code livreur]],Tableau1[],2,0)</f>
        <v>Niki</v>
      </c>
      <c r="D745" t="s">
        <v>147</v>
      </c>
      <c r="G745">
        <v>150</v>
      </c>
      <c r="H745" t="str">
        <f>VLOOKUP(Tableau4[[#This Row],[poids (kg)]],Tableau5[],2,1)</f>
        <v>lourd</v>
      </c>
      <c r="I745">
        <v>24240</v>
      </c>
      <c r="J745" t="str">
        <f>LEFT(Tableau4[[#This Row],[CP]],2)</f>
        <v>24</v>
      </c>
      <c r="K745" t="s">
        <v>70</v>
      </c>
    </row>
    <row r="746" spans="1:11" x14ac:dyDescent="0.3">
      <c r="A746" s="29">
        <v>42914</v>
      </c>
      <c r="B746" t="s">
        <v>16</v>
      </c>
      <c r="C746" t="str">
        <f>VLOOKUP(Tableau4[[#This Row],[code livreur]],Tableau1[],2,0)</f>
        <v>Prost</v>
      </c>
      <c r="D746" t="s">
        <v>147</v>
      </c>
      <c r="G746">
        <v>150</v>
      </c>
      <c r="H746" t="str">
        <f>VLOOKUP(Tableau4[[#This Row],[poids (kg)]],Tableau5[],2,1)</f>
        <v>lourd</v>
      </c>
      <c r="I746">
        <v>24460</v>
      </c>
      <c r="J746" t="str">
        <f>LEFT(Tableau4[[#This Row],[CP]],2)</f>
        <v>24</v>
      </c>
      <c r="K746" t="s">
        <v>87</v>
      </c>
    </row>
    <row r="747" spans="1:11" x14ac:dyDescent="0.3">
      <c r="A747" s="29">
        <v>42850</v>
      </c>
      <c r="B747" t="s">
        <v>28</v>
      </c>
      <c r="C747" t="str">
        <f>VLOOKUP(Tableau4[[#This Row],[code livreur]],Tableau1[],2,0)</f>
        <v>Thirion</v>
      </c>
      <c r="D747" t="s">
        <v>145</v>
      </c>
      <c r="G747">
        <v>151</v>
      </c>
      <c r="H747" t="str">
        <f>VLOOKUP(Tableau4[[#This Row],[poids (kg)]],Tableau5[],2,1)</f>
        <v>lourd</v>
      </c>
      <c r="I747">
        <v>24630</v>
      </c>
      <c r="J747" t="str">
        <f>LEFT(Tableau4[[#This Row],[CP]],2)</f>
        <v>24</v>
      </c>
      <c r="K747" t="s">
        <v>103</v>
      </c>
    </row>
    <row r="748" spans="1:11" x14ac:dyDescent="0.3">
      <c r="A748" s="29">
        <v>42904</v>
      </c>
      <c r="B748" t="s">
        <v>17</v>
      </c>
      <c r="C748" t="str">
        <f>VLOOKUP(Tableau4[[#This Row],[code livreur]],Tableau1[],2,0)</f>
        <v>Vettel</v>
      </c>
      <c r="D748" t="s">
        <v>142</v>
      </c>
      <c r="G748">
        <v>151</v>
      </c>
      <c r="H748" t="str">
        <f>VLOOKUP(Tableau4[[#This Row],[poids (kg)]],Tableau5[],2,1)</f>
        <v>lourd</v>
      </c>
      <c r="I748">
        <v>24620</v>
      </c>
      <c r="J748" t="str">
        <f>LEFT(Tableau4[[#This Row],[CP]],2)</f>
        <v>24</v>
      </c>
      <c r="K748" t="s">
        <v>102</v>
      </c>
    </row>
    <row r="749" spans="1:11" x14ac:dyDescent="0.3">
      <c r="A749" s="29">
        <v>42952</v>
      </c>
      <c r="B749" t="s">
        <v>19</v>
      </c>
      <c r="C749" t="str">
        <f>VLOOKUP(Tableau4[[#This Row],[code livreur]],Tableau1[],2,0)</f>
        <v>Dan</v>
      </c>
      <c r="D749" t="s">
        <v>143</v>
      </c>
      <c r="G749">
        <v>151</v>
      </c>
      <c r="H749" t="str">
        <f>VLOOKUP(Tableau4[[#This Row],[poids (kg)]],Tableau5[],2,1)</f>
        <v>lourd</v>
      </c>
      <c r="I749">
        <v>24390</v>
      </c>
      <c r="J749" t="str">
        <f>LEFT(Tableau4[[#This Row],[CP]],2)</f>
        <v>24</v>
      </c>
      <c r="K749" t="s">
        <v>82</v>
      </c>
    </row>
    <row r="750" spans="1:11" x14ac:dyDescent="0.3">
      <c r="A750" s="29">
        <v>42961</v>
      </c>
      <c r="B750" t="s">
        <v>30</v>
      </c>
      <c r="C750" t="str">
        <f>VLOOKUP(Tableau4[[#This Row],[code livreur]],Tableau1[],2,0)</f>
        <v>Du Gast</v>
      </c>
      <c r="D750" t="s">
        <v>147</v>
      </c>
      <c r="G750">
        <v>151</v>
      </c>
      <c r="H750" t="str">
        <f>VLOOKUP(Tableau4[[#This Row],[poids (kg)]],Tableau5[],2,1)</f>
        <v>lourd</v>
      </c>
      <c r="I750">
        <v>24500</v>
      </c>
      <c r="J750" t="str">
        <f>LEFT(Tableau4[[#This Row],[CP]],2)</f>
        <v>24</v>
      </c>
      <c r="K750" t="s">
        <v>91</v>
      </c>
    </row>
    <row r="751" spans="1:11" x14ac:dyDescent="0.3">
      <c r="A751" s="29">
        <v>43021</v>
      </c>
      <c r="B751" t="s">
        <v>18</v>
      </c>
      <c r="C751" t="str">
        <f>VLOOKUP(Tableau4[[#This Row],[code livreur]],Tableau1[],2,0)</f>
        <v>Enzo</v>
      </c>
      <c r="D751" t="s">
        <v>142</v>
      </c>
      <c r="G751">
        <v>151</v>
      </c>
      <c r="H751" t="str">
        <f>VLOOKUP(Tableau4[[#This Row],[poids (kg)]],Tableau5[],2,1)</f>
        <v>lourd</v>
      </c>
      <c r="I751">
        <v>24000</v>
      </c>
      <c r="J751" t="str">
        <f>LEFT(Tableau4[[#This Row],[CP]],2)</f>
        <v>24</v>
      </c>
      <c r="K751" t="s">
        <v>58</v>
      </c>
    </row>
    <row r="752" spans="1:11" x14ac:dyDescent="0.3">
      <c r="A752" s="29">
        <v>42807</v>
      </c>
      <c r="B752" t="s">
        <v>26</v>
      </c>
      <c r="C752" t="str">
        <f>VLOOKUP(Tableau4[[#This Row],[code livreur]],Tableau1[],2,0)</f>
        <v>Jack</v>
      </c>
      <c r="D752" t="s">
        <v>143</v>
      </c>
      <c r="G752">
        <v>152</v>
      </c>
      <c r="H752" t="str">
        <f>VLOOKUP(Tableau4[[#This Row],[poids (kg)]],Tableau5[],2,1)</f>
        <v>lourd</v>
      </c>
      <c r="I752">
        <v>24260</v>
      </c>
      <c r="J752" t="str">
        <f>LEFT(Tableau4[[#This Row],[CP]],2)</f>
        <v>24</v>
      </c>
      <c r="K752" t="s">
        <v>72</v>
      </c>
    </row>
    <row r="753" spans="1:11" x14ac:dyDescent="0.3">
      <c r="A753" s="29">
        <v>42909</v>
      </c>
      <c r="B753" t="s">
        <v>29</v>
      </c>
      <c r="C753" t="str">
        <f>VLOOKUP(Tableau4[[#This Row],[code livreur]],Tableau1[],2,0)</f>
        <v>Mouton</v>
      </c>
      <c r="D753" t="s">
        <v>147</v>
      </c>
      <c r="G753">
        <v>152</v>
      </c>
      <c r="H753" t="str">
        <f>VLOOKUP(Tableau4[[#This Row],[poids (kg)]],Tableau5[],2,1)</f>
        <v>lourd</v>
      </c>
      <c r="I753">
        <v>24600</v>
      </c>
      <c r="J753" t="str">
        <f>LEFT(Tableau4[[#This Row],[CP]],2)</f>
        <v>24</v>
      </c>
      <c r="K753" t="s">
        <v>48</v>
      </c>
    </row>
    <row r="754" spans="1:11" x14ac:dyDescent="0.3">
      <c r="A754" s="29">
        <v>42911</v>
      </c>
      <c r="B754" t="s">
        <v>27</v>
      </c>
      <c r="C754" t="str">
        <f>VLOOKUP(Tableau4[[#This Row],[code livreur]],Tableau1[],2,0)</f>
        <v>Niki</v>
      </c>
      <c r="D754" t="s">
        <v>143</v>
      </c>
      <c r="G754">
        <v>152</v>
      </c>
      <c r="H754" t="str">
        <f>VLOOKUP(Tableau4[[#This Row],[poids (kg)]],Tableau5[],2,1)</f>
        <v>lourd</v>
      </c>
      <c r="I754">
        <v>24330</v>
      </c>
      <c r="J754" t="str">
        <f>LEFT(Tableau4[[#This Row],[CP]],2)</f>
        <v>24</v>
      </c>
      <c r="K754" t="s">
        <v>77</v>
      </c>
    </row>
    <row r="755" spans="1:11" x14ac:dyDescent="0.3">
      <c r="A755" s="29">
        <v>42923</v>
      </c>
      <c r="B755" t="s">
        <v>16</v>
      </c>
      <c r="C755" t="str">
        <f>VLOOKUP(Tableau4[[#This Row],[code livreur]],Tableau1[],2,0)</f>
        <v>Prost</v>
      </c>
      <c r="D755" t="s">
        <v>145</v>
      </c>
      <c r="G755">
        <v>152</v>
      </c>
      <c r="H755" t="str">
        <f>VLOOKUP(Tableau4[[#This Row],[poids (kg)]],Tableau5[],2,1)</f>
        <v>lourd</v>
      </c>
      <c r="I755">
        <v>24610</v>
      </c>
      <c r="J755" t="str">
        <f>LEFT(Tableau4[[#This Row],[CP]],2)</f>
        <v>24</v>
      </c>
      <c r="K755" t="s">
        <v>101</v>
      </c>
    </row>
    <row r="756" spans="1:11" x14ac:dyDescent="0.3">
      <c r="A756" s="29">
        <v>42964</v>
      </c>
      <c r="B756" t="s">
        <v>28</v>
      </c>
      <c r="C756" t="str">
        <f>VLOOKUP(Tableau4[[#This Row],[code livreur]],Tableau1[],2,0)</f>
        <v>Thirion</v>
      </c>
      <c r="D756" t="s">
        <v>143</v>
      </c>
      <c r="G756">
        <v>152</v>
      </c>
      <c r="H756" t="str">
        <f>VLOOKUP(Tableau4[[#This Row],[poids (kg)]],Tableau5[],2,1)</f>
        <v>lourd</v>
      </c>
      <c r="I756">
        <v>24120</v>
      </c>
      <c r="J756" t="str">
        <f>LEFT(Tableau4[[#This Row],[CP]],2)</f>
        <v>24</v>
      </c>
      <c r="K756" t="s">
        <v>61</v>
      </c>
    </row>
    <row r="757" spans="1:11" x14ac:dyDescent="0.3">
      <c r="A757" s="29">
        <v>42973</v>
      </c>
      <c r="B757" t="s">
        <v>17</v>
      </c>
      <c r="C757" t="str">
        <f>VLOOKUP(Tableau4[[#This Row],[code livreur]],Tableau1[],2,0)</f>
        <v>Vettel</v>
      </c>
      <c r="D757" t="s">
        <v>143</v>
      </c>
      <c r="G757">
        <v>152</v>
      </c>
      <c r="H757" t="str">
        <f>VLOOKUP(Tableau4[[#This Row],[poids (kg)]],Tableau5[],2,1)</f>
        <v>lourd</v>
      </c>
      <c r="I757">
        <v>24800</v>
      </c>
      <c r="J757" t="str">
        <f>LEFT(Tableau4[[#This Row],[CP]],2)</f>
        <v>24</v>
      </c>
      <c r="K757" t="s">
        <v>107</v>
      </c>
    </row>
    <row r="758" spans="1:11" x14ac:dyDescent="0.3">
      <c r="A758" s="29">
        <v>42990</v>
      </c>
      <c r="B758" t="s">
        <v>19</v>
      </c>
      <c r="C758" t="str">
        <f>VLOOKUP(Tableau4[[#This Row],[code livreur]],Tableau1[],2,0)</f>
        <v>Dan</v>
      </c>
      <c r="D758" t="s">
        <v>147</v>
      </c>
      <c r="E758" t="s">
        <v>148</v>
      </c>
      <c r="G758">
        <v>152</v>
      </c>
      <c r="H758" t="str">
        <f>VLOOKUP(Tableau4[[#This Row],[poids (kg)]],Tableau5[],2,1)</f>
        <v>lourd</v>
      </c>
      <c r="I758">
        <v>24210</v>
      </c>
      <c r="J758" t="str">
        <f>LEFT(Tableau4[[#This Row],[CP]],2)</f>
        <v>24</v>
      </c>
      <c r="K758" t="s">
        <v>68</v>
      </c>
    </row>
    <row r="759" spans="1:11" x14ac:dyDescent="0.3">
      <c r="A759" s="29">
        <v>43013</v>
      </c>
      <c r="B759" t="s">
        <v>30</v>
      </c>
      <c r="C759" t="str">
        <f>VLOOKUP(Tableau4[[#This Row],[code livreur]],Tableau1[],2,0)</f>
        <v>Du Gast</v>
      </c>
      <c r="D759" t="s">
        <v>144</v>
      </c>
      <c r="G759">
        <v>152</v>
      </c>
      <c r="H759" t="str">
        <f>VLOOKUP(Tableau4[[#This Row],[poids (kg)]],Tableau5[],2,1)</f>
        <v>lourd</v>
      </c>
      <c r="I759">
        <v>24270</v>
      </c>
      <c r="J759" t="str">
        <f>LEFT(Tableau4[[#This Row],[CP]],2)</f>
        <v>24</v>
      </c>
      <c r="K759" t="s">
        <v>73</v>
      </c>
    </row>
    <row r="760" spans="1:11" x14ac:dyDescent="0.3">
      <c r="A760" s="29">
        <v>43016</v>
      </c>
      <c r="B760" t="s">
        <v>18</v>
      </c>
      <c r="C760" t="str">
        <f>VLOOKUP(Tableau4[[#This Row],[code livreur]],Tableau1[],2,0)</f>
        <v>Enzo</v>
      </c>
      <c r="D760" t="s">
        <v>147</v>
      </c>
      <c r="G760">
        <v>152</v>
      </c>
      <c r="H760" t="str">
        <f>VLOOKUP(Tableau4[[#This Row],[poids (kg)]],Tableau5[],2,1)</f>
        <v>lourd</v>
      </c>
      <c r="I760">
        <v>24550</v>
      </c>
      <c r="J760" t="str">
        <f>LEFT(Tableau4[[#This Row],[CP]],2)</f>
        <v>24</v>
      </c>
      <c r="K760" t="s">
        <v>96</v>
      </c>
    </row>
    <row r="761" spans="1:11" x14ac:dyDescent="0.3">
      <c r="A761" s="29">
        <v>43079</v>
      </c>
      <c r="B761" t="s">
        <v>26</v>
      </c>
      <c r="C761" t="str">
        <f>VLOOKUP(Tableau4[[#This Row],[code livreur]],Tableau1[],2,0)</f>
        <v>Jack</v>
      </c>
      <c r="D761" t="s">
        <v>142</v>
      </c>
      <c r="G761">
        <v>152</v>
      </c>
      <c r="H761" t="str">
        <f>VLOOKUP(Tableau4[[#This Row],[poids (kg)]],Tableau5[],2,1)</f>
        <v>lourd</v>
      </c>
      <c r="I761">
        <v>24660</v>
      </c>
      <c r="J761" t="str">
        <f>LEFT(Tableau4[[#This Row],[CP]],2)</f>
        <v>24</v>
      </c>
      <c r="K761" t="s">
        <v>54</v>
      </c>
    </row>
    <row r="762" spans="1:11" x14ac:dyDescent="0.3">
      <c r="A762" s="29">
        <v>42858</v>
      </c>
      <c r="B762" t="s">
        <v>29</v>
      </c>
      <c r="C762" t="str">
        <f>VLOOKUP(Tableau4[[#This Row],[code livreur]],Tableau1[],2,0)</f>
        <v>Mouton</v>
      </c>
      <c r="D762" t="s">
        <v>143</v>
      </c>
      <c r="G762">
        <v>153</v>
      </c>
      <c r="H762" t="str">
        <f>VLOOKUP(Tableau4[[#This Row],[poids (kg)]],Tableau5[],2,1)</f>
        <v>lourd</v>
      </c>
      <c r="I762">
        <v>24410</v>
      </c>
      <c r="J762" t="str">
        <f>LEFT(Tableau4[[#This Row],[CP]],2)</f>
        <v>24</v>
      </c>
      <c r="K762" t="s">
        <v>57</v>
      </c>
    </row>
    <row r="763" spans="1:11" x14ac:dyDescent="0.3">
      <c r="A763" s="29">
        <v>42906</v>
      </c>
      <c r="B763" t="s">
        <v>27</v>
      </c>
      <c r="C763" t="str">
        <f>VLOOKUP(Tableau4[[#This Row],[code livreur]],Tableau1[],2,0)</f>
        <v>Niki</v>
      </c>
      <c r="D763" t="s">
        <v>145</v>
      </c>
      <c r="G763">
        <v>153</v>
      </c>
      <c r="H763" t="str">
        <f>VLOOKUP(Tableau4[[#This Row],[poids (kg)]],Tableau5[],2,1)</f>
        <v>lourd</v>
      </c>
      <c r="I763">
        <v>24390</v>
      </c>
      <c r="J763" t="str">
        <f>LEFT(Tableau4[[#This Row],[CP]],2)</f>
        <v>24</v>
      </c>
      <c r="K763" t="s">
        <v>82</v>
      </c>
    </row>
    <row r="764" spans="1:11" x14ac:dyDescent="0.3">
      <c r="A764" s="29">
        <v>42908</v>
      </c>
      <c r="B764" t="s">
        <v>16</v>
      </c>
      <c r="C764" t="str">
        <f>VLOOKUP(Tableau4[[#This Row],[code livreur]],Tableau1[],2,0)</f>
        <v>Prost</v>
      </c>
      <c r="D764" t="s">
        <v>144</v>
      </c>
      <c r="G764">
        <v>153</v>
      </c>
      <c r="H764" t="str">
        <f>VLOOKUP(Tableau4[[#This Row],[poids (kg)]],Tableau5[],2,1)</f>
        <v>lourd</v>
      </c>
      <c r="I764">
        <v>24330</v>
      </c>
      <c r="J764" t="str">
        <f>LEFT(Tableau4[[#This Row],[CP]],2)</f>
        <v>24</v>
      </c>
      <c r="K764" t="s">
        <v>77</v>
      </c>
    </row>
    <row r="765" spans="1:11" x14ac:dyDescent="0.3">
      <c r="A765" s="29">
        <v>42909</v>
      </c>
      <c r="B765" t="s">
        <v>28</v>
      </c>
      <c r="C765" t="str">
        <f>VLOOKUP(Tableau4[[#This Row],[code livreur]],Tableau1[],2,0)</f>
        <v>Thirion</v>
      </c>
      <c r="D765" t="s">
        <v>142</v>
      </c>
      <c r="G765">
        <v>153</v>
      </c>
      <c r="H765" t="str">
        <f>VLOOKUP(Tableau4[[#This Row],[poids (kg)]],Tableau5[],2,1)</f>
        <v>lourd</v>
      </c>
      <c r="I765">
        <v>24660</v>
      </c>
      <c r="J765" t="str">
        <f>LEFT(Tableau4[[#This Row],[CP]],2)</f>
        <v>24</v>
      </c>
      <c r="K765" t="s">
        <v>54</v>
      </c>
    </row>
    <row r="766" spans="1:11" x14ac:dyDescent="0.3">
      <c r="A766" s="29">
        <v>42955</v>
      </c>
      <c r="B766" t="s">
        <v>17</v>
      </c>
      <c r="C766" t="str">
        <f>VLOOKUP(Tableau4[[#This Row],[code livreur]],Tableau1[],2,0)</f>
        <v>Vettel</v>
      </c>
      <c r="D766" t="s">
        <v>147</v>
      </c>
      <c r="G766">
        <v>153</v>
      </c>
      <c r="H766" t="str">
        <f>VLOOKUP(Tableau4[[#This Row],[poids (kg)]],Tableau5[],2,1)</f>
        <v>lourd</v>
      </c>
      <c r="I766">
        <v>24550</v>
      </c>
      <c r="J766" t="str">
        <f>LEFT(Tableau4[[#This Row],[CP]],2)</f>
        <v>24</v>
      </c>
      <c r="K766" t="s">
        <v>96</v>
      </c>
    </row>
    <row r="767" spans="1:11" x14ac:dyDescent="0.3">
      <c r="A767" s="29">
        <v>42959</v>
      </c>
      <c r="B767" t="s">
        <v>19</v>
      </c>
      <c r="C767" t="str">
        <f>VLOOKUP(Tableau4[[#This Row],[code livreur]],Tableau1[],2,0)</f>
        <v>Dan</v>
      </c>
      <c r="D767" t="s">
        <v>147</v>
      </c>
      <c r="G767">
        <v>153</v>
      </c>
      <c r="H767" t="str">
        <f>VLOOKUP(Tableau4[[#This Row],[poids (kg)]],Tableau5[],2,1)</f>
        <v>lourd</v>
      </c>
      <c r="I767">
        <v>24750</v>
      </c>
      <c r="J767" t="str">
        <f>LEFT(Tableau4[[#This Row],[CP]],2)</f>
        <v>24</v>
      </c>
      <c r="K767" t="s">
        <v>51</v>
      </c>
    </row>
    <row r="768" spans="1:11" x14ac:dyDescent="0.3">
      <c r="A768" s="29">
        <v>43004</v>
      </c>
      <c r="B768" t="s">
        <v>30</v>
      </c>
      <c r="C768" t="str">
        <f>VLOOKUP(Tableau4[[#This Row],[code livreur]],Tableau1[],2,0)</f>
        <v>Du Gast</v>
      </c>
      <c r="D768" t="s">
        <v>143</v>
      </c>
      <c r="G768">
        <v>153</v>
      </c>
      <c r="H768" t="str">
        <f>VLOOKUP(Tableau4[[#This Row],[poids (kg)]],Tableau5[],2,1)</f>
        <v>lourd</v>
      </c>
      <c r="I768">
        <v>24380</v>
      </c>
      <c r="J768" t="str">
        <f>LEFT(Tableau4[[#This Row],[CP]],2)</f>
        <v>24</v>
      </c>
      <c r="K768" t="s">
        <v>81</v>
      </c>
    </row>
    <row r="769" spans="1:11" x14ac:dyDescent="0.3">
      <c r="A769" s="29">
        <v>43006</v>
      </c>
      <c r="B769" t="s">
        <v>18</v>
      </c>
      <c r="C769" t="str">
        <f>VLOOKUP(Tableau4[[#This Row],[code livreur]],Tableau1[],2,0)</f>
        <v>Enzo</v>
      </c>
      <c r="D769" t="s">
        <v>147</v>
      </c>
      <c r="G769">
        <v>153</v>
      </c>
      <c r="H769" t="str">
        <f>VLOOKUP(Tableau4[[#This Row],[poids (kg)]],Tableau5[],2,1)</f>
        <v>lourd</v>
      </c>
      <c r="I769">
        <v>24370</v>
      </c>
      <c r="J769" t="str">
        <f>LEFT(Tableau4[[#This Row],[CP]],2)</f>
        <v>24</v>
      </c>
      <c r="K769" t="s">
        <v>80</v>
      </c>
    </row>
    <row r="770" spans="1:11" x14ac:dyDescent="0.3">
      <c r="A770" s="29">
        <v>43073</v>
      </c>
      <c r="B770" t="s">
        <v>26</v>
      </c>
      <c r="C770" t="str">
        <f>VLOOKUP(Tableau4[[#This Row],[code livreur]],Tableau1[],2,0)</f>
        <v>Jack</v>
      </c>
      <c r="D770" t="s">
        <v>142</v>
      </c>
      <c r="G770">
        <v>153</v>
      </c>
      <c r="H770" t="str">
        <f>VLOOKUP(Tableau4[[#This Row],[poids (kg)]],Tableau5[],2,1)</f>
        <v>lourd</v>
      </c>
      <c r="I770">
        <v>24330</v>
      </c>
      <c r="J770" t="str">
        <f>LEFT(Tableau4[[#This Row],[CP]],2)</f>
        <v>24</v>
      </c>
      <c r="K770" t="s">
        <v>77</v>
      </c>
    </row>
    <row r="771" spans="1:11" x14ac:dyDescent="0.3">
      <c r="A771" s="29">
        <v>42769</v>
      </c>
      <c r="B771" t="s">
        <v>29</v>
      </c>
      <c r="C771" t="str">
        <f>VLOOKUP(Tableau4[[#This Row],[code livreur]],Tableau1[],2,0)</f>
        <v>Mouton</v>
      </c>
      <c r="D771" t="s">
        <v>143</v>
      </c>
      <c r="G771">
        <v>154</v>
      </c>
      <c r="H771" t="str">
        <f>VLOOKUP(Tableau4[[#This Row],[poids (kg)]],Tableau5[],2,1)</f>
        <v>lourd</v>
      </c>
      <c r="I771">
        <v>24440</v>
      </c>
      <c r="J771" t="str">
        <f>LEFT(Tableau4[[#This Row],[CP]],2)</f>
        <v>24</v>
      </c>
      <c r="K771" t="s">
        <v>52</v>
      </c>
    </row>
    <row r="772" spans="1:11" x14ac:dyDescent="0.3">
      <c r="A772" s="29">
        <v>42865</v>
      </c>
      <c r="B772" t="s">
        <v>27</v>
      </c>
      <c r="C772" t="str">
        <f>VLOOKUP(Tableau4[[#This Row],[code livreur]],Tableau1[],2,0)</f>
        <v>Niki</v>
      </c>
      <c r="D772" t="s">
        <v>144</v>
      </c>
      <c r="G772">
        <v>154</v>
      </c>
      <c r="H772" t="str">
        <f>VLOOKUP(Tableau4[[#This Row],[poids (kg)]],Tableau5[],2,1)</f>
        <v>lourd</v>
      </c>
      <c r="I772">
        <v>24480</v>
      </c>
      <c r="J772" t="str">
        <f>LEFT(Tableau4[[#This Row],[CP]],2)</f>
        <v>24</v>
      </c>
      <c r="K772" t="s">
        <v>89</v>
      </c>
    </row>
    <row r="773" spans="1:11" x14ac:dyDescent="0.3">
      <c r="A773" s="29">
        <v>42871</v>
      </c>
      <c r="B773" t="s">
        <v>16</v>
      </c>
      <c r="C773" t="str">
        <f>VLOOKUP(Tableau4[[#This Row],[code livreur]],Tableau1[],2,0)</f>
        <v>Prost</v>
      </c>
      <c r="D773" t="s">
        <v>147</v>
      </c>
      <c r="G773">
        <v>154</v>
      </c>
      <c r="H773" t="str">
        <f>VLOOKUP(Tableau4[[#This Row],[poids (kg)]],Tableau5[],2,1)</f>
        <v>lourd</v>
      </c>
      <c r="I773">
        <v>24290</v>
      </c>
      <c r="J773" t="str">
        <f>LEFT(Tableau4[[#This Row],[CP]],2)</f>
        <v>24</v>
      </c>
      <c r="K773" t="s">
        <v>74</v>
      </c>
    </row>
    <row r="774" spans="1:11" x14ac:dyDescent="0.3">
      <c r="A774" s="29">
        <v>42883</v>
      </c>
      <c r="B774" t="s">
        <v>28</v>
      </c>
      <c r="C774" t="str">
        <f>VLOOKUP(Tableau4[[#This Row],[code livreur]],Tableau1[],2,0)</f>
        <v>Thirion</v>
      </c>
      <c r="D774" t="s">
        <v>147</v>
      </c>
      <c r="G774">
        <v>154</v>
      </c>
      <c r="H774" t="str">
        <f>VLOOKUP(Tableau4[[#This Row],[poids (kg)]],Tableau5[],2,1)</f>
        <v>lourd</v>
      </c>
      <c r="I774">
        <v>24600</v>
      </c>
      <c r="J774" t="str">
        <f>LEFT(Tableau4[[#This Row],[CP]],2)</f>
        <v>24</v>
      </c>
      <c r="K774" t="s">
        <v>48</v>
      </c>
    </row>
    <row r="775" spans="1:11" x14ac:dyDescent="0.3">
      <c r="A775" s="29">
        <v>42917</v>
      </c>
      <c r="B775" t="s">
        <v>17</v>
      </c>
      <c r="C775" t="str">
        <f>VLOOKUP(Tableau4[[#This Row],[code livreur]],Tableau1[],2,0)</f>
        <v>Vettel</v>
      </c>
      <c r="D775" t="s">
        <v>147</v>
      </c>
      <c r="G775">
        <v>154</v>
      </c>
      <c r="H775" t="str">
        <f>VLOOKUP(Tableau4[[#This Row],[poids (kg)]],Tableau5[],2,1)</f>
        <v>lourd</v>
      </c>
      <c r="I775">
        <v>24250</v>
      </c>
      <c r="J775" t="str">
        <f>LEFT(Tableau4[[#This Row],[CP]],2)</f>
        <v>24</v>
      </c>
      <c r="K775" t="s">
        <v>71</v>
      </c>
    </row>
    <row r="776" spans="1:11" x14ac:dyDescent="0.3">
      <c r="A776" s="29">
        <v>42932</v>
      </c>
      <c r="B776" t="s">
        <v>19</v>
      </c>
      <c r="C776" t="str">
        <f>VLOOKUP(Tableau4[[#This Row],[code livreur]],Tableau1[],2,0)</f>
        <v>Dan</v>
      </c>
      <c r="D776" t="s">
        <v>147</v>
      </c>
      <c r="G776">
        <v>154</v>
      </c>
      <c r="H776" t="str">
        <f>VLOOKUP(Tableau4[[#This Row],[poids (kg)]],Tableau5[],2,1)</f>
        <v>lourd</v>
      </c>
      <c r="I776">
        <v>24250</v>
      </c>
      <c r="J776" t="str">
        <f>LEFT(Tableau4[[#This Row],[CP]],2)</f>
        <v>24</v>
      </c>
      <c r="K776" t="s">
        <v>71</v>
      </c>
    </row>
    <row r="777" spans="1:11" x14ac:dyDescent="0.3">
      <c r="A777" s="29">
        <v>42955</v>
      </c>
      <c r="B777" t="s">
        <v>30</v>
      </c>
      <c r="C777" t="str">
        <f>VLOOKUP(Tableau4[[#This Row],[code livreur]],Tableau1[],2,0)</f>
        <v>Du Gast</v>
      </c>
      <c r="D777" t="s">
        <v>144</v>
      </c>
      <c r="E777" t="s">
        <v>148</v>
      </c>
      <c r="G777">
        <v>154</v>
      </c>
      <c r="H777" t="str">
        <f>VLOOKUP(Tableau4[[#This Row],[poids (kg)]],Tableau5[],2,1)</f>
        <v>lourd</v>
      </c>
      <c r="I777">
        <v>24190</v>
      </c>
      <c r="J777" t="str">
        <f>LEFT(Tableau4[[#This Row],[CP]],2)</f>
        <v>24</v>
      </c>
      <c r="K777" t="s">
        <v>66</v>
      </c>
    </row>
    <row r="778" spans="1:11" x14ac:dyDescent="0.3">
      <c r="A778" s="29">
        <v>42965</v>
      </c>
      <c r="B778" t="s">
        <v>18</v>
      </c>
      <c r="C778" t="str">
        <f>VLOOKUP(Tableau4[[#This Row],[code livreur]],Tableau1[],2,0)</f>
        <v>Enzo</v>
      </c>
      <c r="D778" t="s">
        <v>143</v>
      </c>
      <c r="G778">
        <v>154</v>
      </c>
      <c r="H778" t="str">
        <f>VLOOKUP(Tableau4[[#This Row],[poids (kg)]],Tableau5[],2,1)</f>
        <v>lourd</v>
      </c>
      <c r="I778">
        <v>24210</v>
      </c>
      <c r="J778" t="str">
        <f>LEFT(Tableau4[[#This Row],[CP]],2)</f>
        <v>24</v>
      </c>
      <c r="K778" t="s">
        <v>68</v>
      </c>
    </row>
    <row r="779" spans="1:11" x14ac:dyDescent="0.3">
      <c r="A779" s="29">
        <v>42973</v>
      </c>
      <c r="B779" t="s">
        <v>26</v>
      </c>
      <c r="C779" t="str">
        <f>VLOOKUP(Tableau4[[#This Row],[code livreur]],Tableau1[],2,0)</f>
        <v>Jack</v>
      </c>
      <c r="D779" t="s">
        <v>147</v>
      </c>
      <c r="G779">
        <v>154</v>
      </c>
      <c r="H779" t="str">
        <f>VLOOKUP(Tableau4[[#This Row],[poids (kg)]],Tableau5[],2,1)</f>
        <v>lourd</v>
      </c>
      <c r="I779">
        <v>24650</v>
      </c>
      <c r="J779" t="str">
        <f>LEFT(Tableau4[[#This Row],[CP]],2)</f>
        <v>24</v>
      </c>
      <c r="K779" t="s">
        <v>104</v>
      </c>
    </row>
    <row r="780" spans="1:11" x14ac:dyDescent="0.3">
      <c r="A780" s="29">
        <v>42978</v>
      </c>
      <c r="B780" t="s">
        <v>29</v>
      </c>
      <c r="C780" t="str">
        <f>VLOOKUP(Tableau4[[#This Row],[code livreur]],Tableau1[],2,0)</f>
        <v>Mouton</v>
      </c>
      <c r="D780" t="s">
        <v>147</v>
      </c>
      <c r="G780">
        <v>154</v>
      </c>
      <c r="H780" t="str">
        <f>VLOOKUP(Tableau4[[#This Row],[poids (kg)]],Tableau5[],2,1)</f>
        <v>lourd</v>
      </c>
      <c r="I780">
        <v>24240</v>
      </c>
      <c r="J780" t="str">
        <f>LEFT(Tableau4[[#This Row],[CP]],2)</f>
        <v>24</v>
      </c>
      <c r="K780" t="s">
        <v>70</v>
      </c>
    </row>
    <row r="781" spans="1:11" x14ac:dyDescent="0.3">
      <c r="A781" s="29">
        <v>42983</v>
      </c>
      <c r="B781" t="s">
        <v>27</v>
      </c>
      <c r="C781" t="str">
        <f>VLOOKUP(Tableau4[[#This Row],[code livreur]],Tableau1[],2,0)</f>
        <v>Niki</v>
      </c>
      <c r="D781" t="s">
        <v>143</v>
      </c>
      <c r="G781">
        <v>154</v>
      </c>
      <c r="H781" t="str">
        <f>VLOOKUP(Tableau4[[#This Row],[poids (kg)]],Tableau5[],2,1)</f>
        <v>lourd</v>
      </c>
      <c r="I781">
        <v>24330</v>
      </c>
      <c r="J781" t="str">
        <f>LEFT(Tableau4[[#This Row],[CP]],2)</f>
        <v>24</v>
      </c>
      <c r="K781" t="s">
        <v>77</v>
      </c>
    </row>
    <row r="782" spans="1:11" x14ac:dyDescent="0.3">
      <c r="A782" s="29">
        <v>42967</v>
      </c>
      <c r="B782" t="s">
        <v>16</v>
      </c>
      <c r="C782" t="str">
        <f>VLOOKUP(Tableau4[[#This Row],[code livreur]],Tableau1[],2,0)</f>
        <v>Prost</v>
      </c>
      <c r="D782" t="s">
        <v>143</v>
      </c>
      <c r="G782">
        <v>155</v>
      </c>
      <c r="H782" t="str">
        <f>VLOOKUP(Tableau4[[#This Row],[poids (kg)]],Tableau5[],2,1)</f>
        <v>lourd</v>
      </c>
      <c r="I782">
        <v>24370</v>
      </c>
      <c r="J782" t="str">
        <f>LEFT(Tableau4[[#This Row],[CP]],2)</f>
        <v>24</v>
      </c>
      <c r="K782" t="s">
        <v>80</v>
      </c>
    </row>
    <row r="783" spans="1:11" x14ac:dyDescent="0.3">
      <c r="A783" s="29">
        <v>42983</v>
      </c>
      <c r="B783" t="s">
        <v>28</v>
      </c>
      <c r="C783" t="str">
        <f>VLOOKUP(Tableau4[[#This Row],[code livreur]],Tableau1[],2,0)</f>
        <v>Thirion</v>
      </c>
      <c r="D783" t="s">
        <v>143</v>
      </c>
      <c r="G783">
        <v>155</v>
      </c>
      <c r="H783" t="str">
        <f>VLOOKUP(Tableau4[[#This Row],[poids (kg)]],Tableau5[],2,1)</f>
        <v>lourd</v>
      </c>
      <c r="I783">
        <v>24270</v>
      </c>
      <c r="J783" t="str">
        <f>LEFT(Tableau4[[#This Row],[CP]],2)</f>
        <v>24</v>
      </c>
      <c r="K783" t="s">
        <v>73</v>
      </c>
    </row>
    <row r="784" spans="1:11" x14ac:dyDescent="0.3">
      <c r="A784" s="29">
        <v>43010</v>
      </c>
      <c r="B784" t="s">
        <v>17</v>
      </c>
      <c r="C784" t="str">
        <f>VLOOKUP(Tableau4[[#This Row],[code livreur]],Tableau1[],2,0)</f>
        <v>Vettel</v>
      </c>
      <c r="D784" t="s">
        <v>143</v>
      </c>
      <c r="G784">
        <v>155</v>
      </c>
      <c r="H784" t="str">
        <f>VLOOKUP(Tableau4[[#This Row],[poids (kg)]],Tableau5[],2,1)</f>
        <v>lourd</v>
      </c>
      <c r="I784">
        <v>24660</v>
      </c>
      <c r="J784" t="str">
        <f>LEFT(Tableau4[[#This Row],[CP]],2)</f>
        <v>24</v>
      </c>
      <c r="K784" t="s">
        <v>54</v>
      </c>
    </row>
    <row r="785" spans="1:11" x14ac:dyDescent="0.3">
      <c r="A785" s="29">
        <v>43069</v>
      </c>
      <c r="B785" t="s">
        <v>19</v>
      </c>
      <c r="C785" t="str">
        <f>VLOOKUP(Tableau4[[#This Row],[code livreur]],Tableau1[],2,0)</f>
        <v>Dan</v>
      </c>
      <c r="D785" t="s">
        <v>142</v>
      </c>
      <c r="G785">
        <v>155</v>
      </c>
      <c r="H785" t="str">
        <f>VLOOKUP(Tableau4[[#This Row],[poids (kg)]],Tableau5[],2,1)</f>
        <v>lourd</v>
      </c>
      <c r="I785">
        <v>24370</v>
      </c>
      <c r="J785" t="str">
        <f>LEFT(Tableau4[[#This Row],[CP]],2)</f>
        <v>24</v>
      </c>
      <c r="K785" t="s">
        <v>80</v>
      </c>
    </row>
    <row r="786" spans="1:11" x14ac:dyDescent="0.3">
      <c r="A786" s="29">
        <v>42838</v>
      </c>
      <c r="B786" t="s">
        <v>30</v>
      </c>
      <c r="C786" t="str">
        <f>VLOOKUP(Tableau4[[#This Row],[code livreur]],Tableau1[],2,0)</f>
        <v>Du Gast</v>
      </c>
      <c r="D786" t="s">
        <v>147</v>
      </c>
      <c r="G786">
        <v>156</v>
      </c>
      <c r="H786" t="str">
        <f>VLOOKUP(Tableau4[[#This Row],[poids (kg)]],Tableau5[],2,1)</f>
        <v>lourd</v>
      </c>
      <c r="I786">
        <v>24130</v>
      </c>
      <c r="J786" t="str">
        <f>LEFT(Tableau4[[#This Row],[CP]],2)</f>
        <v>24</v>
      </c>
      <c r="K786" t="s">
        <v>62</v>
      </c>
    </row>
    <row r="787" spans="1:11" x14ac:dyDescent="0.3">
      <c r="A787" s="29">
        <v>42846</v>
      </c>
      <c r="B787" t="s">
        <v>18</v>
      </c>
      <c r="C787" t="str">
        <f>VLOOKUP(Tableau4[[#This Row],[code livreur]],Tableau1[],2,0)</f>
        <v>Enzo</v>
      </c>
      <c r="D787" t="s">
        <v>142</v>
      </c>
      <c r="G787">
        <v>156</v>
      </c>
      <c r="H787" t="str">
        <f>VLOOKUP(Tableau4[[#This Row],[poids (kg)]],Tableau5[],2,1)</f>
        <v>lourd</v>
      </c>
      <c r="I787">
        <v>24130</v>
      </c>
      <c r="J787" t="str">
        <f>LEFT(Tableau4[[#This Row],[CP]],2)</f>
        <v>24</v>
      </c>
      <c r="K787" t="s">
        <v>62</v>
      </c>
    </row>
    <row r="788" spans="1:11" x14ac:dyDescent="0.3">
      <c r="A788" s="29">
        <v>42867</v>
      </c>
      <c r="B788" t="s">
        <v>26</v>
      </c>
      <c r="C788" t="str">
        <f>VLOOKUP(Tableau4[[#This Row],[code livreur]],Tableau1[],2,0)</f>
        <v>Jack</v>
      </c>
      <c r="D788" t="s">
        <v>143</v>
      </c>
      <c r="G788">
        <v>156</v>
      </c>
      <c r="H788" t="str">
        <f>VLOOKUP(Tableau4[[#This Row],[poids (kg)]],Tableau5[],2,1)</f>
        <v>lourd</v>
      </c>
      <c r="I788">
        <v>24420</v>
      </c>
      <c r="J788" t="str">
        <f>LEFT(Tableau4[[#This Row],[CP]],2)</f>
        <v>24</v>
      </c>
      <c r="K788" t="s">
        <v>84</v>
      </c>
    </row>
    <row r="789" spans="1:11" x14ac:dyDescent="0.3">
      <c r="A789" s="29">
        <v>42890</v>
      </c>
      <c r="B789" t="s">
        <v>29</v>
      </c>
      <c r="C789" t="str">
        <f>VLOOKUP(Tableau4[[#This Row],[code livreur]],Tableau1[],2,0)</f>
        <v>Mouton</v>
      </c>
      <c r="D789" t="s">
        <v>143</v>
      </c>
      <c r="G789">
        <v>156</v>
      </c>
      <c r="H789" t="str">
        <f>VLOOKUP(Tableau4[[#This Row],[poids (kg)]],Tableau5[],2,1)</f>
        <v>lourd</v>
      </c>
      <c r="I789">
        <v>24360</v>
      </c>
      <c r="J789" t="str">
        <f>LEFT(Tableau4[[#This Row],[CP]],2)</f>
        <v>24</v>
      </c>
      <c r="K789" t="s">
        <v>79</v>
      </c>
    </row>
    <row r="790" spans="1:11" x14ac:dyDescent="0.3">
      <c r="A790" s="29">
        <v>42908</v>
      </c>
      <c r="B790" t="s">
        <v>27</v>
      </c>
      <c r="C790" t="str">
        <f>VLOOKUP(Tableau4[[#This Row],[code livreur]],Tableau1[],2,0)</f>
        <v>Niki</v>
      </c>
      <c r="D790" t="s">
        <v>147</v>
      </c>
      <c r="G790">
        <v>156</v>
      </c>
      <c r="H790" t="str">
        <f>VLOOKUP(Tableau4[[#This Row],[poids (kg)]],Tableau5[],2,1)</f>
        <v>lourd</v>
      </c>
      <c r="I790">
        <v>24300</v>
      </c>
      <c r="J790" t="str">
        <f>LEFT(Tableau4[[#This Row],[CP]],2)</f>
        <v>24</v>
      </c>
      <c r="K790" t="s">
        <v>75</v>
      </c>
    </row>
    <row r="791" spans="1:11" x14ac:dyDescent="0.3">
      <c r="A791" s="29">
        <v>42917</v>
      </c>
      <c r="B791" t="s">
        <v>16</v>
      </c>
      <c r="C791" t="str">
        <f>VLOOKUP(Tableau4[[#This Row],[code livreur]],Tableau1[],2,0)</f>
        <v>Prost</v>
      </c>
      <c r="D791" t="s">
        <v>147</v>
      </c>
      <c r="G791">
        <v>156</v>
      </c>
      <c r="H791" t="str">
        <f>VLOOKUP(Tableau4[[#This Row],[poids (kg)]],Tableau5[],2,1)</f>
        <v>lourd</v>
      </c>
      <c r="I791">
        <v>24160</v>
      </c>
      <c r="J791" t="str">
        <f>LEFT(Tableau4[[#This Row],[CP]],2)</f>
        <v>24</v>
      </c>
      <c r="K791" t="s">
        <v>65</v>
      </c>
    </row>
    <row r="792" spans="1:11" x14ac:dyDescent="0.3">
      <c r="A792" s="29">
        <v>42930</v>
      </c>
      <c r="B792" t="s">
        <v>28</v>
      </c>
      <c r="C792" t="str">
        <f>VLOOKUP(Tableau4[[#This Row],[code livreur]],Tableau1[],2,0)</f>
        <v>Thirion</v>
      </c>
      <c r="D792" t="s">
        <v>143</v>
      </c>
      <c r="G792">
        <v>156</v>
      </c>
      <c r="H792" t="str">
        <f>VLOOKUP(Tableau4[[#This Row],[poids (kg)]],Tableau5[],2,1)</f>
        <v>lourd</v>
      </c>
      <c r="I792">
        <v>24140</v>
      </c>
      <c r="J792" t="str">
        <f>LEFT(Tableau4[[#This Row],[CP]],2)</f>
        <v>24</v>
      </c>
      <c r="K792" t="s">
        <v>63</v>
      </c>
    </row>
    <row r="793" spans="1:11" x14ac:dyDescent="0.3">
      <c r="A793" s="29">
        <v>43001</v>
      </c>
      <c r="B793" t="s">
        <v>17</v>
      </c>
      <c r="C793" t="str">
        <f>VLOOKUP(Tableau4[[#This Row],[code livreur]],Tableau1[],2,0)</f>
        <v>Vettel</v>
      </c>
      <c r="D793" t="s">
        <v>147</v>
      </c>
      <c r="G793">
        <v>156</v>
      </c>
      <c r="H793" t="str">
        <f>VLOOKUP(Tableau4[[#This Row],[poids (kg)]],Tableau5[],2,1)</f>
        <v>lourd</v>
      </c>
      <c r="I793">
        <v>24800</v>
      </c>
      <c r="J793" t="str">
        <f>LEFT(Tableau4[[#This Row],[CP]],2)</f>
        <v>24</v>
      </c>
      <c r="K793" t="s">
        <v>107</v>
      </c>
    </row>
    <row r="794" spans="1:11" x14ac:dyDescent="0.3">
      <c r="A794" s="29">
        <v>42844</v>
      </c>
      <c r="B794" t="s">
        <v>19</v>
      </c>
      <c r="C794" t="str">
        <f>VLOOKUP(Tableau4[[#This Row],[code livreur]],Tableau1[],2,0)</f>
        <v>Dan</v>
      </c>
      <c r="D794" t="s">
        <v>147</v>
      </c>
      <c r="G794">
        <v>157</v>
      </c>
      <c r="H794" t="str">
        <f>VLOOKUP(Tableau4[[#This Row],[poids (kg)]],Tableau5[],2,1)</f>
        <v>lourd</v>
      </c>
      <c r="I794">
        <v>24470</v>
      </c>
      <c r="J794" t="str">
        <f>LEFT(Tableau4[[#This Row],[CP]],2)</f>
        <v>24</v>
      </c>
      <c r="K794" t="s">
        <v>88</v>
      </c>
    </row>
    <row r="795" spans="1:11" x14ac:dyDescent="0.3">
      <c r="A795" s="29">
        <v>42931</v>
      </c>
      <c r="B795" t="s">
        <v>30</v>
      </c>
      <c r="C795" t="str">
        <f>VLOOKUP(Tableau4[[#This Row],[code livreur]],Tableau1[],2,0)</f>
        <v>Du Gast</v>
      </c>
      <c r="D795" t="s">
        <v>145</v>
      </c>
      <c r="G795">
        <v>157</v>
      </c>
      <c r="H795" t="str">
        <f>VLOOKUP(Tableau4[[#This Row],[poids (kg)]],Tableau5[],2,1)</f>
        <v>lourd</v>
      </c>
      <c r="I795">
        <v>24660</v>
      </c>
      <c r="J795" t="str">
        <f>LEFT(Tableau4[[#This Row],[CP]],2)</f>
        <v>24</v>
      </c>
      <c r="K795" t="s">
        <v>54</v>
      </c>
    </row>
    <row r="796" spans="1:11" x14ac:dyDescent="0.3">
      <c r="A796" s="29">
        <v>42938</v>
      </c>
      <c r="B796" t="s">
        <v>18</v>
      </c>
      <c r="C796" t="str">
        <f>VLOOKUP(Tableau4[[#This Row],[code livreur]],Tableau1[],2,0)</f>
        <v>Enzo</v>
      </c>
      <c r="D796" t="s">
        <v>144</v>
      </c>
      <c r="G796">
        <v>157</v>
      </c>
      <c r="H796" t="str">
        <f>VLOOKUP(Tableau4[[#This Row],[poids (kg)]],Tableau5[],2,1)</f>
        <v>lourd</v>
      </c>
      <c r="I796">
        <v>24440</v>
      </c>
      <c r="J796" t="str">
        <f>LEFT(Tableau4[[#This Row],[CP]],2)</f>
        <v>24</v>
      </c>
      <c r="K796" t="s">
        <v>52</v>
      </c>
    </row>
    <row r="797" spans="1:11" x14ac:dyDescent="0.3">
      <c r="A797" s="29">
        <v>42957</v>
      </c>
      <c r="B797" t="s">
        <v>26</v>
      </c>
      <c r="C797" t="str">
        <f>VLOOKUP(Tableau4[[#This Row],[code livreur]],Tableau1[],2,0)</f>
        <v>Jack</v>
      </c>
      <c r="D797" t="s">
        <v>143</v>
      </c>
      <c r="G797">
        <v>157</v>
      </c>
      <c r="H797" t="str">
        <f>VLOOKUP(Tableau4[[#This Row],[poids (kg)]],Tableau5[],2,1)</f>
        <v>lourd</v>
      </c>
      <c r="I797">
        <v>24520</v>
      </c>
      <c r="J797" t="str">
        <f>LEFT(Tableau4[[#This Row],[CP]],2)</f>
        <v>24</v>
      </c>
      <c r="K797" t="s">
        <v>93</v>
      </c>
    </row>
    <row r="798" spans="1:11" x14ac:dyDescent="0.3">
      <c r="A798" s="29">
        <v>43012</v>
      </c>
      <c r="B798" t="s">
        <v>29</v>
      </c>
      <c r="C798" t="str">
        <f>VLOOKUP(Tableau4[[#This Row],[code livreur]],Tableau1[],2,0)</f>
        <v>Mouton</v>
      </c>
      <c r="D798" t="s">
        <v>147</v>
      </c>
      <c r="G798">
        <v>157</v>
      </c>
      <c r="H798" t="str">
        <f>VLOOKUP(Tableau4[[#This Row],[poids (kg)]],Tableau5[],2,1)</f>
        <v>lourd</v>
      </c>
      <c r="I798">
        <v>24220</v>
      </c>
      <c r="J798" t="str">
        <f>LEFT(Tableau4[[#This Row],[CP]],2)</f>
        <v>24</v>
      </c>
      <c r="K798" t="s">
        <v>55</v>
      </c>
    </row>
    <row r="799" spans="1:11" x14ac:dyDescent="0.3">
      <c r="A799" s="29">
        <v>42896</v>
      </c>
      <c r="B799" t="s">
        <v>27</v>
      </c>
      <c r="C799" t="str">
        <f>VLOOKUP(Tableau4[[#This Row],[code livreur]],Tableau1[],2,0)</f>
        <v>Niki</v>
      </c>
      <c r="D799" t="s">
        <v>147</v>
      </c>
      <c r="G799">
        <v>158</v>
      </c>
      <c r="H799" t="str">
        <f>VLOOKUP(Tableau4[[#This Row],[poids (kg)]],Tableau5[],2,1)</f>
        <v>lourd</v>
      </c>
      <c r="I799">
        <v>24380</v>
      </c>
      <c r="J799" t="str">
        <f>LEFT(Tableau4[[#This Row],[CP]],2)</f>
        <v>24</v>
      </c>
      <c r="K799" t="s">
        <v>81</v>
      </c>
    </row>
    <row r="800" spans="1:11" x14ac:dyDescent="0.3">
      <c r="A800" s="29">
        <v>42904</v>
      </c>
      <c r="B800" t="s">
        <v>16</v>
      </c>
      <c r="C800" t="str">
        <f>VLOOKUP(Tableau4[[#This Row],[code livreur]],Tableau1[],2,0)</f>
        <v>Prost</v>
      </c>
      <c r="D800" t="s">
        <v>144</v>
      </c>
      <c r="G800">
        <v>158</v>
      </c>
      <c r="H800" t="str">
        <f>VLOOKUP(Tableau4[[#This Row],[poids (kg)]],Tableau5[],2,1)</f>
        <v>lourd</v>
      </c>
      <c r="I800">
        <v>24590</v>
      </c>
      <c r="J800" t="str">
        <f>LEFT(Tableau4[[#This Row],[CP]],2)</f>
        <v>24</v>
      </c>
      <c r="K800" t="s">
        <v>100</v>
      </c>
    </row>
    <row r="801" spans="1:11" x14ac:dyDescent="0.3">
      <c r="A801" s="29">
        <v>42925</v>
      </c>
      <c r="B801" t="s">
        <v>28</v>
      </c>
      <c r="C801" t="str">
        <f>VLOOKUP(Tableau4[[#This Row],[code livreur]],Tableau1[],2,0)</f>
        <v>Thirion</v>
      </c>
      <c r="D801" t="s">
        <v>142</v>
      </c>
      <c r="G801">
        <v>158</v>
      </c>
      <c r="H801" t="str">
        <f>VLOOKUP(Tableau4[[#This Row],[poids (kg)]],Tableau5[],2,1)</f>
        <v>lourd</v>
      </c>
      <c r="I801">
        <v>24560</v>
      </c>
      <c r="J801" t="str">
        <f>LEFT(Tableau4[[#This Row],[CP]],2)</f>
        <v>24</v>
      </c>
      <c r="K801" t="s">
        <v>97</v>
      </c>
    </row>
    <row r="802" spans="1:11" x14ac:dyDescent="0.3">
      <c r="A802" s="29">
        <v>42928</v>
      </c>
      <c r="B802" t="s">
        <v>17</v>
      </c>
      <c r="C802" t="str">
        <f>VLOOKUP(Tableau4[[#This Row],[code livreur]],Tableau1[],2,0)</f>
        <v>Vettel</v>
      </c>
      <c r="D802" t="s">
        <v>146</v>
      </c>
      <c r="G802">
        <v>158</v>
      </c>
      <c r="H802" t="str">
        <f>VLOOKUP(Tableau4[[#This Row],[poids (kg)]],Tableau5[],2,1)</f>
        <v>lourd</v>
      </c>
      <c r="I802">
        <v>24560</v>
      </c>
      <c r="J802" t="str">
        <f>LEFT(Tableau4[[#This Row],[CP]],2)</f>
        <v>24</v>
      </c>
      <c r="K802" t="s">
        <v>97</v>
      </c>
    </row>
    <row r="803" spans="1:11" x14ac:dyDescent="0.3">
      <c r="A803" s="29">
        <v>42951</v>
      </c>
      <c r="B803" t="s">
        <v>19</v>
      </c>
      <c r="C803" t="str">
        <f>VLOOKUP(Tableau4[[#This Row],[code livreur]],Tableau1[],2,0)</f>
        <v>Dan</v>
      </c>
      <c r="D803" t="s">
        <v>147</v>
      </c>
      <c r="G803">
        <v>158</v>
      </c>
      <c r="H803" t="str">
        <f>VLOOKUP(Tableau4[[#This Row],[poids (kg)]],Tableau5[],2,1)</f>
        <v>lourd</v>
      </c>
      <c r="I803">
        <v>24650</v>
      </c>
      <c r="J803" t="str">
        <f>LEFT(Tableau4[[#This Row],[CP]],2)</f>
        <v>24</v>
      </c>
      <c r="K803" t="s">
        <v>104</v>
      </c>
    </row>
    <row r="804" spans="1:11" x14ac:dyDescent="0.3">
      <c r="A804" s="29">
        <v>42954</v>
      </c>
      <c r="B804" t="s">
        <v>30</v>
      </c>
      <c r="C804" t="str">
        <f>VLOOKUP(Tableau4[[#This Row],[code livreur]],Tableau1[],2,0)</f>
        <v>Du Gast</v>
      </c>
      <c r="D804" t="s">
        <v>147</v>
      </c>
      <c r="G804">
        <v>158</v>
      </c>
      <c r="H804" t="str">
        <f>VLOOKUP(Tableau4[[#This Row],[poids (kg)]],Tableau5[],2,1)</f>
        <v>lourd</v>
      </c>
      <c r="I804">
        <v>24450</v>
      </c>
      <c r="J804" t="str">
        <f>LEFT(Tableau4[[#This Row],[CP]],2)</f>
        <v>24</v>
      </c>
      <c r="K804" t="s">
        <v>86</v>
      </c>
    </row>
    <row r="805" spans="1:11" x14ac:dyDescent="0.3">
      <c r="A805" s="29">
        <v>42965</v>
      </c>
      <c r="B805" t="s">
        <v>18</v>
      </c>
      <c r="C805" t="str">
        <f>VLOOKUP(Tableau4[[#This Row],[code livreur]],Tableau1[],2,0)</f>
        <v>Enzo</v>
      </c>
      <c r="D805" t="s">
        <v>147</v>
      </c>
      <c r="G805">
        <v>158</v>
      </c>
      <c r="H805" t="str">
        <f>VLOOKUP(Tableau4[[#This Row],[poids (kg)]],Tableau5[],2,1)</f>
        <v>lourd</v>
      </c>
      <c r="I805">
        <v>24400</v>
      </c>
      <c r="J805" t="str">
        <f>LEFT(Tableau4[[#This Row],[CP]],2)</f>
        <v>24</v>
      </c>
      <c r="K805" t="s">
        <v>83</v>
      </c>
    </row>
    <row r="806" spans="1:11" x14ac:dyDescent="0.3">
      <c r="A806" s="29">
        <v>42969</v>
      </c>
      <c r="B806" t="s">
        <v>26</v>
      </c>
      <c r="C806" t="str">
        <f>VLOOKUP(Tableau4[[#This Row],[code livreur]],Tableau1[],2,0)</f>
        <v>Jack</v>
      </c>
      <c r="D806" t="s">
        <v>146</v>
      </c>
      <c r="G806">
        <v>158</v>
      </c>
      <c r="H806" t="str">
        <f>VLOOKUP(Tableau4[[#This Row],[poids (kg)]],Tableau5[],2,1)</f>
        <v>lourd</v>
      </c>
      <c r="I806">
        <v>24170</v>
      </c>
      <c r="J806" t="str">
        <f>LEFT(Tableau4[[#This Row],[CP]],2)</f>
        <v>24</v>
      </c>
      <c r="K806" t="s">
        <v>50</v>
      </c>
    </row>
    <row r="807" spans="1:11" x14ac:dyDescent="0.3">
      <c r="A807" s="29">
        <v>42834</v>
      </c>
      <c r="B807" t="s">
        <v>29</v>
      </c>
      <c r="C807" t="str">
        <f>VLOOKUP(Tableau4[[#This Row],[code livreur]],Tableau1[],2,0)</f>
        <v>Mouton</v>
      </c>
      <c r="D807" t="s">
        <v>142</v>
      </c>
      <c r="G807">
        <v>159</v>
      </c>
      <c r="H807" t="str">
        <f>VLOOKUP(Tableau4[[#This Row],[poids (kg)]],Tableau5[],2,1)</f>
        <v>lourd</v>
      </c>
      <c r="I807">
        <v>24600</v>
      </c>
      <c r="J807" t="str">
        <f>LEFT(Tableau4[[#This Row],[CP]],2)</f>
        <v>24</v>
      </c>
      <c r="K807" t="s">
        <v>48</v>
      </c>
    </row>
    <row r="808" spans="1:11" x14ac:dyDescent="0.3">
      <c r="A808" s="29">
        <v>42897</v>
      </c>
      <c r="B808" t="s">
        <v>27</v>
      </c>
      <c r="C808" t="str">
        <f>VLOOKUP(Tableau4[[#This Row],[code livreur]],Tableau1[],2,0)</f>
        <v>Niki</v>
      </c>
      <c r="D808" t="s">
        <v>144</v>
      </c>
      <c r="G808">
        <v>159</v>
      </c>
      <c r="H808" t="str">
        <f>VLOOKUP(Tableau4[[#This Row],[poids (kg)]],Tableau5[],2,1)</f>
        <v>lourd</v>
      </c>
      <c r="I808">
        <v>24160</v>
      </c>
      <c r="J808" t="str">
        <f>LEFT(Tableau4[[#This Row],[CP]],2)</f>
        <v>24</v>
      </c>
      <c r="K808" t="s">
        <v>65</v>
      </c>
    </row>
    <row r="809" spans="1:11" x14ac:dyDescent="0.3">
      <c r="A809" s="29">
        <v>42998</v>
      </c>
      <c r="B809" t="s">
        <v>16</v>
      </c>
      <c r="C809" t="str">
        <f>VLOOKUP(Tableau4[[#This Row],[code livreur]],Tableau1[],2,0)</f>
        <v>Prost</v>
      </c>
      <c r="D809" t="s">
        <v>145</v>
      </c>
      <c r="G809">
        <v>159</v>
      </c>
      <c r="H809" t="str">
        <f>VLOOKUP(Tableau4[[#This Row],[poids (kg)]],Tableau5[],2,1)</f>
        <v>lourd</v>
      </c>
      <c r="I809">
        <v>24360</v>
      </c>
      <c r="J809" t="str">
        <f>LEFT(Tableau4[[#This Row],[CP]],2)</f>
        <v>24</v>
      </c>
      <c r="K809" t="s">
        <v>79</v>
      </c>
    </row>
    <row r="810" spans="1:11" x14ac:dyDescent="0.3">
      <c r="A810" s="29">
        <v>43001</v>
      </c>
      <c r="B810" t="s">
        <v>28</v>
      </c>
      <c r="C810" t="str">
        <f>VLOOKUP(Tableau4[[#This Row],[code livreur]],Tableau1[],2,0)</f>
        <v>Thirion</v>
      </c>
      <c r="D810" t="s">
        <v>143</v>
      </c>
      <c r="G810">
        <v>159</v>
      </c>
      <c r="H810" t="str">
        <f>VLOOKUP(Tableau4[[#This Row],[poids (kg)]],Tableau5[],2,1)</f>
        <v>lourd</v>
      </c>
      <c r="I810">
        <v>24630</v>
      </c>
      <c r="J810" t="str">
        <f>LEFT(Tableau4[[#This Row],[CP]],2)</f>
        <v>24</v>
      </c>
      <c r="K810" t="s">
        <v>103</v>
      </c>
    </row>
    <row r="811" spans="1:11" x14ac:dyDescent="0.3">
      <c r="A811" s="29">
        <v>42853</v>
      </c>
      <c r="B811" t="s">
        <v>17</v>
      </c>
      <c r="C811" t="str">
        <f>VLOOKUP(Tableau4[[#This Row],[code livreur]],Tableau1[],2,0)</f>
        <v>Vettel</v>
      </c>
      <c r="D811" t="s">
        <v>143</v>
      </c>
      <c r="G811">
        <v>160</v>
      </c>
      <c r="H811" t="str">
        <f>VLOOKUP(Tableau4[[#This Row],[poids (kg)]],Tableau5[],2,1)</f>
        <v>lourd</v>
      </c>
      <c r="I811">
        <v>24310</v>
      </c>
      <c r="J811" t="str">
        <f>LEFT(Tableau4[[#This Row],[CP]],2)</f>
        <v>24</v>
      </c>
      <c r="K811" t="s">
        <v>49</v>
      </c>
    </row>
    <row r="812" spans="1:11" x14ac:dyDescent="0.3">
      <c r="A812" s="29">
        <v>42903</v>
      </c>
      <c r="B812" t="s">
        <v>19</v>
      </c>
      <c r="C812" t="str">
        <f>VLOOKUP(Tableau4[[#This Row],[code livreur]],Tableau1[],2,0)</f>
        <v>Dan</v>
      </c>
      <c r="D812" t="s">
        <v>147</v>
      </c>
      <c r="G812">
        <v>160</v>
      </c>
      <c r="H812" t="str">
        <f>VLOOKUP(Tableau4[[#This Row],[poids (kg)]],Tableau5[],2,1)</f>
        <v>lourd</v>
      </c>
      <c r="I812">
        <v>24580</v>
      </c>
      <c r="J812" t="str">
        <f>LEFT(Tableau4[[#This Row],[CP]],2)</f>
        <v>24</v>
      </c>
      <c r="K812" t="s">
        <v>99</v>
      </c>
    </row>
    <row r="813" spans="1:11" x14ac:dyDescent="0.3">
      <c r="A813" s="29">
        <v>42931</v>
      </c>
      <c r="B813" t="s">
        <v>30</v>
      </c>
      <c r="C813" t="str">
        <f>VLOOKUP(Tableau4[[#This Row],[code livreur]],Tableau1[],2,0)</f>
        <v>Du Gast</v>
      </c>
      <c r="D813" t="s">
        <v>143</v>
      </c>
      <c r="G813">
        <v>160</v>
      </c>
      <c r="H813" t="str">
        <f>VLOOKUP(Tableau4[[#This Row],[poids (kg)]],Tableau5[],2,1)</f>
        <v>lourd</v>
      </c>
      <c r="I813">
        <v>24510</v>
      </c>
      <c r="J813" t="str">
        <f>LEFT(Tableau4[[#This Row],[CP]],2)</f>
        <v>24</v>
      </c>
      <c r="K813" t="s">
        <v>92</v>
      </c>
    </row>
    <row r="814" spans="1:11" x14ac:dyDescent="0.3">
      <c r="A814" s="29">
        <v>42964</v>
      </c>
      <c r="B814" t="s">
        <v>18</v>
      </c>
      <c r="C814" t="str">
        <f>VLOOKUP(Tableau4[[#This Row],[code livreur]],Tableau1[],2,0)</f>
        <v>Enzo</v>
      </c>
      <c r="D814" t="s">
        <v>142</v>
      </c>
      <c r="G814">
        <v>160</v>
      </c>
      <c r="H814" t="str">
        <f>VLOOKUP(Tableau4[[#This Row],[poids (kg)]],Tableau5[],2,1)</f>
        <v>lourd</v>
      </c>
      <c r="I814">
        <v>24330</v>
      </c>
      <c r="J814" t="str">
        <f>LEFT(Tableau4[[#This Row],[CP]],2)</f>
        <v>24</v>
      </c>
      <c r="K814" t="s">
        <v>77</v>
      </c>
    </row>
    <row r="815" spans="1:11" x14ac:dyDescent="0.3">
      <c r="A815" s="29">
        <v>42983</v>
      </c>
      <c r="B815" t="s">
        <v>26</v>
      </c>
      <c r="C815" t="str">
        <f>VLOOKUP(Tableau4[[#This Row],[code livreur]],Tableau1[],2,0)</f>
        <v>Jack</v>
      </c>
      <c r="D815" t="s">
        <v>147</v>
      </c>
      <c r="G815">
        <v>160</v>
      </c>
      <c r="H815" t="str">
        <f>VLOOKUP(Tableau4[[#This Row],[poids (kg)]],Tableau5[],2,1)</f>
        <v>lourd</v>
      </c>
      <c r="I815">
        <v>24320</v>
      </c>
      <c r="J815" t="str">
        <f>LEFT(Tableau4[[#This Row],[CP]],2)</f>
        <v>24</v>
      </c>
      <c r="K815" t="s">
        <v>76</v>
      </c>
    </row>
    <row r="816" spans="1:11" x14ac:dyDescent="0.3">
      <c r="A816" s="29">
        <v>42767</v>
      </c>
      <c r="B816" t="s">
        <v>29</v>
      </c>
      <c r="C816" t="str">
        <f>VLOOKUP(Tableau4[[#This Row],[code livreur]],Tableau1[],2,0)</f>
        <v>Mouton</v>
      </c>
      <c r="D816" t="s">
        <v>142</v>
      </c>
      <c r="G816">
        <v>161</v>
      </c>
      <c r="H816" t="str">
        <f>VLOOKUP(Tableau4[[#This Row],[poids (kg)]],Tableau5[],2,1)</f>
        <v>lourd</v>
      </c>
      <c r="I816">
        <v>24540</v>
      </c>
      <c r="J816" t="str">
        <f>LEFT(Tableau4[[#This Row],[CP]],2)</f>
        <v>24</v>
      </c>
      <c r="K816" t="s">
        <v>95</v>
      </c>
    </row>
    <row r="817" spans="1:11" x14ac:dyDescent="0.3">
      <c r="A817" s="29">
        <v>42789</v>
      </c>
      <c r="B817" t="s">
        <v>27</v>
      </c>
      <c r="C817" t="str">
        <f>VLOOKUP(Tableau4[[#This Row],[code livreur]],Tableau1[],2,0)</f>
        <v>Niki</v>
      </c>
      <c r="D817" t="s">
        <v>142</v>
      </c>
      <c r="G817">
        <v>161</v>
      </c>
      <c r="H817" t="str">
        <f>VLOOKUP(Tableau4[[#This Row],[poids (kg)]],Tableau5[],2,1)</f>
        <v>lourd</v>
      </c>
      <c r="I817">
        <v>24360</v>
      </c>
      <c r="J817" t="str">
        <f>LEFT(Tableau4[[#This Row],[CP]],2)</f>
        <v>24</v>
      </c>
      <c r="K817" t="s">
        <v>79</v>
      </c>
    </row>
    <row r="818" spans="1:11" x14ac:dyDescent="0.3">
      <c r="A818" s="29">
        <v>42805</v>
      </c>
      <c r="B818" t="s">
        <v>16</v>
      </c>
      <c r="C818" t="str">
        <f>VLOOKUP(Tableau4[[#This Row],[code livreur]],Tableau1[],2,0)</f>
        <v>Prost</v>
      </c>
      <c r="D818" t="s">
        <v>142</v>
      </c>
      <c r="G818">
        <v>161</v>
      </c>
      <c r="H818" t="str">
        <f>VLOOKUP(Tableau4[[#This Row],[poids (kg)]],Tableau5[],2,1)</f>
        <v>lourd</v>
      </c>
      <c r="I818">
        <v>24140</v>
      </c>
      <c r="J818" t="str">
        <f>LEFT(Tableau4[[#This Row],[CP]],2)</f>
        <v>24</v>
      </c>
      <c r="K818" t="s">
        <v>63</v>
      </c>
    </row>
    <row r="819" spans="1:11" x14ac:dyDescent="0.3">
      <c r="A819" s="29">
        <v>42848</v>
      </c>
      <c r="B819" t="s">
        <v>28</v>
      </c>
      <c r="C819" t="str">
        <f>VLOOKUP(Tableau4[[#This Row],[code livreur]],Tableau1[],2,0)</f>
        <v>Thirion</v>
      </c>
      <c r="D819" t="s">
        <v>147</v>
      </c>
      <c r="G819">
        <v>161</v>
      </c>
      <c r="H819" t="str">
        <f>VLOOKUP(Tableau4[[#This Row],[poids (kg)]],Tableau5[],2,1)</f>
        <v>lourd</v>
      </c>
      <c r="I819">
        <v>24550</v>
      </c>
      <c r="J819" t="str">
        <f>LEFT(Tableau4[[#This Row],[CP]],2)</f>
        <v>24</v>
      </c>
      <c r="K819" t="s">
        <v>96</v>
      </c>
    </row>
    <row r="820" spans="1:11" x14ac:dyDescent="0.3">
      <c r="A820" s="29">
        <v>43008</v>
      </c>
      <c r="B820" t="s">
        <v>17</v>
      </c>
      <c r="C820" t="str">
        <f>VLOOKUP(Tableau4[[#This Row],[code livreur]],Tableau1[],2,0)</f>
        <v>Vettel</v>
      </c>
      <c r="D820" t="s">
        <v>143</v>
      </c>
      <c r="G820">
        <v>161</v>
      </c>
      <c r="H820" t="str">
        <f>VLOOKUP(Tableau4[[#This Row],[poids (kg)]],Tableau5[],2,1)</f>
        <v>lourd</v>
      </c>
      <c r="I820">
        <v>24190</v>
      </c>
      <c r="J820" t="str">
        <f>LEFT(Tableau4[[#This Row],[CP]],2)</f>
        <v>24</v>
      </c>
      <c r="K820" t="s">
        <v>66</v>
      </c>
    </row>
    <row r="821" spans="1:11" x14ac:dyDescent="0.3">
      <c r="A821" s="29">
        <v>42851</v>
      </c>
      <c r="B821" t="s">
        <v>19</v>
      </c>
      <c r="C821" t="str">
        <f>VLOOKUP(Tableau4[[#This Row],[code livreur]],Tableau1[],2,0)</f>
        <v>Dan</v>
      </c>
      <c r="D821" t="s">
        <v>143</v>
      </c>
      <c r="G821">
        <v>162</v>
      </c>
      <c r="H821" t="str">
        <f>VLOOKUP(Tableau4[[#This Row],[poids (kg)]],Tableau5[],2,1)</f>
        <v>lourd</v>
      </c>
      <c r="I821">
        <v>24630</v>
      </c>
      <c r="J821" t="str">
        <f>LEFT(Tableau4[[#This Row],[CP]],2)</f>
        <v>24</v>
      </c>
      <c r="K821" t="s">
        <v>103</v>
      </c>
    </row>
    <row r="822" spans="1:11" x14ac:dyDescent="0.3">
      <c r="A822" s="29">
        <v>42870</v>
      </c>
      <c r="B822" t="s">
        <v>30</v>
      </c>
      <c r="C822" t="str">
        <f>VLOOKUP(Tableau4[[#This Row],[code livreur]],Tableau1[],2,0)</f>
        <v>Du Gast</v>
      </c>
      <c r="D822" t="s">
        <v>147</v>
      </c>
      <c r="G822">
        <v>162</v>
      </c>
      <c r="H822" t="str">
        <f>VLOOKUP(Tableau4[[#This Row],[poids (kg)]],Tableau5[],2,1)</f>
        <v>lourd</v>
      </c>
      <c r="I822">
        <v>24450</v>
      </c>
      <c r="J822" t="str">
        <f>LEFT(Tableau4[[#This Row],[CP]],2)</f>
        <v>24</v>
      </c>
      <c r="K822" t="s">
        <v>86</v>
      </c>
    </row>
    <row r="823" spans="1:11" x14ac:dyDescent="0.3">
      <c r="A823" s="29">
        <v>42919</v>
      </c>
      <c r="B823" t="s">
        <v>18</v>
      </c>
      <c r="C823" t="str">
        <f>VLOOKUP(Tableau4[[#This Row],[code livreur]],Tableau1[],2,0)</f>
        <v>Enzo</v>
      </c>
      <c r="D823" t="s">
        <v>147</v>
      </c>
      <c r="G823">
        <v>162</v>
      </c>
      <c r="H823" t="str">
        <f>VLOOKUP(Tableau4[[#This Row],[poids (kg)]],Tableau5[],2,1)</f>
        <v>lourd</v>
      </c>
      <c r="I823">
        <v>24320</v>
      </c>
      <c r="J823" t="str">
        <f>LEFT(Tableau4[[#This Row],[CP]],2)</f>
        <v>24</v>
      </c>
      <c r="K823" t="s">
        <v>76</v>
      </c>
    </row>
    <row r="824" spans="1:11" x14ac:dyDescent="0.3">
      <c r="A824" s="29">
        <v>42952</v>
      </c>
      <c r="B824" t="s">
        <v>26</v>
      </c>
      <c r="C824" t="str">
        <f>VLOOKUP(Tableau4[[#This Row],[code livreur]],Tableau1[],2,0)</f>
        <v>Jack</v>
      </c>
      <c r="D824" t="s">
        <v>143</v>
      </c>
      <c r="G824">
        <v>162</v>
      </c>
      <c r="H824" t="str">
        <f>VLOOKUP(Tableau4[[#This Row],[poids (kg)]],Tableau5[],2,1)</f>
        <v>lourd</v>
      </c>
      <c r="I824">
        <v>24560</v>
      </c>
      <c r="J824" t="str">
        <f>LEFT(Tableau4[[#This Row],[CP]],2)</f>
        <v>24</v>
      </c>
      <c r="K824" t="s">
        <v>97</v>
      </c>
    </row>
    <row r="825" spans="1:11" x14ac:dyDescent="0.3">
      <c r="A825" s="29">
        <v>42968</v>
      </c>
      <c r="B825" t="s">
        <v>29</v>
      </c>
      <c r="C825" t="str">
        <f>VLOOKUP(Tableau4[[#This Row],[code livreur]],Tableau1[],2,0)</f>
        <v>Mouton</v>
      </c>
      <c r="D825" t="s">
        <v>146</v>
      </c>
      <c r="G825">
        <v>162</v>
      </c>
      <c r="H825" t="str">
        <f>VLOOKUP(Tableau4[[#This Row],[poids (kg)]],Tableau5[],2,1)</f>
        <v>lourd</v>
      </c>
      <c r="I825">
        <v>24430</v>
      </c>
      <c r="J825" t="str">
        <f>LEFT(Tableau4[[#This Row],[CP]],2)</f>
        <v>24</v>
      </c>
      <c r="K825" t="s">
        <v>85</v>
      </c>
    </row>
    <row r="826" spans="1:11" x14ac:dyDescent="0.3">
      <c r="A826" s="29">
        <v>43028</v>
      </c>
      <c r="B826" t="s">
        <v>27</v>
      </c>
      <c r="C826" t="str">
        <f>VLOOKUP(Tableau4[[#This Row],[code livreur]],Tableau1[],2,0)</f>
        <v>Niki</v>
      </c>
      <c r="D826" t="s">
        <v>143</v>
      </c>
      <c r="G826">
        <v>162</v>
      </c>
      <c r="H826" t="str">
        <f>VLOOKUP(Tableau4[[#This Row],[poids (kg)]],Tableau5[],2,1)</f>
        <v>lourd</v>
      </c>
      <c r="I826">
        <v>24290</v>
      </c>
      <c r="J826" t="str">
        <f>LEFT(Tableau4[[#This Row],[CP]],2)</f>
        <v>24</v>
      </c>
      <c r="K826" t="s">
        <v>74</v>
      </c>
    </row>
    <row r="827" spans="1:11" x14ac:dyDescent="0.3">
      <c r="A827" s="29">
        <v>42905</v>
      </c>
      <c r="B827" t="s">
        <v>16</v>
      </c>
      <c r="C827" t="str">
        <f>VLOOKUP(Tableau4[[#This Row],[code livreur]],Tableau1[],2,0)</f>
        <v>Prost</v>
      </c>
      <c r="D827" t="s">
        <v>147</v>
      </c>
      <c r="G827">
        <v>163</v>
      </c>
      <c r="H827" t="str">
        <f>VLOOKUP(Tableau4[[#This Row],[poids (kg)]],Tableau5[],2,1)</f>
        <v>lourd</v>
      </c>
      <c r="I827">
        <v>24190</v>
      </c>
      <c r="J827" t="str">
        <f>LEFT(Tableau4[[#This Row],[CP]],2)</f>
        <v>24</v>
      </c>
      <c r="K827" t="s">
        <v>66</v>
      </c>
    </row>
    <row r="828" spans="1:11" x14ac:dyDescent="0.3">
      <c r="A828" s="29">
        <v>42805</v>
      </c>
      <c r="B828" t="s">
        <v>28</v>
      </c>
      <c r="C828" t="str">
        <f>VLOOKUP(Tableau4[[#This Row],[code livreur]],Tableau1[],2,0)</f>
        <v>Thirion</v>
      </c>
      <c r="D828" t="s">
        <v>142</v>
      </c>
      <c r="G828">
        <v>164</v>
      </c>
      <c r="H828" t="str">
        <f>VLOOKUP(Tableau4[[#This Row],[poids (kg)]],Tableau5[],2,1)</f>
        <v>lourd</v>
      </c>
      <c r="I828">
        <v>24580</v>
      </c>
      <c r="J828" t="str">
        <f>LEFT(Tableau4[[#This Row],[CP]],2)</f>
        <v>24</v>
      </c>
      <c r="K828" t="s">
        <v>99</v>
      </c>
    </row>
    <row r="829" spans="1:11" x14ac:dyDescent="0.3">
      <c r="A829" s="29">
        <v>42872</v>
      </c>
      <c r="B829" t="s">
        <v>17</v>
      </c>
      <c r="C829" t="str">
        <f>VLOOKUP(Tableau4[[#This Row],[code livreur]],Tableau1[],2,0)</f>
        <v>Vettel</v>
      </c>
      <c r="D829" t="s">
        <v>147</v>
      </c>
      <c r="G829">
        <v>164</v>
      </c>
      <c r="H829" t="str">
        <f>VLOOKUP(Tableau4[[#This Row],[poids (kg)]],Tableau5[],2,1)</f>
        <v>lourd</v>
      </c>
      <c r="I829">
        <v>19100</v>
      </c>
      <c r="J829" t="str">
        <f>LEFT(Tableau4[[#This Row],[CP]],2)</f>
        <v>19</v>
      </c>
      <c r="K829" t="s">
        <v>149</v>
      </c>
    </row>
    <row r="830" spans="1:11" x14ac:dyDescent="0.3">
      <c r="A830" s="29">
        <v>42906</v>
      </c>
      <c r="B830" t="s">
        <v>19</v>
      </c>
      <c r="C830" t="str">
        <f>VLOOKUP(Tableau4[[#This Row],[code livreur]],Tableau1[],2,0)</f>
        <v>Dan</v>
      </c>
      <c r="D830" t="s">
        <v>147</v>
      </c>
      <c r="G830">
        <v>164</v>
      </c>
      <c r="H830" t="str">
        <f>VLOOKUP(Tableau4[[#This Row],[poids (kg)]],Tableau5[],2,1)</f>
        <v>lourd</v>
      </c>
      <c r="I830">
        <v>24000</v>
      </c>
      <c r="J830" t="str">
        <f>LEFT(Tableau4[[#This Row],[CP]],2)</f>
        <v>24</v>
      </c>
      <c r="K830" t="s">
        <v>58</v>
      </c>
    </row>
    <row r="831" spans="1:11" x14ac:dyDescent="0.3">
      <c r="A831" s="29">
        <v>42919</v>
      </c>
      <c r="B831" t="s">
        <v>30</v>
      </c>
      <c r="C831" t="str">
        <f>VLOOKUP(Tableau4[[#This Row],[code livreur]],Tableau1[],2,0)</f>
        <v>Du Gast</v>
      </c>
      <c r="D831" t="s">
        <v>147</v>
      </c>
      <c r="G831">
        <v>164</v>
      </c>
      <c r="H831" t="str">
        <f>VLOOKUP(Tableau4[[#This Row],[poids (kg)]],Tableau5[],2,1)</f>
        <v>lourd</v>
      </c>
      <c r="I831">
        <v>24270</v>
      </c>
      <c r="J831" t="str">
        <f>LEFT(Tableau4[[#This Row],[CP]],2)</f>
        <v>24</v>
      </c>
      <c r="K831" t="s">
        <v>73</v>
      </c>
    </row>
    <row r="832" spans="1:11" x14ac:dyDescent="0.3">
      <c r="A832" s="29">
        <v>42923</v>
      </c>
      <c r="B832" t="s">
        <v>18</v>
      </c>
      <c r="C832" t="str">
        <f>VLOOKUP(Tableau4[[#This Row],[code livreur]],Tableau1[],2,0)</f>
        <v>Enzo</v>
      </c>
      <c r="D832" t="s">
        <v>143</v>
      </c>
      <c r="G832">
        <v>164</v>
      </c>
      <c r="H832" t="str">
        <f>VLOOKUP(Tableau4[[#This Row],[poids (kg)]],Tableau5[],2,1)</f>
        <v>lourd</v>
      </c>
      <c r="I832">
        <v>24500</v>
      </c>
      <c r="J832" t="str">
        <f>LEFT(Tableau4[[#This Row],[CP]],2)</f>
        <v>24</v>
      </c>
      <c r="K832" t="s">
        <v>91</v>
      </c>
    </row>
    <row r="833" spans="1:11" x14ac:dyDescent="0.3">
      <c r="A833" s="29">
        <v>42952</v>
      </c>
      <c r="B833" t="s">
        <v>26</v>
      </c>
      <c r="C833" t="str">
        <f>VLOOKUP(Tableau4[[#This Row],[code livreur]],Tableau1[],2,0)</f>
        <v>Jack</v>
      </c>
      <c r="D833" t="s">
        <v>143</v>
      </c>
      <c r="G833">
        <v>164</v>
      </c>
      <c r="H833" t="str">
        <f>VLOOKUP(Tableau4[[#This Row],[poids (kg)]],Tableau5[],2,1)</f>
        <v>lourd</v>
      </c>
      <c r="I833">
        <v>24410</v>
      </c>
      <c r="J833" t="str">
        <f>LEFT(Tableau4[[#This Row],[CP]],2)</f>
        <v>24</v>
      </c>
      <c r="K833" t="s">
        <v>57</v>
      </c>
    </row>
    <row r="834" spans="1:11" x14ac:dyDescent="0.3">
      <c r="A834" s="29">
        <v>43016</v>
      </c>
      <c r="B834" t="s">
        <v>29</v>
      </c>
      <c r="C834" t="str">
        <f>VLOOKUP(Tableau4[[#This Row],[code livreur]],Tableau1[],2,0)</f>
        <v>Mouton</v>
      </c>
      <c r="D834" t="s">
        <v>143</v>
      </c>
      <c r="G834">
        <v>164</v>
      </c>
      <c r="H834" t="str">
        <f>VLOOKUP(Tableau4[[#This Row],[poids (kg)]],Tableau5[],2,1)</f>
        <v>lourd</v>
      </c>
      <c r="I834">
        <v>24230</v>
      </c>
      <c r="J834" t="str">
        <f>LEFT(Tableau4[[#This Row],[CP]],2)</f>
        <v>24</v>
      </c>
      <c r="K834" t="s">
        <v>69</v>
      </c>
    </row>
    <row r="835" spans="1:11" x14ac:dyDescent="0.3">
      <c r="A835" s="29">
        <v>43017</v>
      </c>
      <c r="B835" t="s">
        <v>27</v>
      </c>
      <c r="C835" t="str">
        <f>VLOOKUP(Tableau4[[#This Row],[code livreur]],Tableau1[],2,0)</f>
        <v>Niki</v>
      </c>
      <c r="D835" t="s">
        <v>145</v>
      </c>
      <c r="G835">
        <v>164</v>
      </c>
      <c r="H835" t="str">
        <f>VLOOKUP(Tableau4[[#This Row],[poids (kg)]],Tableau5[],2,1)</f>
        <v>lourd</v>
      </c>
      <c r="I835">
        <v>24510</v>
      </c>
      <c r="J835" t="str">
        <f>LEFT(Tableau4[[#This Row],[CP]],2)</f>
        <v>24</v>
      </c>
      <c r="K835" t="s">
        <v>92</v>
      </c>
    </row>
    <row r="836" spans="1:11" x14ac:dyDescent="0.3">
      <c r="A836" s="29">
        <v>42900</v>
      </c>
      <c r="B836" t="s">
        <v>16</v>
      </c>
      <c r="C836" t="str">
        <f>VLOOKUP(Tableau4[[#This Row],[code livreur]],Tableau1[],2,0)</f>
        <v>Prost</v>
      </c>
      <c r="D836" t="s">
        <v>142</v>
      </c>
      <c r="G836">
        <v>165</v>
      </c>
      <c r="H836" t="str">
        <f>VLOOKUP(Tableau4[[#This Row],[poids (kg)]],Tableau5[],2,1)</f>
        <v>lourd</v>
      </c>
      <c r="I836">
        <v>24360</v>
      </c>
      <c r="J836" t="str">
        <f>LEFT(Tableau4[[#This Row],[CP]],2)</f>
        <v>24</v>
      </c>
      <c r="K836" t="s">
        <v>79</v>
      </c>
    </row>
    <row r="837" spans="1:11" x14ac:dyDescent="0.3">
      <c r="A837" s="29">
        <v>42912</v>
      </c>
      <c r="B837" t="s">
        <v>28</v>
      </c>
      <c r="C837" t="str">
        <f>VLOOKUP(Tableau4[[#This Row],[code livreur]],Tableau1[],2,0)</f>
        <v>Thirion</v>
      </c>
      <c r="D837" t="s">
        <v>147</v>
      </c>
      <c r="G837">
        <v>165</v>
      </c>
      <c r="H837" t="str">
        <f>VLOOKUP(Tableau4[[#This Row],[poids (kg)]],Tableau5[],2,1)</f>
        <v>lourd</v>
      </c>
      <c r="I837">
        <v>24270</v>
      </c>
      <c r="J837" t="str">
        <f>LEFT(Tableau4[[#This Row],[CP]],2)</f>
        <v>24</v>
      </c>
      <c r="K837" t="s">
        <v>73</v>
      </c>
    </row>
    <row r="838" spans="1:11" x14ac:dyDescent="0.3">
      <c r="A838" s="29">
        <v>42929</v>
      </c>
      <c r="B838" t="s">
        <v>17</v>
      </c>
      <c r="C838" t="str">
        <f>VLOOKUP(Tableau4[[#This Row],[code livreur]],Tableau1[],2,0)</f>
        <v>Vettel</v>
      </c>
      <c r="D838" t="s">
        <v>142</v>
      </c>
      <c r="G838">
        <v>165</v>
      </c>
      <c r="H838" t="str">
        <f>VLOOKUP(Tableau4[[#This Row],[poids (kg)]],Tableau5[],2,1)</f>
        <v>lourd</v>
      </c>
      <c r="I838">
        <v>24000</v>
      </c>
      <c r="J838" t="str">
        <f>LEFT(Tableau4[[#This Row],[CP]],2)</f>
        <v>24</v>
      </c>
      <c r="K838" t="s">
        <v>58</v>
      </c>
    </row>
    <row r="839" spans="1:11" x14ac:dyDescent="0.3">
      <c r="A839" s="29">
        <v>42947</v>
      </c>
      <c r="B839" t="s">
        <v>19</v>
      </c>
      <c r="C839" t="str">
        <f>VLOOKUP(Tableau4[[#This Row],[code livreur]],Tableau1[],2,0)</f>
        <v>Dan</v>
      </c>
      <c r="D839" t="s">
        <v>143</v>
      </c>
      <c r="G839">
        <v>165</v>
      </c>
      <c r="H839" t="str">
        <f>VLOOKUP(Tableau4[[#This Row],[poids (kg)]],Tableau5[],2,1)</f>
        <v>lourd</v>
      </c>
      <c r="I839">
        <v>24700</v>
      </c>
      <c r="J839" t="str">
        <f>LEFT(Tableau4[[#This Row],[CP]],2)</f>
        <v>24</v>
      </c>
      <c r="K839" t="s">
        <v>106</v>
      </c>
    </row>
    <row r="840" spans="1:11" x14ac:dyDescent="0.3">
      <c r="A840" s="29">
        <v>42996</v>
      </c>
      <c r="B840" t="s">
        <v>30</v>
      </c>
      <c r="C840" t="str">
        <f>VLOOKUP(Tableau4[[#This Row],[code livreur]],Tableau1[],2,0)</f>
        <v>Du Gast</v>
      </c>
      <c r="D840" t="s">
        <v>143</v>
      </c>
      <c r="G840">
        <v>165</v>
      </c>
      <c r="H840" t="str">
        <f>VLOOKUP(Tableau4[[#This Row],[poids (kg)]],Tableau5[],2,1)</f>
        <v>lourd</v>
      </c>
      <c r="I840">
        <v>24140</v>
      </c>
      <c r="J840" t="str">
        <f>LEFT(Tableau4[[#This Row],[CP]],2)</f>
        <v>24</v>
      </c>
      <c r="K840" t="s">
        <v>63</v>
      </c>
    </row>
    <row r="841" spans="1:11" x14ac:dyDescent="0.3">
      <c r="A841" s="29">
        <v>42799</v>
      </c>
      <c r="B841" t="s">
        <v>18</v>
      </c>
      <c r="C841" t="str">
        <f>VLOOKUP(Tableau4[[#This Row],[code livreur]],Tableau1[],2,0)</f>
        <v>Enzo</v>
      </c>
      <c r="D841" t="s">
        <v>143</v>
      </c>
      <c r="G841">
        <v>166</v>
      </c>
      <c r="H841" t="str">
        <f>VLOOKUP(Tableau4[[#This Row],[poids (kg)]],Tableau5[],2,1)</f>
        <v>lourd</v>
      </c>
      <c r="I841">
        <v>24550</v>
      </c>
      <c r="J841" t="str">
        <f>LEFT(Tableau4[[#This Row],[CP]],2)</f>
        <v>24</v>
      </c>
      <c r="K841" t="s">
        <v>96</v>
      </c>
    </row>
    <row r="842" spans="1:11" x14ac:dyDescent="0.3">
      <c r="A842" s="29">
        <v>42802</v>
      </c>
      <c r="B842" t="s">
        <v>26</v>
      </c>
      <c r="C842" t="str">
        <f>VLOOKUP(Tableau4[[#This Row],[code livreur]],Tableau1[],2,0)</f>
        <v>Jack</v>
      </c>
      <c r="D842" t="s">
        <v>143</v>
      </c>
      <c r="G842">
        <v>166</v>
      </c>
      <c r="H842" t="str">
        <f>VLOOKUP(Tableau4[[#This Row],[poids (kg)]],Tableau5[],2,1)</f>
        <v>lourd</v>
      </c>
      <c r="I842">
        <v>24590</v>
      </c>
      <c r="J842" t="str">
        <f>LEFT(Tableau4[[#This Row],[CP]],2)</f>
        <v>24</v>
      </c>
      <c r="K842" t="s">
        <v>100</v>
      </c>
    </row>
    <row r="843" spans="1:11" x14ac:dyDescent="0.3">
      <c r="A843" s="29">
        <v>42847</v>
      </c>
      <c r="B843" t="s">
        <v>29</v>
      </c>
      <c r="C843" t="str">
        <f>VLOOKUP(Tableau4[[#This Row],[code livreur]],Tableau1[],2,0)</f>
        <v>Mouton</v>
      </c>
      <c r="D843" t="s">
        <v>147</v>
      </c>
      <c r="G843">
        <v>166</v>
      </c>
      <c r="H843" t="str">
        <f>VLOOKUP(Tableau4[[#This Row],[poids (kg)]],Tableau5[],2,1)</f>
        <v>lourd</v>
      </c>
      <c r="I843">
        <v>24800</v>
      </c>
      <c r="J843" t="str">
        <f>LEFT(Tableau4[[#This Row],[CP]],2)</f>
        <v>24</v>
      </c>
      <c r="K843" t="s">
        <v>107</v>
      </c>
    </row>
    <row r="844" spans="1:11" x14ac:dyDescent="0.3">
      <c r="A844" s="29">
        <v>42958</v>
      </c>
      <c r="B844" t="s">
        <v>27</v>
      </c>
      <c r="C844" t="str">
        <f>VLOOKUP(Tableau4[[#This Row],[code livreur]],Tableau1[],2,0)</f>
        <v>Niki</v>
      </c>
      <c r="D844" t="s">
        <v>147</v>
      </c>
      <c r="G844">
        <v>166</v>
      </c>
      <c r="H844" t="str">
        <f>VLOOKUP(Tableau4[[#This Row],[poids (kg)]],Tableau5[],2,1)</f>
        <v>lourd</v>
      </c>
      <c r="I844">
        <v>24440</v>
      </c>
      <c r="J844" t="str">
        <f>LEFT(Tableau4[[#This Row],[CP]],2)</f>
        <v>24</v>
      </c>
      <c r="K844" t="s">
        <v>52</v>
      </c>
    </row>
    <row r="845" spans="1:11" x14ac:dyDescent="0.3">
      <c r="A845" s="29">
        <v>42996</v>
      </c>
      <c r="B845" t="s">
        <v>16</v>
      </c>
      <c r="C845" t="str">
        <f>VLOOKUP(Tableau4[[#This Row],[code livreur]],Tableau1[],2,0)</f>
        <v>Prost</v>
      </c>
      <c r="D845" t="s">
        <v>147</v>
      </c>
      <c r="G845">
        <v>166</v>
      </c>
      <c r="H845" t="str">
        <f>VLOOKUP(Tableau4[[#This Row],[poids (kg)]],Tableau5[],2,1)</f>
        <v>lourd</v>
      </c>
      <c r="I845">
        <v>24540</v>
      </c>
      <c r="J845" t="str">
        <f>LEFT(Tableau4[[#This Row],[CP]],2)</f>
        <v>24</v>
      </c>
      <c r="K845" t="s">
        <v>95</v>
      </c>
    </row>
    <row r="846" spans="1:11" x14ac:dyDescent="0.3">
      <c r="A846" s="29">
        <v>43006</v>
      </c>
      <c r="B846" t="s">
        <v>28</v>
      </c>
      <c r="C846" t="str">
        <f>VLOOKUP(Tableau4[[#This Row],[code livreur]],Tableau1[],2,0)</f>
        <v>Thirion</v>
      </c>
      <c r="D846" t="s">
        <v>147</v>
      </c>
      <c r="G846">
        <v>166</v>
      </c>
      <c r="H846" t="str">
        <f>VLOOKUP(Tableau4[[#This Row],[poids (kg)]],Tableau5[],2,1)</f>
        <v>lourd</v>
      </c>
      <c r="I846">
        <v>24750</v>
      </c>
      <c r="J846" t="str">
        <f>LEFT(Tableau4[[#This Row],[CP]],2)</f>
        <v>24</v>
      </c>
      <c r="K846" t="s">
        <v>51</v>
      </c>
    </row>
    <row r="847" spans="1:11" x14ac:dyDescent="0.3">
      <c r="A847" s="29">
        <v>43014</v>
      </c>
      <c r="B847" t="s">
        <v>17</v>
      </c>
      <c r="C847" t="str">
        <f>VLOOKUP(Tableau4[[#This Row],[code livreur]],Tableau1[],2,0)</f>
        <v>Vettel</v>
      </c>
      <c r="D847" t="s">
        <v>145</v>
      </c>
      <c r="G847">
        <v>166</v>
      </c>
      <c r="H847" t="str">
        <f>VLOOKUP(Tableau4[[#This Row],[poids (kg)]],Tableau5[],2,1)</f>
        <v>lourd</v>
      </c>
      <c r="I847">
        <v>24330</v>
      </c>
      <c r="J847" t="str">
        <f>LEFT(Tableau4[[#This Row],[CP]],2)</f>
        <v>24</v>
      </c>
      <c r="K847" t="s">
        <v>77</v>
      </c>
    </row>
    <row r="848" spans="1:11" x14ac:dyDescent="0.3">
      <c r="A848" s="29">
        <v>43068</v>
      </c>
      <c r="B848" t="s">
        <v>19</v>
      </c>
      <c r="C848" t="str">
        <f>VLOOKUP(Tableau4[[#This Row],[code livreur]],Tableau1[],2,0)</f>
        <v>Dan</v>
      </c>
      <c r="D848" t="s">
        <v>142</v>
      </c>
      <c r="G848">
        <v>166</v>
      </c>
      <c r="H848" t="str">
        <f>VLOOKUP(Tableau4[[#This Row],[poids (kg)]],Tableau5[],2,1)</f>
        <v>lourd</v>
      </c>
      <c r="I848">
        <v>24270</v>
      </c>
      <c r="J848" t="str">
        <f>LEFT(Tableau4[[#This Row],[CP]],2)</f>
        <v>24</v>
      </c>
      <c r="K848" t="s">
        <v>73</v>
      </c>
    </row>
    <row r="849" spans="1:11" x14ac:dyDescent="0.3">
      <c r="A849" s="29">
        <v>42818</v>
      </c>
      <c r="B849" t="s">
        <v>30</v>
      </c>
      <c r="C849" t="str">
        <f>VLOOKUP(Tableau4[[#This Row],[code livreur]],Tableau1[],2,0)</f>
        <v>Du Gast</v>
      </c>
      <c r="D849" t="s">
        <v>142</v>
      </c>
      <c r="G849">
        <v>167</v>
      </c>
      <c r="H849" t="str">
        <f>VLOOKUP(Tableau4[[#This Row],[poids (kg)]],Tableau5[],2,1)</f>
        <v>lourd</v>
      </c>
      <c r="I849">
        <v>24580</v>
      </c>
      <c r="J849" t="str">
        <f>LEFT(Tableau4[[#This Row],[CP]],2)</f>
        <v>24</v>
      </c>
      <c r="K849" t="s">
        <v>99</v>
      </c>
    </row>
    <row r="850" spans="1:11" x14ac:dyDescent="0.3">
      <c r="A850" s="29">
        <v>42872</v>
      </c>
      <c r="B850" t="s">
        <v>18</v>
      </c>
      <c r="C850" t="str">
        <f>VLOOKUP(Tableau4[[#This Row],[code livreur]],Tableau1[],2,0)</f>
        <v>Enzo</v>
      </c>
      <c r="D850" t="s">
        <v>142</v>
      </c>
      <c r="G850">
        <v>167</v>
      </c>
      <c r="H850" t="str">
        <f>VLOOKUP(Tableau4[[#This Row],[poids (kg)]],Tableau5[],2,1)</f>
        <v>lourd</v>
      </c>
      <c r="I850">
        <v>24250</v>
      </c>
      <c r="J850" t="str">
        <f>LEFT(Tableau4[[#This Row],[CP]],2)</f>
        <v>24</v>
      </c>
      <c r="K850" t="s">
        <v>71</v>
      </c>
    </row>
    <row r="851" spans="1:11" x14ac:dyDescent="0.3">
      <c r="A851" s="29">
        <v>42907</v>
      </c>
      <c r="B851" t="s">
        <v>26</v>
      </c>
      <c r="C851" t="str">
        <f>VLOOKUP(Tableau4[[#This Row],[code livreur]],Tableau1[],2,0)</f>
        <v>Jack</v>
      </c>
      <c r="D851" t="s">
        <v>143</v>
      </c>
      <c r="G851">
        <v>167</v>
      </c>
      <c r="H851" t="str">
        <f>VLOOKUP(Tableau4[[#This Row],[poids (kg)]],Tableau5[],2,1)</f>
        <v>lourd</v>
      </c>
      <c r="I851">
        <v>24270</v>
      </c>
      <c r="J851" t="str">
        <f>LEFT(Tableau4[[#This Row],[CP]],2)</f>
        <v>24</v>
      </c>
      <c r="K851" t="s">
        <v>73</v>
      </c>
    </row>
    <row r="852" spans="1:11" x14ac:dyDescent="0.3">
      <c r="A852" s="29">
        <v>42916</v>
      </c>
      <c r="B852" t="s">
        <v>29</v>
      </c>
      <c r="C852" t="str">
        <f>VLOOKUP(Tableau4[[#This Row],[code livreur]],Tableau1[],2,0)</f>
        <v>Mouton</v>
      </c>
      <c r="D852" t="s">
        <v>147</v>
      </c>
      <c r="G852">
        <v>167</v>
      </c>
      <c r="H852" t="str">
        <f>VLOOKUP(Tableau4[[#This Row],[poids (kg)]],Tableau5[],2,1)</f>
        <v>lourd</v>
      </c>
      <c r="I852">
        <v>24120</v>
      </c>
      <c r="J852" t="str">
        <f>LEFT(Tableau4[[#This Row],[CP]],2)</f>
        <v>24</v>
      </c>
      <c r="K852" t="s">
        <v>61</v>
      </c>
    </row>
    <row r="853" spans="1:11" x14ac:dyDescent="0.3">
      <c r="A853" s="29">
        <v>42992</v>
      </c>
      <c r="B853" t="s">
        <v>27</v>
      </c>
      <c r="C853" t="str">
        <f>VLOOKUP(Tableau4[[#This Row],[code livreur]],Tableau1[],2,0)</f>
        <v>Niki</v>
      </c>
      <c r="D853" t="s">
        <v>147</v>
      </c>
      <c r="G853">
        <v>167</v>
      </c>
      <c r="H853" t="str">
        <f>VLOOKUP(Tableau4[[#This Row],[poids (kg)]],Tableau5[],2,1)</f>
        <v>lourd</v>
      </c>
      <c r="I853">
        <v>24620</v>
      </c>
      <c r="J853" t="str">
        <f>LEFT(Tableau4[[#This Row],[CP]],2)</f>
        <v>24</v>
      </c>
      <c r="K853" t="s">
        <v>102</v>
      </c>
    </row>
    <row r="854" spans="1:11" x14ac:dyDescent="0.3">
      <c r="A854" s="29">
        <v>43008</v>
      </c>
      <c r="B854" t="s">
        <v>16</v>
      </c>
      <c r="C854" t="str">
        <f>VLOOKUP(Tableau4[[#This Row],[code livreur]],Tableau1[],2,0)</f>
        <v>Prost</v>
      </c>
      <c r="D854" t="s">
        <v>142</v>
      </c>
      <c r="G854">
        <v>167</v>
      </c>
      <c r="H854" t="str">
        <f>VLOOKUP(Tableau4[[#This Row],[poids (kg)]],Tableau5[],2,1)</f>
        <v>lourd</v>
      </c>
      <c r="I854">
        <v>24430</v>
      </c>
      <c r="J854" t="str">
        <f>LEFT(Tableau4[[#This Row],[CP]],2)</f>
        <v>24</v>
      </c>
      <c r="K854" t="s">
        <v>85</v>
      </c>
    </row>
    <row r="855" spans="1:11" x14ac:dyDescent="0.3">
      <c r="A855" s="29">
        <v>42790</v>
      </c>
      <c r="B855" t="s">
        <v>28</v>
      </c>
      <c r="C855" t="str">
        <f>VLOOKUP(Tableau4[[#This Row],[code livreur]],Tableau1[],2,0)</f>
        <v>Thirion</v>
      </c>
      <c r="D855" t="s">
        <v>142</v>
      </c>
      <c r="G855">
        <v>168</v>
      </c>
      <c r="H855" t="str">
        <f>VLOOKUP(Tableau4[[#This Row],[poids (kg)]],Tableau5[],2,1)</f>
        <v>lourd</v>
      </c>
      <c r="I855">
        <v>24320</v>
      </c>
      <c r="J855" t="str">
        <f>LEFT(Tableau4[[#This Row],[CP]],2)</f>
        <v>24</v>
      </c>
      <c r="K855" t="s">
        <v>76</v>
      </c>
    </row>
    <row r="856" spans="1:11" x14ac:dyDescent="0.3">
      <c r="A856" s="29">
        <v>42874</v>
      </c>
      <c r="B856" t="s">
        <v>17</v>
      </c>
      <c r="C856" t="str">
        <f>VLOOKUP(Tableau4[[#This Row],[code livreur]],Tableau1[],2,0)</f>
        <v>Vettel</v>
      </c>
      <c r="D856" t="s">
        <v>147</v>
      </c>
      <c r="G856">
        <v>168</v>
      </c>
      <c r="H856" t="str">
        <f>VLOOKUP(Tableau4[[#This Row],[poids (kg)]],Tableau5[],2,1)</f>
        <v>lourd</v>
      </c>
      <c r="I856">
        <v>24350</v>
      </c>
      <c r="J856" t="str">
        <f>LEFT(Tableau4[[#This Row],[CP]],2)</f>
        <v>24</v>
      </c>
      <c r="K856" t="s">
        <v>78</v>
      </c>
    </row>
    <row r="857" spans="1:11" x14ac:dyDescent="0.3">
      <c r="A857" s="29">
        <v>42880</v>
      </c>
      <c r="B857" t="s">
        <v>19</v>
      </c>
      <c r="C857" t="str">
        <f>VLOOKUP(Tableau4[[#This Row],[code livreur]],Tableau1[],2,0)</f>
        <v>Dan</v>
      </c>
      <c r="D857" t="s">
        <v>147</v>
      </c>
      <c r="G857">
        <v>168</v>
      </c>
      <c r="H857" t="str">
        <f>VLOOKUP(Tableau4[[#This Row],[poids (kg)]],Tableau5[],2,1)</f>
        <v>lourd</v>
      </c>
      <c r="I857">
        <v>24530</v>
      </c>
      <c r="J857" t="str">
        <f>LEFT(Tableau4[[#This Row],[CP]],2)</f>
        <v>24</v>
      </c>
      <c r="K857" t="s">
        <v>94</v>
      </c>
    </row>
    <row r="858" spans="1:11" x14ac:dyDescent="0.3">
      <c r="A858" s="29">
        <v>42990</v>
      </c>
      <c r="B858" t="s">
        <v>30</v>
      </c>
      <c r="C858" t="str">
        <f>VLOOKUP(Tableau4[[#This Row],[code livreur]],Tableau1[],2,0)</f>
        <v>Du Gast</v>
      </c>
      <c r="D858" t="s">
        <v>143</v>
      </c>
      <c r="G858">
        <v>168</v>
      </c>
      <c r="H858" t="str">
        <f>VLOOKUP(Tableau4[[#This Row],[poids (kg)]],Tableau5[],2,1)</f>
        <v>lourd</v>
      </c>
      <c r="I858">
        <v>24650</v>
      </c>
      <c r="J858" t="str">
        <f>LEFT(Tableau4[[#This Row],[CP]],2)</f>
        <v>24</v>
      </c>
      <c r="K858" t="s">
        <v>104</v>
      </c>
    </row>
    <row r="859" spans="1:11" x14ac:dyDescent="0.3">
      <c r="A859" s="29">
        <v>42996</v>
      </c>
      <c r="B859" t="s">
        <v>18</v>
      </c>
      <c r="C859" t="str">
        <f>VLOOKUP(Tableau4[[#This Row],[code livreur]],Tableau1[],2,0)</f>
        <v>Enzo</v>
      </c>
      <c r="D859" t="s">
        <v>147</v>
      </c>
      <c r="G859">
        <v>168</v>
      </c>
      <c r="H859" t="str">
        <f>VLOOKUP(Tableau4[[#This Row],[poids (kg)]],Tableau5[],2,1)</f>
        <v>lourd</v>
      </c>
      <c r="I859">
        <v>24650</v>
      </c>
      <c r="J859" t="str">
        <f>LEFT(Tableau4[[#This Row],[CP]],2)</f>
        <v>24</v>
      </c>
      <c r="K859" t="s">
        <v>104</v>
      </c>
    </row>
    <row r="860" spans="1:11" x14ac:dyDescent="0.3">
      <c r="A860" s="29">
        <v>42996</v>
      </c>
      <c r="B860" t="s">
        <v>26</v>
      </c>
      <c r="C860" t="str">
        <f>VLOOKUP(Tableau4[[#This Row],[code livreur]],Tableau1[],2,0)</f>
        <v>Jack</v>
      </c>
      <c r="D860" t="s">
        <v>144</v>
      </c>
      <c r="G860">
        <v>168</v>
      </c>
      <c r="H860" t="str">
        <f>VLOOKUP(Tableau4[[#This Row],[poids (kg)]],Tableau5[],2,1)</f>
        <v>lourd</v>
      </c>
      <c r="I860">
        <v>24310</v>
      </c>
      <c r="J860" t="str">
        <f>LEFT(Tableau4[[#This Row],[CP]],2)</f>
        <v>24</v>
      </c>
      <c r="K860" t="s">
        <v>49</v>
      </c>
    </row>
    <row r="861" spans="1:11" x14ac:dyDescent="0.3">
      <c r="A861" s="29">
        <v>43018</v>
      </c>
      <c r="B861" t="s">
        <v>29</v>
      </c>
      <c r="C861" t="str">
        <f>VLOOKUP(Tableau4[[#This Row],[code livreur]],Tableau1[],2,0)</f>
        <v>Mouton</v>
      </c>
      <c r="D861" t="s">
        <v>145</v>
      </c>
      <c r="G861">
        <v>168</v>
      </c>
      <c r="H861" t="str">
        <f>VLOOKUP(Tableau4[[#This Row],[poids (kg)]],Tableau5[],2,1)</f>
        <v>lourd</v>
      </c>
      <c r="I861">
        <v>24210</v>
      </c>
      <c r="J861" t="str">
        <f>LEFT(Tableau4[[#This Row],[CP]],2)</f>
        <v>24</v>
      </c>
      <c r="K861" t="s">
        <v>68</v>
      </c>
    </row>
    <row r="862" spans="1:11" x14ac:dyDescent="0.3">
      <c r="A862" s="29">
        <v>42916</v>
      </c>
      <c r="B862" t="s">
        <v>27</v>
      </c>
      <c r="C862" t="str">
        <f>VLOOKUP(Tableau4[[#This Row],[code livreur]],Tableau1[],2,0)</f>
        <v>Niki</v>
      </c>
      <c r="D862" t="s">
        <v>147</v>
      </c>
      <c r="G862">
        <v>169</v>
      </c>
      <c r="H862" t="str">
        <f>VLOOKUP(Tableau4[[#This Row],[poids (kg)]],Tableau5[],2,1)</f>
        <v>lourd</v>
      </c>
      <c r="I862">
        <v>24210</v>
      </c>
      <c r="J862" t="str">
        <f>LEFT(Tableau4[[#This Row],[CP]],2)</f>
        <v>24</v>
      </c>
      <c r="K862" t="s">
        <v>68</v>
      </c>
    </row>
    <row r="863" spans="1:11" x14ac:dyDescent="0.3">
      <c r="A863" s="29">
        <v>42921</v>
      </c>
      <c r="B863" t="s">
        <v>16</v>
      </c>
      <c r="C863" t="str">
        <f>VLOOKUP(Tableau4[[#This Row],[code livreur]],Tableau1[],2,0)</f>
        <v>Prost</v>
      </c>
      <c r="D863" t="s">
        <v>147</v>
      </c>
      <c r="G863">
        <v>169</v>
      </c>
      <c r="H863" t="str">
        <f>VLOOKUP(Tableau4[[#This Row],[poids (kg)]],Tableau5[],2,1)</f>
        <v>lourd</v>
      </c>
      <c r="I863">
        <v>24490</v>
      </c>
      <c r="J863" t="str">
        <f>LEFT(Tableau4[[#This Row],[CP]],2)</f>
        <v>24</v>
      </c>
      <c r="K863" t="s">
        <v>90</v>
      </c>
    </row>
    <row r="864" spans="1:11" x14ac:dyDescent="0.3">
      <c r="A864" s="29">
        <v>42947</v>
      </c>
      <c r="B864" t="s">
        <v>28</v>
      </c>
      <c r="C864" t="str">
        <f>VLOOKUP(Tableau4[[#This Row],[code livreur]],Tableau1[],2,0)</f>
        <v>Thirion</v>
      </c>
      <c r="D864" t="s">
        <v>144</v>
      </c>
      <c r="G864">
        <v>169</v>
      </c>
      <c r="H864" t="str">
        <f>VLOOKUP(Tableau4[[#This Row],[poids (kg)]],Tableau5[],2,1)</f>
        <v>lourd</v>
      </c>
      <c r="I864">
        <v>24350</v>
      </c>
      <c r="J864" t="str">
        <f>LEFT(Tableau4[[#This Row],[CP]],2)</f>
        <v>24</v>
      </c>
      <c r="K864" t="s">
        <v>78</v>
      </c>
    </row>
    <row r="865" spans="1:11" x14ac:dyDescent="0.3">
      <c r="A865" s="29">
        <v>42949</v>
      </c>
      <c r="B865" t="s">
        <v>17</v>
      </c>
      <c r="C865" t="str">
        <f>VLOOKUP(Tableau4[[#This Row],[code livreur]],Tableau1[],2,0)</f>
        <v>Vettel</v>
      </c>
      <c r="D865" t="s">
        <v>143</v>
      </c>
      <c r="G865">
        <v>169</v>
      </c>
      <c r="H865" t="str">
        <f>VLOOKUP(Tableau4[[#This Row],[poids (kg)]],Tableau5[],2,1)</f>
        <v>lourd</v>
      </c>
      <c r="I865">
        <v>24630</v>
      </c>
      <c r="J865" t="str">
        <f>LEFT(Tableau4[[#This Row],[CP]],2)</f>
        <v>24</v>
      </c>
      <c r="K865" t="s">
        <v>103</v>
      </c>
    </row>
    <row r="866" spans="1:11" x14ac:dyDescent="0.3">
      <c r="A866" s="29">
        <v>42958</v>
      </c>
      <c r="B866" t="s">
        <v>19</v>
      </c>
      <c r="C866" t="str">
        <f>VLOOKUP(Tableau4[[#This Row],[code livreur]],Tableau1[],2,0)</f>
        <v>Dan</v>
      </c>
      <c r="D866" t="s">
        <v>147</v>
      </c>
      <c r="G866">
        <v>169</v>
      </c>
      <c r="H866" t="str">
        <f>VLOOKUP(Tableau4[[#This Row],[poids (kg)]],Tableau5[],2,1)</f>
        <v>lourd</v>
      </c>
      <c r="I866">
        <v>24520</v>
      </c>
      <c r="J866" t="str">
        <f>LEFT(Tableau4[[#This Row],[CP]],2)</f>
        <v>24</v>
      </c>
      <c r="K866" t="s">
        <v>93</v>
      </c>
    </row>
    <row r="867" spans="1:11" x14ac:dyDescent="0.3">
      <c r="A867" s="29">
        <v>43011</v>
      </c>
      <c r="B867" t="s">
        <v>30</v>
      </c>
      <c r="C867" t="str">
        <f>VLOOKUP(Tableau4[[#This Row],[code livreur]],Tableau1[],2,0)</f>
        <v>Du Gast</v>
      </c>
      <c r="D867" t="s">
        <v>143</v>
      </c>
      <c r="G867">
        <v>169</v>
      </c>
      <c r="H867" t="str">
        <f>VLOOKUP(Tableau4[[#This Row],[poids (kg)]],Tableau5[],2,1)</f>
        <v>lourd</v>
      </c>
      <c r="I867">
        <v>24600</v>
      </c>
      <c r="J867" t="str">
        <f>LEFT(Tableau4[[#This Row],[CP]],2)</f>
        <v>24</v>
      </c>
      <c r="K867" t="s">
        <v>48</v>
      </c>
    </row>
    <row r="868" spans="1:11" x14ac:dyDescent="0.3">
      <c r="A868" s="29">
        <v>42738</v>
      </c>
      <c r="B868" t="s">
        <v>18</v>
      </c>
      <c r="C868" t="str">
        <f>VLOOKUP(Tableau4[[#This Row],[code livreur]],Tableau1[],2,0)</f>
        <v>Enzo</v>
      </c>
      <c r="D868" t="s">
        <v>142</v>
      </c>
      <c r="G868">
        <v>170</v>
      </c>
      <c r="H868" t="str">
        <f>VLOOKUP(Tableau4[[#This Row],[poids (kg)]],Tableau5[],2,1)</f>
        <v>lourd</v>
      </c>
      <c r="I868">
        <v>24540</v>
      </c>
      <c r="J868" t="str">
        <f>LEFT(Tableau4[[#This Row],[CP]],2)</f>
        <v>24</v>
      </c>
      <c r="K868" t="s">
        <v>95</v>
      </c>
    </row>
    <row r="869" spans="1:11" x14ac:dyDescent="0.3">
      <c r="A869" s="29">
        <v>42931</v>
      </c>
      <c r="B869" t="s">
        <v>26</v>
      </c>
      <c r="C869" t="str">
        <f>VLOOKUP(Tableau4[[#This Row],[code livreur]],Tableau1[],2,0)</f>
        <v>Jack</v>
      </c>
      <c r="D869" t="s">
        <v>145</v>
      </c>
      <c r="G869">
        <v>170</v>
      </c>
      <c r="H869" t="str">
        <f>VLOOKUP(Tableau4[[#This Row],[poids (kg)]],Tableau5[],2,1)</f>
        <v>lourd</v>
      </c>
      <c r="I869">
        <v>24160</v>
      </c>
      <c r="J869" t="str">
        <f>LEFT(Tableau4[[#This Row],[CP]],2)</f>
        <v>24</v>
      </c>
      <c r="K869" t="s">
        <v>65</v>
      </c>
    </row>
    <row r="870" spans="1:11" x14ac:dyDescent="0.3">
      <c r="A870" s="29">
        <v>42934</v>
      </c>
      <c r="B870" t="s">
        <v>29</v>
      </c>
      <c r="C870" t="str">
        <f>VLOOKUP(Tableau4[[#This Row],[code livreur]],Tableau1[],2,0)</f>
        <v>Mouton</v>
      </c>
      <c r="D870" t="s">
        <v>146</v>
      </c>
      <c r="G870">
        <v>170</v>
      </c>
      <c r="H870" t="str">
        <f>VLOOKUP(Tableau4[[#This Row],[poids (kg)]],Tableau5[],2,1)</f>
        <v>lourd</v>
      </c>
      <c r="I870">
        <v>24490</v>
      </c>
      <c r="J870" t="str">
        <f>LEFT(Tableau4[[#This Row],[CP]],2)</f>
        <v>24</v>
      </c>
      <c r="K870" t="s">
        <v>90</v>
      </c>
    </row>
    <row r="871" spans="1:11" x14ac:dyDescent="0.3">
      <c r="A871" s="29">
        <v>42953</v>
      </c>
      <c r="B871" t="s">
        <v>27</v>
      </c>
      <c r="C871" t="str">
        <f>VLOOKUP(Tableau4[[#This Row],[code livreur]],Tableau1[],2,0)</f>
        <v>Niki</v>
      </c>
      <c r="D871" t="s">
        <v>147</v>
      </c>
      <c r="G871">
        <v>170</v>
      </c>
      <c r="H871" t="str">
        <f>VLOOKUP(Tableau4[[#This Row],[poids (kg)]],Tableau5[],2,1)</f>
        <v>lourd</v>
      </c>
      <c r="I871">
        <v>24660</v>
      </c>
      <c r="J871" t="str">
        <f>LEFT(Tableau4[[#This Row],[CP]],2)</f>
        <v>24</v>
      </c>
      <c r="K871" t="s">
        <v>54</v>
      </c>
    </row>
    <row r="872" spans="1:11" x14ac:dyDescent="0.3">
      <c r="A872" s="29">
        <v>43004</v>
      </c>
      <c r="B872" t="s">
        <v>16</v>
      </c>
      <c r="C872" t="str">
        <f>VLOOKUP(Tableau4[[#This Row],[code livreur]],Tableau1[],2,0)</f>
        <v>Prost</v>
      </c>
      <c r="D872" t="s">
        <v>147</v>
      </c>
      <c r="G872">
        <v>170</v>
      </c>
      <c r="H872" t="str">
        <f>VLOOKUP(Tableau4[[#This Row],[poids (kg)]],Tableau5[],2,1)</f>
        <v>lourd</v>
      </c>
      <c r="I872">
        <v>19100</v>
      </c>
      <c r="J872" t="str">
        <f>LEFT(Tableau4[[#This Row],[CP]],2)</f>
        <v>19</v>
      </c>
      <c r="K872" t="s">
        <v>149</v>
      </c>
    </row>
    <row r="873" spans="1:11" x14ac:dyDescent="0.3">
      <c r="A873" s="29">
        <v>43018</v>
      </c>
      <c r="B873" t="s">
        <v>28</v>
      </c>
      <c r="C873" t="str">
        <f>VLOOKUP(Tableau4[[#This Row],[code livreur]],Tableau1[],2,0)</f>
        <v>Thirion</v>
      </c>
      <c r="D873" t="s">
        <v>142</v>
      </c>
      <c r="G873">
        <v>170</v>
      </c>
      <c r="H873" t="str">
        <f>VLOOKUP(Tableau4[[#This Row],[poids (kg)]],Tableau5[],2,1)</f>
        <v>lourd</v>
      </c>
      <c r="I873">
        <v>24580</v>
      </c>
      <c r="J873" t="str">
        <f>LEFT(Tableau4[[#This Row],[CP]],2)</f>
        <v>24</v>
      </c>
      <c r="K873" t="s">
        <v>99</v>
      </c>
    </row>
    <row r="874" spans="1:11" x14ac:dyDescent="0.3">
      <c r="A874" s="29">
        <v>42871</v>
      </c>
      <c r="B874" t="s">
        <v>17</v>
      </c>
      <c r="C874" t="str">
        <f>VLOOKUP(Tableau4[[#This Row],[code livreur]],Tableau1[],2,0)</f>
        <v>Vettel</v>
      </c>
      <c r="D874" t="s">
        <v>142</v>
      </c>
      <c r="G874">
        <v>172</v>
      </c>
      <c r="H874" t="str">
        <f>VLOOKUP(Tableau4[[#This Row],[poids (kg)]],Tableau5[],2,1)</f>
        <v>lourd</v>
      </c>
      <c r="I874">
        <v>24350</v>
      </c>
      <c r="J874" t="str">
        <f>LEFT(Tableau4[[#This Row],[CP]],2)</f>
        <v>24</v>
      </c>
      <c r="K874" t="s">
        <v>78</v>
      </c>
    </row>
    <row r="875" spans="1:11" x14ac:dyDescent="0.3">
      <c r="A875" s="29">
        <v>42956</v>
      </c>
      <c r="B875" t="s">
        <v>19</v>
      </c>
      <c r="C875" t="str">
        <f>VLOOKUP(Tableau4[[#This Row],[code livreur]],Tableau1[],2,0)</f>
        <v>Dan</v>
      </c>
      <c r="D875" t="s">
        <v>143</v>
      </c>
      <c r="G875">
        <v>173</v>
      </c>
      <c r="H875" t="str">
        <f>VLOOKUP(Tableau4[[#This Row],[poids (kg)]],Tableau5[],2,1)</f>
        <v>lourd</v>
      </c>
      <c r="I875">
        <v>24390</v>
      </c>
      <c r="J875" t="str">
        <f>LEFT(Tableau4[[#This Row],[CP]],2)</f>
        <v>24</v>
      </c>
      <c r="K875" t="s">
        <v>82</v>
      </c>
    </row>
    <row r="876" spans="1:11" x14ac:dyDescent="0.3">
      <c r="A876" s="29">
        <v>43075</v>
      </c>
      <c r="B876" t="s">
        <v>30</v>
      </c>
      <c r="C876" t="str">
        <f>VLOOKUP(Tableau4[[#This Row],[code livreur]],Tableau1[],2,0)</f>
        <v>Du Gast</v>
      </c>
      <c r="D876" t="s">
        <v>142</v>
      </c>
      <c r="G876">
        <v>173</v>
      </c>
      <c r="H876" t="str">
        <f>VLOOKUP(Tableau4[[#This Row],[poids (kg)]],Tableau5[],2,1)</f>
        <v>lourd</v>
      </c>
      <c r="I876">
        <v>24800</v>
      </c>
      <c r="J876" t="str">
        <f>LEFT(Tableau4[[#This Row],[CP]],2)</f>
        <v>24</v>
      </c>
      <c r="K876" t="s">
        <v>107</v>
      </c>
    </row>
    <row r="877" spans="1:11" x14ac:dyDescent="0.3">
      <c r="A877" s="29">
        <v>42750</v>
      </c>
      <c r="B877" t="s">
        <v>18</v>
      </c>
      <c r="C877" t="str">
        <f>VLOOKUP(Tableau4[[#This Row],[code livreur]],Tableau1[],2,0)</f>
        <v>Enzo</v>
      </c>
      <c r="D877" t="s">
        <v>143</v>
      </c>
      <c r="G877">
        <v>174</v>
      </c>
      <c r="H877" t="str">
        <f>VLOOKUP(Tableau4[[#This Row],[poids (kg)]],Tableau5[],2,1)</f>
        <v>lourd</v>
      </c>
      <c r="I877">
        <v>24370</v>
      </c>
      <c r="J877" t="str">
        <f>LEFT(Tableau4[[#This Row],[CP]],2)</f>
        <v>24</v>
      </c>
      <c r="K877" t="s">
        <v>80</v>
      </c>
    </row>
    <row r="878" spans="1:11" x14ac:dyDescent="0.3">
      <c r="A878" s="29">
        <v>43008</v>
      </c>
      <c r="B878" t="s">
        <v>26</v>
      </c>
      <c r="C878" t="str">
        <f>VLOOKUP(Tableau4[[#This Row],[code livreur]],Tableau1[],2,0)</f>
        <v>Jack</v>
      </c>
      <c r="D878" t="s">
        <v>142</v>
      </c>
      <c r="G878">
        <v>174</v>
      </c>
      <c r="H878" t="str">
        <f>VLOOKUP(Tableau4[[#This Row],[poids (kg)]],Tableau5[],2,1)</f>
        <v>lourd</v>
      </c>
      <c r="I878">
        <v>24470</v>
      </c>
      <c r="J878" t="str">
        <f>LEFT(Tableau4[[#This Row],[CP]],2)</f>
        <v>24</v>
      </c>
      <c r="K878" t="s">
        <v>88</v>
      </c>
    </row>
    <row r="879" spans="1:11" x14ac:dyDescent="0.3">
      <c r="A879" s="29">
        <v>42772</v>
      </c>
      <c r="B879" t="s">
        <v>29</v>
      </c>
      <c r="C879" t="str">
        <f>VLOOKUP(Tableau4[[#This Row],[code livreur]],Tableau1[],2,0)</f>
        <v>Mouton</v>
      </c>
      <c r="D879" t="s">
        <v>143</v>
      </c>
      <c r="G879">
        <v>175</v>
      </c>
      <c r="H879" t="str">
        <f>VLOOKUP(Tableau4[[#This Row],[poids (kg)]],Tableau5[],2,1)</f>
        <v>lourd</v>
      </c>
      <c r="I879">
        <v>24480</v>
      </c>
      <c r="J879" t="str">
        <f>LEFT(Tableau4[[#This Row],[CP]],2)</f>
        <v>24</v>
      </c>
      <c r="K879" t="s">
        <v>89</v>
      </c>
    </row>
    <row r="880" spans="1:11" x14ac:dyDescent="0.3">
      <c r="A880" s="29">
        <v>42800</v>
      </c>
      <c r="B880" t="s">
        <v>27</v>
      </c>
      <c r="C880" t="str">
        <f>VLOOKUP(Tableau4[[#This Row],[code livreur]],Tableau1[],2,0)</f>
        <v>Niki</v>
      </c>
      <c r="D880" t="s">
        <v>143</v>
      </c>
      <c r="G880">
        <v>176</v>
      </c>
      <c r="H880" t="str">
        <f>VLOOKUP(Tableau4[[#This Row],[poids (kg)]],Tableau5[],2,1)</f>
        <v>lourd</v>
      </c>
      <c r="I880">
        <v>24220</v>
      </c>
      <c r="J880" t="str">
        <f>LEFT(Tableau4[[#This Row],[CP]],2)</f>
        <v>24</v>
      </c>
      <c r="K880" t="s">
        <v>55</v>
      </c>
    </row>
    <row r="881" spans="1:11" x14ac:dyDescent="0.3">
      <c r="A881" s="29">
        <v>43053</v>
      </c>
      <c r="B881" t="s">
        <v>16</v>
      </c>
      <c r="C881" t="str">
        <f>VLOOKUP(Tableau4[[#This Row],[code livreur]],Tableau1[],2,0)</f>
        <v>Prost</v>
      </c>
      <c r="D881" t="s">
        <v>143</v>
      </c>
      <c r="G881">
        <v>176</v>
      </c>
      <c r="H881" t="str">
        <f>VLOOKUP(Tableau4[[#This Row],[poids (kg)]],Tableau5[],2,1)</f>
        <v>lourd</v>
      </c>
      <c r="I881">
        <v>24400</v>
      </c>
      <c r="J881" t="str">
        <f>LEFT(Tableau4[[#This Row],[CP]],2)</f>
        <v>24</v>
      </c>
      <c r="K881" t="s">
        <v>83</v>
      </c>
    </row>
    <row r="882" spans="1:11" x14ac:dyDescent="0.3">
      <c r="A882" s="29">
        <v>42945</v>
      </c>
      <c r="B882" t="s">
        <v>28</v>
      </c>
      <c r="C882" t="str">
        <f>VLOOKUP(Tableau4[[#This Row],[code livreur]],Tableau1[],2,0)</f>
        <v>Thirion</v>
      </c>
      <c r="D882" t="s">
        <v>142</v>
      </c>
      <c r="G882">
        <v>177</v>
      </c>
      <c r="H882" t="str">
        <f>VLOOKUP(Tableau4[[#This Row],[poids (kg)]],Tableau5[],2,1)</f>
        <v>lourd</v>
      </c>
      <c r="I882">
        <v>24290</v>
      </c>
      <c r="J882" t="str">
        <f>LEFT(Tableau4[[#This Row],[CP]],2)</f>
        <v>24</v>
      </c>
      <c r="K882" t="s">
        <v>74</v>
      </c>
    </row>
    <row r="883" spans="1:11" x14ac:dyDescent="0.3">
      <c r="A883" s="29">
        <v>42954</v>
      </c>
      <c r="B883" t="s">
        <v>17</v>
      </c>
      <c r="C883" t="str">
        <f>VLOOKUP(Tableau4[[#This Row],[code livreur]],Tableau1[],2,0)</f>
        <v>Vettel</v>
      </c>
      <c r="D883" t="s">
        <v>143</v>
      </c>
      <c r="G883">
        <v>177</v>
      </c>
      <c r="H883" t="str">
        <f>VLOOKUP(Tableau4[[#This Row],[poids (kg)]],Tableau5[],2,1)</f>
        <v>lourd</v>
      </c>
      <c r="I883">
        <v>24210</v>
      </c>
      <c r="J883" t="str">
        <f>LEFT(Tableau4[[#This Row],[CP]],2)</f>
        <v>24</v>
      </c>
      <c r="K883" t="s">
        <v>68</v>
      </c>
    </row>
    <row r="884" spans="1:11" x14ac:dyDescent="0.3">
      <c r="A884" s="29">
        <v>43081</v>
      </c>
      <c r="B884" t="s">
        <v>19</v>
      </c>
      <c r="C884" t="str">
        <f>VLOOKUP(Tableau4[[#This Row],[code livreur]],Tableau1[],2,0)</f>
        <v>Dan</v>
      </c>
      <c r="D884" t="s">
        <v>142</v>
      </c>
      <c r="G884">
        <v>177</v>
      </c>
      <c r="H884" t="str">
        <f>VLOOKUP(Tableau4[[#This Row],[poids (kg)]],Tableau5[],2,1)</f>
        <v>lourd</v>
      </c>
      <c r="I884">
        <v>24620</v>
      </c>
      <c r="J884" t="str">
        <f>LEFT(Tableau4[[#This Row],[CP]],2)</f>
        <v>24</v>
      </c>
      <c r="K884" t="s">
        <v>102</v>
      </c>
    </row>
    <row r="885" spans="1:11" x14ac:dyDescent="0.3">
      <c r="A885" s="29">
        <v>42969</v>
      </c>
      <c r="B885" t="s">
        <v>30</v>
      </c>
      <c r="C885" t="str">
        <f>VLOOKUP(Tableau4[[#This Row],[code livreur]],Tableau1[],2,0)</f>
        <v>Du Gast</v>
      </c>
      <c r="D885" t="s">
        <v>142</v>
      </c>
      <c r="G885">
        <v>178</v>
      </c>
      <c r="H885" t="str">
        <f>VLOOKUP(Tableau4[[#This Row],[poids (kg)]],Tableau5[],2,1)</f>
        <v>lourd</v>
      </c>
      <c r="I885">
        <v>24150</v>
      </c>
      <c r="J885" t="str">
        <f>LEFT(Tableau4[[#This Row],[CP]],2)</f>
        <v>24</v>
      </c>
      <c r="K885" t="s">
        <v>64</v>
      </c>
    </row>
    <row r="886" spans="1:11" x14ac:dyDescent="0.3">
      <c r="A886" s="29">
        <v>43025</v>
      </c>
      <c r="B886" t="s">
        <v>18</v>
      </c>
      <c r="C886" t="str">
        <f>VLOOKUP(Tableau4[[#This Row],[code livreur]],Tableau1[],2,0)</f>
        <v>Enzo</v>
      </c>
      <c r="D886" t="s">
        <v>146</v>
      </c>
      <c r="G886">
        <v>180</v>
      </c>
      <c r="H886" t="str">
        <f>VLOOKUP(Tableau4[[#This Row],[poids (kg)]],Tableau5[],2,1)</f>
        <v>lourd</v>
      </c>
      <c r="I886">
        <v>24310</v>
      </c>
      <c r="J886" t="str">
        <f>LEFT(Tableau4[[#This Row],[CP]],2)</f>
        <v>24</v>
      </c>
      <c r="K886" t="s">
        <v>49</v>
      </c>
    </row>
    <row r="887" spans="1:11" x14ac:dyDescent="0.3">
      <c r="A887" s="29">
        <v>42830</v>
      </c>
      <c r="B887" t="s">
        <v>26</v>
      </c>
      <c r="C887" t="str">
        <f>VLOOKUP(Tableau4[[#This Row],[code livreur]],Tableau1[],2,0)</f>
        <v>Jack</v>
      </c>
      <c r="D887" t="s">
        <v>142</v>
      </c>
      <c r="G887">
        <v>181</v>
      </c>
      <c r="H887" t="str">
        <f>VLOOKUP(Tableau4[[#This Row],[poids (kg)]],Tableau5[],2,1)</f>
        <v>lourd</v>
      </c>
      <c r="I887">
        <v>24130</v>
      </c>
      <c r="J887" t="str">
        <f>LEFT(Tableau4[[#This Row],[CP]],2)</f>
        <v>24</v>
      </c>
      <c r="K887" t="s">
        <v>62</v>
      </c>
    </row>
    <row r="888" spans="1:11" x14ac:dyDescent="0.3">
      <c r="A888" s="29">
        <v>42960</v>
      </c>
      <c r="B888" t="s">
        <v>29</v>
      </c>
      <c r="C888" t="str">
        <f>VLOOKUP(Tableau4[[#This Row],[code livreur]],Tableau1[],2,0)</f>
        <v>Mouton</v>
      </c>
      <c r="D888" t="s">
        <v>142</v>
      </c>
      <c r="G888">
        <v>181</v>
      </c>
      <c r="H888" t="str">
        <f>VLOOKUP(Tableau4[[#This Row],[poids (kg)]],Tableau5[],2,1)</f>
        <v>lourd</v>
      </c>
      <c r="I888">
        <v>24680</v>
      </c>
      <c r="J888" t="str">
        <f>LEFT(Tableau4[[#This Row],[CP]],2)</f>
        <v>24</v>
      </c>
      <c r="K888" t="s">
        <v>105</v>
      </c>
    </row>
    <row r="889" spans="1:11" x14ac:dyDescent="0.3">
      <c r="A889" s="29">
        <v>42933</v>
      </c>
      <c r="B889" t="s">
        <v>27</v>
      </c>
      <c r="C889" t="str">
        <f>VLOOKUP(Tableau4[[#This Row],[code livreur]],Tableau1[],2,0)</f>
        <v>Niki</v>
      </c>
      <c r="D889" t="s">
        <v>144</v>
      </c>
      <c r="G889">
        <v>182</v>
      </c>
      <c r="H889" t="str">
        <f>VLOOKUP(Tableau4[[#This Row],[poids (kg)]],Tableau5[],2,1)</f>
        <v>lourd</v>
      </c>
      <c r="I889">
        <v>24440</v>
      </c>
      <c r="J889" t="str">
        <f>LEFT(Tableau4[[#This Row],[CP]],2)</f>
        <v>24</v>
      </c>
      <c r="K889" t="s">
        <v>52</v>
      </c>
    </row>
    <row r="890" spans="1:11" x14ac:dyDescent="0.3">
      <c r="A890" s="29">
        <v>42974</v>
      </c>
      <c r="B890" t="s">
        <v>16</v>
      </c>
      <c r="C890" t="str">
        <f>VLOOKUP(Tableau4[[#This Row],[code livreur]],Tableau1[],2,0)</f>
        <v>Prost</v>
      </c>
      <c r="D890" t="s">
        <v>143</v>
      </c>
      <c r="G890">
        <v>182</v>
      </c>
      <c r="H890" t="str">
        <f>VLOOKUP(Tableau4[[#This Row],[poids (kg)]],Tableau5[],2,1)</f>
        <v>lourd</v>
      </c>
      <c r="I890">
        <v>24260</v>
      </c>
      <c r="J890" t="str">
        <f>LEFT(Tableau4[[#This Row],[CP]],2)</f>
        <v>24</v>
      </c>
      <c r="K890" t="s">
        <v>72</v>
      </c>
    </row>
    <row r="891" spans="1:11" x14ac:dyDescent="0.3">
      <c r="A891" s="29">
        <v>43001</v>
      </c>
      <c r="B891" t="s">
        <v>28</v>
      </c>
      <c r="C891" t="str">
        <f>VLOOKUP(Tableau4[[#This Row],[code livreur]],Tableau1[],2,0)</f>
        <v>Thirion</v>
      </c>
      <c r="D891" t="s">
        <v>145</v>
      </c>
      <c r="G891">
        <v>183</v>
      </c>
      <c r="H891" t="str">
        <f>VLOOKUP(Tableau4[[#This Row],[poids (kg)]],Tableau5[],2,1)</f>
        <v>lourd</v>
      </c>
      <c r="I891">
        <v>24590</v>
      </c>
      <c r="J891" t="str">
        <f>LEFT(Tableau4[[#This Row],[CP]],2)</f>
        <v>24</v>
      </c>
      <c r="K891" t="s">
        <v>100</v>
      </c>
    </row>
    <row r="892" spans="1:11" x14ac:dyDescent="0.3">
      <c r="A892" s="29">
        <v>43093</v>
      </c>
      <c r="B892" t="s">
        <v>17</v>
      </c>
      <c r="C892" t="str">
        <f>VLOOKUP(Tableau4[[#This Row],[code livreur]],Tableau1[],2,0)</f>
        <v>Vettel</v>
      </c>
      <c r="D892" t="s">
        <v>145</v>
      </c>
      <c r="G892">
        <v>184</v>
      </c>
      <c r="H892" t="str">
        <f>VLOOKUP(Tableau4[[#This Row],[poids (kg)]],Tableau5[],2,1)</f>
        <v>lourd</v>
      </c>
      <c r="I892">
        <v>24270</v>
      </c>
      <c r="J892" t="str">
        <f>LEFT(Tableau4[[#This Row],[CP]],2)</f>
        <v>24</v>
      </c>
      <c r="K892" t="s">
        <v>73</v>
      </c>
    </row>
    <row r="893" spans="1:11" x14ac:dyDescent="0.3">
      <c r="A893" s="29">
        <v>42870</v>
      </c>
      <c r="B893" t="s">
        <v>19</v>
      </c>
      <c r="C893" t="str">
        <f>VLOOKUP(Tableau4[[#This Row],[code livreur]],Tableau1[],2,0)</f>
        <v>Dan</v>
      </c>
      <c r="D893" t="s">
        <v>142</v>
      </c>
      <c r="G893">
        <v>185</v>
      </c>
      <c r="H893" t="str">
        <f>VLOOKUP(Tableau4[[#This Row],[poids (kg)]],Tableau5[],2,1)</f>
        <v>lourd</v>
      </c>
      <c r="I893">
        <v>24460</v>
      </c>
      <c r="J893" t="str">
        <f>LEFT(Tableau4[[#This Row],[CP]],2)</f>
        <v>24</v>
      </c>
      <c r="K893" t="s">
        <v>87</v>
      </c>
    </row>
    <row r="894" spans="1:11" x14ac:dyDescent="0.3">
      <c r="A894" s="29">
        <v>42882</v>
      </c>
      <c r="B894" t="s">
        <v>30</v>
      </c>
      <c r="C894" t="str">
        <f>VLOOKUP(Tableau4[[#This Row],[code livreur]],Tableau1[],2,0)</f>
        <v>Du Gast</v>
      </c>
      <c r="D894" t="s">
        <v>143</v>
      </c>
      <c r="G894">
        <v>186</v>
      </c>
      <c r="H894" t="str">
        <f>VLOOKUP(Tableau4[[#This Row],[poids (kg)]],Tableau5[],2,1)</f>
        <v>lourd</v>
      </c>
      <c r="I894">
        <v>24750</v>
      </c>
      <c r="J894" t="str">
        <f>LEFT(Tableau4[[#This Row],[CP]],2)</f>
        <v>24</v>
      </c>
      <c r="K894" t="s">
        <v>51</v>
      </c>
    </row>
    <row r="895" spans="1:11" x14ac:dyDescent="0.3">
      <c r="A895" s="29">
        <v>42757</v>
      </c>
      <c r="B895" t="s">
        <v>18</v>
      </c>
      <c r="C895" t="str">
        <f>VLOOKUP(Tableau4[[#This Row],[code livreur]],Tableau1[],2,0)</f>
        <v>Enzo</v>
      </c>
      <c r="D895" t="s">
        <v>142</v>
      </c>
      <c r="G895">
        <v>187</v>
      </c>
      <c r="H895" t="str">
        <f>VLOOKUP(Tableau4[[#This Row],[poids (kg)]],Tableau5[],2,1)</f>
        <v>lourd</v>
      </c>
      <c r="I895">
        <v>24160</v>
      </c>
      <c r="J895" t="str">
        <f>LEFT(Tableau4[[#This Row],[CP]],2)</f>
        <v>24</v>
      </c>
      <c r="K895" t="s">
        <v>65</v>
      </c>
    </row>
    <row r="896" spans="1:11" x14ac:dyDescent="0.3">
      <c r="A896" s="29">
        <v>42880</v>
      </c>
      <c r="B896" t="s">
        <v>26</v>
      </c>
      <c r="C896" t="str">
        <f>VLOOKUP(Tableau4[[#This Row],[code livreur]],Tableau1[],2,0)</f>
        <v>Jack</v>
      </c>
      <c r="D896" t="s">
        <v>147</v>
      </c>
      <c r="G896">
        <v>187</v>
      </c>
      <c r="H896" t="str">
        <f>VLOOKUP(Tableau4[[#This Row],[poids (kg)]],Tableau5[],2,1)</f>
        <v>lourd</v>
      </c>
      <c r="I896">
        <v>24270</v>
      </c>
      <c r="J896" t="str">
        <f>LEFT(Tableau4[[#This Row],[CP]],2)</f>
        <v>24</v>
      </c>
      <c r="K896" t="s">
        <v>73</v>
      </c>
    </row>
    <row r="897" spans="1:11" x14ac:dyDescent="0.3">
      <c r="A897" s="29">
        <v>42964</v>
      </c>
      <c r="B897" t="s">
        <v>29</v>
      </c>
      <c r="C897" t="str">
        <f>VLOOKUP(Tableau4[[#This Row],[code livreur]],Tableau1[],2,0)</f>
        <v>Mouton</v>
      </c>
      <c r="D897" t="s">
        <v>143</v>
      </c>
      <c r="G897">
        <v>187</v>
      </c>
      <c r="H897" t="str">
        <f>VLOOKUP(Tableau4[[#This Row],[poids (kg)]],Tableau5[],2,1)</f>
        <v>lourd</v>
      </c>
      <c r="I897">
        <v>24390</v>
      </c>
      <c r="J897" t="str">
        <f>LEFT(Tableau4[[#This Row],[CP]],2)</f>
        <v>24</v>
      </c>
      <c r="K897" t="s">
        <v>82</v>
      </c>
    </row>
    <row r="898" spans="1:11" x14ac:dyDescent="0.3">
      <c r="A898" s="29">
        <v>42903</v>
      </c>
      <c r="B898" t="s">
        <v>27</v>
      </c>
      <c r="C898" t="str">
        <f>VLOOKUP(Tableau4[[#This Row],[code livreur]],Tableau1[],2,0)</f>
        <v>Niki</v>
      </c>
      <c r="D898" t="s">
        <v>146</v>
      </c>
      <c r="G898">
        <v>189</v>
      </c>
      <c r="H898" t="str">
        <f>VLOOKUP(Tableau4[[#This Row],[poids (kg)]],Tableau5[],2,1)</f>
        <v>lourd</v>
      </c>
      <c r="I898">
        <v>24340</v>
      </c>
      <c r="J898" t="str">
        <f>LEFT(Tableau4[[#This Row],[CP]],2)</f>
        <v>24</v>
      </c>
      <c r="K898" t="s">
        <v>56</v>
      </c>
    </row>
    <row r="899" spans="1:11" x14ac:dyDescent="0.3">
      <c r="A899" s="29">
        <v>42738</v>
      </c>
      <c r="B899" t="s">
        <v>16</v>
      </c>
      <c r="C899" t="str">
        <f>VLOOKUP(Tableau4[[#This Row],[code livreur]],Tableau1[],2,0)</f>
        <v>Prost</v>
      </c>
      <c r="D899" t="s">
        <v>143</v>
      </c>
      <c r="G899">
        <v>190</v>
      </c>
      <c r="H899" t="str">
        <f>VLOOKUP(Tableau4[[#This Row],[poids (kg)]],Tableau5[],2,1)</f>
        <v>lourd</v>
      </c>
      <c r="I899">
        <v>24220</v>
      </c>
      <c r="J899" t="str">
        <f>LEFT(Tableau4[[#This Row],[CP]],2)</f>
        <v>24</v>
      </c>
      <c r="K899" t="s">
        <v>55</v>
      </c>
    </row>
    <row r="900" spans="1:11" x14ac:dyDescent="0.3">
      <c r="A900" s="29">
        <v>42901</v>
      </c>
      <c r="B900" t="s">
        <v>28</v>
      </c>
      <c r="C900" t="str">
        <f>VLOOKUP(Tableau4[[#This Row],[code livreur]],Tableau1[],2,0)</f>
        <v>Thirion</v>
      </c>
      <c r="D900" t="s">
        <v>142</v>
      </c>
      <c r="G900">
        <v>191</v>
      </c>
      <c r="H900" t="str">
        <f>VLOOKUP(Tableau4[[#This Row],[poids (kg)]],Tableau5[],2,1)</f>
        <v>lourd</v>
      </c>
      <c r="I900">
        <v>24440</v>
      </c>
      <c r="J900" t="str">
        <f>LEFT(Tableau4[[#This Row],[CP]],2)</f>
        <v>24</v>
      </c>
      <c r="K900" t="s">
        <v>52</v>
      </c>
    </row>
    <row r="901" spans="1:11" x14ac:dyDescent="0.3">
      <c r="A901" s="29">
        <v>42737</v>
      </c>
      <c r="B901" t="s">
        <v>17</v>
      </c>
      <c r="C901" t="str">
        <f>VLOOKUP(Tableau4[[#This Row],[code livreur]],Tableau1[],2,0)</f>
        <v>Vettel</v>
      </c>
      <c r="D901" t="s">
        <v>143</v>
      </c>
      <c r="G901">
        <v>192</v>
      </c>
      <c r="H901" t="str">
        <f>VLOOKUP(Tableau4[[#This Row],[poids (kg)]],Tableau5[],2,1)</f>
        <v>lourd</v>
      </c>
      <c r="I901">
        <v>24530</v>
      </c>
      <c r="J901" t="str">
        <f>LEFT(Tableau4[[#This Row],[CP]],2)</f>
        <v>24</v>
      </c>
      <c r="K901" t="s">
        <v>94</v>
      </c>
    </row>
    <row r="902" spans="1:11" x14ac:dyDescent="0.3">
      <c r="A902" s="29">
        <v>43019</v>
      </c>
      <c r="B902" t="s">
        <v>19</v>
      </c>
      <c r="C902" t="str">
        <f>VLOOKUP(Tableau4[[#This Row],[code livreur]],Tableau1[],2,0)</f>
        <v>Dan</v>
      </c>
      <c r="D902" t="s">
        <v>142</v>
      </c>
      <c r="G902">
        <v>192</v>
      </c>
      <c r="H902" t="str">
        <f>VLOOKUP(Tableau4[[#This Row],[poids (kg)]],Tableau5[],2,1)</f>
        <v>lourd</v>
      </c>
      <c r="I902">
        <v>24260</v>
      </c>
      <c r="J902" t="str">
        <f>LEFT(Tableau4[[#This Row],[CP]],2)</f>
        <v>24</v>
      </c>
      <c r="K902" t="s">
        <v>72</v>
      </c>
    </row>
    <row r="903" spans="1:11" x14ac:dyDescent="0.3">
      <c r="A903" s="29">
        <v>43020</v>
      </c>
      <c r="B903" t="s">
        <v>30</v>
      </c>
      <c r="C903" t="str">
        <f>VLOOKUP(Tableau4[[#This Row],[code livreur]],Tableau1[],2,0)</f>
        <v>Du Gast</v>
      </c>
      <c r="D903" t="s">
        <v>142</v>
      </c>
      <c r="G903">
        <v>192</v>
      </c>
      <c r="H903" t="str">
        <f>VLOOKUP(Tableau4[[#This Row],[poids (kg)]],Tableau5[],2,1)</f>
        <v>lourd</v>
      </c>
      <c r="I903">
        <v>24230</v>
      </c>
      <c r="J903" t="str">
        <f>LEFT(Tableau4[[#This Row],[CP]],2)</f>
        <v>24</v>
      </c>
      <c r="K903" t="s">
        <v>69</v>
      </c>
    </row>
    <row r="904" spans="1:11" x14ac:dyDescent="0.3">
      <c r="A904" s="29">
        <v>42934</v>
      </c>
      <c r="B904" t="s">
        <v>18</v>
      </c>
      <c r="C904" t="str">
        <f>VLOOKUP(Tableau4[[#This Row],[code livreur]],Tableau1[],2,0)</f>
        <v>Enzo</v>
      </c>
      <c r="D904" t="s">
        <v>142</v>
      </c>
      <c r="G904">
        <v>193</v>
      </c>
      <c r="H904" t="str">
        <f>VLOOKUP(Tableau4[[#This Row],[poids (kg)]],Tableau5[],2,1)</f>
        <v>lourd</v>
      </c>
      <c r="I904">
        <v>24210</v>
      </c>
      <c r="J904" t="str">
        <f>LEFT(Tableau4[[#This Row],[CP]],2)</f>
        <v>24</v>
      </c>
      <c r="K904" t="s">
        <v>68</v>
      </c>
    </row>
    <row r="905" spans="1:11" x14ac:dyDescent="0.3">
      <c r="A905" s="29">
        <v>42966</v>
      </c>
      <c r="B905" t="s">
        <v>26</v>
      </c>
      <c r="C905" t="str">
        <f>VLOOKUP(Tableau4[[#This Row],[code livreur]],Tableau1[],2,0)</f>
        <v>Jack</v>
      </c>
      <c r="D905" t="s">
        <v>142</v>
      </c>
      <c r="G905">
        <v>193</v>
      </c>
      <c r="H905" t="str">
        <f>VLOOKUP(Tableau4[[#This Row],[poids (kg)]],Tableau5[],2,1)</f>
        <v>lourd</v>
      </c>
      <c r="I905">
        <v>24340</v>
      </c>
      <c r="J905" t="str">
        <f>LEFT(Tableau4[[#This Row],[CP]],2)</f>
        <v>24</v>
      </c>
      <c r="K905" t="s">
        <v>56</v>
      </c>
    </row>
    <row r="906" spans="1:11" x14ac:dyDescent="0.3">
      <c r="A906" s="29">
        <v>42841</v>
      </c>
      <c r="B906" t="s">
        <v>29</v>
      </c>
      <c r="C906" t="str">
        <f>VLOOKUP(Tableau4[[#This Row],[code livreur]],Tableau1[],2,0)</f>
        <v>Mouton</v>
      </c>
      <c r="D906" t="s">
        <v>142</v>
      </c>
      <c r="G906">
        <v>195</v>
      </c>
      <c r="H906" t="str">
        <f>VLOOKUP(Tableau4[[#This Row],[poids (kg)]],Tableau5[],2,1)</f>
        <v>lourd</v>
      </c>
      <c r="I906">
        <v>24240</v>
      </c>
      <c r="J906" t="str">
        <f>LEFT(Tableau4[[#This Row],[CP]],2)</f>
        <v>24</v>
      </c>
      <c r="K906" t="s">
        <v>70</v>
      </c>
    </row>
    <row r="907" spans="1:11" x14ac:dyDescent="0.3">
      <c r="A907" s="29">
        <v>42989</v>
      </c>
      <c r="B907" t="s">
        <v>27</v>
      </c>
      <c r="C907" t="str">
        <f>VLOOKUP(Tableau4[[#This Row],[code livreur]],Tableau1[],2,0)</f>
        <v>Niki</v>
      </c>
      <c r="D907" t="s">
        <v>143</v>
      </c>
      <c r="G907">
        <v>195</v>
      </c>
      <c r="H907" t="str">
        <f>VLOOKUP(Tableau4[[#This Row],[poids (kg)]],Tableau5[],2,1)</f>
        <v>lourd</v>
      </c>
      <c r="I907">
        <v>24560</v>
      </c>
      <c r="J907" t="str">
        <f>LEFT(Tableau4[[#This Row],[CP]],2)</f>
        <v>24</v>
      </c>
      <c r="K907" t="s">
        <v>97</v>
      </c>
    </row>
    <row r="908" spans="1:11" x14ac:dyDescent="0.3">
      <c r="A908" s="29">
        <v>43090</v>
      </c>
      <c r="B908" t="s">
        <v>16</v>
      </c>
      <c r="C908" t="str">
        <f>VLOOKUP(Tableau4[[#This Row],[code livreur]],Tableau1[],2,0)</f>
        <v>Prost</v>
      </c>
      <c r="D908" t="s">
        <v>143</v>
      </c>
      <c r="G908">
        <v>195</v>
      </c>
      <c r="H908" t="str">
        <f>VLOOKUP(Tableau4[[#This Row],[poids (kg)]],Tableau5[],2,1)</f>
        <v>lourd</v>
      </c>
      <c r="I908">
        <v>24220</v>
      </c>
      <c r="J908" t="str">
        <f>LEFT(Tableau4[[#This Row],[CP]],2)</f>
        <v>24</v>
      </c>
      <c r="K908" t="s">
        <v>55</v>
      </c>
    </row>
    <row r="909" spans="1:11" x14ac:dyDescent="0.3">
      <c r="A909" s="29">
        <v>42947</v>
      </c>
      <c r="B909" t="s">
        <v>28</v>
      </c>
      <c r="C909" t="str">
        <f>VLOOKUP(Tableau4[[#This Row],[code livreur]],Tableau1[],2,0)</f>
        <v>Thirion</v>
      </c>
      <c r="D909" t="s">
        <v>143</v>
      </c>
      <c r="G909">
        <v>196</v>
      </c>
      <c r="H909" t="str">
        <f>VLOOKUP(Tableau4[[#This Row],[poids (kg)]],Tableau5[],2,1)</f>
        <v>lourd</v>
      </c>
      <c r="I909">
        <v>24800</v>
      </c>
      <c r="J909" t="str">
        <f>LEFT(Tableau4[[#This Row],[CP]],2)</f>
        <v>24</v>
      </c>
      <c r="K909" t="s">
        <v>107</v>
      </c>
    </row>
    <row r="910" spans="1:11" x14ac:dyDescent="0.3">
      <c r="A910" s="29">
        <v>42926</v>
      </c>
      <c r="B910" t="s">
        <v>17</v>
      </c>
      <c r="C910" t="str">
        <f>VLOOKUP(Tableau4[[#This Row],[code livreur]],Tableau1[],2,0)</f>
        <v>Vettel</v>
      </c>
      <c r="D910" t="s">
        <v>143</v>
      </c>
      <c r="G910">
        <v>197</v>
      </c>
      <c r="H910" t="str">
        <f>VLOOKUP(Tableau4[[#This Row],[poids (kg)]],Tableau5[],2,1)</f>
        <v>lourd</v>
      </c>
      <c r="I910">
        <v>24310</v>
      </c>
      <c r="J910" t="str">
        <f>LEFT(Tableau4[[#This Row],[CP]],2)</f>
        <v>24</v>
      </c>
      <c r="K910" t="s">
        <v>49</v>
      </c>
    </row>
    <row r="911" spans="1:11" x14ac:dyDescent="0.3">
      <c r="A911" s="29">
        <v>42938</v>
      </c>
      <c r="B911" t="s">
        <v>19</v>
      </c>
      <c r="C911" t="str">
        <f>VLOOKUP(Tableau4[[#This Row],[code livreur]],Tableau1[],2,0)</f>
        <v>Dan</v>
      </c>
      <c r="D911" t="s">
        <v>145</v>
      </c>
      <c r="G911">
        <v>197</v>
      </c>
      <c r="H911" t="str">
        <f>VLOOKUP(Tableau4[[#This Row],[poids (kg)]],Tableau5[],2,1)</f>
        <v>lourd</v>
      </c>
      <c r="I911">
        <v>24380</v>
      </c>
      <c r="J911" t="str">
        <f>LEFT(Tableau4[[#This Row],[CP]],2)</f>
        <v>24</v>
      </c>
      <c r="K911" t="s">
        <v>81</v>
      </c>
    </row>
    <row r="912" spans="1:11" x14ac:dyDescent="0.3">
      <c r="A912" s="29">
        <v>42967</v>
      </c>
      <c r="B912" t="s">
        <v>30</v>
      </c>
      <c r="C912" t="str">
        <f>VLOOKUP(Tableau4[[#This Row],[code livreur]],Tableau1[],2,0)</f>
        <v>Du Gast</v>
      </c>
      <c r="D912" t="s">
        <v>142</v>
      </c>
      <c r="G912">
        <v>197</v>
      </c>
      <c r="H912" t="str">
        <f>VLOOKUP(Tableau4[[#This Row],[poids (kg)]],Tableau5[],2,1)</f>
        <v>lourd</v>
      </c>
      <c r="I912">
        <v>24230</v>
      </c>
      <c r="J912" t="str">
        <f>LEFT(Tableau4[[#This Row],[CP]],2)</f>
        <v>24</v>
      </c>
      <c r="K912" t="s">
        <v>69</v>
      </c>
    </row>
    <row r="913" spans="1:11" x14ac:dyDescent="0.3">
      <c r="A913" s="29">
        <v>42798</v>
      </c>
      <c r="B913" t="s">
        <v>18</v>
      </c>
      <c r="C913" t="str">
        <f>VLOOKUP(Tableau4[[#This Row],[code livreur]],Tableau1[],2,0)</f>
        <v>Enzo</v>
      </c>
      <c r="D913" t="s">
        <v>146</v>
      </c>
      <c r="G913">
        <v>198</v>
      </c>
      <c r="H913" t="str">
        <f>VLOOKUP(Tableau4[[#This Row],[poids (kg)]],Tableau5[],2,1)</f>
        <v>lourd</v>
      </c>
      <c r="I913">
        <v>24570</v>
      </c>
      <c r="J913" t="str">
        <f>LEFT(Tableau4[[#This Row],[CP]],2)</f>
        <v>24</v>
      </c>
      <c r="K913" t="s">
        <v>98</v>
      </c>
    </row>
    <row r="914" spans="1:11" x14ac:dyDescent="0.3">
      <c r="A914" s="29">
        <v>42881</v>
      </c>
      <c r="B914" t="s">
        <v>26</v>
      </c>
      <c r="C914" t="str">
        <f>VLOOKUP(Tableau4[[#This Row],[code livreur]],Tableau1[],2,0)</f>
        <v>Jack</v>
      </c>
      <c r="D914" t="s">
        <v>143</v>
      </c>
      <c r="G914">
        <v>198</v>
      </c>
      <c r="H914" t="str">
        <f>VLOOKUP(Tableau4[[#This Row],[poids (kg)]],Tableau5[],2,1)</f>
        <v>lourd</v>
      </c>
      <c r="I914">
        <v>24150</v>
      </c>
      <c r="J914" t="str">
        <f>LEFT(Tableau4[[#This Row],[CP]],2)</f>
        <v>24</v>
      </c>
      <c r="K914" t="s">
        <v>64</v>
      </c>
    </row>
    <row r="915" spans="1:11" x14ac:dyDescent="0.3">
      <c r="A915" s="29">
        <v>42922</v>
      </c>
      <c r="B915" t="s">
        <v>29</v>
      </c>
      <c r="C915" t="str">
        <f>VLOOKUP(Tableau4[[#This Row],[code livreur]],Tableau1[],2,0)</f>
        <v>Mouton</v>
      </c>
      <c r="D915" t="s">
        <v>147</v>
      </c>
      <c r="G915">
        <v>198</v>
      </c>
      <c r="H915" t="str">
        <f>VLOOKUP(Tableau4[[#This Row],[poids (kg)]],Tableau5[],2,1)</f>
        <v>lourd</v>
      </c>
      <c r="I915">
        <v>24240</v>
      </c>
      <c r="J915" t="str">
        <f>LEFT(Tableau4[[#This Row],[CP]],2)</f>
        <v>24</v>
      </c>
      <c r="K915" t="s">
        <v>70</v>
      </c>
    </row>
    <row r="916" spans="1:11" x14ac:dyDescent="0.3">
      <c r="A916" s="29">
        <v>42939</v>
      </c>
      <c r="B916" t="s">
        <v>27</v>
      </c>
      <c r="C916" t="str">
        <f>VLOOKUP(Tableau4[[#This Row],[code livreur]],Tableau1[],2,0)</f>
        <v>Niki</v>
      </c>
      <c r="D916" t="s">
        <v>146</v>
      </c>
      <c r="G916">
        <v>198</v>
      </c>
      <c r="H916" t="str">
        <f>VLOOKUP(Tableau4[[#This Row],[poids (kg)]],Tableau5[],2,1)</f>
        <v>lourd</v>
      </c>
      <c r="I916">
        <v>24500</v>
      </c>
      <c r="J916" t="str">
        <f>LEFT(Tableau4[[#This Row],[CP]],2)</f>
        <v>24</v>
      </c>
      <c r="K916" t="s">
        <v>91</v>
      </c>
    </row>
    <row r="917" spans="1:11" x14ac:dyDescent="0.3">
      <c r="A917" s="29">
        <v>43063</v>
      </c>
      <c r="B917" t="s">
        <v>16</v>
      </c>
      <c r="C917" t="str">
        <f>VLOOKUP(Tableau4[[#This Row],[code livreur]],Tableau1[],2,0)</f>
        <v>Prost</v>
      </c>
      <c r="D917" t="s">
        <v>142</v>
      </c>
      <c r="G917">
        <v>198</v>
      </c>
      <c r="H917" t="str">
        <f>VLOOKUP(Tableau4[[#This Row],[poids (kg)]],Tableau5[],2,1)</f>
        <v>lourd</v>
      </c>
      <c r="I917">
        <v>24440</v>
      </c>
      <c r="J917" t="str">
        <f>LEFT(Tableau4[[#This Row],[CP]],2)</f>
        <v>24</v>
      </c>
      <c r="K917" t="s">
        <v>52</v>
      </c>
    </row>
    <row r="918" spans="1:11" x14ac:dyDescent="0.3">
      <c r="A918" s="29">
        <v>42838</v>
      </c>
      <c r="B918" t="s">
        <v>28</v>
      </c>
      <c r="C918" t="str">
        <f>VLOOKUP(Tableau4[[#This Row],[code livreur]],Tableau1[],2,0)</f>
        <v>Thirion</v>
      </c>
      <c r="D918" t="s">
        <v>142</v>
      </c>
      <c r="G918">
        <v>199</v>
      </c>
      <c r="H918" t="str">
        <f>VLOOKUP(Tableau4[[#This Row],[poids (kg)]],Tableau5[],2,1)</f>
        <v>lourd</v>
      </c>
      <c r="I918">
        <v>24100</v>
      </c>
      <c r="J918" t="str">
        <f>LEFT(Tableau4[[#This Row],[CP]],2)</f>
        <v>24</v>
      </c>
      <c r="K918" t="s">
        <v>59</v>
      </c>
    </row>
    <row r="919" spans="1:11" x14ac:dyDescent="0.3">
      <c r="A919" s="29">
        <v>42843</v>
      </c>
      <c r="B919" t="s">
        <v>17</v>
      </c>
      <c r="C919" t="str">
        <f>VLOOKUP(Tableau4[[#This Row],[code livreur]],Tableau1[],2,0)</f>
        <v>Vettel</v>
      </c>
      <c r="D919" t="s">
        <v>143</v>
      </c>
      <c r="G919">
        <v>199</v>
      </c>
      <c r="H919" t="str">
        <f>VLOOKUP(Tableau4[[#This Row],[poids (kg)]],Tableau5[],2,1)</f>
        <v>lourd</v>
      </c>
      <c r="I919">
        <v>24620</v>
      </c>
      <c r="J919" t="str">
        <f>LEFT(Tableau4[[#This Row],[CP]],2)</f>
        <v>24</v>
      </c>
      <c r="K919" t="s">
        <v>102</v>
      </c>
    </row>
    <row r="920" spans="1:11" x14ac:dyDescent="0.3">
      <c r="A920" s="29">
        <v>42808</v>
      </c>
      <c r="B920" t="s">
        <v>19</v>
      </c>
      <c r="C920" t="str">
        <f>VLOOKUP(Tableau4[[#This Row],[code livreur]],Tableau1[],2,0)</f>
        <v>Dan</v>
      </c>
      <c r="D920" t="s">
        <v>142</v>
      </c>
      <c r="G920">
        <v>201</v>
      </c>
      <c r="H920" t="str">
        <f>VLOOKUP(Tableau4[[#This Row],[poids (kg)]],Tableau5[],2,1)</f>
        <v>lourd</v>
      </c>
      <c r="I920">
        <v>24390</v>
      </c>
      <c r="J920" t="str">
        <f>LEFT(Tableau4[[#This Row],[CP]],2)</f>
        <v>24</v>
      </c>
      <c r="K920" t="s">
        <v>82</v>
      </c>
    </row>
    <row r="921" spans="1:11" x14ac:dyDescent="0.3">
      <c r="A921" s="29">
        <v>42982</v>
      </c>
      <c r="B921" t="s">
        <v>30</v>
      </c>
      <c r="C921" t="str">
        <f>VLOOKUP(Tableau4[[#This Row],[code livreur]],Tableau1[],2,0)</f>
        <v>Du Gast</v>
      </c>
      <c r="D921" t="s">
        <v>142</v>
      </c>
      <c r="G921">
        <v>203</v>
      </c>
      <c r="H921" t="str">
        <f>VLOOKUP(Tableau4[[#This Row],[poids (kg)]],Tableau5[],2,1)</f>
        <v>lourd</v>
      </c>
      <c r="I921">
        <v>24220</v>
      </c>
      <c r="J921" t="str">
        <f>LEFT(Tableau4[[#This Row],[CP]],2)</f>
        <v>24</v>
      </c>
      <c r="K921" t="s">
        <v>55</v>
      </c>
    </row>
    <row r="922" spans="1:11" x14ac:dyDescent="0.3">
      <c r="A922" s="29">
        <v>42976</v>
      </c>
      <c r="B922" t="s">
        <v>18</v>
      </c>
      <c r="C922" t="str">
        <f>VLOOKUP(Tableau4[[#This Row],[code livreur]],Tableau1[],2,0)</f>
        <v>Enzo</v>
      </c>
      <c r="D922" t="s">
        <v>143</v>
      </c>
      <c r="G922">
        <v>204</v>
      </c>
      <c r="H922" t="str">
        <f>VLOOKUP(Tableau4[[#This Row],[poids (kg)]],Tableau5[],2,1)</f>
        <v>lourd</v>
      </c>
      <c r="I922">
        <v>24230</v>
      </c>
      <c r="J922" t="str">
        <f>LEFT(Tableau4[[#This Row],[CP]],2)</f>
        <v>24</v>
      </c>
      <c r="K922" t="s">
        <v>69</v>
      </c>
    </row>
    <row r="923" spans="1:11" x14ac:dyDescent="0.3">
      <c r="A923" s="29">
        <v>42985</v>
      </c>
      <c r="B923" t="s">
        <v>26</v>
      </c>
      <c r="C923" t="str">
        <f>VLOOKUP(Tableau4[[#This Row],[code livreur]],Tableau1[],2,0)</f>
        <v>Jack</v>
      </c>
      <c r="D923" t="s">
        <v>143</v>
      </c>
      <c r="G923">
        <v>205</v>
      </c>
      <c r="H923" t="str">
        <f>VLOOKUP(Tableau4[[#This Row],[poids (kg)]],Tableau5[],2,1)</f>
        <v>lourd</v>
      </c>
      <c r="I923">
        <v>24300</v>
      </c>
      <c r="J923" t="str">
        <f>LEFT(Tableau4[[#This Row],[CP]],2)</f>
        <v>24</v>
      </c>
      <c r="K923" t="s">
        <v>75</v>
      </c>
    </row>
    <row r="924" spans="1:11" x14ac:dyDescent="0.3">
      <c r="A924" s="29">
        <v>43091</v>
      </c>
      <c r="B924" t="s">
        <v>29</v>
      </c>
      <c r="C924" t="str">
        <f>VLOOKUP(Tableau4[[#This Row],[code livreur]],Tableau1[],2,0)</f>
        <v>Mouton</v>
      </c>
      <c r="D924" t="s">
        <v>144</v>
      </c>
      <c r="G924">
        <v>205</v>
      </c>
      <c r="H924" t="str">
        <f>VLOOKUP(Tableau4[[#This Row],[poids (kg)]],Tableau5[],2,1)</f>
        <v>lourd</v>
      </c>
      <c r="I924">
        <v>24300</v>
      </c>
      <c r="J924" t="str">
        <f>LEFT(Tableau4[[#This Row],[CP]],2)</f>
        <v>24</v>
      </c>
      <c r="K924" t="s">
        <v>75</v>
      </c>
    </row>
    <row r="925" spans="1:11" x14ac:dyDescent="0.3">
      <c r="A925" s="29">
        <v>42958</v>
      </c>
      <c r="B925" t="s">
        <v>27</v>
      </c>
      <c r="C925" t="str">
        <f>VLOOKUP(Tableau4[[#This Row],[code livreur]],Tableau1[],2,0)</f>
        <v>Niki</v>
      </c>
      <c r="D925" t="s">
        <v>142</v>
      </c>
      <c r="G925">
        <v>206</v>
      </c>
      <c r="H925" t="str">
        <f>VLOOKUP(Tableau4[[#This Row],[poids (kg)]],Tableau5[],2,1)</f>
        <v>lourd</v>
      </c>
      <c r="I925">
        <v>24610</v>
      </c>
      <c r="J925" t="str">
        <f>LEFT(Tableau4[[#This Row],[CP]],2)</f>
        <v>24</v>
      </c>
      <c r="K925" t="s">
        <v>101</v>
      </c>
    </row>
    <row r="926" spans="1:11" x14ac:dyDescent="0.3">
      <c r="A926" s="29">
        <v>42785</v>
      </c>
      <c r="B926" t="s">
        <v>16</v>
      </c>
      <c r="C926" t="str">
        <f>VLOOKUP(Tableau4[[#This Row],[code livreur]],Tableau1[],2,0)</f>
        <v>Prost</v>
      </c>
      <c r="D926" t="s">
        <v>142</v>
      </c>
      <c r="G926">
        <v>207</v>
      </c>
      <c r="H926" t="str">
        <f>VLOOKUP(Tableau4[[#This Row],[poids (kg)]],Tableau5[],2,1)</f>
        <v>lourd</v>
      </c>
      <c r="I926">
        <v>24200</v>
      </c>
      <c r="J926" t="str">
        <f>LEFT(Tableau4[[#This Row],[CP]],2)</f>
        <v>24</v>
      </c>
      <c r="K926" t="s">
        <v>67</v>
      </c>
    </row>
    <row r="927" spans="1:11" x14ac:dyDescent="0.3">
      <c r="A927" s="29">
        <v>42762</v>
      </c>
      <c r="B927" t="s">
        <v>28</v>
      </c>
      <c r="C927" t="str">
        <f>VLOOKUP(Tableau4[[#This Row],[code livreur]],Tableau1[],2,0)</f>
        <v>Thirion</v>
      </c>
      <c r="D927" t="s">
        <v>142</v>
      </c>
      <c r="G927">
        <v>208</v>
      </c>
      <c r="H927" t="str">
        <f>VLOOKUP(Tableau4[[#This Row],[poids (kg)]],Tableau5[],2,1)</f>
        <v>lourd</v>
      </c>
      <c r="I927">
        <v>24800</v>
      </c>
      <c r="J927" t="str">
        <f>LEFT(Tableau4[[#This Row],[CP]],2)</f>
        <v>24</v>
      </c>
      <c r="K927" t="s">
        <v>107</v>
      </c>
    </row>
    <row r="928" spans="1:11" x14ac:dyDescent="0.3">
      <c r="A928" s="29">
        <v>42766</v>
      </c>
      <c r="B928" t="s">
        <v>17</v>
      </c>
      <c r="C928" t="str">
        <f>VLOOKUP(Tableau4[[#This Row],[code livreur]],Tableau1[],2,0)</f>
        <v>Vettel</v>
      </c>
      <c r="D928" t="s">
        <v>142</v>
      </c>
      <c r="G928">
        <v>208</v>
      </c>
      <c r="H928" t="str">
        <f>VLOOKUP(Tableau4[[#This Row],[poids (kg)]],Tableau5[],2,1)</f>
        <v>lourd</v>
      </c>
      <c r="I928">
        <v>24620</v>
      </c>
      <c r="J928" t="str">
        <f>LEFT(Tableau4[[#This Row],[CP]],2)</f>
        <v>24</v>
      </c>
      <c r="K928" t="s">
        <v>102</v>
      </c>
    </row>
    <row r="929" spans="1:11" x14ac:dyDescent="0.3">
      <c r="A929" s="29">
        <v>43018</v>
      </c>
      <c r="B929" t="s">
        <v>19</v>
      </c>
      <c r="C929" t="str">
        <f>VLOOKUP(Tableau4[[#This Row],[code livreur]],Tableau1[],2,0)</f>
        <v>Dan</v>
      </c>
      <c r="D929" t="s">
        <v>143</v>
      </c>
      <c r="G929">
        <v>208</v>
      </c>
      <c r="H929" t="str">
        <f>VLOOKUP(Tableau4[[#This Row],[poids (kg)]],Tableau5[],2,1)</f>
        <v>lourd</v>
      </c>
      <c r="I929">
        <v>24220</v>
      </c>
      <c r="J929" t="str">
        <f>LEFT(Tableau4[[#This Row],[CP]],2)</f>
        <v>24</v>
      </c>
      <c r="K929" t="s">
        <v>55</v>
      </c>
    </row>
    <row r="930" spans="1:11" x14ac:dyDescent="0.3">
      <c r="A930" s="29">
        <v>42907</v>
      </c>
      <c r="B930" t="s">
        <v>30</v>
      </c>
      <c r="C930" t="str">
        <f>VLOOKUP(Tableau4[[#This Row],[code livreur]],Tableau1[],2,0)</f>
        <v>Du Gast</v>
      </c>
      <c r="D930" t="s">
        <v>142</v>
      </c>
      <c r="G930">
        <v>209</v>
      </c>
      <c r="H930" t="str">
        <f>VLOOKUP(Tableau4[[#This Row],[poids (kg)]],Tableau5[],2,1)</f>
        <v>lourd</v>
      </c>
      <c r="I930">
        <v>19100</v>
      </c>
      <c r="J930" t="str">
        <f>LEFT(Tableau4[[#This Row],[CP]],2)</f>
        <v>19</v>
      </c>
      <c r="K930" t="s">
        <v>149</v>
      </c>
    </row>
    <row r="931" spans="1:11" x14ac:dyDescent="0.3">
      <c r="A931" s="29">
        <v>42855</v>
      </c>
      <c r="B931" t="s">
        <v>18</v>
      </c>
      <c r="C931" t="str">
        <f>VLOOKUP(Tableau4[[#This Row],[code livreur]],Tableau1[],2,0)</f>
        <v>Enzo</v>
      </c>
      <c r="D931" t="s">
        <v>143</v>
      </c>
      <c r="G931">
        <v>210</v>
      </c>
      <c r="H931" t="str">
        <f>VLOOKUP(Tableau4[[#This Row],[poids (kg)]],Tableau5[],2,1)</f>
        <v>lourd</v>
      </c>
      <c r="I931">
        <v>24640</v>
      </c>
      <c r="J931" t="str">
        <f>LEFT(Tableau4[[#This Row],[CP]],2)</f>
        <v>24</v>
      </c>
      <c r="K931" t="s">
        <v>53</v>
      </c>
    </row>
    <row r="932" spans="1:11" x14ac:dyDescent="0.3">
      <c r="A932" s="29">
        <v>42917</v>
      </c>
      <c r="B932" t="s">
        <v>26</v>
      </c>
      <c r="C932" t="str">
        <f>VLOOKUP(Tableau4[[#This Row],[code livreur]],Tableau1[],2,0)</f>
        <v>Jack</v>
      </c>
      <c r="D932" t="s">
        <v>142</v>
      </c>
      <c r="G932">
        <v>210</v>
      </c>
      <c r="H932" t="str">
        <f>VLOOKUP(Tableau4[[#This Row],[poids (kg)]],Tableau5[],2,1)</f>
        <v>lourd</v>
      </c>
      <c r="I932">
        <v>24270</v>
      </c>
      <c r="J932" t="str">
        <f>LEFT(Tableau4[[#This Row],[CP]],2)</f>
        <v>24</v>
      </c>
      <c r="K932" t="s">
        <v>73</v>
      </c>
    </row>
    <row r="933" spans="1:11" x14ac:dyDescent="0.3">
      <c r="A933" s="29">
        <v>42872</v>
      </c>
      <c r="B933" t="s">
        <v>29</v>
      </c>
      <c r="C933" t="str">
        <f>VLOOKUP(Tableau4[[#This Row],[code livreur]],Tableau1[],2,0)</f>
        <v>Mouton</v>
      </c>
      <c r="D933" t="s">
        <v>143</v>
      </c>
      <c r="G933">
        <v>211</v>
      </c>
      <c r="H933" t="str">
        <f>VLOOKUP(Tableau4[[#This Row],[poids (kg)]],Tableau5[],2,1)</f>
        <v>lourd</v>
      </c>
      <c r="I933">
        <v>24410</v>
      </c>
      <c r="J933" t="str">
        <f>LEFT(Tableau4[[#This Row],[CP]],2)</f>
        <v>24</v>
      </c>
      <c r="K933" t="s">
        <v>57</v>
      </c>
    </row>
    <row r="934" spans="1:11" x14ac:dyDescent="0.3">
      <c r="A934" s="29">
        <v>42819</v>
      </c>
      <c r="B934" t="s">
        <v>27</v>
      </c>
      <c r="C934" t="str">
        <f>VLOOKUP(Tableau4[[#This Row],[code livreur]],Tableau1[],2,0)</f>
        <v>Niki</v>
      </c>
      <c r="D934" t="s">
        <v>143</v>
      </c>
      <c r="G934">
        <v>213</v>
      </c>
      <c r="H934" t="str">
        <f>VLOOKUP(Tableau4[[#This Row],[poids (kg)]],Tableau5[],2,1)</f>
        <v>lourd</v>
      </c>
      <c r="I934">
        <v>24480</v>
      </c>
      <c r="J934" t="str">
        <f>LEFT(Tableau4[[#This Row],[CP]],2)</f>
        <v>24</v>
      </c>
      <c r="K934" t="s">
        <v>89</v>
      </c>
    </row>
    <row r="935" spans="1:11" x14ac:dyDescent="0.3">
      <c r="A935" s="29">
        <v>42750</v>
      </c>
      <c r="B935" t="s">
        <v>16</v>
      </c>
      <c r="C935" t="str">
        <f>VLOOKUP(Tableau4[[#This Row],[code livreur]],Tableau1[],2,0)</f>
        <v>Prost</v>
      </c>
      <c r="D935" t="s">
        <v>142</v>
      </c>
      <c r="G935">
        <v>214</v>
      </c>
      <c r="H935" t="str">
        <f>VLOOKUP(Tableau4[[#This Row],[poids (kg)]],Tableau5[],2,1)</f>
        <v>lourd</v>
      </c>
      <c r="I935">
        <v>24330</v>
      </c>
      <c r="J935" t="str">
        <f>LEFT(Tableau4[[#This Row],[CP]],2)</f>
        <v>24</v>
      </c>
      <c r="K935" t="s">
        <v>77</v>
      </c>
    </row>
    <row r="936" spans="1:11" x14ac:dyDescent="0.3">
      <c r="A936" s="29">
        <v>42868</v>
      </c>
      <c r="B936" t="s">
        <v>28</v>
      </c>
      <c r="C936" t="str">
        <f>VLOOKUP(Tableau4[[#This Row],[code livreur]],Tableau1[],2,0)</f>
        <v>Thirion</v>
      </c>
      <c r="D936" t="s">
        <v>143</v>
      </c>
      <c r="G936">
        <v>214</v>
      </c>
      <c r="H936" t="str">
        <f>VLOOKUP(Tableau4[[#This Row],[poids (kg)]],Tableau5[],2,1)</f>
        <v>lourd</v>
      </c>
      <c r="I936">
        <v>24340</v>
      </c>
      <c r="J936" t="str">
        <f>LEFT(Tableau4[[#This Row],[CP]],2)</f>
        <v>24</v>
      </c>
      <c r="K936" t="s">
        <v>56</v>
      </c>
    </row>
    <row r="937" spans="1:11" x14ac:dyDescent="0.3">
      <c r="A937" s="29">
        <v>42933</v>
      </c>
      <c r="B937" t="s">
        <v>17</v>
      </c>
      <c r="C937" t="str">
        <f>VLOOKUP(Tableau4[[#This Row],[code livreur]],Tableau1[],2,0)</f>
        <v>Vettel</v>
      </c>
      <c r="D937" t="s">
        <v>142</v>
      </c>
      <c r="G937">
        <v>214</v>
      </c>
      <c r="H937" t="str">
        <f>VLOOKUP(Tableau4[[#This Row],[poids (kg)]],Tableau5[],2,1)</f>
        <v>lourd</v>
      </c>
      <c r="I937">
        <v>24350</v>
      </c>
      <c r="J937" t="str">
        <f>LEFT(Tableau4[[#This Row],[CP]],2)</f>
        <v>24</v>
      </c>
      <c r="K937" t="s">
        <v>78</v>
      </c>
    </row>
    <row r="938" spans="1:11" x14ac:dyDescent="0.3">
      <c r="A938" s="29">
        <v>42960</v>
      </c>
      <c r="B938" t="s">
        <v>19</v>
      </c>
      <c r="C938" t="str">
        <f>VLOOKUP(Tableau4[[#This Row],[code livreur]],Tableau1[],2,0)</f>
        <v>Dan</v>
      </c>
      <c r="D938" t="s">
        <v>143</v>
      </c>
      <c r="E938" t="s">
        <v>148</v>
      </c>
      <c r="G938">
        <v>214</v>
      </c>
      <c r="H938" t="str">
        <f>VLOOKUP(Tableau4[[#This Row],[poids (kg)]],Tableau5[],2,1)</f>
        <v>lourd</v>
      </c>
      <c r="I938">
        <v>24460</v>
      </c>
      <c r="J938" t="str">
        <f>LEFT(Tableau4[[#This Row],[CP]],2)</f>
        <v>24</v>
      </c>
      <c r="K938" t="s">
        <v>87</v>
      </c>
    </row>
    <row r="939" spans="1:11" x14ac:dyDescent="0.3">
      <c r="A939" s="29">
        <v>42747</v>
      </c>
      <c r="B939" t="s">
        <v>30</v>
      </c>
      <c r="C939" t="str">
        <f>VLOOKUP(Tableau4[[#This Row],[code livreur]],Tableau1[],2,0)</f>
        <v>Du Gast</v>
      </c>
      <c r="D939" t="s">
        <v>142</v>
      </c>
      <c r="G939">
        <v>215</v>
      </c>
      <c r="H939" t="str">
        <f>VLOOKUP(Tableau4[[#This Row],[poids (kg)]],Tableau5[],2,1)</f>
        <v>lourd</v>
      </c>
      <c r="I939">
        <v>24340</v>
      </c>
      <c r="J939" t="str">
        <f>LEFT(Tableau4[[#This Row],[CP]],2)</f>
        <v>24</v>
      </c>
      <c r="K939" t="s">
        <v>56</v>
      </c>
    </row>
    <row r="940" spans="1:11" x14ac:dyDescent="0.3">
      <c r="A940" s="29">
        <v>43006</v>
      </c>
      <c r="B940" t="s">
        <v>18</v>
      </c>
      <c r="C940" t="str">
        <f>VLOOKUP(Tableau4[[#This Row],[code livreur]],Tableau1[],2,0)</f>
        <v>Enzo</v>
      </c>
      <c r="D940" t="s">
        <v>144</v>
      </c>
      <c r="G940">
        <v>215</v>
      </c>
      <c r="H940" t="str">
        <f>VLOOKUP(Tableau4[[#This Row],[poids (kg)]],Tableau5[],2,1)</f>
        <v>lourd</v>
      </c>
      <c r="I940">
        <v>24560</v>
      </c>
      <c r="J940" t="str">
        <f>LEFT(Tableau4[[#This Row],[CP]],2)</f>
        <v>24</v>
      </c>
      <c r="K940" t="s">
        <v>97</v>
      </c>
    </row>
    <row r="941" spans="1:11" x14ac:dyDescent="0.3">
      <c r="A941" s="29">
        <v>42930</v>
      </c>
      <c r="B941" t="s">
        <v>26</v>
      </c>
      <c r="C941" t="str">
        <f>VLOOKUP(Tableau4[[#This Row],[code livreur]],Tableau1[],2,0)</f>
        <v>Jack</v>
      </c>
      <c r="D941" t="s">
        <v>142</v>
      </c>
      <c r="G941">
        <v>216</v>
      </c>
      <c r="H941" t="str">
        <f>VLOOKUP(Tableau4[[#This Row],[poids (kg)]],Tableau5[],2,1)</f>
        <v>lourd</v>
      </c>
      <c r="I941">
        <v>24240</v>
      </c>
      <c r="J941" t="str">
        <f>LEFT(Tableau4[[#This Row],[CP]],2)</f>
        <v>24</v>
      </c>
      <c r="K941" t="s">
        <v>70</v>
      </c>
    </row>
    <row r="942" spans="1:11" x14ac:dyDescent="0.3">
      <c r="A942" s="29">
        <v>42911</v>
      </c>
      <c r="B942" t="s">
        <v>29</v>
      </c>
      <c r="C942" t="str">
        <f>VLOOKUP(Tableau4[[#This Row],[code livreur]],Tableau1[],2,0)</f>
        <v>Mouton</v>
      </c>
      <c r="D942" t="s">
        <v>143</v>
      </c>
      <c r="G942">
        <v>217</v>
      </c>
      <c r="H942" t="str">
        <f>VLOOKUP(Tableau4[[#This Row],[poids (kg)]],Tableau5[],2,1)</f>
        <v>lourd</v>
      </c>
      <c r="I942">
        <v>24210</v>
      </c>
      <c r="J942" t="str">
        <f>LEFT(Tableau4[[#This Row],[CP]],2)</f>
        <v>24</v>
      </c>
      <c r="K942" t="s">
        <v>68</v>
      </c>
    </row>
    <row r="943" spans="1:11" x14ac:dyDescent="0.3">
      <c r="A943" s="29">
        <v>42931</v>
      </c>
      <c r="B943" t="s">
        <v>27</v>
      </c>
      <c r="C943" t="str">
        <f>VLOOKUP(Tableau4[[#This Row],[code livreur]],Tableau1[],2,0)</f>
        <v>Niki</v>
      </c>
      <c r="D943" t="s">
        <v>147</v>
      </c>
      <c r="G943">
        <v>217</v>
      </c>
      <c r="H943" t="str">
        <f>VLOOKUP(Tableau4[[#This Row],[poids (kg)]],Tableau5[],2,1)</f>
        <v>lourd</v>
      </c>
      <c r="I943">
        <v>24000</v>
      </c>
      <c r="J943" t="str">
        <f>LEFT(Tableau4[[#This Row],[CP]],2)</f>
        <v>24</v>
      </c>
      <c r="K943" t="s">
        <v>58</v>
      </c>
    </row>
    <row r="944" spans="1:11" x14ac:dyDescent="0.3">
      <c r="A944" s="29">
        <v>42898</v>
      </c>
      <c r="B944" t="s">
        <v>16</v>
      </c>
      <c r="C944" t="str">
        <f>VLOOKUP(Tableau4[[#This Row],[code livreur]],Tableau1[],2,0)</f>
        <v>Prost</v>
      </c>
      <c r="D944" t="s">
        <v>146</v>
      </c>
      <c r="G944">
        <v>218</v>
      </c>
      <c r="H944" t="str">
        <f>VLOOKUP(Tableau4[[#This Row],[poids (kg)]],Tableau5[],2,1)</f>
        <v>lourd</v>
      </c>
      <c r="I944">
        <v>24660</v>
      </c>
      <c r="J944" t="str">
        <f>LEFT(Tableau4[[#This Row],[CP]],2)</f>
        <v>24</v>
      </c>
      <c r="K944" t="s">
        <v>54</v>
      </c>
    </row>
    <row r="945" spans="1:11" x14ac:dyDescent="0.3">
      <c r="A945" s="29">
        <v>43099</v>
      </c>
      <c r="B945" t="s">
        <v>28</v>
      </c>
      <c r="C945" t="str">
        <f>VLOOKUP(Tableau4[[#This Row],[code livreur]],Tableau1[],2,0)</f>
        <v>Thirion</v>
      </c>
      <c r="D945" t="s">
        <v>142</v>
      </c>
      <c r="G945">
        <v>218</v>
      </c>
      <c r="H945" t="str">
        <f>VLOOKUP(Tableau4[[#This Row],[poids (kg)]],Tableau5[],2,1)</f>
        <v>lourd</v>
      </c>
      <c r="I945">
        <v>24320</v>
      </c>
      <c r="J945" t="str">
        <f>LEFT(Tableau4[[#This Row],[CP]],2)</f>
        <v>24</v>
      </c>
      <c r="K945" t="s">
        <v>76</v>
      </c>
    </row>
    <row r="946" spans="1:11" x14ac:dyDescent="0.3">
      <c r="A946" s="29">
        <v>42946</v>
      </c>
      <c r="B946" t="s">
        <v>17</v>
      </c>
      <c r="C946" t="str">
        <f>VLOOKUP(Tableau4[[#This Row],[code livreur]],Tableau1[],2,0)</f>
        <v>Vettel</v>
      </c>
      <c r="D946" t="s">
        <v>142</v>
      </c>
      <c r="G946">
        <v>219</v>
      </c>
      <c r="H946" t="str">
        <f>VLOOKUP(Tableau4[[#This Row],[poids (kg)]],Tableau5[],2,1)</f>
        <v>lourd</v>
      </c>
      <c r="I946">
        <v>24700</v>
      </c>
      <c r="J946" t="str">
        <f>LEFT(Tableau4[[#This Row],[CP]],2)</f>
        <v>24</v>
      </c>
      <c r="K946" t="s">
        <v>106</v>
      </c>
    </row>
    <row r="947" spans="1:11" x14ac:dyDescent="0.3">
      <c r="A947" s="29">
        <v>42776</v>
      </c>
      <c r="B947" t="s">
        <v>19</v>
      </c>
      <c r="C947" t="str">
        <f>VLOOKUP(Tableau4[[#This Row],[code livreur]],Tableau1[],2,0)</f>
        <v>Dan</v>
      </c>
      <c r="D947" t="s">
        <v>143</v>
      </c>
      <c r="G947">
        <v>220</v>
      </c>
      <c r="H947" t="str">
        <f>VLOOKUP(Tableau4[[#This Row],[poids (kg)]],Tableau5[],2,1)</f>
        <v>lourd</v>
      </c>
      <c r="I947">
        <v>24470</v>
      </c>
      <c r="J947" t="str">
        <f>LEFT(Tableau4[[#This Row],[CP]],2)</f>
        <v>24</v>
      </c>
      <c r="K947" t="s">
        <v>88</v>
      </c>
    </row>
    <row r="948" spans="1:11" x14ac:dyDescent="0.3">
      <c r="A948" s="29">
        <v>42850</v>
      </c>
      <c r="B948" t="s">
        <v>30</v>
      </c>
      <c r="C948" t="str">
        <f>VLOOKUP(Tableau4[[#This Row],[code livreur]],Tableau1[],2,0)</f>
        <v>Du Gast</v>
      </c>
      <c r="D948" t="s">
        <v>143</v>
      </c>
      <c r="F948" t="s">
        <v>148</v>
      </c>
      <c r="G948">
        <v>221</v>
      </c>
      <c r="H948" t="str">
        <f>VLOOKUP(Tableau4[[#This Row],[poids (kg)]],Tableau5[],2,1)</f>
        <v>lourd</v>
      </c>
      <c r="I948">
        <v>24300</v>
      </c>
      <c r="J948" t="str">
        <f>LEFT(Tableau4[[#This Row],[CP]],2)</f>
        <v>24</v>
      </c>
      <c r="K948" t="s">
        <v>75</v>
      </c>
    </row>
    <row r="949" spans="1:11" x14ac:dyDescent="0.3">
      <c r="A949" s="29">
        <v>42931</v>
      </c>
      <c r="B949" t="s">
        <v>18</v>
      </c>
      <c r="C949" t="str">
        <f>VLOOKUP(Tableau4[[#This Row],[code livreur]],Tableau1[],2,0)</f>
        <v>Enzo</v>
      </c>
      <c r="D949" t="s">
        <v>142</v>
      </c>
      <c r="G949">
        <v>221</v>
      </c>
      <c r="H949" t="str">
        <f>VLOOKUP(Tableau4[[#This Row],[poids (kg)]],Tableau5[],2,1)</f>
        <v>lourd</v>
      </c>
      <c r="I949">
        <v>24510</v>
      </c>
      <c r="J949" t="str">
        <f>LEFT(Tableau4[[#This Row],[CP]],2)</f>
        <v>24</v>
      </c>
      <c r="K949" t="s">
        <v>92</v>
      </c>
    </row>
    <row r="950" spans="1:11" x14ac:dyDescent="0.3">
      <c r="A950" s="29">
        <v>43048</v>
      </c>
      <c r="B950" t="s">
        <v>18</v>
      </c>
      <c r="C950" t="str">
        <f>VLOOKUP(Tableau4[[#This Row],[code livreur]],Tableau1[],2,0)</f>
        <v>Enzo</v>
      </c>
      <c r="D950" t="s">
        <v>143</v>
      </c>
      <c r="G950">
        <v>221</v>
      </c>
      <c r="H950" t="str">
        <f>VLOOKUP(Tableau4[[#This Row],[poids (kg)]],Tableau5[],2,1)</f>
        <v>lourd</v>
      </c>
      <c r="I950">
        <v>24130</v>
      </c>
      <c r="J950" t="str">
        <f>LEFT(Tableau4[[#This Row],[CP]],2)</f>
        <v>24</v>
      </c>
      <c r="K950" t="s">
        <v>62</v>
      </c>
    </row>
    <row r="951" spans="1:11" x14ac:dyDescent="0.3">
      <c r="A951" s="29">
        <v>42956</v>
      </c>
      <c r="B951" t="s">
        <v>18</v>
      </c>
      <c r="C951" t="str">
        <f>VLOOKUP(Tableau4[[#This Row],[code livreur]],Tableau1[],2,0)</f>
        <v>Enzo</v>
      </c>
      <c r="D951" t="s">
        <v>142</v>
      </c>
      <c r="G951">
        <v>223</v>
      </c>
      <c r="H951" t="str">
        <f>VLOOKUP(Tableau4[[#This Row],[poids (kg)]],Tableau5[],2,1)</f>
        <v>lourd</v>
      </c>
      <c r="I951">
        <v>24190</v>
      </c>
      <c r="J951" t="str">
        <f>LEFT(Tableau4[[#This Row],[CP]],2)</f>
        <v>24</v>
      </c>
      <c r="K951" t="s">
        <v>66</v>
      </c>
    </row>
    <row r="952" spans="1:11" x14ac:dyDescent="0.3">
      <c r="A952" s="29">
        <v>42788</v>
      </c>
      <c r="B952" t="s">
        <v>18</v>
      </c>
      <c r="C952" t="str">
        <f>VLOOKUP(Tableau4[[#This Row],[code livreur]],Tableau1[],2,0)</f>
        <v>Enzo</v>
      </c>
      <c r="D952" t="s">
        <v>142</v>
      </c>
      <c r="G952">
        <v>226</v>
      </c>
      <c r="H952" t="str">
        <f>VLOOKUP(Tableau4[[#This Row],[poids (kg)]],Tableau5[],2,1)</f>
        <v>lourd</v>
      </c>
      <c r="I952">
        <v>24160</v>
      </c>
      <c r="J952" t="str">
        <f>LEFT(Tableau4[[#This Row],[CP]],2)</f>
        <v>24</v>
      </c>
      <c r="K952" t="s">
        <v>65</v>
      </c>
    </row>
    <row r="953" spans="1:11" x14ac:dyDescent="0.3">
      <c r="A953" s="29">
        <v>42839</v>
      </c>
      <c r="B953" t="s">
        <v>18</v>
      </c>
      <c r="C953" t="str">
        <f>VLOOKUP(Tableau4[[#This Row],[code livreur]],Tableau1[],2,0)</f>
        <v>Enzo</v>
      </c>
      <c r="D953" t="s">
        <v>142</v>
      </c>
      <c r="G953">
        <v>226</v>
      </c>
      <c r="H953" t="str">
        <f>VLOOKUP(Tableau4[[#This Row],[poids (kg)]],Tableau5[],2,1)</f>
        <v>lourd</v>
      </c>
      <c r="I953">
        <v>24590</v>
      </c>
      <c r="J953" t="str">
        <f>LEFT(Tableau4[[#This Row],[CP]],2)</f>
        <v>24</v>
      </c>
      <c r="K953" t="s">
        <v>100</v>
      </c>
    </row>
    <row r="954" spans="1:11" x14ac:dyDescent="0.3">
      <c r="A954" s="29">
        <v>42915</v>
      </c>
      <c r="B954" t="s">
        <v>18</v>
      </c>
      <c r="C954" t="str">
        <f>VLOOKUP(Tableau4[[#This Row],[code livreur]],Tableau1[],2,0)</f>
        <v>Enzo</v>
      </c>
      <c r="D954" t="s">
        <v>142</v>
      </c>
      <c r="G954">
        <v>226</v>
      </c>
      <c r="H954" t="str">
        <f>VLOOKUP(Tableau4[[#This Row],[poids (kg)]],Tableau5[],2,1)</f>
        <v>lourd</v>
      </c>
      <c r="I954">
        <v>24500</v>
      </c>
      <c r="J954" t="str">
        <f>LEFT(Tableau4[[#This Row],[CP]],2)</f>
        <v>24</v>
      </c>
      <c r="K954" t="s">
        <v>91</v>
      </c>
    </row>
    <row r="955" spans="1:11" x14ac:dyDescent="0.3">
      <c r="A955" s="29">
        <v>42946</v>
      </c>
      <c r="B955" t="s">
        <v>18</v>
      </c>
      <c r="C955" t="str">
        <f>VLOOKUP(Tableau4[[#This Row],[code livreur]],Tableau1[],2,0)</f>
        <v>Enzo</v>
      </c>
      <c r="D955" t="s">
        <v>143</v>
      </c>
      <c r="G955">
        <v>226</v>
      </c>
      <c r="H955" t="str">
        <f>VLOOKUP(Tableau4[[#This Row],[poids (kg)]],Tableau5[],2,1)</f>
        <v>lourd</v>
      </c>
      <c r="I955">
        <v>24440</v>
      </c>
      <c r="J955" t="str">
        <f>LEFT(Tableau4[[#This Row],[CP]],2)</f>
        <v>24</v>
      </c>
      <c r="K955" t="s">
        <v>52</v>
      </c>
    </row>
    <row r="956" spans="1:11" x14ac:dyDescent="0.3">
      <c r="A956" s="29">
        <v>42941</v>
      </c>
      <c r="B956" t="s">
        <v>18</v>
      </c>
      <c r="C956" t="str">
        <f>VLOOKUP(Tableau4[[#This Row],[code livreur]],Tableau1[],2,0)</f>
        <v>Enzo</v>
      </c>
      <c r="D956" t="s">
        <v>142</v>
      </c>
      <c r="G956">
        <v>227</v>
      </c>
      <c r="H956" t="str">
        <f>VLOOKUP(Tableau4[[#This Row],[poids (kg)]],Tableau5[],2,1)</f>
        <v>lourd</v>
      </c>
      <c r="I956">
        <v>24680</v>
      </c>
      <c r="J956" t="str">
        <f>LEFT(Tableau4[[#This Row],[CP]],2)</f>
        <v>24</v>
      </c>
      <c r="K956" t="s">
        <v>105</v>
      </c>
    </row>
    <row r="957" spans="1:11" x14ac:dyDescent="0.3">
      <c r="A957" s="29">
        <v>42803</v>
      </c>
      <c r="B957" t="s">
        <v>18</v>
      </c>
      <c r="C957" t="str">
        <f>VLOOKUP(Tableau4[[#This Row],[code livreur]],Tableau1[],2,0)</f>
        <v>Enzo</v>
      </c>
      <c r="D957" t="s">
        <v>142</v>
      </c>
      <c r="G957">
        <v>230</v>
      </c>
      <c r="H957" t="str">
        <f>VLOOKUP(Tableau4[[#This Row],[poids (kg)]],Tableau5[],2,1)</f>
        <v>lourd</v>
      </c>
      <c r="I957">
        <v>24170</v>
      </c>
      <c r="J957" t="str">
        <f>LEFT(Tableau4[[#This Row],[CP]],2)</f>
        <v>24</v>
      </c>
      <c r="K957" t="s">
        <v>50</v>
      </c>
    </row>
    <row r="958" spans="1:11" x14ac:dyDescent="0.3">
      <c r="A958" s="29">
        <v>42806</v>
      </c>
      <c r="B958" t="s">
        <v>18</v>
      </c>
      <c r="C958" t="str">
        <f>VLOOKUP(Tableau4[[#This Row],[code livreur]],Tableau1[],2,0)</f>
        <v>Enzo</v>
      </c>
      <c r="D958" t="s">
        <v>143</v>
      </c>
      <c r="G958">
        <v>230</v>
      </c>
      <c r="H958" t="str">
        <f>VLOOKUP(Tableau4[[#This Row],[poids (kg)]],Tableau5[],2,1)</f>
        <v>lourd</v>
      </c>
      <c r="I958">
        <v>24370</v>
      </c>
      <c r="J958" t="str">
        <f>LEFT(Tableau4[[#This Row],[CP]],2)</f>
        <v>24</v>
      </c>
      <c r="K958" t="s">
        <v>80</v>
      </c>
    </row>
    <row r="959" spans="1:11" x14ac:dyDescent="0.3">
      <c r="A959" s="29">
        <v>43035</v>
      </c>
      <c r="B959" t="s">
        <v>18</v>
      </c>
      <c r="C959" t="str">
        <f>VLOOKUP(Tableau4[[#This Row],[code livreur]],Tableau1[],2,0)</f>
        <v>Enzo</v>
      </c>
      <c r="D959" t="s">
        <v>142</v>
      </c>
      <c r="E959" t="s">
        <v>148</v>
      </c>
      <c r="G959">
        <v>231</v>
      </c>
      <c r="H959" t="str">
        <f>VLOOKUP(Tableau4[[#This Row],[poids (kg)]],Tableau5[],2,1)</f>
        <v>lourd</v>
      </c>
      <c r="I959">
        <v>24750</v>
      </c>
      <c r="J959" t="str">
        <f>LEFT(Tableau4[[#This Row],[CP]],2)</f>
        <v>24</v>
      </c>
      <c r="K959" t="s">
        <v>51</v>
      </c>
    </row>
    <row r="960" spans="1:11" x14ac:dyDescent="0.3">
      <c r="A960" s="29">
        <v>42857</v>
      </c>
      <c r="B960" t="s">
        <v>18</v>
      </c>
      <c r="C960" t="str">
        <f>VLOOKUP(Tableau4[[#This Row],[code livreur]],Tableau1[],2,0)</f>
        <v>Enzo</v>
      </c>
      <c r="D960" t="s">
        <v>143</v>
      </c>
      <c r="G960">
        <v>232</v>
      </c>
      <c r="H960" t="str">
        <f>VLOOKUP(Tableau4[[#This Row],[poids (kg)]],Tableau5[],2,1)</f>
        <v>lourd</v>
      </c>
      <c r="I960">
        <v>24470</v>
      </c>
      <c r="J960" t="str">
        <f>LEFT(Tableau4[[#This Row],[CP]],2)</f>
        <v>24</v>
      </c>
      <c r="K960" t="s">
        <v>88</v>
      </c>
    </row>
    <row r="961" spans="1:11" x14ac:dyDescent="0.3">
      <c r="A961" s="29">
        <v>42922</v>
      </c>
      <c r="B961" t="s">
        <v>18</v>
      </c>
      <c r="C961" t="str">
        <f>VLOOKUP(Tableau4[[#This Row],[code livreur]],Tableau1[],2,0)</f>
        <v>Enzo</v>
      </c>
      <c r="D961" t="s">
        <v>143</v>
      </c>
      <c r="G961">
        <v>232</v>
      </c>
      <c r="H961" t="str">
        <f>VLOOKUP(Tableau4[[#This Row],[poids (kg)]],Tableau5[],2,1)</f>
        <v>lourd</v>
      </c>
      <c r="I961">
        <v>24000</v>
      </c>
      <c r="J961" t="str">
        <f>LEFT(Tableau4[[#This Row],[CP]],2)</f>
        <v>24</v>
      </c>
      <c r="K961" t="s">
        <v>58</v>
      </c>
    </row>
    <row r="962" spans="1:11" x14ac:dyDescent="0.3">
      <c r="A962" s="29">
        <v>42804</v>
      </c>
      <c r="B962" t="s">
        <v>18</v>
      </c>
      <c r="C962" t="str">
        <f>VLOOKUP(Tableau4[[#This Row],[code livreur]],Tableau1[],2,0)</f>
        <v>Enzo</v>
      </c>
      <c r="D962" t="s">
        <v>143</v>
      </c>
      <c r="G962">
        <v>233</v>
      </c>
      <c r="H962" t="str">
        <f>VLOOKUP(Tableau4[[#This Row],[poids (kg)]],Tableau5[],2,1)</f>
        <v>lourd</v>
      </c>
      <c r="I962">
        <v>24330</v>
      </c>
      <c r="J962" t="str">
        <f>LEFT(Tableau4[[#This Row],[CP]],2)</f>
        <v>24</v>
      </c>
      <c r="K962" t="s">
        <v>77</v>
      </c>
    </row>
    <row r="963" spans="1:11" x14ac:dyDescent="0.3">
      <c r="A963" s="29">
        <v>42801</v>
      </c>
      <c r="B963" t="s">
        <v>18</v>
      </c>
      <c r="C963" t="str">
        <f>VLOOKUP(Tableau4[[#This Row],[code livreur]],Tableau1[],2,0)</f>
        <v>Enzo</v>
      </c>
      <c r="D963" t="s">
        <v>143</v>
      </c>
      <c r="G963">
        <v>235</v>
      </c>
      <c r="H963" t="str">
        <f>VLOOKUP(Tableau4[[#This Row],[poids (kg)]],Tableau5[],2,1)</f>
        <v>lourd</v>
      </c>
      <c r="I963">
        <v>24330</v>
      </c>
      <c r="J963" t="str">
        <f>LEFT(Tableau4[[#This Row],[CP]],2)</f>
        <v>24</v>
      </c>
      <c r="K963" t="s">
        <v>77</v>
      </c>
    </row>
    <row r="964" spans="1:11" x14ac:dyDescent="0.3">
      <c r="A964" s="29">
        <v>42828</v>
      </c>
      <c r="B964" t="s">
        <v>18</v>
      </c>
      <c r="C964" t="str">
        <f>VLOOKUP(Tableau4[[#This Row],[code livreur]],Tableau1[],2,0)</f>
        <v>Enzo</v>
      </c>
      <c r="D964" t="s">
        <v>142</v>
      </c>
      <c r="G964">
        <v>235</v>
      </c>
      <c r="H964" t="str">
        <f>VLOOKUP(Tableau4[[#This Row],[poids (kg)]],Tableau5[],2,1)</f>
        <v>lourd</v>
      </c>
      <c r="I964">
        <v>24590</v>
      </c>
      <c r="J964" t="str">
        <f>LEFT(Tableau4[[#This Row],[CP]],2)</f>
        <v>24</v>
      </c>
      <c r="K964" t="s">
        <v>100</v>
      </c>
    </row>
    <row r="965" spans="1:11" x14ac:dyDescent="0.3">
      <c r="A965" s="29">
        <v>42954</v>
      </c>
      <c r="B965" t="s">
        <v>18</v>
      </c>
      <c r="C965" t="str">
        <f>VLOOKUP(Tableau4[[#This Row],[code livreur]],Tableau1[],2,0)</f>
        <v>Enzo</v>
      </c>
      <c r="D965" t="s">
        <v>142</v>
      </c>
      <c r="G965">
        <v>235</v>
      </c>
      <c r="H965" t="str">
        <f>VLOOKUP(Tableau4[[#This Row],[poids (kg)]],Tableau5[],2,1)</f>
        <v>lourd</v>
      </c>
      <c r="I965">
        <v>24490</v>
      </c>
      <c r="J965" t="str">
        <f>LEFT(Tableau4[[#This Row],[CP]],2)</f>
        <v>24</v>
      </c>
      <c r="K965" t="s">
        <v>90</v>
      </c>
    </row>
    <row r="966" spans="1:11" x14ac:dyDescent="0.3">
      <c r="A966" s="29">
        <v>43073</v>
      </c>
      <c r="B966" t="s">
        <v>18</v>
      </c>
      <c r="C966" t="str">
        <f>VLOOKUP(Tableau4[[#This Row],[code livreur]],Tableau1[],2,0)</f>
        <v>Enzo</v>
      </c>
      <c r="D966" t="s">
        <v>142</v>
      </c>
      <c r="G966">
        <v>235</v>
      </c>
      <c r="H966" t="str">
        <f>VLOOKUP(Tableau4[[#This Row],[poids (kg)]],Tableau5[],2,1)</f>
        <v>lourd</v>
      </c>
      <c r="I966">
        <v>24600</v>
      </c>
      <c r="J966" t="str">
        <f>LEFT(Tableau4[[#This Row],[CP]],2)</f>
        <v>24</v>
      </c>
      <c r="K966" t="s">
        <v>48</v>
      </c>
    </row>
    <row r="967" spans="1:11" x14ac:dyDescent="0.3">
      <c r="A967" s="29">
        <v>42912</v>
      </c>
      <c r="B967" t="s">
        <v>18</v>
      </c>
      <c r="C967" t="str">
        <f>VLOOKUP(Tableau4[[#This Row],[code livreur]],Tableau1[],2,0)</f>
        <v>Enzo</v>
      </c>
      <c r="D967" t="s">
        <v>143</v>
      </c>
      <c r="G967">
        <v>236</v>
      </c>
      <c r="H967" t="str">
        <f>VLOOKUP(Tableau4[[#This Row],[poids (kg)]],Tableau5[],2,1)</f>
        <v>lourd</v>
      </c>
      <c r="I967">
        <v>24580</v>
      </c>
      <c r="J967" t="str">
        <f>LEFT(Tableau4[[#This Row],[CP]],2)</f>
        <v>24</v>
      </c>
      <c r="K967" t="s">
        <v>99</v>
      </c>
    </row>
    <row r="968" spans="1:11" x14ac:dyDescent="0.3">
      <c r="A968" s="29">
        <v>42944</v>
      </c>
      <c r="B968" t="s">
        <v>26</v>
      </c>
      <c r="C968" t="str">
        <f>VLOOKUP(Tableau4[[#This Row],[code livreur]],Tableau1[],2,0)</f>
        <v>Jack</v>
      </c>
      <c r="D968" t="s">
        <v>142</v>
      </c>
      <c r="G968">
        <v>236</v>
      </c>
      <c r="H968" t="str">
        <f>VLOOKUP(Tableau4[[#This Row],[poids (kg)]],Tableau5[],2,1)</f>
        <v>lourd</v>
      </c>
      <c r="I968">
        <v>24390</v>
      </c>
      <c r="J968" t="str">
        <f>LEFT(Tableau4[[#This Row],[CP]],2)</f>
        <v>24</v>
      </c>
      <c r="K968" t="s">
        <v>82</v>
      </c>
    </row>
    <row r="969" spans="1:11" x14ac:dyDescent="0.3">
      <c r="A969" s="29">
        <v>42755</v>
      </c>
      <c r="B969" t="s">
        <v>29</v>
      </c>
      <c r="C969" t="str">
        <f>VLOOKUP(Tableau4[[#This Row],[code livreur]],Tableau1[],2,0)</f>
        <v>Mouton</v>
      </c>
      <c r="D969" t="s">
        <v>142</v>
      </c>
      <c r="G969">
        <v>237</v>
      </c>
      <c r="H969" t="str">
        <f>VLOOKUP(Tableau4[[#This Row],[poids (kg)]],Tableau5[],2,1)</f>
        <v>lourd</v>
      </c>
      <c r="I969">
        <v>24630</v>
      </c>
      <c r="J969" t="str">
        <f>LEFT(Tableau4[[#This Row],[CP]],2)</f>
        <v>24</v>
      </c>
      <c r="K969" t="s">
        <v>103</v>
      </c>
    </row>
    <row r="970" spans="1:11" x14ac:dyDescent="0.3">
      <c r="A970" s="29">
        <v>42805</v>
      </c>
      <c r="B970" t="s">
        <v>27</v>
      </c>
      <c r="C970" t="str">
        <f>VLOOKUP(Tableau4[[#This Row],[code livreur]],Tableau1[],2,0)</f>
        <v>Niki</v>
      </c>
      <c r="D970" t="s">
        <v>143</v>
      </c>
      <c r="G970">
        <v>237</v>
      </c>
      <c r="H970" t="str">
        <f>VLOOKUP(Tableau4[[#This Row],[poids (kg)]],Tableau5[],2,1)</f>
        <v>lourd</v>
      </c>
      <c r="I970">
        <v>24200</v>
      </c>
      <c r="J970" t="str">
        <f>LEFT(Tableau4[[#This Row],[CP]],2)</f>
        <v>24</v>
      </c>
      <c r="K970" t="s">
        <v>67</v>
      </c>
    </row>
    <row r="971" spans="1:11" x14ac:dyDescent="0.3">
      <c r="A971" s="29">
        <v>43074</v>
      </c>
      <c r="B971" t="s">
        <v>16</v>
      </c>
      <c r="C971" t="str">
        <f>VLOOKUP(Tableau4[[#This Row],[code livreur]],Tableau1[],2,0)</f>
        <v>Prost</v>
      </c>
      <c r="D971" t="s">
        <v>143</v>
      </c>
      <c r="G971">
        <v>237</v>
      </c>
      <c r="H971" t="str">
        <f>VLOOKUP(Tableau4[[#This Row],[poids (kg)]],Tableau5[],2,1)</f>
        <v>lourd</v>
      </c>
      <c r="I971">
        <v>24320</v>
      </c>
      <c r="J971" t="str">
        <f>LEFT(Tableau4[[#This Row],[CP]],2)</f>
        <v>24</v>
      </c>
      <c r="K971" t="s">
        <v>76</v>
      </c>
    </row>
    <row r="972" spans="1:11" x14ac:dyDescent="0.3">
      <c r="A972" s="29">
        <v>42895</v>
      </c>
      <c r="B972" t="s">
        <v>28</v>
      </c>
      <c r="C972" t="str">
        <f>VLOOKUP(Tableau4[[#This Row],[code livreur]],Tableau1[],2,0)</f>
        <v>Thirion</v>
      </c>
      <c r="D972" t="s">
        <v>142</v>
      </c>
      <c r="F972" t="s">
        <v>148</v>
      </c>
      <c r="G972">
        <v>239</v>
      </c>
      <c r="H972" t="str">
        <f>VLOOKUP(Tableau4[[#This Row],[poids (kg)]],Tableau5[],2,1)</f>
        <v>lourd</v>
      </c>
      <c r="I972">
        <v>24300</v>
      </c>
      <c r="J972" t="str">
        <f>LEFT(Tableau4[[#This Row],[CP]],2)</f>
        <v>24</v>
      </c>
      <c r="K972" t="s">
        <v>75</v>
      </c>
    </row>
    <row r="973" spans="1:11" x14ac:dyDescent="0.3">
      <c r="A973" s="29">
        <v>42990</v>
      </c>
      <c r="B973" t="s">
        <v>17</v>
      </c>
      <c r="C973" t="str">
        <f>VLOOKUP(Tableau4[[#This Row],[code livreur]],Tableau1[],2,0)</f>
        <v>Vettel</v>
      </c>
      <c r="D973" t="s">
        <v>142</v>
      </c>
      <c r="G973">
        <v>239</v>
      </c>
      <c r="H973" t="str">
        <f>VLOOKUP(Tableau4[[#This Row],[poids (kg)]],Tableau5[],2,1)</f>
        <v>lourd</v>
      </c>
      <c r="I973">
        <v>24750</v>
      </c>
      <c r="J973" t="str">
        <f>LEFT(Tableau4[[#This Row],[CP]],2)</f>
        <v>24</v>
      </c>
      <c r="K973" t="s">
        <v>51</v>
      </c>
    </row>
    <row r="974" spans="1:11" x14ac:dyDescent="0.3">
      <c r="A974" s="29">
        <v>43081</v>
      </c>
      <c r="B974" t="s">
        <v>19</v>
      </c>
      <c r="C974" t="str">
        <f>VLOOKUP(Tableau4[[#This Row],[code livreur]],Tableau1[],2,0)</f>
        <v>Dan</v>
      </c>
      <c r="D974" t="s">
        <v>142</v>
      </c>
      <c r="G974">
        <v>242</v>
      </c>
      <c r="H974" t="str">
        <f>VLOOKUP(Tableau4[[#This Row],[poids (kg)]],Tableau5[],2,1)</f>
        <v>lourd</v>
      </c>
      <c r="I974">
        <v>24220</v>
      </c>
      <c r="J974" t="str">
        <f>LEFT(Tableau4[[#This Row],[CP]],2)</f>
        <v>24</v>
      </c>
      <c r="K974" t="s">
        <v>55</v>
      </c>
    </row>
    <row r="975" spans="1:11" x14ac:dyDescent="0.3">
      <c r="A975" s="29">
        <v>42873</v>
      </c>
      <c r="B975" t="s">
        <v>30</v>
      </c>
      <c r="C975" t="str">
        <f>VLOOKUP(Tableau4[[#This Row],[code livreur]],Tableau1[],2,0)</f>
        <v>Du Gast</v>
      </c>
      <c r="D975" t="s">
        <v>142</v>
      </c>
      <c r="G975">
        <v>245</v>
      </c>
      <c r="H975" t="str">
        <f>VLOOKUP(Tableau4[[#This Row],[poids (kg)]],Tableau5[],2,1)</f>
        <v>lourd</v>
      </c>
      <c r="I975">
        <v>24500</v>
      </c>
      <c r="J975" t="str">
        <f>LEFT(Tableau4[[#This Row],[CP]],2)</f>
        <v>24</v>
      </c>
      <c r="K975" t="s">
        <v>91</v>
      </c>
    </row>
    <row r="976" spans="1:11" x14ac:dyDescent="0.3">
      <c r="A976" s="29">
        <v>42952</v>
      </c>
      <c r="B976" t="s">
        <v>18</v>
      </c>
      <c r="C976" t="str">
        <f>VLOOKUP(Tableau4[[#This Row],[code livreur]],Tableau1[],2,0)</f>
        <v>Enzo</v>
      </c>
      <c r="D976" t="s">
        <v>142</v>
      </c>
      <c r="G976">
        <v>246</v>
      </c>
      <c r="H976" t="str">
        <f>VLOOKUP(Tableau4[[#This Row],[poids (kg)]],Tableau5[],2,1)</f>
        <v>lourd</v>
      </c>
      <c r="I976">
        <v>24610</v>
      </c>
      <c r="J976" t="str">
        <f>LEFT(Tableau4[[#This Row],[CP]],2)</f>
        <v>24</v>
      </c>
      <c r="K976" t="s">
        <v>101</v>
      </c>
    </row>
    <row r="977" spans="1:11" x14ac:dyDescent="0.3">
      <c r="A977" s="29">
        <v>43006</v>
      </c>
      <c r="B977" t="s">
        <v>26</v>
      </c>
      <c r="C977" t="str">
        <f>VLOOKUP(Tableau4[[#This Row],[code livreur]],Tableau1[],2,0)</f>
        <v>Jack</v>
      </c>
      <c r="D977" t="s">
        <v>142</v>
      </c>
      <c r="G977">
        <v>246</v>
      </c>
      <c r="H977" t="str">
        <f>VLOOKUP(Tableau4[[#This Row],[poids (kg)]],Tableau5[],2,1)</f>
        <v>lourd</v>
      </c>
      <c r="I977">
        <v>24610</v>
      </c>
      <c r="J977" t="str">
        <f>LEFT(Tableau4[[#This Row],[CP]],2)</f>
        <v>24</v>
      </c>
      <c r="K977" t="s">
        <v>101</v>
      </c>
    </row>
    <row r="978" spans="1:11" x14ac:dyDescent="0.3">
      <c r="A978" s="29">
        <v>43060</v>
      </c>
      <c r="B978" t="s">
        <v>29</v>
      </c>
      <c r="C978" t="str">
        <f>VLOOKUP(Tableau4[[#This Row],[code livreur]],Tableau1[],2,0)</f>
        <v>Mouton</v>
      </c>
      <c r="D978" t="s">
        <v>143</v>
      </c>
      <c r="G978">
        <v>247</v>
      </c>
      <c r="H978" t="str">
        <f>VLOOKUP(Tableau4[[#This Row],[poids (kg)]],Tableau5[],2,1)</f>
        <v>lourd</v>
      </c>
      <c r="I978">
        <v>24190</v>
      </c>
      <c r="J978" t="str">
        <f>LEFT(Tableau4[[#This Row],[CP]],2)</f>
        <v>24</v>
      </c>
      <c r="K978" t="s">
        <v>66</v>
      </c>
    </row>
    <row r="979" spans="1:11" x14ac:dyDescent="0.3">
      <c r="A979" s="29">
        <v>42845</v>
      </c>
      <c r="B979" t="s">
        <v>27</v>
      </c>
      <c r="C979" t="str">
        <f>VLOOKUP(Tableau4[[#This Row],[code livreur]],Tableau1[],2,0)</f>
        <v>Niki</v>
      </c>
      <c r="D979" t="s">
        <v>142</v>
      </c>
      <c r="G979">
        <v>248</v>
      </c>
      <c r="H979" t="str">
        <f>VLOOKUP(Tableau4[[#This Row],[poids (kg)]],Tableau5[],2,1)</f>
        <v>lourd</v>
      </c>
      <c r="I979">
        <v>24210</v>
      </c>
      <c r="J979" t="str">
        <f>LEFT(Tableau4[[#This Row],[CP]],2)</f>
        <v>24</v>
      </c>
      <c r="K979" t="s">
        <v>68</v>
      </c>
    </row>
    <row r="980" spans="1:11" x14ac:dyDescent="0.3">
      <c r="A980" s="29">
        <v>43011</v>
      </c>
      <c r="B980" t="s">
        <v>16</v>
      </c>
      <c r="C980" t="str">
        <f>VLOOKUP(Tableau4[[#This Row],[code livreur]],Tableau1[],2,0)</f>
        <v>Prost</v>
      </c>
      <c r="D980" t="s">
        <v>142</v>
      </c>
      <c r="G980">
        <v>248</v>
      </c>
      <c r="H980" t="str">
        <f>VLOOKUP(Tableau4[[#This Row],[poids (kg)]],Tableau5[],2,1)</f>
        <v>lourd</v>
      </c>
      <c r="I980">
        <v>24370</v>
      </c>
      <c r="J980" t="str">
        <f>LEFT(Tableau4[[#This Row],[CP]],2)</f>
        <v>24</v>
      </c>
      <c r="K980" t="s">
        <v>80</v>
      </c>
    </row>
    <row r="981" spans="1:11" x14ac:dyDescent="0.3">
      <c r="A981" s="29">
        <v>43090</v>
      </c>
      <c r="B981" t="s">
        <v>28</v>
      </c>
      <c r="C981" t="str">
        <f>VLOOKUP(Tableau4[[#This Row],[code livreur]],Tableau1[],2,0)</f>
        <v>Thirion</v>
      </c>
      <c r="D981" t="s">
        <v>142</v>
      </c>
      <c r="G981">
        <v>248</v>
      </c>
      <c r="H981" t="str">
        <f>VLOOKUP(Tableau4[[#This Row],[poids (kg)]],Tableau5[],2,1)</f>
        <v>lourd</v>
      </c>
      <c r="I981">
        <v>24300</v>
      </c>
      <c r="J981" t="str">
        <f>LEFT(Tableau4[[#This Row],[CP]],2)</f>
        <v>24</v>
      </c>
      <c r="K981" t="s">
        <v>75</v>
      </c>
    </row>
    <row r="982" spans="1:11" x14ac:dyDescent="0.3">
      <c r="A982" s="29">
        <v>42755</v>
      </c>
      <c r="B982" t="s">
        <v>17</v>
      </c>
      <c r="C982" t="str">
        <f>VLOOKUP(Tableau4[[#This Row],[code livreur]],Tableau1[],2,0)</f>
        <v>Vettel</v>
      </c>
      <c r="D982" t="s">
        <v>143</v>
      </c>
      <c r="G982">
        <v>249</v>
      </c>
      <c r="H982" t="str">
        <f>VLOOKUP(Tableau4[[#This Row],[poids (kg)]],Tableau5[],2,1)</f>
        <v>lourd</v>
      </c>
      <c r="I982">
        <v>24360</v>
      </c>
      <c r="J982" t="str">
        <f>LEFT(Tableau4[[#This Row],[CP]],2)</f>
        <v>24</v>
      </c>
      <c r="K982" t="s">
        <v>79</v>
      </c>
    </row>
    <row r="983" spans="1:11" x14ac:dyDescent="0.3">
      <c r="A983" s="29">
        <v>43065</v>
      </c>
      <c r="B983" t="s">
        <v>19</v>
      </c>
      <c r="C983" t="str">
        <f>VLOOKUP(Tableau4[[#This Row],[code livreur]],Tableau1[],2,0)</f>
        <v>Dan</v>
      </c>
      <c r="D983" t="s">
        <v>143</v>
      </c>
      <c r="G983">
        <v>249</v>
      </c>
      <c r="H983" t="str">
        <f>VLOOKUP(Tableau4[[#This Row],[poids (kg)]],Tableau5[],2,1)</f>
        <v>lourd</v>
      </c>
      <c r="I983">
        <v>24350</v>
      </c>
      <c r="J983" t="str">
        <f>LEFT(Tableau4[[#This Row],[CP]],2)</f>
        <v>24</v>
      </c>
      <c r="K983" t="s">
        <v>78</v>
      </c>
    </row>
    <row r="984" spans="1:11" x14ac:dyDescent="0.3">
      <c r="A984" s="29">
        <v>42805</v>
      </c>
      <c r="B984" t="s">
        <v>30</v>
      </c>
      <c r="C984" t="str">
        <f>VLOOKUP(Tableau4[[#This Row],[code livreur]],Tableau1[],2,0)</f>
        <v>Du Gast</v>
      </c>
      <c r="D984" t="s">
        <v>143</v>
      </c>
      <c r="G984">
        <v>250</v>
      </c>
      <c r="H984" t="str">
        <f>VLOOKUP(Tableau4[[#This Row],[poids (kg)]],Tableau5[],2,1)</f>
        <v>lourd</v>
      </c>
      <c r="I984">
        <v>24150</v>
      </c>
      <c r="J984" t="str">
        <f>LEFT(Tableau4[[#This Row],[CP]],2)</f>
        <v>24</v>
      </c>
      <c r="K984" t="s">
        <v>64</v>
      </c>
    </row>
    <row r="985" spans="1:11" x14ac:dyDescent="0.3">
      <c r="A985" s="29">
        <v>42994</v>
      </c>
      <c r="B985" t="s">
        <v>18</v>
      </c>
      <c r="C985" t="str">
        <f>VLOOKUP(Tableau4[[#This Row],[code livreur]],Tableau1[],2,0)</f>
        <v>Enzo</v>
      </c>
      <c r="D985" t="s">
        <v>144</v>
      </c>
      <c r="G985">
        <v>250</v>
      </c>
      <c r="H985" t="str">
        <f>VLOOKUP(Tableau4[[#This Row],[poids (kg)]],Tableau5[],2,1)</f>
        <v>lourd</v>
      </c>
      <c r="I985">
        <v>19000</v>
      </c>
      <c r="J985" t="str">
        <f>LEFT(Tableau4[[#This Row],[CP]],2)</f>
        <v>19</v>
      </c>
      <c r="K985" t="s">
        <v>150</v>
      </c>
    </row>
    <row r="986" spans="1:11" x14ac:dyDescent="0.3">
      <c r="A986" s="29">
        <v>43045</v>
      </c>
      <c r="B986" t="s">
        <v>26</v>
      </c>
      <c r="C986" t="str">
        <f>VLOOKUP(Tableau4[[#This Row],[code livreur]],Tableau1[],2,0)</f>
        <v>Jack</v>
      </c>
      <c r="D986" t="s">
        <v>143</v>
      </c>
      <c r="G986">
        <v>250</v>
      </c>
      <c r="H986" t="str">
        <f>VLOOKUP(Tableau4[[#This Row],[poids (kg)]],Tableau5[],2,1)</f>
        <v>lourd</v>
      </c>
      <c r="I986">
        <v>24290</v>
      </c>
      <c r="J986" t="str">
        <f>LEFT(Tableau4[[#This Row],[CP]],2)</f>
        <v>24</v>
      </c>
      <c r="K986" t="s">
        <v>74</v>
      </c>
    </row>
    <row r="987" spans="1:11" x14ac:dyDescent="0.3">
      <c r="A987" s="29">
        <v>42916</v>
      </c>
      <c r="B987" t="s">
        <v>29</v>
      </c>
      <c r="C987" t="str">
        <f>VLOOKUP(Tableau4[[#This Row],[code livreur]],Tableau1[],2,0)</f>
        <v>Mouton</v>
      </c>
      <c r="D987" t="s">
        <v>143</v>
      </c>
      <c r="G987">
        <v>251</v>
      </c>
      <c r="H987" t="str">
        <f>VLOOKUP(Tableau4[[#This Row],[poids (kg)]],Tableau5[],2,1)</f>
        <v>lourd</v>
      </c>
      <c r="I987">
        <v>24750</v>
      </c>
      <c r="J987" t="str">
        <f>LEFT(Tableau4[[#This Row],[CP]],2)</f>
        <v>24</v>
      </c>
      <c r="K987" t="s">
        <v>51</v>
      </c>
    </row>
    <row r="988" spans="1:11" x14ac:dyDescent="0.3">
      <c r="A988" s="29">
        <v>43022</v>
      </c>
      <c r="B988" t="s">
        <v>27</v>
      </c>
      <c r="C988" t="str">
        <f>VLOOKUP(Tableau4[[#This Row],[code livreur]],Tableau1[],2,0)</f>
        <v>Niki</v>
      </c>
      <c r="D988" t="s">
        <v>143</v>
      </c>
      <c r="G988">
        <v>251</v>
      </c>
      <c r="H988" t="str">
        <f>VLOOKUP(Tableau4[[#This Row],[poids (kg)]],Tableau5[],2,1)</f>
        <v>lourd</v>
      </c>
      <c r="I988">
        <v>24530</v>
      </c>
      <c r="J988" t="str">
        <f>LEFT(Tableau4[[#This Row],[CP]],2)</f>
        <v>24</v>
      </c>
      <c r="K988" t="s">
        <v>94</v>
      </c>
    </row>
    <row r="989" spans="1:11" x14ac:dyDescent="0.3">
      <c r="A989" s="29">
        <v>42753</v>
      </c>
      <c r="B989" t="s">
        <v>16</v>
      </c>
      <c r="C989" t="str">
        <f>VLOOKUP(Tableau4[[#This Row],[code livreur]],Tableau1[],2,0)</f>
        <v>Prost</v>
      </c>
      <c r="D989" t="s">
        <v>142</v>
      </c>
      <c r="G989">
        <v>252</v>
      </c>
      <c r="H989" t="str">
        <f>VLOOKUP(Tableau4[[#This Row],[poids (kg)]],Tableau5[],2,1)</f>
        <v>lourd</v>
      </c>
      <c r="I989">
        <v>24170</v>
      </c>
      <c r="J989" t="str">
        <f>LEFT(Tableau4[[#This Row],[CP]],2)</f>
        <v>24</v>
      </c>
      <c r="K989" t="s">
        <v>50</v>
      </c>
    </row>
    <row r="990" spans="1:11" x14ac:dyDescent="0.3">
      <c r="A990" s="29">
        <v>42770</v>
      </c>
      <c r="B990" t="s">
        <v>28</v>
      </c>
      <c r="C990" t="str">
        <f>VLOOKUP(Tableau4[[#This Row],[code livreur]],Tableau1[],2,0)</f>
        <v>Thirion</v>
      </c>
      <c r="D990" t="s">
        <v>145</v>
      </c>
      <c r="G990">
        <v>252</v>
      </c>
      <c r="H990" t="str">
        <f>VLOOKUP(Tableau4[[#This Row],[poids (kg)]],Tableau5[],2,1)</f>
        <v>lourd</v>
      </c>
      <c r="I990">
        <v>24800</v>
      </c>
      <c r="J990" t="str">
        <f>LEFT(Tableau4[[#This Row],[CP]],2)</f>
        <v>24</v>
      </c>
      <c r="K990" t="s">
        <v>107</v>
      </c>
    </row>
    <row r="991" spans="1:11" x14ac:dyDescent="0.3">
      <c r="A991" s="29">
        <v>42862</v>
      </c>
      <c r="B991" t="s">
        <v>17</v>
      </c>
      <c r="C991" t="str">
        <f>VLOOKUP(Tableau4[[#This Row],[code livreur]],Tableau1[],2,0)</f>
        <v>Vettel</v>
      </c>
      <c r="D991" t="s">
        <v>143</v>
      </c>
      <c r="G991">
        <v>252</v>
      </c>
      <c r="H991" t="str">
        <f>VLOOKUP(Tableau4[[#This Row],[poids (kg)]],Tableau5[],2,1)</f>
        <v>lourd</v>
      </c>
      <c r="I991">
        <v>24490</v>
      </c>
      <c r="J991" t="str">
        <f>LEFT(Tableau4[[#This Row],[CP]],2)</f>
        <v>24</v>
      </c>
      <c r="K991" t="s">
        <v>90</v>
      </c>
    </row>
    <row r="992" spans="1:11" x14ac:dyDescent="0.3">
      <c r="A992" s="29">
        <v>42836</v>
      </c>
      <c r="B992" t="s">
        <v>19</v>
      </c>
      <c r="C992" t="str">
        <f>VLOOKUP(Tableau4[[#This Row],[code livreur]],Tableau1[],2,0)</f>
        <v>Dan</v>
      </c>
      <c r="D992" t="s">
        <v>143</v>
      </c>
      <c r="G992">
        <v>254</v>
      </c>
      <c r="H992" t="str">
        <f>VLOOKUP(Tableau4[[#This Row],[poids (kg)]],Tableau5[],2,1)</f>
        <v>lourd</v>
      </c>
      <c r="I992">
        <v>24700</v>
      </c>
      <c r="J992" t="str">
        <f>LEFT(Tableau4[[#This Row],[CP]],2)</f>
        <v>24</v>
      </c>
      <c r="K992" t="s">
        <v>106</v>
      </c>
    </row>
    <row r="993" spans="1:11" x14ac:dyDescent="0.3">
      <c r="A993" s="29">
        <v>42994</v>
      </c>
      <c r="B993" t="s">
        <v>30</v>
      </c>
      <c r="C993" t="str">
        <f>VLOOKUP(Tableau4[[#This Row],[code livreur]],Tableau1[],2,0)</f>
        <v>Du Gast</v>
      </c>
      <c r="D993" t="s">
        <v>146</v>
      </c>
      <c r="G993">
        <v>254</v>
      </c>
      <c r="H993" t="str">
        <f>VLOOKUP(Tableau4[[#This Row],[poids (kg)]],Tableau5[],2,1)</f>
        <v>lourd</v>
      </c>
      <c r="I993">
        <v>24590</v>
      </c>
      <c r="J993" t="str">
        <f>LEFT(Tableau4[[#This Row],[CP]],2)</f>
        <v>24</v>
      </c>
      <c r="K993" t="s">
        <v>100</v>
      </c>
    </row>
    <row r="994" spans="1:11" x14ac:dyDescent="0.3">
      <c r="A994" s="29">
        <v>42863</v>
      </c>
      <c r="B994" t="s">
        <v>18</v>
      </c>
      <c r="C994" t="str">
        <f>VLOOKUP(Tableau4[[#This Row],[code livreur]],Tableau1[],2,0)</f>
        <v>Enzo</v>
      </c>
      <c r="D994" t="s">
        <v>143</v>
      </c>
      <c r="G994">
        <v>255</v>
      </c>
      <c r="H994" t="str">
        <f>VLOOKUP(Tableau4[[#This Row],[poids (kg)]],Tableau5[],2,1)</f>
        <v>lourd</v>
      </c>
      <c r="I994">
        <v>24490</v>
      </c>
      <c r="J994" t="str">
        <f>LEFT(Tableau4[[#This Row],[CP]],2)</f>
        <v>24</v>
      </c>
      <c r="K994" t="s">
        <v>90</v>
      </c>
    </row>
    <row r="995" spans="1:11" x14ac:dyDescent="0.3">
      <c r="A995" s="29">
        <v>42983</v>
      </c>
      <c r="B995" t="s">
        <v>26</v>
      </c>
      <c r="C995" t="str">
        <f>VLOOKUP(Tableau4[[#This Row],[code livreur]],Tableau1[],2,0)</f>
        <v>Jack</v>
      </c>
      <c r="D995" t="s">
        <v>142</v>
      </c>
      <c r="G995">
        <v>256</v>
      </c>
      <c r="H995" t="str">
        <f>VLOOKUP(Tableau4[[#This Row],[poids (kg)]],Tableau5[],2,1)</f>
        <v>lourd</v>
      </c>
      <c r="I995">
        <v>24570</v>
      </c>
      <c r="J995" t="str">
        <f>LEFT(Tableau4[[#This Row],[CP]],2)</f>
        <v>24</v>
      </c>
      <c r="K995" t="s">
        <v>98</v>
      </c>
    </row>
    <row r="996" spans="1:11" x14ac:dyDescent="0.3">
      <c r="A996" s="29">
        <v>43053</v>
      </c>
      <c r="B996" t="s">
        <v>29</v>
      </c>
      <c r="C996" t="str">
        <f>VLOOKUP(Tableau4[[#This Row],[code livreur]],Tableau1[],2,0)</f>
        <v>Mouton</v>
      </c>
      <c r="D996" t="s">
        <v>146</v>
      </c>
      <c r="G996">
        <v>256</v>
      </c>
      <c r="H996" t="str">
        <f>VLOOKUP(Tableau4[[#This Row],[poids (kg)]],Tableau5[],2,1)</f>
        <v>lourd</v>
      </c>
      <c r="I996">
        <v>24260</v>
      </c>
      <c r="J996" t="str">
        <f>LEFT(Tableau4[[#This Row],[CP]],2)</f>
        <v>24</v>
      </c>
      <c r="K996" t="s">
        <v>72</v>
      </c>
    </row>
    <row r="997" spans="1:11" x14ac:dyDescent="0.3">
      <c r="A997" s="29">
        <v>42828</v>
      </c>
      <c r="B997" t="s">
        <v>27</v>
      </c>
      <c r="C997" t="str">
        <f>VLOOKUP(Tableau4[[#This Row],[code livreur]],Tableau1[],2,0)</f>
        <v>Niki</v>
      </c>
      <c r="D997" t="s">
        <v>143</v>
      </c>
      <c r="G997">
        <v>257</v>
      </c>
      <c r="H997" t="str">
        <f>VLOOKUP(Tableau4[[#This Row],[poids (kg)]],Tableau5[],2,1)</f>
        <v>lourd</v>
      </c>
      <c r="I997">
        <v>24490</v>
      </c>
      <c r="J997" t="str">
        <f>LEFT(Tableau4[[#This Row],[CP]],2)</f>
        <v>24</v>
      </c>
      <c r="K997" t="s">
        <v>90</v>
      </c>
    </row>
    <row r="998" spans="1:11" x14ac:dyDescent="0.3">
      <c r="A998" s="29">
        <v>43087</v>
      </c>
      <c r="B998" t="s">
        <v>16</v>
      </c>
      <c r="C998" t="str">
        <f>VLOOKUP(Tableau4[[#This Row],[code livreur]],Tableau1[],2,0)</f>
        <v>Prost</v>
      </c>
      <c r="D998" t="s">
        <v>143</v>
      </c>
      <c r="G998">
        <v>257</v>
      </c>
      <c r="H998" t="str">
        <f>VLOOKUP(Tableau4[[#This Row],[poids (kg)]],Tableau5[],2,1)</f>
        <v>lourd</v>
      </c>
      <c r="I998">
        <v>19100</v>
      </c>
      <c r="J998" t="str">
        <f>LEFT(Tableau4[[#This Row],[CP]],2)</f>
        <v>19</v>
      </c>
      <c r="K998" t="s">
        <v>149</v>
      </c>
    </row>
    <row r="999" spans="1:11" x14ac:dyDescent="0.3">
      <c r="A999" s="29">
        <v>42875</v>
      </c>
      <c r="B999" t="s">
        <v>28</v>
      </c>
      <c r="C999" t="str">
        <f>VLOOKUP(Tableau4[[#This Row],[code livreur]],Tableau1[],2,0)</f>
        <v>Thirion</v>
      </c>
      <c r="D999" t="s">
        <v>142</v>
      </c>
      <c r="G999">
        <v>258</v>
      </c>
      <c r="H999" t="str">
        <f>VLOOKUP(Tableau4[[#This Row],[poids (kg)]],Tableau5[],2,1)</f>
        <v>lourd</v>
      </c>
      <c r="I999">
        <v>24480</v>
      </c>
      <c r="J999" t="str">
        <f>LEFT(Tableau4[[#This Row],[CP]],2)</f>
        <v>24</v>
      </c>
      <c r="K999" t="s">
        <v>89</v>
      </c>
    </row>
    <row r="1000" spans="1:11" x14ac:dyDescent="0.3">
      <c r="A1000" s="29">
        <v>42991</v>
      </c>
      <c r="B1000" t="s">
        <v>17</v>
      </c>
      <c r="C1000" t="str">
        <f>VLOOKUP(Tableau4[[#This Row],[code livreur]],Tableau1[],2,0)</f>
        <v>Vettel</v>
      </c>
      <c r="D1000" t="s">
        <v>145</v>
      </c>
      <c r="F1000" t="s">
        <v>148</v>
      </c>
      <c r="G1000">
        <v>258</v>
      </c>
      <c r="H1000" t="str">
        <f>VLOOKUP(Tableau4[[#This Row],[poids (kg)]],Tableau5[],2,1)</f>
        <v>lourd</v>
      </c>
      <c r="I1000">
        <v>24350</v>
      </c>
      <c r="J1000" t="str">
        <f>LEFT(Tableau4[[#This Row],[CP]],2)</f>
        <v>24</v>
      </c>
      <c r="K1000" t="s">
        <v>78</v>
      </c>
    </row>
    <row r="1001" spans="1:11" x14ac:dyDescent="0.3">
      <c r="A1001" s="29">
        <v>42993</v>
      </c>
      <c r="B1001" t="s">
        <v>19</v>
      </c>
      <c r="C1001" t="str">
        <f>VLOOKUP(Tableau4[[#This Row],[code livreur]],Tableau1[],2,0)</f>
        <v>Dan</v>
      </c>
      <c r="D1001" t="s">
        <v>142</v>
      </c>
      <c r="G1001">
        <v>259</v>
      </c>
      <c r="H1001" t="str">
        <f>VLOOKUP(Tableau4[[#This Row],[poids (kg)]],Tableau5[],2,1)</f>
        <v>lourd</v>
      </c>
      <c r="I1001">
        <v>24160</v>
      </c>
      <c r="J1001" t="str">
        <f>LEFT(Tableau4[[#This Row],[CP]],2)</f>
        <v>24</v>
      </c>
      <c r="K1001" t="s">
        <v>65</v>
      </c>
    </row>
    <row r="1002" spans="1:11" x14ac:dyDescent="0.3">
      <c r="A1002" s="29">
        <v>43097</v>
      </c>
      <c r="B1002" t="s">
        <v>30</v>
      </c>
      <c r="C1002" t="str">
        <f>VLOOKUP(Tableau4[[#This Row],[code livreur]],Tableau1[],2,0)</f>
        <v>Du Gast</v>
      </c>
      <c r="D1002" t="s">
        <v>142</v>
      </c>
      <c r="G1002">
        <v>259</v>
      </c>
      <c r="H1002" t="str">
        <f>VLOOKUP(Tableau4[[#This Row],[poids (kg)]],Tableau5[],2,1)</f>
        <v>lourd</v>
      </c>
      <c r="I1002">
        <v>24100</v>
      </c>
      <c r="J1002" t="str">
        <f>LEFT(Tableau4[[#This Row],[CP]],2)</f>
        <v>24</v>
      </c>
      <c r="K1002" t="s">
        <v>59</v>
      </c>
    </row>
    <row r="1003" spans="1:11" x14ac:dyDescent="0.3">
      <c r="A1003" s="29">
        <v>43064</v>
      </c>
      <c r="B1003" t="s">
        <v>18</v>
      </c>
      <c r="C1003" t="str">
        <f>VLOOKUP(Tableau4[[#This Row],[code livreur]],Tableau1[],2,0)</f>
        <v>Enzo</v>
      </c>
      <c r="D1003" t="s">
        <v>143</v>
      </c>
      <c r="G1003">
        <v>260</v>
      </c>
      <c r="H1003" t="str">
        <f>VLOOKUP(Tableau4[[#This Row],[poids (kg)]],Tableau5[],2,1)</f>
        <v>lourd</v>
      </c>
      <c r="I1003">
        <v>24380</v>
      </c>
      <c r="J1003" t="str">
        <f>LEFT(Tableau4[[#This Row],[CP]],2)</f>
        <v>24</v>
      </c>
      <c r="K1003" t="s">
        <v>81</v>
      </c>
    </row>
    <row r="1004" spans="1:11" x14ac:dyDescent="0.3">
      <c r="A1004" s="29">
        <v>42912</v>
      </c>
      <c r="B1004" t="s">
        <v>26</v>
      </c>
      <c r="C1004" t="str">
        <f>VLOOKUP(Tableau4[[#This Row],[code livreur]],Tableau1[],2,0)</f>
        <v>Jack</v>
      </c>
      <c r="D1004" t="s">
        <v>142</v>
      </c>
      <c r="G1004">
        <v>261</v>
      </c>
      <c r="H1004" t="str">
        <f>VLOOKUP(Tableau4[[#This Row],[poids (kg)]],Tableau5[],2,1)</f>
        <v>lourd</v>
      </c>
      <c r="I1004">
        <v>24390</v>
      </c>
      <c r="J1004" t="str">
        <f>LEFT(Tableau4[[#This Row],[CP]],2)</f>
        <v>24</v>
      </c>
      <c r="K1004" t="s">
        <v>82</v>
      </c>
    </row>
    <row r="1005" spans="1:11" x14ac:dyDescent="0.3">
      <c r="A1005" s="29">
        <v>42965</v>
      </c>
      <c r="B1005" t="s">
        <v>29</v>
      </c>
      <c r="C1005" t="str">
        <f>VLOOKUP(Tableau4[[#This Row],[code livreur]],Tableau1[],2,0)</f>
        <v>Mouton</v>
      </c>
      <c r="D1005" t="s">
        <v>142</v>
      </c>
      <c r="G1005">
        <v>261</v>
      </c>
      <c r="H1005" t="str">
        <f>VLOOKUP(Tableau4[[#This Row],[poids (kg)]],Tableau5[],2,1)</f>
        <v>lourd</v>
      </c>
      <c r="I1005">
        <v>24520</v>
      </c>
      <c r="J1005" t="str">
        <f>LEFT(Tableau4[[#This Row],[CP]],2)</f>
        <v>24</v>
      </c>
      <c r="K1005" t="s">
        <v>93</v>
      </c>
    </row>
    <row r="1006" spans="1:11" x14ac:dyDescent="0.3">
      <c r="A1006" s="29">
        <v>42931</v>
      </c>
      <c r="B1006" t="s">
        <v>27</v>
      </c>
      <c r="C1006" t="str">
        <f>VLOOKUP(Tableau4[[#This Row],[code livreur]],Tableau1[],2,0)</f>
        <v>Niki</v>
      </c>
      <c r="D1006" t="s">
        <v>143</v>
      </c>
      <c r="G1006">
        <v>262</v>
      </c>
      <c r="H1006" t="str">
        <f>VLOOKUP(Tableau4[[#This Row],[poids (kg)]],Tableau5[],2,1)</f>
        <v>lourd</v>
      </c>
      <c r="I1006">
        <v>24680</v>
      </c>
      <c r="J1006" t="str">
        <f>LEFT(Tableau4[[#This Row],[CP]],2)</f>
        <v>24</v>
      </c>
      <c r="K1006" t="s">
        <v>105</v>
      </c>
    </row>
    <row r="1007" spans="1:11" x14ac:dyDescent="0.3">
      <c r="A1007" s="29">
        <v>43052</v>
      </c>
      <c r="B1007" t="s">
        <v>16</v>
      </c>
      <c r="C1007" t="str">
        <f>VLOOKUP(Tableau4[[#This Row],[code livreur]],Tableau1[],2,0)</f>
        <v>Prost</v>
      </c>
      <c r="D1007" t="s">
        <v>142</v>
      </c>
      <c r="G1007">
        <v>262</v>
      </c>
      <c r="H1007" t="str">
        <f>VLOOKUP(Tableau4[[#This Row],[poids (kg)]],Tableau5[],2,1)</f>
        <v>lourd</v>
      </c>
      <c r="I1007">
        <v>24660</v>
      </c>
      <c r="J1007" t="str">
        <f>LEFT(Tableau4[[#This Row],[CP]],2)</f>
        <v>24</v>
      </c>
      <c r="K1007" t="s">
        <v>54</v>
      </c>
    </row>
    <row r="1008" spans="1:11" x14ac:dyDescent="0.3">
      <c r="A1008" s="29">
        <v>42747</v>
      </c>
      <c r="B1008" t="s">
        <v>28</v>
      </c>
      <c r="C1008" t="str">
        <f>VLOOKUP(Tableau4[[#This Row],[code livreur]],Tableau1[],2,0)</f>
        <v>Thirion</v>
      </c>
      <c r="D1008" t="s">
        <v>143</v>
      </c>
      <c r="G1008">
        <v>263</v>
      </c>
      <c r="H1008" t="str">
        <f>VLOOKUP(Tableau4[[#This Row],[poids (kg)]],Tableau5[],2,1)</f>
        <v>lourd</v>
      </c>
      <c r="I1008">
        <v>24230</v>
      </c>
      <c r="J1008" t="str">
        <f>LEFT(Tableau4[[#This Row],[CP]],2)</f>
        <v>24</v>
      </c>
      <c r="K1008" t="s">
        <v>69</v>
      </c>
    </row>
    <row r="1009" spans="1:11" x14ac:dyDescent="0.3">
      <c r="A1009" s="29">
        <v>42832</v>
      </c>
      <c r="B1009" t="s">
        <v>17</v>
      </c>
      <c r="C1009" t="str">
        <f>VLOOKUP(Tableau4[[#This Row],[code livreur]],Tableau1[],2,0)</f>
        <v>Vettel</v>
      </c>
      <c r="D1009" t="s">
        <v>142</v>
      </c>
      <c r="G1009">
        <v>265</v>
      </c>
      <c r="H1009" t="str">
        <f>VLOOKUP(Tableau4[[#This Row],[poids (kg)]],Tableau5[],2,1)</f>
        <v>lourd</v>
      </c>
      <c r="I1009">
        <v>24250</v>
      </c>
      <c r="J1009" t="str">
        <f>LEFT(Tableau4[[#This Row],[CP]],2)</f>
        <v>24</v>
      </c>
      <c r="K1009" t="s">
        <v>71</v>
      </c>
    </row>
    <row r="1010" spans="1:11" x14ac:dyDescent="0.3">
      <c r="A1010" s="29">
        <v>42960</v>
      </c>
      <c r="B1010" t="s">
        <v>19</v>
      </c>
      <c r="C1010" t="str">
        <f>VLOOKUP(Tableau4[[#This Row],[code livreur]],Tableau1[],2,0)</f>
        <v>Dan</v>
      </c>
      <c r="D1010" t="s">
        <v>142</v>
      </c>
      <c r="G1010">
        <v>265</v>
      </c>
      <c r="H1010" t="str">
        <f>VLOOKUP(Tableau4[[#This Row],[poids (kg)]],Tableau5[],2,1)</f>
        <v>lourd</v>
      </c>
      <c r="I1010">
        <v>24380</v>
      </c>
      <c r="J1010" t="str">
        <f>LEFT(Tableau4[[#This Row],[CP]],2)</f>
        <v>24</v>
      </c>
      <c r="K1010" t="s">
        <v>81</v>
      </c>
    </row>
    <row r="1011" spans="1:11" x14ac:dyDescent="0.3">
      <c r="A1011" s="29">
        <v>42738</v>
      </c>
      <c r="B1011" t="s">
        <v>30</v>
      </c>
      <c r="C1011" t="str">
        <f>VLOOKUP(Tableau4[[#This Row],[code livreur]],Tableau1[],2,0)</f>
        <v>Du Gast</v>
      </c>
      <c r="D1011" t="s">
        <v>142</v>
      </c>
      <c r="G1011">
        <v>266</v>
      </c>
      <c r="H1011" t="str">
        <f>VLOOKUP(Tableau4[[#This Row],[poids (kg)]],Tableau5[],2,1)</f>
        <v>lourd</v>
      </c>
      <c r="I1011">
        <v>24450</v>
      </c>
      <c r="J1011" t="str">
        <f>LEFT(Tableau4[[#This Row],[CP]],2)</f>
        <v>24</v>
      </c>
      <c r="K1011" t="s">
        <v>86</v>
      </c>
    </row>
    <row r="1012" spans="1:11" x14ac:dyDescent="0.3">
      <c r="A1012" s="29">
        <v>42893</v>
      </c>
      <c r="B1012" t="s">
        <v>18</v>
      </c>
      <c r="C1012" t="str">
        <f>VLOOKUP(Tableau4[[#This Row],[code livreur]],Tableau1[],2,0)</f>
        <v>Enzo</v>
      </c>
      <c r="D1012" t="s">
        <v>143</v>
      </c>
      <c r="G1012">
        <v>266</v>
      </c>
      <c r="H1012" t="str">
        <f>VLOOKUP(Tableau4[[#This Row],[poids (kg)]],Tableau5[],2,1)</f>
        <v>lourd</v>
      </c>
      <c r="I1012">
        <v>24470</v>
      </c>
      <c r="J1012" t="str">
        <f>LEFT(Tableau4[[#This Row],[CP]],2)</f>
        <v>24</v>
      </c>
      <c r="K1012" t="s">
        <v>88</v>
      </c>
    </row>
    <row r="1013" spans="1:11" x14ac:dyDescent="0.3">
      <c r="A1013" s="29">
        <v>42938</v>
      </c>
      <c r="B1013" t="s">
        <v>26</v>
      </c>
      <c r="C1013" t="str">
        <f>VLOOKUP(Tableau4[[#This Row],[code livreur]],Tableau1[],2,0)</f>
        <v>Jack</v>
      </c>
      <c r="D1013" t="s">
        <v>143</v>
      </c>
      <c r="G1013">
        <v>268</v>
      </c>
      <c r="H1013" t="str">
        <f>VLOOKUP(Tableau4[[#This Row],[poids (kg)]],Tableau5[],2,1)</f>
        <v>lourd</v>
      </c>
      <c r="I1013">
        <v>24500</v>
      </c>
      <c r="J1013" t="str">
        <f>LEFT(Tableau4[[#This Row],[CP]],2)</f>
        <v>24</v>
      </c>
      <c r="K1013" t="s">
        <v>91</v>
      </c>
    </row>
    <row r="1014" spans="1:11" x14ac:dyDescent="0.3">
      <c r="A1014" s="29">
        <v>43029</v>
      </c>
      <c r="B1014" t="s">
        <v>29</v>
      </c>
      <c r="C1014" t="str">
        <f>VLOOKUP(Tableau4[[#This Row],[code livreur]],Tableau1[],2,0)</f>
        <v>Mouton</v>
      </c>
      <c r="D1014" t="s">
        <v>142</v>
      </c>
      <c r="G1014">
        <v>268</v>
      </c>
      <c r="H1014" t="str">
        <f>VLOOKUP(Tableau4[[#This Row],[poids (kg)]],Tableau5[],2,1)</f>
        <v>lourd</v>
      </c>
      <c r="I1014">
        <v>24620</v>
      </c>
      <c r="J1014" t="str">
        <f>LEFT(Tableau4[[#This Row],[CP]],2)</f>
        <v>24</v>
      </c>
      <c r="K1014" t="s">
        <v>102</v>
      </c>
    </row>
    <row r="1015" spans="1:11" x14ac:dyDescent="0.3">
      <c r="A1015" s="29">
        <v>42944</v>
      </c>
      <c r="B1015" t="s">
        <v>27</v>
      </c>
      <c r="C1015" t="str">
        <f>VLOOKUP(Tableau4[[#This Row],[code livreur]],Tableau1[],2,0)</f>
        <v>Niki</v>
      </c>
      <c r="D1015" t="s">
        <v>142</v>
      </c>
      <c r="G1015">
        <v>269</v>
      </c>
      <c r="H1015" t="str">
        <f>VLOOKUP(Tableau4[[#This Row],[poids (kg)]],Tableau5[],2,1)</f>
        <v>lourd</v>
      </c>
      <c r="I1015">
        <v>24530</v>
      </c>
      <c r="J1015" t="str">
        <f>LEFT(Tableau4[[#This Row],[CP]],2)</f>
        <v>24</v>
      </c>
      <c r="K1015" t="s">
        <v>94</v>
      </c>
    </row>
    <row r="1016" spans="1:11" x14ac:dyDescent="0.3">
      <c r="A1016" s="29">
        <v>43036</v>
      </c>
      <c r="B1016" t="s">
        <v>16</v>
      </c>
      <c r="C1016" t="str">
        <f>VLOOKUP(Tableau4[[#This Row],[code livreur]],Tableau1[],2,0)</f>
        <v>Prost</v>
      </c>
      <c r="D1016" t="s">
        <v>142</v>
      </c>
      <c r="G1016">
        <v>269</v>
      </c>
      <c r="H1016" t="str">
        <f>VLOOKUP(Tableau4[[#This Row],[poids (kg)]],Tableau5[],2,1)</f>
        <v>lourd</v>
      </c>
      <c r="I1016">
        <v>24310</v>
      </c>
      <c r="J1016" t="str">
        <f>LEFT(Tableau4[[#This Row],[CP]],2)</f>
        <v>24</v>
      </c>
      <c r="K1016" t="s">
        <v>49</v>
      </c>
    </row>
    <row r="1017" spans="1:11" x14ac:dyDescent="0.3">
      <c r="A1017" s="29">
        <v>42744</v>
      </c>
      <c r="B1017" t="s">
        <v>28</v>
      </c>
      <c r="C1017" t="str">
        <f>VLOOKUP(Tableau4[[#This Row],[code livreur]],Tableau1[],2,0)</f>
        <v>Thirion</v>
      </c>
      <c r="D1017" t="s">
        <v>142</v>
      </c>
      <c r="G1017">
        <v>270</v>
      </c>
      <c r="H1017" t="str">
        <f>VLOOKUP(Tableau4[[#This Row],[poids (kg)]],Tableau5[],2,1)</f>
        <v>lourd</v>
      </c>
      <c r="I1017">
        <v>24330</v>
      </c>
      <c r="J1017" t="str">
        <f>LEFT(Tableau4[[#This Row],[CP]],2)</f>
        <v>24</v>
      </c>
      <c r="K1017" t="s">
        <v>77</v>
      </c>
    </row>
    <row r="1018" spans="1:11" x14ac:dyDescent="0.3">
      <c r="A1018" s="29">
        <v>42862</v>
      </c>
      <c r="B1018" t="s">
        <v>17</v>
      </c>
      <c r="C1018" t="str">
        <f>VLOOKUP(Tableau4[[#This Row],[code livreur]],Tableau1[],2,0)</f>
        <v>Vettel</v>
      </c>
      <c r="D1018" t="s">
        <v>143</v>
      </c>
      <c r="G1018">
        <v>270</v>
      </c>
      <c r="H1018" t="str">
        <f>VLOOKUP(Tableau4[[#This Row],[poids (kg)]],Tableau5[],2,1)</f>
        <v>lourd</v>
      </c>
      <c r="I1018">
        <v>24130</v>
      </c>
      <c r="J1018" t="str">
        <f>LEFT(Tableau4[[#This Row],[CP]],2)</f>
        <v>24</v>
      </c>
      <c r="K1018" t="s">
        <v>62</v>
      </c>
    </row>
    <row r="1019" spans="1:11" x14ac:dyDescent="0.3">
      <c r="A1019" s="29">
        <v>42841</v>
      </c>
      <c r="B1019" t="s">
        <v>19</v>
      </c>
      <c r="C1019" t="str">
        <f>VLOOKUP(Tableau4[[#This Row],[code livreur]],Tableau1[],2,0)</f>
        <v>Dan</v>
      </c>
      <c r="D1019" t="s">
        <v>142</v>
      </c>
      <c r="G1019">
        <v>272</v>
      </c>
      <c r="H1019" t="str">
        <f>VLOOKUP(Tableau4[[#This Row],[poids (kg)]],Tableau5[],2,1)</f>
        <v>lourd</v>
      </c>
      <c r="I1019">
        <v>24310</v>
      </c>
      <c r="J1019" t="str">
        <f>LEFT(Tableau4[[#This Row],[CP]],2)</f>
        <v>24</v>
      </c>
      <c r="K1019" t="s">
        <v>49</v>
      </c>
    </row>
    <row r="1020" spans="1:11" x14ac:dyDescent="0.3">
      <c r="A1020" s="29">
        <v>42972</v>
      </c>
      <c r="B1020" t="s">
        <v>30</v>
      </c>
      <c r="C1020" t="str">
        <f>VLOOKUP(Tableau4[[#This Row],[code livreur]],Tableau1[],2,0)</f>
        <v>Du Gast</v>
      </c>
      <c r="D1020" t="s">
        <v>143</v>
      </c>
      <c r="G1020">
        <v>272</v>
      </c>
      <c r="H1020" t="str">
        <f>VLOOKUP(Tableau4[[#This Row],[poids (kg)]],Tableau5[],2,1)</f>
        <v>lourd</v>
      </c>
      <c r="I1020">
        <v>24000</v>
      </c>
      <c r="J1020" t="str">
        <f>LEFT(Tableau4[[#This Row],[CP]],2)</f>
        <v>24</v>
      </c>
      <c r="K1020" t="s">
        <v>58</v>
      </c>
    </row>
    <row r="1021" spans="1:11" x14ac:dyDescent="0.3">
      <c r="A1021" s="29">
        <v>43031</v>
      </c>
      <c r="B1021" t="s">
        <v>18</v>
      </c>
      <c r="C1021" t="str">
        <f>VLOOKUP(Tableau4[[#This Row],[code livreur]],Tableau1[],2,0)</f>
        <v>Enzo</v>
      </c>
      <c r="D1021" t="s">
        <v>143</v>
      </c>
      <c r="G1021">
        <v>272</v>
      </c>
      <c r="H1021" t="str">
        <f>VLOOKUP(Tableau4[[#This Row],[poids (kg)]],Tableau5[],2,1)</f>
        <v>lourd</v>
      </c>
      <c r="I1021">
        <v>24390</v>
      </c>
      <c r="J1021" t="str">
        <f>LEFT(Tableau4[[#This Row],[CP]],2)</f>
        <v>24</v>
      </c>
      <c r="K1021" t="s">
        <v>82</v>
      </c>
    </row>
    <row r="1022" spans="1:11" x14ac:dyDescent="0.3">
      <c r="A1022" s="29">
        <v>42815</v>
      </c>
      <c r="B1022" t="s">
        <v>26</v>
      </c>
      <c r="C1022" t="str">
        <f>VLOOKUP(Tableau4[[#This Row],[code livreur]],Tableau1[],2,0)</f>
        <v>Jack</v>
      </c>
      <c r="D1022" t="s">
        <v>142</v>
      </c>
      <c r="G1022">
        <v>273</v>
      </c>
      <c r="H1022" t="str">
        <f>VLOOKUP(Tableau4[[#This Row],[poids (kg)]],Tableau5[],2,1)</f>
        <v>lourd</v>
      </c>
      <c r="I1022">
        <v>24370</v>
      </c>
      <c r="J1022" t="str">
        <f>LEFT(Tableau4[[#This Row],[CP]],2)</f>
        <v>24</v>
      </c>
      <c r="K1022" t="s">
        <v>80</v>
      </c>
    </row>
    <row r="1023" spans="1:11" x14ac:dyDescent="0.3">
      <c r="A1023" s="29">
        <v>42993</v>
      </c>
      <c r="B1023" t="s">
        <v>29</v>
      </c>
      <c r="C1023" t="str">
        <f>VLOOKUP(Tableau4[[#This Row],[code livreur]],Tableau1[],2,0)</f>
        <v>Mouton</v>
      </c>
      <c r="D1023" t="s">
        <v>142</v>
      </c>
      <c r="G1023">
        <v>273</v>
      </c>
      <c r="H1023" t="str">
        <f>VLOOKUP(Tableau4[[#This Row],[poids (kg)]],Tableau5[],2,1)</f>
        <v>lourd</v>
      </c>
      <c r="I1023">
        <v>24420</v>
      </c>
      <c r="J1023" t="str">
        <f>LEFT(Tableau4[[#This Row],[CP]],2)</f>
        <v>24</v>
      </c>
      <c r="K1023" t="s">
        <v>84</v>
      </c>
    </row>
    <row r="1024" spans="1:11" x14ac:dyDescent="0.3">
      <c r="A1024" s="29">
        <v>42890</v>
      </c>
      <c r="B1024" t="s">
        <v>27</v>
      </c>
      <c r="C1024" t="str">
        <f>VLOOKUP(Tableau4[[#This Row],[code livreur]],Tableau1[],2,0)</f>
        <v>Niki</v>
      </c>
      <c r="D1024" t="s">
        <v>142</v>
      </c>
      <c r="G1024">
        <v>274</v>
      </c>
      <c r="H1024" t="str">
        <f>VLOOKUP(Tableau4[[#This Row],[poids (kg)]],Tableau5[],2,1)</f>
        <v>lourd</v>
      </c>
      <c r="I1024">
        <v>24620</v>
      </c>
      <c r="J1024" t="str">
        <f>LEFT(Tableau4[[#This Row],[CP]],2)</f>
        <v>24</v>
      </c>
      <c r="K1024" t="s">
        <v>102</v>
      </c>
    </row>
    <row r="1025" spans="1:11" x14ac:dyDescent="0.3">
      <c r="A1025" s="29">
        <v>42941</v>
      </c>
      <c r="B1025" t="s">
        <v>16</v>
      </c>
      <c r="C1025" t="str">
        <f>VLOOKUP(Tableau4[[#This Row],[code livreur]],Tableau1[],2,0)</f>
        <v>Prost</v>
      </c>
      <c r="D1025" t="s">
        <v>143</v>
      </c>
      <c r="G1025">
        <v>275</v>
      </c>
      <c r="H1025" t="str">
        <f>VLOOKUP(Tableau4[[#This Row],[poids (kg)]],Tableau5[],2,1)</f>
        <v>lourd</v>
      </c>
      <c r="I1025">
        <v>24100</v>
      </c>
      <c r="J1025" t="str">
        <f>LEFT(Tableau4[[#This Row],[CP]],2)</f>
        <v>24</v>
      </c>
      <c r="K1025" t="s">
        <v>59</v>
      </c>
    </row>
    <row r="1026" spans="1:11" x14ac:dyDescent="0.3">
      <c r="A1026" s="29">
        <v>43068</v>
      </c>
      <c r="B1026" t="s">
        <v>28</v>
      </c>
      <c r="C1026" t="str">
        <f>VLOOKUP(Tableau4[[#This Row],[code livreur]],Tableau1[],2,0)</f>
        <v>Thirion</v>
      </c>
      <c r="D1026" t="s">
        <v>142</v>
      </c>
      <c r="G1026">
        <v>276</v>
      </c>
      <c r="H1026" t="str">
        <f>VLOOKUP(Tableau4[[#This Row],[poids (kg)]],Tableau5[],2,1)</f>
        <v>lourd</v>
      </c>
      <c r="I1026">
        <v>24400</v>
      </c>
      <c r="J1026" t="str">
        <f>LEFT(Tableau4[[#This Row],[CP]],2)</f>
        <v>24</v>
      </c>
      <c r="K1026" t="s">
        <v>83</v>
      </c>
    </row>
    <row r="1027" spans="1:11" x14ac:dyDescent="0.3">
      <c r="A1027" s="29">
        <v>42742</v>
      </c>
      <c r="B1027" t="s">
        <v>17</v>
      </c>
      <c r="C1027" t="str">
        <f>VLOOKUP(Tableau4[[#This Row],[code livreur]],Tableau1[],2,0)</f>
        <v>Vettel</v>
      </c>
      <c r="D1027" t="s">
        <v>142</v>
      </c>
      <c r="G1027">
        <v>277</v>
      </c>
      <c r="H1027" t="str">
        <f>VLOOKUP(Tableau4[[#This Row],[poids (kg)]],Tableau5[],2,1)</f>
        <v>lourd</v>
      </c>
      <c r="I1027">
        <v>24800</v>
      </c>
      <c r="J1027" t="str">
        <f>LEFT(Tableau4[[#This Row],[CP]],2)</f>
        <v>24</v>
      </c>
      <c r="K1027" t="s">
        <v>107</v>
      </c>
    </row>
    <row r="1028" spans="1:11" x14ac:dyDescent="0.3">
      <c r="A1028" s="29">
        <v>42963</v>
      </c>
      <c r="B1028" t="s">
        <v>19</v>
      </c>
      <c r="C1028" t="str">
        <f>VLOOKUP(Tableau4[[#This Row],[code livreur]],Tableau1[],2,0)</f>
        <v>Dan</v>
      </c>
      <c r="D1028" t="s">
        <v>142</v>
      </c>
      <c r="G1028">
        <v>277</v>
      </c>
      <c r="H1028" t="str">
        <f>VLOOKUP(Tableau4[[#This Row],[poids (kg)]],Tableau5[],2,1)</f>
        <v>lourd</v>
      </c>
      <c r="I1028">
        <v>24150</v>
      </c>
      <c r="J1028" t="str">
        <f>LEFT(Tableau4[[#This Row],[CP]],2)</f>
        <v>24</v>
      </c>
      <c r="K1028" t="s">
        <v>64</v>
      </c>
    </row>
    <row r="1029" spans="1:11" x14ac:dyDescent="0.3">
      <c r="A1029" s="29">
        <v>43087</v>
      </c>
      <c r="B1029" t="s">
        <v>30</v>
      </c>
      <c r="C1029" t="str">
        <f>VLOOKUP(Tableau4[[#This Row],[code livreur]],Tableau1[],2,0)</f>
        <v>Du Gast</v>
      </c>
      <c r="D1029" t="s">
        <v>142</v>
      </c>
      <c r="G1029">
        <v>277</v>
      </c>
      <c r="H1029" t="str">
        <f>VLOOKUP(Tableau4[[#This Row],[poids (kg)]],Tableau5[],2,1)</f>
        <v>lourd</v>
      </c>
      <c r="I1029">
        <v>24410</v>
      </c>
      <c r="J1029" t="str">
        <f>LEFT(Tableau4[[#This Row],[CP]],2)</f>
        <v>24</v>
      </c>
      <c r="K1029" t="s">
        <v>57</v>
      </c>
    </row>
    <row r="1030" spans="1:11" x14ac:dyDescent="0.3">
      <c r="A1030" s="29">
        <v>42848</v>
      </c>
      <c r="B1030" t="s">
        <v>18</v>
      </c>
      <c r="C1030" t="str">
        <f>VLOOKUP(Tableau4[[#This Row],[code livreur]],Tableau1[],2,0)</f>
        <v>Enzo</v>
      </c>
      <c r="D1030" t="s">
        <v>142</v>
      </c>
      <c r="G1030">
        <v>278</v>
      </c>
      <c r="H1030" t="str">
        <f>VLOOKUP(Tableau4[[#This Row],[poids (kg)]],Tableau5[],2,1)</f>
        <v>lourd</v>
      </c>
      <c r="I1030">
        <v>24160</v>
      </c>
      <c r="J1030" t="str">
        <f>LEFT(Tableau4[[#This Row],[CP]],2)</f>
        <v>24</v>
      </c>
      <c r="K1030" t="s">
        <v>65</v>
      </c>
    </row>
    <row r="1031" spans="1:11" x14ac:dyDescent="0.3">
      <c r="A1031" s="29">
        <v>42945</v>
      </c>
      <c r="B1031" t="s">
        <v>26</v>
      </c>
      <c r="C1031" t="str">
        <f>VLOOKUP(Tableau4[[#This Row],[code livreur]],Tableau1[],2,0)</f>
        <v>Jack</v>
      </c>
      <c r="D1031" t="s">
        <v>142</v>
      </c>
      <c r="G1031">
        <v>278</v>
      </c>
      <c r="H1031" t="str">
        <f>VLOOKUP(Tableau4[[#This Row],[poids (kg)]],Tableau5[],2,1)</f>
        <v>lourd</v>
      </c>
      <c r="I1031">
        <v>24160</v>
      </c>
      <c r="J1031" t="str">
        <f>LEFT(Tableau4[[#This Row],[CP]],2)</f>
        <v>24</v>
      </c>
      <c r="K1031" t="s">
        <v>65</v>
      </c>
    </row>
    <row r="1032" spans="1:11" x14ac:dyDescent="0.3">
      <c r="A1032" s="29">
        <v>43016</v>
      </c>
      <c r="B1032" t="s">
        <v>29</v>
      </c>
      <c r="C1032" t="str">
        <f>VLOOKUP(Tableau4[[#This Row],[code livreur]],Tableau1[],2,0)</f>
        <v>Mouton</v>
      </c>
      <c r="D1032" t="s">
        <v>142</v>
      </c>
      <c r="G1032">
        <v>278</v>
      </c>
      <c r="H1032" t="str">
        <f>VLOOKUP(Tableau4[[#This Row],[poids (kg)]],Tableau5[],2,1)</f>
        <v>lourd</v>
      </c>
      <c r="I1032">
        <v>24370</v>
      </c>
      <c r="J1032" t="str">
        <f>LEFT(Tableau4[[#This Row],[CP]],2)</f>
        <v>24</v>
      </c>
      <c r="K1032" t="s">
        <v>80</v>
      </c>
    </row>
    <row r="1033" spans="1:11" x14ac:dyDescent="0.3">
      <c r="A1033" s="29">
        <v>42995</v>
      </c>
      <c r="B1033" t="s">
        <v>27</v>
      </c>
      <c r="C1033" t="str">
        <f>VLOOKUP(Tableau4[[#This Row],[code livreur]],Tableau1[],2,0)</f>
        <v>Niki</v>
      </c>
      <c r="D1033" t="s">
        <v>143</v>
      </c>
      <c r="G1033">
        <v>279</v>
      </c>
      <c r="H1033" t="str">
        <f>VLOOKUP(Tableau4[[#This Row],[poids (kg)]],Tableau5[],2,1)</f>
        <v>lourd</v>
      </c>
      <c r="I1033">
        <v>24600</v>
      </c>
      <c r="J1033" t="str">
        <f>LEFT(Tableau4[[#This Row],[CP]],2)</f>
        <v>24</v>
      </c>
      <c r="K1033" t="s">
        <v>48</v>
      </c>
    </row>
    <row r="1034" spans="1:11" x14ac:dyDescent="0.3">
      <c r="A1034" s="29">
        <v>42890</v>
      </c>
      <c r="B1034" t="s">
        <v>16</v>
      </c>
      <c r="C1034" t="str">
        <f>VLOOKUP(Tableau4[[#This Row],[code livreur]],Tableau1[],2,0)</f>
        <v>Prost</v>
      </c>
      <c r="D1034" t="s">
        <v>142</v>
      </c>
      <c r="G1034">
        <v>280</v>
      </c>
      <c r="H1034" t="str">
        <f>VLOOKUP(Tableau4[[#This Row],[poids (kg)]],Tableau5[],2,1)</f>
        <v>lourd</v>
      </c>
      <c r="I1034">
        <v>24640</v>
      </c>
      <c r="J1034" t="str">
        <f>LEFT(Tableau4[[#This Row],[CP]],2)</f>
        <v>24</v>
      </c>
      <c r="K1034" t="s">
        <v>53</v>
      </c>
    </row>
    <row r="1035" spans="1:11" x14ac:dyDescent="0.3">
      <c r="A1035" s="29">
        <v>43021</v>
      </c>
      <c r="B1035" t="s">
        <v>28</v>
      </c>
      <c r="C1035" t="str">
        <f>VLOOKUP(Tableau4[[#This Row],[code livreur]],Tableau1[],2,0)</f>
        <v>Thirion</v>
      </c>
      <c r="D1035" t="s">
        <v>142</v>
      </c>
      <c r="G1035">
        <v>280</v>
      </c>
      <c r="H1035" t="str">
        <f>VLOOKUP(Tableau4[[#This Row],[poids (kg)]],Tableau5[],2,1)</f>
        <v>lourd</v>
      </c>
      <c r="I1035">
        <v>24310</v>
      </c>
      <c r="J1035" t="str">
        <f>LEFT(Tableau4[[#This Row],[CP]],2)</f>
        <v>24</v>
      </c>
      <c r="K1035" t="s">
        <v>49</v>
      </c>
    </row>
    <row r="1036" spans="1:11" x14ac:dyDescent="0.3">
      <c r="A1036" s="29">
        <v>43060</v>
      </c>
      <c r="B1036" t="s">
        <v>17</v>
      </c>
      <c r="C1036" t="str">
        <f>VLOOKUP(Tableau4[[#This Row],[code livreur]],Tableau1[],2,0)</f>
        <v>Vettel</v>
      </c>
      <c r="D1036" t="s">
        <v>142</v>
      </c>
      <c r="G1036">
        <v>283</v>
      </c>
      <c r="H1036" t="str">
        <f>VLOOKUP(Tableau4[[#This Row],[poids (kg)]],Tableau5[],2,1)</f>
        <v>lourd</v>
      </c>
      <c r="I1036">
        <v>24510</v>
      </c>
      <c r="J1036" t="str">
        <f>LEFT(Tableau4[[#This Row],[CP]],2)</f>
        <v>24</v>
      </c>
      <c r="K1036" t="s">
        <v>92</v>
      </c>
    </row>
    <row r="1037" spans="1:11" x14ac:dyDescent="0.3">
      <c r="A1037" s="29">
        <v>43087</v>
      </c>
      <c r="B1037" t="s">
        <v>19</v>
      </c>
      <c r="C1037" t="str">
        <f>VLOOKUP(Tableau4[[#This Row],[code livreur]],Tableau1[],2,0)</f>
        <v>Dan</v>
      </c>
      <c r="D1037" t="s">
        <v>143</v>
      </c>
      <c r="G1037">
        <v>283</v>
      </c>
      <c r="H1037" t="str">
        <f>VLOOKUP(Tableau4[[#This Row],[poids (kg)]],Tableau5[],2,1)</f>
        <v>lourd</v>
      </c>
      <c r="I1037">
        <v>24380</v>
      </c>
      <c r="J1037" t="str">
        <f>LEFT(Tableau4[[#This Row],[CP]],2)</f>
        <v>24</v>
      </c>
      <c r="K1037" t="s">
        <v>81</v>
      </c>
    </row>
    <row r="1038" spans="1:11" x14ac:dyDescent="0.3">
      <c r="A1038" s="29">
        <v>42961</v>
      </c>
      <c r="B1038" t="s">
        <v>30</v>
      </c>
      <c r="C1038" t="str">
        <f>VLOOKUP(Tableau4[[#This Row],[code livreur]],Tableau1[],2,0)</f>
        <v>Du Gast</v>
      </c>
      <c r="D1038" t="s">
        <v>142</v>
      </c>
      <c r="G1038">
        <v>285</v>
      </c>
      <c r="H1038" t="str">
        <f>VLOOKUP(Tableau4[[#This Row],[poids (kg)]],Tableau5[],2,1)</f>
        <v>lourd</v>
      </c>
      <c r="I1038">
        <v>24500</v>
      </c>
      <c r="J1038" t="str">
        <f>LEFT(Tableau4[[#This Row],[CP]],2)</f>
        <v>24</v>
      </c>
      <c r="K1038" t="s">
        <v>91</v>
      </c>
    </row>
    <row r="1039" spans="1:11" x14ac:dyDescent="0.3">
      <c r="A1039" s="29">
        <v>42887</v>
      </c>
      <c r="B1039" t="s">
        <v>18</v>
      </c>
      <c r="C1039" t="str">
        <f>VLOOKUP(Tableau4[[#This Row],[code livreur]],Tableau1[],2,0)</f>
        <v>Enzo</v>
      </c>
      <c r="D1039" t="s">
        <v>142</v>
      </c>
      <c r="G1039">
        <v>286</v>
      </c>
      <c r="H1039" t="str">
        <f>VLOOKUP(Tableau4[[#This Row],[poids (kg)]],Tableau5[],2,1)</f>
        <v>lourd</v>
      </c>
      <c r="I1039">
        <v>24290</v>
      </c>
      <c r="J1039" t="str">
        <f>LEFT(Tableau4[[#This Row],[CP]],2)</f>
        <v>24</v>
      </c>
      <c r="K1039" t="s">
        <v>74</v>
      </c>
    </row>
    <row r="1040" spans="1:11" x14ac:dyDescent="0.3">
      <c r="A1040" s="29">
        <v>42822</v>
      </c>
      <c r="B1040" t="s">
        <v>26</v>
      </c>
      <c r="C1040" t="str">
        <f>VLOOKUP(Tableau4[[#This Row],[code livreur]],Tableau1[],2,0)</f>
        <v>Jack</v>
      </c>
      <c r="D1040" t="s">
        <v>143</v>
      </c>
      <c r="G1040">
        <v>287</v>
      </c>
      <c r="H1040" t="str">
        <f>VLOOKUP(Tableau4[[#This Row],[poids (kg)]],Tableau5[],2,1)</f>
        <v>lourd</v>
      </c>
      <c r="I1040">
        <v>24340</v>
      </c>
      <c r="J1040" t="str">
        <f>LEFT(Tableau4[[#This Row],[CP]],2)</f>
        <v>24</v>
      </c>
      <c r="K1040" t="s">
        <v>56</v>
      </c>
    </row>
    <row r="1041" spans="1:11" x14ac:dyDescent="0.3">
      <c r="A1041" s="29">
        <v>42790</v>
      </c>
      <c r="B1041" t="s">
        <v>29</v>
      </c>
      <c r="C1041" t="str">
        <f>VLOOKUP(Tableau4[[#This Row],[code livreur]],Tableau1[],2,0)</f>
        <v>Mouton</v>
      </c>
      <c r="D1041" t="s">
        <v>142</v>
      </c>
      <c r="G1041">
        <v>288</v>
      </c>
      <c r="H1041" t="str">
        <f>VLOOKUP(Tableau4[[#This Row],[poids (kg)]],Tableau5[],2,1)</f>
        <v>lourd</v>
      </c>
      <c r="I1041">
        <v>24150</v>
      </c>
      <c r="J1041" t="str">
        <f>LEFT(Tableau4[[#This Row],[CP]],2)</f>
        <v>24</v>
      </c>
      <c r="K1041" t="s">
        <v>64</v>
      </c>
    </row>
    <row r="1042" spans="1:11" x14ac:dyDescent="0.3">
      <c r="A1042" s="29">
        <v>42868</v>
      </c>
      <c r="B1042" t="s">
        <v>27</v>
      </c>
      <c r="C1042" t="str">
        <f>VLOOKUP(Tableau4[[#This Row],[code livreur]],Tableau1[],2,0)</f>
        <v>Niki</v>
      </c>
      <c r="D1042" t="s">
        <v>142</v>
      </c>
      <c r="G1042">
        <v>289</v>
      </c>
      <c r="H1042" t="str">
        <f>VLOOKUP(Tableau4[[#This Row],[poids (kg)]],Tableau5[],2,1)</f>
        <v>lourd</v>
      </c>
      <c r="I1042">
        <v>24130</v>
      </c>
      <c r="J1042" t="str">
        <f>LEFT(Tableau4[[#This Row],[CP]],2)</f>
        <v>24</v>
      </c>
      <c r="K1042" t="s">
        <v>62</v>
      </c>
    </row>
    <row r="1043" spans="1:11" x14ac:dyDescent="0.3">
      <c r="A1043" s="29">
        <v>42924</v>
      </c>
      <c r="B1043" t="s">
        <v>16</v>
      </c>
      <c r="C1043" t="str">
        <f>VLOOKUP(Tableau4[[#This Row],[code livreur]],Tableau1[],2,0)</f>
        <v>Prost</v>
      </c>
      <c r="D1043" t="s">
        <v>144</v>
      </c>
      <c r="G1043">
        <v>289</v>
      </c>
      <c r="H1043" t="str">
        <f>VLOOKUP(Tableau4[[#This Row],[poids (kg)]],Tableau5[],2,1)</f>
        <v>lourd</v>
      </c>
      <c r="I1043">
        <v>24560</v>
      </c>
      <c r="J1043" t="str">
        <f>LEFT(Tableau4[[#This Row],[CP]],2)</f>
        <v>24</v>
      </c>
      <c r="K1043" t="s">
        <v>97</v>
      </c>
    </row>
    <row r="1044" spans="1:11" x14ac:dyDescent="0.3">
      <c r="A1044" s="29">
        <v>42829</v>
      </c>
      <c r="B1044" t="s">
        <v>28</v>
      </c>
      <c r="C1044" t="str">
        <f>VLOOKUP(Tableau4[[#This Row],[code livreur]],Tableau1[],2,0)</f>
        <v>Thirion</v>
      </c>
      <c r="D1044" t="s">
        <v>144</v>
      </c>
      <c r="G1044">
        <v>290</v>
      </c>
      <c r="H1044" t="str">
        <f>VLOOKUP(Tableau4[[#This Row],[poids (kg)]],Tableau5[],2,1)</f>
        <v>lourd</v>
      </c>
      <c r="I1044">
        <v>24470</v>
      </c>
      <c r="J1044" t="str">
        <f>LEFT(Tableau4[[#This Row],[CP]],2)</f>
        <v>24</v>
      </c>
      <c r="K1044" t="s">
        <v>88</v>
      </c>
    </row>
    <row r="1045" spans="1:11" x14ac:dyDescent="0.3">
      <c r="A1045" s="29">
        <v>42844</v>
      </c>
      <c r="B1045" t="s">
        <v>17</v>
      </c>
      <c r="C1045" t="str">
        <f>VLOOKUP(Tableau4[[#This Row],[code livreur]],Tableau1[],2,0)</f>
        <v>Vettel</v>
      </c>
      <c r="D1045" t="s">
        <v>142</v>
      </c>
      <c r="G1045">
        <v>290</v>
      </c>
      <c r="H1045" t="str">
        <f>VLOOKUP(Tableau4[[#This Row],[poids (kg)]],Tableau5[],2,1)</f>
        <v>lourd</v>
      </c>
      <c r="I1045">
        <v>24110</v>
      </c>
      <c r="J1045" t="str">
        <f>LEFT(Tableau4[[#This Row],[CP]],2)</f>
        <v>24</v>
      </c>
      <c r="K1045" t="s">
        <v>60</v>
      </c>
    </row>
    <row r="1046" spans="1:11" x14ac:dyDescent="0.3">
      <c r="A1046" s="29">
        <v>42775</v>
      </c>
      <c r="B1046" t="s">
        <v>19</v>
      </c>
      <c r="C1046" t="str">
        <f>VLOOKUP(Tableau4[[#This Row],[code livreur]],Tableau1[],2,0)</f>
        <v>Dan</v>
      </c>
      <c r="D1046" t="s">
        <v>143</v>
      </c>
      <c r="G1046">
        <v>291</v>
      </c>
      <c r="H1046" t="str">
        <f>VLOOKUP(Tableau4[[#This Row],[poids (kg)]],Tableau5[],2,1)</f>
        <v>lourd</v>
      </c>
      <c r="I1046">
        <v>24110</v>
      </c>
      <c r="J1046" t="str">
        <f>LEFT(Tableau4[[#This Row],[CP]],2)</f>
        <v>24</v>
      </c>
      <c r="K1046" t="s">
        <v>60</v>
      </c>
    </row>
    <row r="1047" spans="1:11" x14ac:dyDescent="0.3">
      <c r="A1047" s="29">
        <v>42768</v>
      </c>
      <c r="B1047" t="s">
        <v>30</v>
      </c>
      <c r="C1047" t="str">
        <f>VLOOKUP(Tableau4[[#This Row],[code livreur]],Tableau1[],2,0)</f>
        <v>Du Gast</v>
      </c>
      <c r="D1047" t="s">
        <v>142</v>
      </c>
      <c r="G1047">
        <v>293</v>
      </c>
      <c r="H1047" t="str">
        <f>VLOOKUP(Tableau4[[#This Row],[poids (kg)]],Tableau5[],2,1)</f>
        <v>lourd</v>
      </c>
      <c r="I1047">
        <v>24250</v>
      </c>
      <c r="J1047" t="str">
        <f>LEFT(Tableau4[[#This Row],[CP]],2)</f>
        <v>24</v>
      </c>
      <c r="K1047" t="s">
        <v>71</v>
      </c>
    </row>
    <row r="1048" spans="1:11" x14ac:dyDescent="0.3">
      <c r="A1048" s="29">
        <v>43053</v>
      </c>
      <c r="B1048" t="s">
        <v>18</v>
      </c>
      <c r="C1048" t="str">
        <f>VLOOKUP(Tableau4[[#This Row],[code livreur]],Tableau1[],2,0)</f>
        <v>Enzo</v>
      </c>
      <c r="D1048" t="s">
        <v>142</v>
      </c>
      <c r="G1048">
        <v>293</v>
      </c>
      <c r="H1048" t="str">
        <f>VLOOKUP(Tableau4[[#This Row],[poids (kg)]],Tableau5[],2,1)</f>
        <v>lourd</v>
      </c>
      <c r="I1048">
        <v>24640</v>
      </c>
      <c r="J1048" t="str">
        <f>LEFT(Tableau4[[#This Row],[CP]],2)</f>
        <v>24</v>
      </c>
      <c r="K1048" t="s">
        <v>53</v>
      </c>
    </row>
    <row r="1049" spans="1:11" x14ac:dyDescent="0.3">
      <c r="A1049" s="29">
        <v>42826</v>
      </c>
      <c r="B1049" t="s">
        <v>26</v>
      </c>
      <c r="C1049" t="str">
        <f>VLOOKUP(Tableau4[[#This Row],[code livreur]],Tableau1[],2,0)</f>
        <v>Jack</v>
      </c>
      <c r="D1049" t="s">
        <v>142</v>
      </c>
      <c r="G1049">
        <v>294</v>
      </c>
      <c r="H1049" t="str">
        <f>VLOOKUP(Tableau4[[#This Row],[poids (kg)]],Tableau5[],2,1)</f>
        <v>lourd</v>
      </c>
      <c r="I1049">
        <v>24680</v>
      </c>
      <c r="J1049" t="str">
        <f>LEFT(Tableau4[[#This Row],[CP]],2)</f>
        <v>24</v>
      </c>
      <c r="K1049" t="s">
        <v>105</v>
      </c>
    </row>
    <row r="1050" spans="1:11" x14ac:dyDescent="0.3">
      <c r="A1050" s="29">
        <v>42934</v>
      </c>
      <c r="B1050" t="s">
        <v>29</v>
      </c>
      <c r="C1050" t="str">
        <f>VLOOKUP(Tableau4[[#This Row],[code livreur]],Tableau1[],2,0)</f>
        <v>Mouton</v>
      </c>
      <c r="D1050" t="s">
        <v>142</v>
      </c>
      <c r="G1050">
        <v>296</v>
      </c>
      <c r="H1050" t="str">
        <f>VLOOKUP(Tableau4[[#This Row],[poids (kg)]],Tableau5[],2,1)</f>
        <v>lourd</v>
      </c>
      <c r="I1050">
        <v>24610</v>
      </c>
      <c r="J1050" t="str">
        <f>LEFT(Tableau4[[#This Row],[CP]],2)</f>
        <v>24</v>
      </c>
      <c r="K1050" t="s">
        <v>101</v>
      </c>
    </row>
    <row r="1051" spans="1:11" x14ac:dyDescent="0.3">
      <c r="A1051" s="29">
        <v>42752</v>
      </c>
      <c r="B1051" t="s">
        <v>27</v>
      </c>
      <c r="C1051" t="str">
        <f>VLOOKUP(Tableau4[[#This Row],[code livreur]],Tableau1[],2,0)</f>
        <v>Niki</v>
      </c>
      <c r="D1051" t="s">
        <v>143</v>
      </c>
      <c r="G1051">
        <v>297</v>
      </c>
      <c r="H1051" t="str">
        <f>VLOOKUP(Tableau4[[#This Row],[poids (kg)]],Tableau5[],2,1)</f>
        <v>lourd</v>
      </c>
      <c r="I1051">
        <v>24750</v>
      </c>
      <c r="J1051" t="str">
        <f>LEFT(Tableau4[[#This Row],[CP]],2)</f>
        <v>24</v>
      </c>
      <c r="K1051" t="s">
        <v>51</v>
      </c>
    </row>
    <row r="1052" spans="1:11" x14ac:dyDescent="0.3">
      <c r="A1052" s="29">
        <v>42824</v>
      </c>
      <c r="B1052" t="s">
        <v>16</v>
      </c>
      <c r="C1052" t="str">
        <f>VLOOKUP(Tableau4[[#This Row],[code livreur]],Tableau1[],2,0)</f>
        <v>Prost</v>
      </c>
      <c r="D1052" t="s">
        <v>143</v>
      </c>
      <c r="G1052">
        <v>297</v>
      </c>
      <c r="H1052" t="str">
        <f>VLOOKUP(Tableau4[[#This Row],[poids (kg)]],Tableau5[],2,1)</f>
        <v>lourd</v>
      </c>
      <c r="I1052">
        <v>24300</v>
      </c>
      <c r="J1052" t="str">
        <f>LEFT(Tableau4[[#This Row],[CP]],2)</f>
        <v>24</v>
      </c>
      <c r="K1052" t="s">
        <v>75</v>
      </c>
    </row>
    <row r="1053" spans="1:11" x14ac:dyDescent="0.3">
      <c r="A1053" s="29">
        <v>42808</v>
      </c>
      <c r="B1053" t="s">
        <v>28</v>
      </c>
      <c r="C1053" t="str">
        <f>VLOOKUP(Tableau4[[#This Row],[code livreur]],Tableau1[],2,0)</f>
        <v>Thirion</v>
      </c>
      <c r="D1053" t="s">
        <v>142</v>
      </c>
      <c r="G1053">
        <v>299</v>
      </c>
      <c r="H1053" t="str">
        <f>VLOOKUP(Tableau4[[#This Row],[poids (kg)]],Tableau5[],2,1)</f>
        <v>lourd</v>
      </c>
      <c r="I1053">
        <v>24510</v>
      </c>
      <c r="J1053" t="str">
        <f>LEFT(Tableau4[[#This Row],[CP]],2)</f>
        <v>24</v>
      </c>
      <c r="K1053" t="s">
        <v>92</v>
      </c>
    </row>
    <row r="1054" spans="1:11" x14ac:dyDescent="0.3">
      <c r="A1054" s="29">
        <v>42863</v>
      </c>
      <c r="B1054" t="s">
        <v>17</v>
      </c>
      <c r="C1054" t="str">
        <f>VLOOKUP(Tableau4[[#This Row],[code livreur]],Tableau1[],2,0)</f>
        <v>Vettel</v>
      </c>
      <c r="D1054" t="s">
        <v>142</v>
      </c>
      <c r="G1054">
        <v>299</v>
      </c>
      <c r="H1054" t="str">
        <f>VLOOKUP(Tableau4[[#This Row],[poids (kg)]],Tableau5[],2,1)</f>
        <v>lourd</v>
      </c>
      <c r="I1054">
        <v>24220</v>
      </c>
      <c r="J1054" t="str">
        <f>LEFT(Tableau4[[#This Row],[CP]],2)</f>
        <v>24</v>
      </c>
      <c r="K1054" t="s">
        <v>55</v>
      </c>
    </row>
    <row r="1055" spans="1:11" x14ac:dyDescent="0.3">
      <c r="A1055" s="29">
        <v>42754</v>
      </c>
      <c r="B1055" t="s">
        <v>19</v>
      </c>
      <c r="C1055" t="str">
        <f>VLOOKUP(Tableau4[[#This Row],[code livreur]],Tableau1[],2,0)</f>
        <v>Dan</v>
      </c>
      <c r="D1055" t="s">
        <v>143</v>
      </c>
      <c r="G1055">
        <v>301</v>
      </c>
      <c r="H1055" t="str">
        <f>VLOOKUP(Tableau4[[#This Row],[poids (kg)]],Tableau5[],2,1)</f>
        <v>lourd</v>
      </c>
      <c r="I1055">
        <v>24130</v>
      </c>
      <c r="J1055" t="str">
        <f>LEFT(Tableau4[[#This Row],[CP]],2)</f>
        <v>24</v>
      </c>
      <c r="K1055" t="s">
        <v>62</v>
      </c>
    </row>
    <row r="1056" spans="1:11" x14ac:dyDescent="0.3">
      <c r="A1056" s="29">
        <v>42855</v>
      </c>
      <c r="B1056" t="s">
        <v>30</v>
      </c>
      <c r="C1056" t="str">
        <f>VLOOKUP(Tableau4[[#This Row],[code livreur]],Tableau1[],2,0)</f>
        <v>Du Gast</v>
      </c>
      <c r="D1056" t="s">
        <v>142</v>
      </c>
      <c r="G1056">
        <v>301</v>
      </c>
      <c r="H1056" t="str">
        <f>VLOOKUP(Tableau4[[#This Row],[poids (kg)]],Tableau5[],2,1)</f>
        <v>lourd</v>
      </c>
      <c r="I1056">
        <v>24460</v>
      </c>
      <c r="J1056" t="str">
        <f>LEFT(Tableau4[[#This Row],[CP]],2)</f>
        <v>24</v>
      </c>
      <c r="K1056" t="s">
        <v>87</v>
      </c>
    </row>
    <row r="1057" spans="1:11" x14ac:dyDescent="0.3">
      <c r="A1057" s="29">
        <v>42816</v>
      </c>
      <c r="B1057" t="s">
        <v>18</v>
      </c>
      <c r="C1057" t="str">
        <f>VLOOKUP(Tableau4[[#This Row],[code livreur]],Tableau1[],2,0)</f>
        <v>Enzo</v>
      </c>
      <c r="D1057" t="s">
        <v>146</v>
      </c>
      <c r="G1057">
        <v>302</v>
      </c>
      <c r="H1057" t="str">
        <f>VLOOKUP(Tableau4[[#This Row],[poids (kg)]],Tableau5[],2,1)</f>
        <v>lourd</v>
      </c>
      <c r="I1057">
        <v>24230</v>
      </c>
      <c r="J1057" t="str">
        <f>LEFT(Tableau4[[#This Row],[CP]],2)</f>
        <v>24</v>
      </c>
      <c r="K1057" t="s">
        <v>69</v>
      </c>
    </row>
    <row r="1058" spans="1:11" x14ac:dyDescent="0.3">
      <c r="A1058" s="29">
        <v>42976</v>
      </c>
      <c r="B1058" t="s">
        <v>26</v>
      </c>
      <c r="C1058" t="str">
        <f>VLOOKUP(Tableau4[[#This Row],[code livreur]],Tableau1[],2,0)</f>
        <v>Jack</v>
      </c>
      <c r="D1058" t="s">
        <v>142</v>
      </c>
      <c r="G1058">
        <v>302</v>
      </c>
      <c r="H1058" t="str">
        <f>VLOOKUP(Tableau4[[#This Row],[poids (kg)]],Tableau5[],2,1)</f>
        <v>lourd</v>
      </c>
      <c r="I1058">
        <v>24570</v>
      </c>
      <c r="J1058" t="str">
        <f>LEFT(Tableau4[[#This Row],[CP]],2)</f>
        <v>24</v>
      </c>
      <c r="K1058" t="s">
        <v>98</v>
      </c>
    </row>
    <row r="1059" spans="1:11" x14ac:dyDescent="0.3">
      <c r="A1059" s="29">
        <v>42778</v>
      </c>
      <c r="B1059" t="s">
        <v>29</v>
      </c>
      <c r="C1059" t="str">
        <f>VLOOKUP(Tableau4[[#This Row],[code livreur]],Tableau1[],2,0)</f>
        <v>Mouton</v>
      </c>
      <c r="D1059" t="s">
        <v>147</v>
      </c>
      <c r="G1059">
        <v>303</v>
      </c>
      <c r="H1059" t="str">
        <f>VLOOKUP(Tableau4[[#This Row],[poids (kg)]],Tableau5[],2,1)</f>
        <v>lourd</v>
      </c>
      <c r="I1059">
        <v>24630</v>
      </c>
      <c r="J1059" t="str">
        <f>LEFT(Tableau4[[#This Row],[CP]],2)</f>
        <v>24</v>
      </c>
      <c r="K1059" t="s">
        <v>103</v>
      </c>
    </row>
    <row r="1060" spans="1:11" x14ac:dyDescent="0.3">
      <c r="A1060" s="29">
        <v>42979</v>
      </c>
      <c r="B1060" t="s">
        <v>27</v>
      </c>
      <c r="C1060" t="str">
        <f>VLOOKUP(Tableau4[[#This Row],[code livreur]],Tableau1[],2,0)</f>
        <v>Niki</v>
      </c>
      <c r="D1060" t="s">
        <v>143</v>
      </c>
      <c r="G1060">
        <v>303</v>
      </c>
      <c r="H1060" t="str">
        <f>VLOOKUP(Tableau4[[#This Row],[poids (kg)]],Tableau5[],2,1)</f>
        <v>lourd</v>
      </c>
      <c r="I1060">
        <v>19000</v>
      </c>
      <c r="J1060" t="str">
        <f>LEFT(Tableau4[[#This Row],[CP]],2)</f>
        <v>19</v>
      </c>
      <c r="K1060" t="s">
        <v>150</v>
      </c>
    </row>
    <row r="1061" spans="1:11" x14ac:dyDescent="0.3">
      <c r="A1061" s="29">
        <v>42849</v>
      </c>
      <c r="B1061" t="s">
        <v>16</v>
      </c>
      <c r="C1061" t="str">
        <f>VLOOKUP(Tableau4[[#This Row],[code livreur]],Tableau1[],2,0)</f>
        <v>Prost</v>
      </c>
      <c r="D1061" t="s">
        <v>142</v>
      </c>
      <c r="G1061">
        <v>305</v>
      </c>
      <c r="H1061" t="str">
        <f>VLOOKUP(Tableau4[[#This Row],[poids (kg)]],Tableau5[],2,1)</f>
        <v>lourd</v>
      </c>
      <c r="I1061">
        <v>24590</v>
      </c>
      <c r="J1061" t="str">
        <f>LEFT(Tableau4[[#This Row],[CP]],2)</f>
        <v>24</v>
      </c>
      <c r="K1061" t="s">
        <v>100</v>
      </c>
    </row>
    <row r="1062" spans="1:11" x14ac:dyDescent="0.3">
      <c r="A1062" s="29">
        <v>43012</v>
      </c>
      <c r="B1062" t="s">
        <v>28</v>
      </c>
      <c r="C1062" t="str">
        <f>VLOOKUP(Tableau4[[#This Row],[code livreur]],Tableau1[],2,0)</f>
        <v>Thirion</v>
      </c>
      <c r="D1062" t="s">
        <v>146</v>
      </c>
      <c r="G1062">
        <v>305</v>
      </c>
      <c r="H1062" t="str">
        <f>VLOOKUP(Tableau4[[#This Row],[poids (kg)]],Tableau5[],2,1)</f>
        <v>lourd</v>
      </c>
      <c r="I1062">
        <v>24620</v>
      </c>
      <c r="J1062" t="str">
        <f>LEFT(Tableau4[[#This Row],[CP]],2)</f>
        <v>24</v>
      </c>
      <c r="K1062" t="s">
        <v>102</v>
      </c>
    </row>
    <row r="1063" spans="1:11" x14ac:dyDescent="0.3">
      <c r="A1063" s="29">
        <v>43084</v>
      </c>
      <c r="B1063" t="s">
        <v>17</v>
      </c>
      <c r="C1063" t="str">
        <f>VLOOKUP(Tableau4[[#This Row],[code livreur]],Tableau1[],2,0)</f>
        <v>Vettel</v>
      </c>
      <c r="D1063" t="s">
        <v>142</v>
      </c>
      <c r="G1063">
        <v>305</v>
      </c>
      <c r="H1063" t="str">
        <f>VLOOKUP(Tableau4[[#This Row],[poids (kg)]],Tableau5[],2,1)</f>
        <v>lourd</v>
      </c>
      <c r="I1063">
        <v>24360</v>
      </c>
      <c r="J1063" t="str">
        <f>LEFT(Tableau4[[#This Row],[CP]],2)</f>
        <v>24</v>
      </c>
      <c r="K1063" t="s">
        <v>79</v>
      </c>
    </row>
    <row r="1064" spans="1:11" x14ac:dyDescent="0.3">
      <c r="A1064" s="29">
        <v>42859</v>
      </c>
      <c r="B1064" t="s">
        <v>19</v>
      </c>
      <c r="C1064" t="str">
        <f>VLOOKUP(Tableau4[[#This Row],[code livreur]],Tableau1[],2,0)</f>
        <v>Dan</v>
      </c>
      <c r="D1064" t="s">
        <v>142</v>
      </c>
      <c r="G1064">
        <v>306</v>
      </c>
      <c r="H1064" t="str">
        <f>VLOOKUP(Tableau4[[#This Row],[poids (kg)]],Tableau5[],2,1)</f>
        <v>lourd</v>
      </c>
      <c r="I1064">
        <v>24200</v>
      </c>
      <c r="J1064" t="str">
        <f>LEFT(Tableau4[[#This Row],[CP]],2)</f>
        <v>24</v>
      </c>
      <c r="K1064" t="s">
        <v>67</v>
      </c>
    </row>
    <row r="1065" spans="1:11" x14ac:dyDescent="0.3">
      <c r="A1065" s="29">
        <v>43023</v>
      </c>
      <c r="B1065" t="s">
        <v>30</v>
      </c>
      <c r="C1065" t="str">
        <f>VLOOKUP(Tableau4[[#This Row],[code livreur]],Tableau1[],2,0)</f>
        <v>Du Gast</v>
      </c>
      <c r="D1065" t="s">
        <v>144</v>
      </c>
      <c r="G1065">
        <v>306</v>
      </c>
      <c r="H1065" t="str">
        <f>VLOOKUP(Tableau4[[#This Row],[poids (kg)]],Tableau5[],2,1)</f>
        <v>lourd</v>
      </c>
      <c r="I1065">
        <v>24500</v>
      </c>
      <c r="J1065" t="str">
        <f>LEFT(Tableau4[[#This Row],[CP]],2)</f>
        <v>24</v>
      </c>
      <c r="K1065" t="s">
        <v>91</v>
      </c>
    </row>
    <row r="1066" spans="1:11" x14ac:dyDescent="0.3">
      <c r="A1066" s="29">
        <v>43030</v>
      </c>
      <c r="B1066" t="s">
        <v>18</v>
      </c>
      <c r="C1066" t="str">
        <f>VLOOKUP(Tableau4[[#This Row],[code livreur]],Tableau1[],2,0)</f>
        <v>Enzo</v>
      </c>
      <c r="D1066" t="s">
        <v>142</v>
      </c>
      <c r="G1066">
        <v>306</v>
      </c>
      <c r="H1066" t="str">
        <f>VLOOKUP(Tableau4[[#This Row],[poids (kg)]],Tableau5[],2,1)</f>
        <v>lourd</v>
      </c>
      <c r="I1066">
        <v>24140</v>
      </c>
      <c r="J1066" t="str">
        <f>LEFT(Tableau4[[#This Row],[CP]],2)</f>
        <v>24</v>
      </c>
      <c r="K1066" t="s">
        <v>63</v>
      </c>
    </row>
    <row r="1067" spans="1:11" x14ac:dyDescent="0.3">
      <c r="A1067" s="29">
        <v>43061</v>
      </c>
      <c r="B1067" t="s">
        <v>26</v>
      </c>
      <c r="C1067" t="str">
        <f>VLOOKUP(Tableau4[[#This Row],[code livreur]],Tableau1[],2,0)</f>
        <v>Jack</v>
      </c>
      <c r="D1067" t="s">
        <v>143</v>
      </c>
      <c r="G1067">
        <v>306</v>
      </c>
      <c r="H1067" t="str">
        <f>VLOOKUP(Tableau4[[#This Row],[poids (kg)]],Tableau5[],2,1)</f>
        <v>lourd</v>
      </c>
      <c r="I1067">
        <v>24700</v>
      </c>
      <c r="J1067" t="str">
        <f>LEFT(Tableau4[[#This Row],[CP]],2)</f>
        <v>24</v>
      </c>
      <c r="K1067" t="s">
        <v>106</v>
      </c>
    </row>
    <row r="1068" spans="1:11" x14ac:dyDescent="0.3">
      <c r="A1068" s="29">
        <v>42810</v>
      </c>
      <c r="B1068" t="s">
        <v>29</v>
      </c>
      <c r="C1068" t="str">
        <f>VLOOKUP(Tableau4[[#This Row],[code livreur]],Tableau1[],2,0)</f>
        <v>Mouton</v>
      </c>
      <c r="D1068" t="s">
        <v>144</v>
      </c>
      <c r="G1068">
        <v>308</v>
      </c>
      <c r="H1068" t="str">
        <f>VLOOKUP(Tableau4[[#This Row],[poids (kg)]],Tableau5[],2,1)</f>
        <v>lourd</v>
      </c>
      <c r="I1068">
        <v>24450</v>
      </c>
      <c r="J1068" t="str">
        <f>LEFT(Tableau4[[#This Row],[CP]],2)</f>
        <v>24</v>
      </c>
      <c r="K1068" t="s">
        <v>86</v>
      </c>
    </row>
    <row r="1069" spans="1:11" x14ac:dyDescent="0.3">
      <c r="A1069" s="29">
        <v>42834</v>
      </c>
      <c r="B1069" t="s">
        <v>27</v>
      </c>
      <c r="C1069" t="str">
        <f>VLOOKUP(Tableau4[[#This Row],[code livreur]],Tableau1[],2,0)</f>
        <v>Niki</v>
      </c>
      <c r="D1069" t="s">
        <v>145</v>
      </c>
      <c r="G1069">
        <v>308</v>
      </c>
      <c r="H1069" t="str">
        <f>VLOOKUP(Tableau4[[#This Row],[poids (kg)]],Tableau5[],2,1)</f>
        <v>lourd</v>
      </c>
      <c r="I1069">
        <v>24540</v>
      </c>
      <c r="J1069" t="str">
        <f>LEFT(Tableau4[[#This Row],[CP]],2)</f>
        <v>24</v>
      </c>
      <c r="K1069" t="s">
        <v>95</v>
      </c>
    </row>
    <row r="1070" spans="1:11" x14ac:dyDescent="0.3">
      <c r="A1070" s="29">
        <v>42773</v>
      </c>
      <c r="B1070" t="s">
        <v>16</v>
      </c>
      <c r="C1070" t="str">
        <f>VLOOKUP(Tableau4[[#This Row],[code livreur]],Tableau1[],2,0)</f>
        <v>Prost</v>
      </c>
      <c r="D1070" t="s">
        <v>142</v>
      </c>
      <c r="G1070">
        <v>309</v>
      </c>
      <c r="H1070" t="str">
        <f>VLOOKUP(Tableau4[[#This Row],[poids (kg)]],Tableau5[],2,1)</f>
        <v>lourd</v>
      </c>
      <c r="I1070">
        <v>24480</v>
      </c>
      <c r="J1070" t="str">
        <f>LEFT(Tableau4[[#This Row],[CP]],2)</f>
        <v>24</v>
      </c>
      <c r="K1070" t="s">
        <v>89</v>
      </c>
    </row>
    <row r="1071" spans="1:11" x14ac:dyDescent="0.3">
      <c r="A1071" s="29">
        <v>42814</v>
      </c>
      <c r="B1071" t="s">
        <v>28</v>
      </c>
      <c r="C1071" t="str">
        <f>VLOOKUP(Tableau4[[#This Row],[code livreur]],Tableau1[],2,0)</f>
        <v>Thirion</v>
      </c>
      <c r="D1071" t="s">
        <v>143</v>
      </c>
      <c r="G1071">
        <v>309</v>
      </c>
      <c r="H1071" t="str">
        <f>VLOOKUP(Tableau4[[#This Row],[poids (kg)]],Tableau5[],2,1)</f>
        <v>lourd</v>
      </c>
      <c r="I1071">
        <v>24270</v>
      </c>
      <c r="J1071" t="str">
        <f>LEFT(Tableau4[[#This Row],[CP]],2)</f>
        <v>24</v>
      </c>
      <c r="K1071" t="s">
        <v>73</v>
      </c>
    </row>
    <row r="1072" spans="1:11" x14ac:dyDescent="0.3">
      <c r="A1072" s="29">
        <v>42842</v>
      </c>
      <c r="B1072" t="s">
        <v>17</v>
      </c>
      <c r="C1072" t="str">
        <f>VLOOKUP(Tableau4[[#This Row],[code livreur]],Tableau1[],2,0)</f>
        <v>Vettel</v>
      </c>
      <c r="D1072" t="s">
        <v>147</v>
      </c>
      <c r="G1072">
        <v>311</v>
      </c>
      <c r="H1072" t="str">
        <f>VLOOKUP(Tableau4[[#This Row],[poids (kg)]],Tableau5[],2,1)</f>
        <v>lourd</v>
      </c>
      <c r="I1072">
        <v>24120</v>
      </c>
      <c r="J1072" t="str">
        <f>LEFT(Tableau4[[#This Row],[CP]],2)</f>
        <v>24</v>
      </c>
      <c r="K1072" t="s">
        <v>61</v>
      </c>
    </row>
    <row r="1073" spans="1:11" x14ac:dyDescent="0.3">
      <c r="A1073" s="29">
        <v>42879</v>
      </c>
      <c r="B1073" t="s">
        <v>19</v>
      </c>
      <c r="C1073" t="str">
        <f>VLOOKUP(Tableau4[[#This Row],[code livreur]],Tableau1[],2,0)</f>
        <v>Dan</v>
      </c>
      <c r="D1073" t="s">
        <v>142</v>
      </c>
      <c r="G1073">
        <v>311</v>
      </c>
      <c r="H1073" t="str">
        <f>VLOOKUP(Tableau4[[#This Row],[poids (kg)]],Tableau5[],2,1)</f>
        <v>lourd</v>
      </c>
      <c r="I1073">
        <v>24130</v>
      </c>
      <c r="J1073" t="str">
        <f>LEFT(Tableau4[[#This Row],[CP]],2)</f>
        <v>24</v>
      </c>
      <c r="K1073" t="s">
        <v>62</v>
      </c>
    </row>
    <row r="1074" spans="1:11" x14ac:dyDescent="0.3">
      <c r="A1074" s="29">
        <v>42849</v>
      </c>
      <c r="B1074" t="s">
        <v>30</v>
      </c>
      <c r="C1074" t="str">
        <f>VLOOKUP(Tableau4[[#This Row],[code livreur]],Tableau1[],2,0)</f>
        <v>Du Gast</v>
      </c>
      <c r="D1074" t="s">
        <v>142</v>
      </c>
      <c r="G1074">
        <v>312</v>
      </c>
      <c r="H1074" t="str">
        <f>VLOOKUP(Tableau4[[#This Row],[poids (kg)]],Tableau5[],2,1)</f>
        <v>lourd</v>
      </c>
      <c r="I1074">
        <v>24270</v>
      </c>
      <c r="J1074" t="str">
        <f>LEFT(Tableau4[[#This Row],[CP]],2)</f>
        <v>24</v>
      </c>
      <c r="K1074" t="s">
        <v>73</v>
      </c>
    </row>
    <row r="1075" spans="1:11" x14ac:dyDescent="0.3">
      <c r="A1075" s="29">
        <v>42870</v>
      </c>
      <c r="B1075" t="s">
        <v>18</v>
      </c>
      <c r="C1075" t="str">
        <f>VLOOKUP(Tableau4[[#This Row],[code livreur]],Tableau1[],2,0)</f>
        <v>Enzo</v>
      </c>
      <c r="D1075" t="s">
        <v>142</v>
      </c>
      <c r="G1075">
        <v>312</v>
      </c>
      <c r="H1075" t="str">
        <f>VLOOKUP(Tableau4[[#This Row],[poids (kg)]],Tableau5[],2,1)</f>
        <v>lourd</v>
      </c>
      <c r="I1075">
        <v>24510</v>
      </c>
      <c r="J1075" t="str">
        <f>LEFT(Tableau4[[#This Row],[CP]],2)</f>
        <v>24</v>
      </c>
      <c r="K1075" t="s">
        <v>92</v>
      </c>
    </row>
    <row r="1076" spans="1:11" x14ac:dyDescent="0.3">
      <c r="A1076" s="29">
        <v>43087</v>
      </c>
      <c r="B1076" t="s">
        <v>26</v>
      </c>
      <c r="C1076" t="str">
        <f>VLOOKUP(Tableau4[[#This Row],[code livreur]],Tableau1[],2,0)</f>
        <v>Jack</v>
      </c>
      <c r="D1076" t="s">
        <v>143</v>
      </c>
      <c r="G1076">
        <v>313</v>
      </c>
      <c r="H1076" t="str">
        <f>VLOOKUP(Tableau4[[#This Row],[poids (kg)]],Tableau5[],2,1)</f>
        <v>lourd</v>
      </c>
      <c r="I1076">
        <v>24630</v>
      </c>
      <c r="J1076" t="str">
        <f>LEFT(Tableau4[[#This Row],[CP]],2)</f>
        <v>24</v>
      </c>
      <c r="K1076" t="s">
        <v>103</v>
      </c>
    </row>
    <row r="1077" spans="1:11" x14ac:dyDescent="0.3">
      <c r="A1077" s="29">
        <v>42945</v>
      </c>
      <c r="B1077" t="s">
        <v>29</v>
      </c>
      <c r="C1077" t="str">
        <f>VLOOKUP(Tableau4[[#This Row],[code livreur]],Tableau1[],2,0)</f>
        <v>Mouton</v>
      </c>
      <c r="D1077" t="s">
        <v>142</v>
      </c>
      <c r="G1077">
        <v>314</v>
      </c>
      <c r="H1077" t="str">
        <f>VLOOKUP(Tableau4[[#This Row],[poids (kg)]],Tableau5[],2,1)</f>
        <v>lourd</v>
      </c>
      <c r="I1077">
        <v>24110</v>
      </c>
      <c r="J1077" t="str">
        <f>LEFT(Tableau4[[#This Row],[CP]],2)</f>
        <v>24</v>
      </c>
      <c r="K1077" t="s">
        <v>60</v>
      </c>
    </row>
    <row r="1078" spans="1:11" x14ac:dyDescent="0.3">
      <c r="A1078" s="29">
        <v>42780</v>
      </c>
      <c r="B1078" t="s">
        <v>27</v>
      </c>
      <c r="C1078" t="str">
        <f>VLOOKUP(Tableau4[[#This Row],[code livreur]],Tableau1[],2,0)</f>
        <v>Niki</v>
      </c>
      <c r="D1078" t="s">
        <v>142</v>
      </c>
      <c r="G1078">
        <v>315</v>
      </c>
      <c r="H1078" t="str">
        <f>VLOOKUP(Tableau4[[#This Row],[poids (kg)]],Tableau5[],2,1)</f>
        <v>lourd</v>
      </c>
      <c r="I1078">
        <v>24660</v>
      </c>
      <c r="J1078" t="str">
        <f>LEFT(Tableau4[[#This Row],[CP]],2)</f>
        <v>24</v>
      </c>
      <c r="K1078" t="s">
        <v>54</v>
      </c>
    </row>
    <row r="1079" spans="1:11" x14ac:dyDescent="0.3">
      <c r="A1079" s="29">
        <v>42805</v>
      </c>
      <c r="B1079" t="s">
        <v>16</v>
      </c>
      <c r="C1079" t="str">
        <f>VLOOKUP(Tableau4[[#This Row],[code livreur]],Tableau1[],2,0)</f>
        <v>Prost</v>
      </c>
      <c r="D1079" t="s">
        <v>143</v>
      </c>
      <c r="G1079">
        <v>315</v>
      </c>
      <c r="H1079" t="str">
        <f>VLOOKUP(Tableau4[[#This Row],[poids (kg)]],Tableau5[],2,1)</f>
        <v>lourd</v>
      </c>
      <c r="I1079">
        <v>24570</v>
      </c>
      <c r="J1079" t="str">
        <f>LEFT(Tableau4[[#This Row],[CP]],2)</f>
        <v>24</v>
      </c>
      <c r="K1079" t="s">
        <v>98</v>
      </c>
    </row>
    <row r="1080" spans="1:11" x14ac:dyDescent="0.3">
      <c r="A1080" s="29">
        <v>42933</v>
      </c>
      <c r="B1080" t="s">
        <v>28</v>
      </c>
      <c r="C1080" t="str">
        <f>VLOOKUP(Tableau4[[#This Row],[code livreur]],Tableau1[],2,0)</f>
        <v>Thirion</v>
      </c>
      <c r="D1080" t="s">
        <v>143</v>
      </c>
      <c r="G1080">
        <v>315</v>
      </c>
      <c r="H1080" t="str">
        <f>VLOOKUP(Tableau4[[#This Row],[poids (kg)]],Tableau5[],2,1)</f>
        <v>lourd</v>
      </c>
      <c r="I1080">
        <v>24260</v>
      </c>
      <c r="J1080" t="str">
        <f>LEFT(Tableau4[[#This Row],[CP]],2)</f>
        <v>24</v>
      </c>
      <c r="K1080" t="s">
        <v>72</v>
      </c>
    </row>
    <row r="1081" spans="1:11" x14ac:dyDescent="0.3">
      <c r="A1081" s="29">
        <v>42934</v>
      </c>
      <c r="B1081" t="s">
        <v>17</v>
      </c>
      <c r="C1081" t="str">
        <f>VLOOKUP(Tableau4[[#This Row],[code livreur]],Tableau1[],2,0)</f>
        <v>Vettel</v>
      </c>
      <c r="D1081" t="s">
        <v>143</v>
      </c>
      <c r="G1081">
        <v>316</v>
      </c>
      <c r="H1081" t="str">
        <f>VLOOKUP(Tableau4[[#This Row],[poids (kg)]],Tableau5[],2,1)</f>
        <v>lourd</v>
      </c>
      <c r="I1081">
        <v>24320</v>
      </c>
      <c r="J1081" t="str">
        <f>LEFT(Tableau4[[#This Row],[CP]],2)</f>
        <v>24</v>
      </c>
      <c r="K1081" t="s">
        <v>76</v>
      </c>
    </row>
    <row r="1082" spans="1:11" x14ac:dyDescent="0.3">
      <c r="A1082" s="29">
        <v>43032</v>
      </c>
      <c r="B1082" t="s">
        <v>19</v>
      </c>
      <c r="C1082" t="str">
        <f>VLOOKUP(Tableau4[[#This Row],[code livreur]],Tableau1[],2,0)</f>
        <v>Dan</v>
      </c>
      <c r="D1082" t="s">
        <v>142</v>
      </c>
      <c r="G1082">
        <v>317</v>
      </c>
      <c r="H1082" t="str">
        <f>VLOOKUP(Tableau4[[#This Row],[poids (kg)]],Tableau5[],2,1)</f>
        <v>lourd</v>
      </c>
      <c r="I1082">
        <v>24470</v>
      </c>
      <c r="J1082" t="str">
        <f>LEFT(Tableau4[[#This Row],[CP]],2)</f>
        <v>24</v>
      </c>
      <c r="K1082" t="s">
        <v>88</v>
      </c>
    </row>
    <row r="1083" spans="1:11" x14ac:dyDescent="0.3">
      <c r="A1083" s="29">
        <v>43068</v>
      </c>
      <c r="B1083" t="s">
        <v>30</v>
      </c>
      <c r="C1083" t="str">
        <f>VLOOKUP(Tableau4[[#This Row],[code livreur]],Tableau1[],2,0)</f>
        <v>Du Gast</v>
      </c>
      <c r="D1083" t="s">
        <v>142</v>
      </c>
      <c r="G1083">
        <v>318</v>
      </c>
      <c r="H1083" t="str">
        <f>VLOOKUP(Tableau4[[#This Row],[poids (kg)]],Tableau5[],2,1)</f>
        <v>lourd</v>
      </c>
      <c r="I1083">
        <v>24350</v>
      </c>
      <c r="J1083" t="str">
        <f>LEFT(Tableau4[[#This Row],[CP]],2)</f>
        <v>24</v>
      </c>
      <c r="K1083" t="s">
        <v>78</v>
      </c>
    </row>
    <row r="1084" spans="1:11" x14ac:dyDescent="0.3">
      <c r="A1084" s="29">
        <v>42903</v>
      </c>
      <c r="B1084" t="s">
        <v>18</v>
      </c>
      <c r="C1084" t="str">
        <f>VLOOKUP(Tableau4[[#This Row],[code livreur]],Tableau1[],2,0)</f>
        <v>Enzo</v>
      </c>
      <c r="D1084" t="s">
        <v>142</v>
      </c>
      <c r="G1084">
        <v>319</v>
      </c>
      <c r="H1084" t="str">
        <f>VLOOKUP(Tableau4[[#This Row],[poids (kg)]],Tableau5[],2,1)</f>
        <v>lourd</v>
      </c>
      <c r="I1084">
        <v>24210</v>
      </c>
      <c r="J1084" t="str">
        <f>LEFT(Tableau4[[#This Row],[CP]],2)</f>
        <v>24</v>
      </c>
      <c r="K1084" t="s">
        <v>68</v>
      </c>
    </row>
    <row r="1085" spans="1:11" x14ac:dyDescent="0.3">
      <c r="A1085" s="29">
        <v>42943</v>
      </c>
      <c r="B1085" t="s">
        <v>26</v>
      </c>
      <c r="C1085" t="str">
        <f>VLOOKUP(Tableau4[[#This Row],[code livreur]],Tableau1[],2,0)</f>
        <v>Jack</v>
      </c>
      <c r="D1085" t="s">
        <v>143</v>
      </c>
      <c r="G1085">
        <v>319</v>
      </c>
      <c r="H1085" t="str">
        <f>VLOOKUP(Tableau4[[#This Row],[poids (kg)]],Tableau5[],2,1)</f>
        <v>lourd</v>
      </c>
      <c r="I1085">
        <v>24420</v>
      </c>
      <c r="J1085" t="str">
        <f>LEFT(Tableau4[[#This Row],[CP]],2)</f>
        <v>24</v>
      </c>
      <c r="K1085" t="s">
        <v>84</v>
      </c>
    </row>
    <row r="1086" spans="1:11" x14ac:dyDescent="0.3">
      <c r="A1086" s="29">
        <v>43087</v>
      </c>
      <c r="B1086" t="s">
        <v>29</v>
      </c>
      <c r="C1086" t="str">
        <f>VLOOKUP(Tableau4[[#This Row],[code livreur]],Tableau1[],2,0)</f>
        <v>Mouton</v>
      </c>
      <c r="D1086" t="s">
        <v>143</v>
      </c>
      <c r="G1086">
        <v>319</v>
      </c>
      <c r="H1086" t="str">
        <f>VLOOKUP(Tableau4[[#This Row],[poids (kg)]],Tableau5[],2,1)</f>
        <v>lourd</v>
      </c>
      <c r="I1086">
        <v>24650</v>
      </c>
      <c r="J1086" t="str">
        <f>LEFT(Tableau4[[#This Row],[CP]],2)</f>
        <v>24</v>
      </c>
      <c r="K1086" t="s">
        <v>104</v>
      </c>
    </row>
    <row r="1087" spans="1:11" x14ac:dyDescent="0.3">
      <c r="A1087" s="29">
        <v>42887</v>
      </c>
      <c r="B1087" t="s">
        <v>27</v>
      </c>
      <c r="C1087" t="str">
        <f>VLOOKUP(Tableau4[[#This Row],[code livreur]],Tableau1[],2,0)</f>
        <v>Niki</v>
      </c>
      <c r="D1087" t="s">
        <v>142</v>
      </c>
      <c r="G1087">
        <v>321</v>
      </c>
      <c r="H1087" t="str">
        <f>VLOOKUP(Tableau4[[#This Row],[poids (kg)]],Tableau5[],2,1)</f>
        <v>lourd</v>
      </c>
      <c r="I1087">
        <v>24560</v>
      </c>
      <c r="J1087" t="str">
        <f>LEFT(Tableau4[[#This Row],[CP]],2)</f>
        <v>24</v>
      </c>
      <c r="K1087" t="s">
        <v>97</v>
      </c>
    </row>
    <row r="1088" spans="1:11" x14ac:dyDescent="0.3">
      <c r="A1088" s="29">
        <v>42758</v>
      </c>
      <c r="B1088" t="s">
        <v>16</v>
      </c>
      <c r="C1088" t="str">
        <f>VLOOKUP(Tableau4[[#This Row],[code livreur]],Tableau1[],2,0)</f>
        <v>Prost</v>
      </c>
      <c r="D1088" t="s">
        <v>142</v>
      </c>
      <c r="G1088">
        <v>323</v>
      </c>
      <c r="H1088" t="str">
        <f>VLOOKUP(Tableau4[[#This Row],[poids (kg)]],Tableau5[],2,1)</f>
        <v>lourd</v>
      </c>
      <c r="I1088">
        <v>24430</v>
      </c>
      <c r="J1088" t="str">
        <f>LEFT(Tableau4[[#This Row],[CP]],2)</f>
        <v>24</v>
      </c>
      <c r="K1088" t="s">
        <v>85</v>
      </c>
    </row>
    <row r="1089" spans="1:11" x14ac:dyDescent="0.3">
      <c r="A1089" s="29">
        <v>42981</v>
      </c>
      <c r="B1089" t="s">
        <v>28</v>
      </c>
      <c r="C1089" t="str">
        <f>VLOOKUP(Tableau4[[#This Row],[code livreur]],Tableau1[],2,0)</f>
        <v>Thirion</v>
      </c>
      <c r="D1089" t="s">
        <v>143</v>
      </c>
      <c r="G1089">
        <v>324</v>
      </c>
      <c r="H1089" t="str">
        <f>VLOOKUP(Tableau4[[#This Row],[poids (kg)]],Tableau5[],2,1)</f>
        <v>lourd</v>
      </c>
      <c r="I1089">
        <v>24640</v>
      </c>
      <c r="J1089" t="str">
        <f>LEFT(Tableau4[[#This Row],[CP]],2)</f>
        <v>24</v>
      </c>
      <c r="K1089" t="s">
        <v>53</v>
      </c>
    </row>
    <row r="1090" spans="1:11" x14ac:dyDescent="0.3">
      <c r="A1090" s="29">
        <v>43091</v>
      </c>
      <c r="B1090" t="s">
        <v>17</v>
      </c>
      <c r="C1090" t="str">
        <f>VLOOKUP(Tableau4[[#This Row],[code livreur]],Tableau1[],2,0)</f>
        <v>Vettel</v>
      </c>
      <c r="D1090" t="s">
        <v>142</v>
      </c>
      <c r="G1090">
        <v>324</v>
      </c>
      <c r="H1090" t="str">
        <f>VLOOKUP(Tableau4[[#This Row],[poids (kg)]],Tableau5[],2,1)</f>
        <v>lourd</v>
      </c>
      <c r="I1090">
        <v>24550</v>
      </c>
      <c r="J1090" t="str">
        <f>LEFT(Tableau4[[#This Row],[CP]],2)</f>
        <v>24</v>
      </c>
      <c r="K1090" t="s">
        <v>96</v>
      </c>
    </row>
    <row r="1091" spans="1:11" x14ac:dyDescent="0.3">
      <c r="A1091" s="29">
        <v>42922</v>
      </c>
      <c r="B1091" t="s">
        <v>19</v>
      </c>
      <c r="C1091" t="str">
        <f>VLOOKUP(Tableau4[[#This Row],[code livreur]],Tableau1[],2,0)</f>
        <v>Dan</v>
      </c>
      <c r="D1091" t="s">
        <v>145</v>
      </c>
      <c r="G1091">
        <v>325</v>
      </c>
      <c r="H1091" t="str">
        <f>VLOOKUP(Tableau4[[#This Row],[poids (kg)]],Tableau5[],2,1)</f>
        <v>lourd</v>
      </c>
      <c r="I1091">
        <v>24230</v>
      </c>
      <c r="J1091" t="str">
        <f>LEFT(Tableau4[[#This Row],[CP]],2)</f>
        <v>24</v>
      </c>
      <c r="K1091" t="s">
        <v>69</v>
      </c>
    </row>
    <row r="1092" spans="1:11" x14ac:dyDescent="0.3">
      <c r="A1092" s="29">
        <v>42987</v>
      </c>
      <c r="B1092" t="s">
        <v>30</v>
      </c>
      <c r="C1092" t="str">
        <f>VLOOKUP(Tableau4[[#This Row],[code livreur]],Tableau1[],2,0)</f>
        <v>Du Gast</v>
      </c>
      <c r="D1092" t="s">
        <v>142</v>
      </c>
      <c r="G1092">
        <v>325</v>
      </c>
      <c r="H1092" t="str">
        <f>VLOOKUP(Tableau4[[#This Row],[poids (kg)]],Tableau5[],2,1)</f>
        <v>lourd</v>
      </c>
      <c r="I1092">
        <v>24120</v>
      </c>
      <c r="J1092" t="str">
        <f>LEFT(Tableau4[[#This Row],[CP]],2)</f>
        <v>24</v>
      </c>
      <c r="K1092" t="s">
        <v>61</v>
      </c>
    </row>
    <row r="1093" spans="1:11" x14ac:dyDescent="0.3">
      <c r="A1093" s="29">
        <v>42797</v>
      </c>
      <c r="B1093" t="s">
        <v>18</v>
      </c>
      <c r="C1093" t="str">
        <f>VLOOKUP(Tableau4[[#This Row],[code livreur]],Tableau1[],2,0)</f>
        <v>Enzo</v>
      </c>
      <c r="D1093" t="s">
        <v>147</v>
      </c>
      <c r="G1093">
        <v>326</v>
      </c>
      <c r="H1093" t="str">
        <f>VLOOKUP(Tableau4[[#This Row],[poids (kg)]],Tableau5[],2,1)</f>
        <v>lourd</v>
      </c>
      <c r="I1093">
        <v>24160</v>
      </c>
      <c r="J1093" t="str">
        <f>LEFT(Tableau4[[#This Row],[CP]],2)</f>
        <v>24</v>
      </c>
      <c r="K1093" t="s">
        <v>65</v>
      </c>
    </row>
    <row r="1094" spans="1:11" x14ac:dyDescent="0.3">
      <c r="A1094" s="29">
        <v>42908</v>
      </c>
      <c r="B1094" t="s">
        <v>26</v>
      </c>
      <c r="C1094" t="str">
        <f>VLOOKUP(Tableau4[[#This Row],[code livreur]],Tableau1[],2,0)</f>
        <v>Jack</v>
      </c>
      <c r="D1094" t="s">
        <v>142</v>
      </c>
      <c r="G1094">
        <v>326</v>
      </c>
      <c r="H1094" t="str">
        <f>VLOOKUP(Tableau4[[#This Row],[poids (kg)]],Tableau5[],2,1)</f>
        <v>lourd</v>
      </c>
      <c r="I1094">
        <v>24800</v>
      </c>
      <c r="J1094" t="str">
        <f>LEFT(Tableau4[[#This Row],[CP]],2)</f>
        <v>24</v>
      </c>
      <c r="K1094" t="s">
        <v>107</v>
      </c>
    </row>
    <row r="1095" spans="1:11" x14ac:dyDescent="0.3">
      <c r="A1095" s="29">
        <v>43039</v>
      </c>
      <c r="B1095" t="s">
        <v>29</v>
      </c>
      <c r="C1095" t="str">
        <f>VLOOKUP(Tableau4[[#This Row],[code livreur]],Tableau1[],2,0)</f>
        <v>Mouton</v>
      </c>
      <c r="D1095" t="s">
        <v>143</v>
      </c>
      <c r="G1095">
        <v>326</v>
      </c>
      <c r="H1095" t="str">
        <f>VLOOKUP(Tableau4[[#This Row],[poids (kg)]],Tableau5[],2,1)</f>
        <v>lourd</v>
      </c>
      <c r="I1095">
        <v>24110</v>
      </c>
      <c r="J1095" t="str">
        <f>LEFT(Tableau4[[#This Row],[CP]],2)</f>
        <v>24</v>
      </c>
      <c r="K1095" t="s">
        <v>60</v>
      </c>
    </row>
    <row r="1096" spans="1:11" x14ac:dyDescent="0.3">
      <c r="A1096" s="29">
        <v>42875</v>
      </c>
      <c r="B1096" t="s">
        <v>27</v>
      </c>
      <c r="C1096" t="str">
        <f>VLOOKUP(Tableau4[[#This Row],[code livreur]],Tableau1[],2,0)</f>
        <v>Niki</v>
      </c>
      <c r="D1096" t="s">
        <v>142</v>
      </c>
      <c r="G1096">
        <v>328</v>
      </c>
      <c r="H1096" t="str">
        <f>VLOOKUP(Tableau4[[#This Row],[poids (kg)]],Tableau5[],2,1)</f>
        <v>lourd</v>
      </c>
      <c r="I1096">
        <v>24640</v>
      </c>
      <c r="J1096" t="str">
        <f>LEFT(Tableau4[[#This Row],[CP]],2)</f>
        <v>24</v>
      </c>
      <c r="K1096" t="s">
        <v>53</v>
      </c>
    </row>
    <row r="1097" spans="1:11" x14ac:dyDescent="0.3">
      <c r="A1097" s="29">
        <v>42944</v>
      </c>
      <c r="B1097" t="s">
        <v>16</v>
      </c>
      <c r="C1097" t="str">
        <f>VLOOKUP(Tableau4[[#This Row],[code livreur]],Tableau1[],2,0)</f>
        <v>Prost</v>
      </c>
      <c r="D1097" t="s">
        <v>142</v>
      </c>
      <c r="G1097">
        <v>328</v>
      </c>
      <c r="H1097" t="str">
        <f>VLOOKUP(Tableau4[[#This Row],[poids (kg)]],Tableau5[],2,1)</f>
        <v>lourd</v>
      </c>
      <c r="I1097">
        <v>24380</v>
      </c>
      <c r="J1097" t="str">
        <f>LEFT(Tableau4[[#This Row],[CP]],2)</f>
        <v>24</v>
      </c>
      <c r="K1097" t="s">
        <v>81</v>
      </c>
    </row>
    <row r="1098" spans="1:11" x14ac:dyDescent="0.3">
      <c r="A1098" s="29">
        <v>43007</v>
      </c>
      <c r="B1098" t="s">
        <v>28</v>
      </c>
      <c r="C1098" t="str">
        <f>VLOOKUP(Tableau4[[#This Row],[code livreur]],Tableau1[],2,0)</f>
        <v>Thirion</v>
      </c>
      <c r="D1098" t="s">
        <v>142</v>
      </c>
      <c r="G1098">
        <v>329</v>
      </c>
      <c r="H1098" t="str">
        <f>VLOOKUP(Tableau4[[#This Row],[poids (kg)]],Tableau5[],2,1)</f>
        <v>lourd</v>
      </c>
      <c r="I1098">
        <v>24440</v>
      </c>
      <c r="J1098" t="str">
        <f>LEFT(Tableau4[[#This Row],[CP]],2)</f>
        <v>24</v>
      </c>
      <c r="K1098" t="s">
        <v>52</v>
      </c>
    </row>
    <row r="1099" spans="1:11" x14ac:dyDescent="0.3">
      <c r="A1099" s="29">
        <v>43017</v>
      </c>
      <c r="B1099" t="s">
        <v>17</v>
      </c>
      <c r="C1099" t="str">
        <f>VLOOKUP(Tableau4[[#This Row],[code livreur]],Tableau1[],2,0)</f>
        <v>Vettel</v>
      </c>
      <c r="D1099" t="s">
        <v>146</v>
      </c>
      <c r="G1099">
        <v>329</v>
      </c>
      <c r="H1099" t="str">
        <f>VLOOKUP(Tableau4[[#This Row],[poids (kg)]],Tableau5[],2,1)</f>
        <v>lourd</v>
      </c>
      <c r="I1099">
        <v>24520</v>
      </c>
      <c r="J1099" t="str">
        <f>LEFT(Tableau4[[#This Row],[CP]],2)</f>
        <v>24</v>
      </c>
      <c r="K1099" t="s">
        <v>93</v>
      </c>
    </row>
    <row r="1100" spans="1:11" x14ac:dyDescent="0.3">
      <c r="A1100" s="29">
        <v>43037</v>
      </c>
      <c r="B1100" t="s">
        <v>19</v>
      </c>
      <c r="C1100" t="str">
        <f>VLOOKUP(Tableau4[[#This Row],[code livreur]],Tableau1[],2,0)</f>
        <v>Dan</v>
      </c>
      <c r="D1100" t="s">
        <v>142</v>
      </c>
      <c r="G1100">
        <v>329</v>
      </c>
      <c r="H1100" t="str">
        <f>VLOOKUP(Tableau4[[#This Row],[poids (kg)]],Tableau5[],2,1)</f>
        <v>lourd</v>
      </c>
      <c r="I1100">
        <v>24400</v>
      </c>
      <c r="J1100" t="str">
        <f>LEFT(Tableau4[[#This Row],[CP]],2)</f>
        <v>24</v>
      </c>
      <c r="K1100" t="s">
        <v>83</v>
      </c>
    </row>
    <row r="1101" spans="1:11" x14ac:dyDescent="0.3">
      <c r="A1101" s="29">
        <v>43092</v>
      </c>
      <c r="B1101" t="s">
        <v>30</v>
      </c>
      <c r="C1101" t="str">
        <f>VLOOKUP(Tableau4[[#This Row],[code livreur]],Tableau1[],2,0)</f>
        <v>Du Gast</v>
      </c>
      <c r="D1101" t="s">
        <v>144</v>
      </c>
      <c r="G1101">
        <v>329</v>
      </c>
      <c r="H1101" t="str">
        <f>VLOOKUP(Tableau4[[#This Row],[poids (kg)]],Tableau5[],2,1)</f>
        <v>lourd</v>
      </c>
      <c r="I1101">
        <v>24610</v>
      </c>
      <c r="J1101" t="str">
        <f>LEFT(Tableau4[[#This Row],[CP]],2)</f>
        <v>24</v>
      </c>
      <c r="K1101" t="s">
        <v>101</v>
      </c>
    </row>
    <row r="1102" spans="1:11" x14ac:dyDescent="0.3">
      <c r="A1102" s="29">
        <v>42808</v>
      </c>
      <c r="B1102" t="s">
        <v>18</v>
      </c>
      <c r="C1102" t="str">
        <f>VLOOKUP(Tableau4[[#This Row],[code livreur]],Tableau1[],2,0)</f>
        <v>Enzo</v>
      </c>
      <c r="D1102" t="s">
        <v>143</v>
      </c>
      <c r="G1102">
        <v>330</v>
      </c>
      <c r="H1102" t="str">
        <f>VLOOKUP(Tableau4[[#This Row],[poids (kg)]],Tableau5[],2,1)</f>
        <v>lourd</v>
      </c>
      <c r="I1102">
        <v>24550</v>
      </c>
      <c r="J1102" t="str">
        <f>LEFT(Tableau4[[#This Row],[CP]],2)</f>
        <v>24</v>
      </c>
      <c r="K1102" t="s">
        <v>96</v>
      </c>
    </row>
    <row r="1103" spans="1:11" x14ac:dyDescent="0.3">
      <c r="A1103" s="29">
        <v>42974</v>
      </c>
      <c r="B1103" t="s">
        <v>26</v>
      </c>
      <c r="C1103" t="str">
        <f>VLOOKUP(Tableau4[[#This Row],[code livreur]],Tableau1[],2,0)</f>
        <v>Jack</v>
      </c>
      <c r="D1103" t="s">
        <v>142</v>
      </c>
      <c r="G1103">
        <v>332</v>
      </c>
      <c r="H1103" t="str">
        <f>VLOOKUP(Tableau4[[#This Row],[poids (kg)]],Tableau5[],2,1)</f>
        <v>lourd</v>
      </c>
      <c r="I1103">
        <v>24430</v>
      </c>
      <c r="J1103" t="str">
        <f>LEFT(Tableau4[[#This Row],[CP]],2)</f>
        <v>24</v>
      </c>
      <c r="K1103" t="s">
        <v>85</v>
      </c>
    </row>
    <row r="1104" spans="1:11" x14ac:dyDescent="0.3">
      <c r="A1104" s="29">
        <v>42932</v>
      </c>
      <c r="B1104" t="s">
        <v>29</v>
      </c>
      <c r="C1104" t="str">
        <f>VLOOKUP(Tableau4[[#This Row],[code livreur]],Tableau1[],2,0)</f>
        <v>Mouton</v>
      </c>
      <c r="D1104" t="s">
        <v>142</v>
      </c>
      <c r="G1104">
        <v>333</v>
      </c>
      <c r="H1104" t="str">
        <f>VLOOKUP(Tableau4[[#This Row],[poids (kg)]],Tableau5[],2,1)</f>
        <v>lourd</v>
      </c>
      <c r="I1104">
        <v>24240</v>
      </c>
      <c r="J1104" t="str">
        <f>LEFT(Tableau4[[#This Row],[CP]],2)</f>
        <v>24</v>
      </c>
      <c r="K1104" t="s">
        <v>70</v>
      </c>
    </row>
    <row r="1105" spans="1:11" x14ac:dyDescent="0.3">
      <c r="A1105" s="29">
        <v>42801</v>
      </c>
      <c r="B1105" t="s">
        <v>27</v>
      </c>
      <c r="C1105" t="str">
        <f>VLOOKUP(Tableau4[[#This Row],[code livreur]],Tableau1[],2,0)</f>
        <v>Niki</v>
      </c>
      <c r="D1105" t="s">
        <v>143</v>
      </c>
      <c r="G1105">
        <v>335</v>
      </c>
      <c r="H1105" t="str">
        <f>VLOOKUP(Tableau4[[#This Row],[poids (kg)]],Tableau5[],2,1)</f>
        <v>lourd</v>
      </c>
      <c r="I1105">
        <v>24250</v>
      </c>
      <c r="J1105" t="str">
        <f>LEFT(Tableau4[[#This Row],[CP]],2)</f>
        <v>24</v>
      </c>
      <c r="K1105" t="s">
        <v>71</v>
      </c>
    </row>
    <row r="1106" spans="1:11" x14ac:dyDescent="0.3">
      <c r="A1106" s="29">
        <v>42968</v>
      </c>
      <c r="B1106" t="s">
        <v>16</v>
      </c>
      <c r="C1106" t="str">
        <f>VLOOKUP(Tableau4[[#This Row],[code livreur]],Tableau1[],2,0)</f>
        <v>Prost</v>
      </c>
      <c r="D1106" t="s">
        <v>142</v>
      </c>
      <c r="G1106">
        <v>335</v>
      </c>
      <c r="H1106" t="str">
        <f>VLOOKUP(Tableau4[[#This Row],[poids (kg)]],Tableau5[],2,1)</f>
        <v>lourd</v>
      </c>
      <c r="I1106">
        <v>24230</v>
      </c>
      <c r="J1106" t="str">
        <f>LEFT(Tableau4[[#This Row],[CP]],2)</f>
        <v>24</v>
      </c>
      <c r="K1106" t="s">
        <v>69</v>
      </c>
    </row>
    <row r="1107" spans="1:11" x14ac:dyDescent="0.3">
      <c r="A1107" s="29">
        <v>42802</v>
      </c>
      <c r="B1107" t="s">
        <v>28</v>
      </c>
      <c r="C1107" t="str">
        <f>VLOOKUP(Tableau4[[#This Row],[code livreur]],Tableau1[],2,0)</f>
        <v>Thirion</v>
      </c>
      <c r="D1107" t="s">
        <v>143</v>
      </c>
      <c r="G1107">
        <v>336</v>
      </c>
      <c r="H1107" t="str">
        <f>VLOOKUP(Tableau4[[#This Row],[poids (kg)]],Tableau5[],2,1)</f>
        <v>lourd</v>
      </c>
      <c r="I1107">
        <v>24210</v>
      </c>
      <c r="J1107" t="str">
        <f>LEFT(Tableau4[[#This Row],[CP]],2)</f>
        <v>24</v>
      </c>
      <c r="K1107" t="s">
        <v>68</v>
      </c>
    </row>
    <row r="1108" spans="1:11" x14ac:dyDescent="0.3">
      <c r="A1108" s="29">
        <v>42969</v>
      </c>
      <c r="B1108" t="s">
        <v>17</v>
      </c>
      <c r="C1108" t="str">
        <f>VLOOKUP(Tableau4[[#This Row],[code livreur]],Tableau1[],2,0)</f>
        <v>Vettel</v>
      </c>
      <c r="D1108" t="s">
        <v>142</v>
      </c>
      <c r="G1108">
        <v>336</v>
      </c>
      <c r="H1108" t="str">
        <f>VLOOKUP(Tableau4[[#This Row],[poids (kg)]],Tableau5[],2,1)</f>
        <v>lourd</v>
      </c>
      <c r="I1108">
        <v>24660</v>
      </c>
      <c r="J1108" t="str">
        <f>LEFT(Tableau4[[#This Row],[CP]],2)</f>
        <v>24</v>
      </c>
      <c r="K1108" t="s">
        <v>54</v>
      </c>
    </row>
    <row r="1109" spans="1:11" x14ac:dyDescent="0.3">
      <c r="A1109" s="29">
        <v>42991</v>
      </c>
      <c r="B1109" t="s">
        <v>19</v>
      </c>
      <c r="C1109" t="str">
        <f>VLOOKUP(Tableau4[[#This Row],[code livreur]],Tableau1[],2,0)</f>
        <v>Dan</v>
      </c>
      <c r="D1109" t="s">
        <v>143</v>
      </c>
      <c r="G1109">
        <v>336</v>
      </c>
      <c r="H1109" t="str">
        <f>VLOOKUP(Tableau4[[#This Row],[poids (kg)]],Tableau5[],2,1)</f>
        <v>lourd</v>
      </c>
      <c r="I1109">
        <v>24110</v>
      </c>
      <c r="J1109" t="str">
        <f>LEFT(Tableau4[[#This Row],[CP]],2)</f>
        <v>24</v>
      </c>
      <c r="K1109" t="s">
        <v>60</v>
      </c>
    </row>
    <row r="1110" spans="1:11" x14ac:dyDescent="0.3">
      <c r="A1110" s="29">
        <v>43033</v>
      </c>
      <c r="B1110" t="s">
        <v>30</v>
      </c>
      <c r="C1110" t="str">
        <f>VLOOKUP(Tableau4[[#This Row],[code livreur]],Tableau1[],2,0)</f>
        <v>Du Gast</v>
      </c>
      <c r="D1110" t="s">
        <v>142</v>
      </c>
      <c r="G1110">
        <v>336</v>
      </c>
      <c r="H1110" t="str">
        <f>VLOOKUP(Tableau4[[#This Row],[poids (kg)]],Tableau5[],2,1)</f>
        <v>lourd</v>
      </c>
      <c r="I1110">
        <v>24210</v>
      </c>
      <c r="J1110" t="str">
        <f>LEFT(Tableau4[[#This Row],[CP]],2)</f>
        <v>24</v>
      </c>
      <c r="K1110" t="s">
        <v>68</v>
      </c>
    </row>
    <row r="1111" spans="1:11" x14ac:dyDescent="0.3">
      <c r="A1111" s="29">
        <v>42883</v>
      </c>
      <c r="B1111" t="s">
        <v>18</v>
      </c>
      <c r="C1111" t="str">
        <f>VLOOKUP(Tableau4[[#This Row],[code livreur]],Tableau1[],2,0)</f>
        <v>Enzo</v>
      </c>
      <c r="D1111" t="s">
        <v>142</v>
      </c>
      <c r="G1111">
        <v>338</v>
      </c>
      <c r="H1111" t="str">
        <f>VLOOKUP(Tableau4[[#This Row],[poids (kg)]],Tableau5[],2,1)</f>
        <v>lourd</v>
      </c>
      <c r="I1111">
        <v>24270</v>
      </c>
      <c r="J1111" t="str">
        <f>LEFT(Tableau4[[#This Row],[CP]],2)</f>
        <v>24</v>
      </c>
      <c r="K1111" t="s">
        <v>73</v>
      </c>
    </row>
    <row r="1112" spans="1:11" x14ac:dyDescent="0.3">
      <c r="A1112" s="29">
        <v>42854</v>
      </c>
      <c r="B1112" t="s">
        <v>26</v>
      </c>
      <c r="C1112" t="str">
        <f>VLOOKUP(Tableau4[[#This Row],[code livreur]],Tableau1[],2,0)</f>
        <v>Jack</v>
      </c>
      <c r="D1112" t="s">
        <v>142</v>
      </c>
      <c r="G1112">
        <v>339</v>
      </c>
      <c r="H1112" t="str">
        <f>VLOOKUP(Tableau4[[#This Row],[poids (kg)]],Tableau5[],2,1)</f>
        <v>lourd</v>
      </c>
      <c r="I1112">
        <v>24270</v>
      </c>
      <c r="J1112" t="str">
        <f>LEFT(Tableau4[[#This Row],[CP]],2)</f>
        <v>24</v>
      </c>
      <c r="K1112" t="s">
        <v>73</v>
      </c>
    </row>
    <row r="1113" spans="1:11" x14ac:dyDescent="0.3">
      <c r="A1113" s="29">
        <v>43064</v>
      </c>
      <c r="B1113" t="s">
        <v>29</v>
      </c>
      <c r="C1113" t="str">
        <f>VLOOKUP(Tableau4[[#This Row],[code livreur]],Tableau1[],2,0)</f>
        <v>Mouton</v>
      </c>
      <c r="D1113" t="s">
        <v>144</v>
      </c>
      <c r="G1113">
        <v>339</v>
      </c>
      <c r="H1113" t="str">
        <f>VLOOKUP(Tableau4[[#This Row],[poids (kg)]],Tableau5[],2,1)</f>
        <v>lourd</v>
      </c>
      <c r="I1113">
        <v>24650</v>
      </c>
      <c r="J1113" t="str">
        <f>LEFT(Tableau4[[#This Row],[CP]],2)</f>
        <v>24</v>
      </c>
      <c r="K1113" t="s">
        <v>104</v>
      </c>
    </row>
    <row r="1114" spans="1:11" x14ac:dyDescent="0.3">
      <c r="A1114" s="29">
        <v>42958</v>
      </c>
      <c r="B1114" t="s">
        <v>27</v>
      </c>
      <c r="C1114" t="str">
        <f>VLOOKUP(Tableau4[[#This Row],[code livreur]],Tableau1[],2,0)</f>
        <v>Niki</v>
      </c>
      <c r="D1114" t="s">
        <v>142</v>
      </c>
      <c r="G1114">
        <v>340</v>
      </c>
      <c r="H1114" t="str">
        <f>VLOOKUP(Tableau4[[#This Row],[poids (kg)]],Tableau5[],2,1)</f>
        <v>lourd</v>
      </c>
      <c r="I1114">
        <v>24120</v>
      </c>
      <c r="J1114" t="str">
        <f>LEFT(Tableau4[[#This Row],[CP]],2)</f>
        <v>24</v>
      </c>
      <c r="K1114" t="s">
        <v>61</v>
      </c>
    </row>
    <row r="1115" spans="1:11" x14ac:dyDescent="0.3">
      <c r="A1115" s="29">
        <v>42974</v>
      </c>
      <c r="B1115" t="s">
        <v>16</v>
      </c>
      <c r="C1115" t="str">
        <f>VLOOKUP(Tableau4[[#This Row],[code livreur]],Tableau1[],2,0)</f>
        <v>Prost</v>
      </c>
      <c r="D1115" t="s">
        <v>143</v>
      </c>
      <c r="G1115">
        <v>340</v>
      </c>
      <c r="H1115" t="str">
        <f>VLOOKUP(Tableau4[[#This Row],[poids (kg)]],Tableau5[],2,1)</f>
        <v>lourd</v>
      </c>
      <c r="I1115">
        <v>24660</v>
      </c>
      <c r="J1115" t="str">
        <f>LEFT(Tableau4[[#This Row],[CP]],2)</f>
        <v>24</v>
      </c>
      <c r="K1115" t="s">
        <v>54</v>
      </c>
    </row>
    <row r="1116" spans="1:11" x14ac:dyDescent="0.3">
      <c r="A1116" s="29">
        <v>43002</v>
      </c>
      <c r="B1116" t="s">
        <v>28</v>
      </c>
      <c r="C1116" t="str">
        <f>VLOOKUP(Tableau4[[#This Row],[code livreur]],Tableau1[],2,0)</f>
        <v>Thirion</v>
      </c>
      <c r="D1116" t="s">
        <v>143</v>
      </c>
      <c r="G1116">
        <v>340</v>
      </c>
      <c r="H1116" t="str">
        <f>VLOOKUP(Tableau4[[#This Row],[poids (kg)]],Tableau5[],2,1)</f>
        <v>lourd</v>
      </c>
      <c r="I1116">
        <v>24500</v>
      </c>
      <c r="J1116" t="str">
        <f>LEFT(Tableau4[[#This Row],[CP]],2)</f>
        <v>24</v>
      </c>
      <c r="K1116" t="s">
        <v>91</v>
      </c>
    </row>
    <row r="1117" spans="1:11" x14ac:dyDescent="0.3">
      <c r="A1117" s="29">
        <v>42957</v>
      </c>
      <c r="B1117" t="s">
        <v>17</v>
      </c>
      <c r="C1117" t="str">
        <f>VLOOKUP(Tableau4[[#This Row],[code livreur]],Tableau1[],2,0)</f>
        <v>Vettel</v>
      </c>
      <c r="D1117" t="s">
        <v>142</v>
      </c>
      <c r="G1117">
        <v>341</v>
      </c>
      <c r="H1117" t="str">
        <f>VLOOKUP(Tableau4[[#This Row],[poids (kg)]],Tableau5[],2,1)</f>
        <v>lourd</v>
      </c>
      <c r="I1117">
        <v>24750</v>
      </c>
      <c r="J1117" t="str">
        <f>LEFT(Tableau4[[#This Row],[CP]],2)</f>
        <v>24</v>
      </c>
      <c r="K1117" t="s">
        <v>51</v>
      </c>
    </row>
    <row r="1118" spans="1:11" x14ac:dyDescent="0.3">
      <c r="A1118" s="29">
        <v>42816</v>
      </c>
      <c r="B1118" t="s">
        <v>19</v>
      </c>
      <c r="C1118" t="str">
        <f>VLOOKUP(Tableau4[[#This Row],[code livreur]],Tableau1[],2,0)</f>
        <v>Dan</v>
      </c>
      <c r="D1118" t="s">
        <v>142</v>
      </c>
      <c r="G1118">
        <v>343</v>
      </c>
      <c r="H1118" t="str">
        <f>VLOOKUP(Tableau4[[#This Row],[poids (kg)]],Tableau5[],2,1)</f>
        <v>lourd</v>
      </c>
      <c r="I1118">
        <v>24320</v>
      </c>
      <c r="J1118" t="str">
        <f>LEFT(Tableau4[[#This Row],[CP]],2)</f>
        <v>24</v>
      </c>
      <c r="K1118" t="s">
        <v>76</v>
      </c>
    </row>
    <row r="1119" spans="1:11" x14ac:dyDescent="0.3">
      <c r="A1119" s="29">
        <v>42833</v>
      </c>
      <c r="B1119" t="s">
        <v>30</v>
      </c>
      <c r="C1119" t="str">
        <f>VLOOKUP(Tableau4[[#This Row],[code livreur]],Tableau1[],2,0)</f>
        <v>Du Gast</v>
      </c>
      <c r="D1119" t="s">
        <v>143</v>
      </c>
      <c r="G1119">
        <v>343</v>
      </c>
      <c r="H1119" t="str">
        <f>VLOOKUP(Tableau4[[#This Row],[poids (kg)]],Tableau5[],2,1)</f>
        <v>lourd</v>
      </c>
      <c r="I1119">
        <v>24540</v>
      </c>
      <c r="J1119" t="str">
        <f>LEFT(Tableau4[[#This Row],[CP]],2)</f>
        <v>24</v>
      </c>
      <c r="K1119" t="s">
        <v>95</v>
      </c>
    </row>
    <row r="1120" spans="1:11" x14ac:dyDescent="0.3">
      <c r="A1120" s="29">
        <v>42900</v>
      </c>
      <c r="B1120" t="s">
        <v>18</v>
      </c>
      <c r="C1120" t="str">
        <f>VLOOKUP(Tableau4[[#This Row],[code livreur]],Tableau1[],2,0)</f>
        <v>Enzo</v>
      </c>
      <c r="D1120" t="s">
        <v>142</v>
      </c>
      <c r="G1120">
        <v>343</v>
      </c>
      <c r="H1120" t="str">
        <f>VLOOKUP(Tableau4[[#This Row],[poids (kg)]],Tableau5[],2,1)</f>
        <v>lourd</v>
      </c>
      <c r="I1120">
        <v>24500</v>
      </c>
      <c r="J1120" t="str">
        <f>LEFT(Tableau4[[#This Row],[CP]],2)</f>
        <v>24</v>
      </c>
      <c r="K1120" t="s">
        <v>91</v>
      </c>
    </row>
    <row r="1121" spans="1:11" x14ac:dyDescent="0.3">
      <c r="A1121" s="29">
        <v>43000</v>
      </c>
      <c r="B1121" t="s">
        <v>26</v>
      </c>
      <c r="C1121" t="str">
        <f>VLOOKUP(Tableau4[[#This Row],[code livreur]],Tableau1[],2,0)</f>
        <v>Jack</v>
      </c>
      <c r="D1121" t="s">
        <v>142</v>
      </c>
      <c r="G1121">
        <v>343</v>
      </c>
      <c r="H1121" t="str">
        <f>VLOOKUP(Tableau4[[#This Row],[poids (kg)]],Tableau5[],2,1)</f>
        <v>lourd</v>
      </c>
      <c r="I1121">
        <v>24340</v>
      </c>
      <c r="J1121" t="str">
        <f>LEFT(Tableau4[[#This Row],[CP]],2)</f>
        <v>24</v>
      </c>
      <c r="K1121" t="s">
        <v>56</v>
      </c>
    </row>
    <row r="1122" spans="1:11" x14ac:dyDescent="0.3">
      <c r="A1122" s="29">
        <v>43006</v>
      </c>
      <c r="B1122" t="s">
        <v>29</v>
      </c>
      <c r="C1122" t="str">
        <f>VLOOKUP(Tableau4[[#This Row],[code livreur]],Tableau1[],2,0)</f>
        <v>Mouton</v>
      </c>
      <c r="D1122" t="s">
        <v>142</v>
      </c>
      <c r="G1122">
        <v>343</v>
      </c>
      <c r="H1122" t="str">
        <f>VLOOKUP(Tableau4[[#This Row],[poids (kg)]],Tableau5[],2,1)</f>
        <v>lourd</v>
      </c>
      <c r="I1122">
        <v>24470</v>
      </c>
      <c r="J1122" t="str">
        <f>LEFT(Tableau4[[#This Row],[CP]],2)</f>
        <v>24</v>
      </c>
      <c r="K1122" t="s">
        <v>88</v>
      </c>
    </row>
    <row r="1123" spans="1:11" x14ac:dyDescent="0.3">
      <c r="A1123" s="29">
        <v>43089</v>
      </c>
      <c r="B1123" t="s">
        <v>27</v>
      </c>
      <c r="C1123" t="str">
        <f>VLOOKUP(Tableau4[[#This Row],[code livreur]],Tableau1[],2,0)</f>
        <v>Niki</v>
      </c>
      <c r="D1123" t="s">
        <v>142</v>
      </c>
      <c r="G1123">
        <v>343</v>
      </c>
      <c r="H1123" t="str">
        <f>VLOOKUP(Tableau4[[#This Row],[poids (kg)]],Tableau5[],2,1)</f>
        <v>lourd</v>
      </c>
      <c r="I1123">
        <v>24320</v>
      </c>
      <c r="J1123" t="str">
        <f>LEFT(Tableau4[[#This Row],[CP]],2)</f>
        <v>24</v>
      </c>
      <c r="K1123" t="s">
        <v>76</v>
      </c>
    </row>
    <row r="1124" spans="1:11" x14ac:dyDescent="0.3">
      <c r="A1124" s="29">
        <v>42772</v>
      </c>
      <c r="B1124" t="s">
        <v>16</v>
      </c>
      <c r="C1124" t="str">
        <f>VLOOKUP(Tableau4[[#This Row],[code livreur]],Tableau1[],2,0)</f>
        <v>Prost</v>
      </c>
      <c r="D1124" t="s">
        <v>142</v>
      </c>
      <c r="G1124">
        <v>344</v>
      </c>
      <c r="H1124" t="str">
        <f>VLOOKUP(Tableau4[[#This Row],[poids (kg)]],Tableau5[],2,1)</f>
        <v>lourd</v>
      </c>
      <c r="I1124">
        <v>24630</v>
      </c>
      <c r="J1124" t="str">
        <f>LEFT(Tableau4[[#This Row],[CP]],2)</f>
        <v>24</v>
      </c>
      <c r="K1124" t="s">
        <v>103</v>
      </c>
    </row>
    <row r="1125" spans="1:11" x14ac:dyDescent="0.3">
      <c r="A1125" s="29">
        <v>42995</v>
      </c>
      <c r="B1125" t="s">
        <v>28</v>
      </c>
      <c r="C1125" t="str">
        <f>VLOOKUP(Tableau4[[#This Row],[code livreur]],Tableau1[],2,0)</f>
        <v>Thirion</v>
      </c>
      <c r="D1125" t="s">
        <v>144</v>
      </c>
      <c r="G1125">
        <v>344</v>
      </c>
      <c r="H1125" t="str">
        <f>VLOOKUP(Tableau4[[#This Row],[poids (kg)]],Tableau5[],2,1)</f>
        <v>lourd</v>
      </c>
      <c r="I1125">
        <v>24510</v>
      </c>
      <c r="J1125" t="str">
        <f>LEFT(Tableau4[[#This Row],[CP]],2)</f>
        <v>24</v>
      </c>
      <c r="K1125" t="s">
        <v>92</v>
      </c>
    </row>
    <row r="1126" spans="1:11" x14ac:dyDescent="0.3">
      <c r="A1126" s="29">
        <v>43031</v>
      </c>
      <c r="B1126" t="s">
        <v>17</v>
      </c>
      <c r="C1126" t="str">
        <f>VLOOKUP(Tableau4[[#This Row],[code livreur]],Tableau1[],2,0)</f>
        <v>Vettel</v>
      </c>
      <c r="D1126" t="s">
        <v>143</v>
      </c>
      <c r="G1126">
        <v>345</v>
      </c>
      <c r="H1126" t="str">
        <f>VLOOKUP(Tableau4[[#This Row],[poids (kg)]],Tableau5[],2,1)</f>
        <v>lourd</v>
      </c>
      <c r="I1126">
        <v>24190</v>
      </c>
      <c r="J1126" t="str">
        <f>LEFT(Tableau4[[#This Row],[CP]],2)</f>
        <v>24</v>
      </c>
      <c r="K1126" t="s">
        <v>66</v>
      </c>
    </row>
    <row r="1127" spans="1:11" x14ac:dyDescent="0.3">
      <c r="A1127" s="29">
        <v>42807</v>
      </c>
      <c r="B1127" t="s">
        <v>19</v>
      </c>
      <c r="C1127" t="str">
        <f>VLOOKUP(Tableau4[[#This Row],[code livreur]],Tableau1[],2,0)</f>
        <v>Dan</v>
      </c>
      <c r="D1127" t="s">
        <v>142</v>
      </c>
      <c r="G1127">
        <v>346</v>
      </c>
      <c r="H1127" t="str">
        <f>VLOOKUP(Tableau4[[#This Row],[poids (kg)]],Tableau5[],2,1)</f>
        <v>lourd</v>
      </c>
      <c r="I1127">
        <v>24530</v>
      </c>
      <c r="J1127" t="str">
        <f>LEFT(Tableau4[[#This Row],[CP]],2)</f>
        <v>24</v>
      </c>
      <c r="K1127" t="s">
        <v>94</v>
      </c>
    </row>
    <row r="1128" spans="1:11" x14ac:dyDescent="0.3">
      <c r="A1128" s="29">
        <v>42885</v>
      </c>
      <c r="B1128" t="s">
        <v>30</v>
      </c>
      <c r="C1128" t="str">
        <f>VLOOKUP(Tableau4[[#This Row],[code livreur]],Tableau1[],2,0)</f>
        <v>Du Gast</v>
      </c>
      <c r="D1128" t="s">
        <v>142</v>
      </c>
      <c r="G1128">
        <v>347</v>
      </c>
      <c r="H1128" t="str">
        <f>VLOOKUP(Tableau4[[#This Row],[poids (kg)]],Tableau5[],2,1)</f>
        <v>lourd</v>
      </c>
      <c r="I1128">
        <v>24480</v>
      </c>
      <c r="J1128" t="str">
        <f>LEFT(Tableau4[[#This Row],[CP]],2)</f>
        <v>24</v>
      </c>
      <c r="K1128" t="s">
        <v>89</v>
      </c>
    </row>
    <row r="1129" spans="1:11" x14ac:dyDescent="0.3">
      <c r="A1129" s="29">
        <v>43020</v>
      </c>
      <c r="B1129" t="s">
        <v>18</v>
      </c>
      <c r="C1129" t="str">
        <f>VLOOKUP(Tableau4[[#This Row],[code livreur]],Tableau1[],2,0)</f>
        <v>Enzo</v>
      </c>
      <c r="D1129" t="s">
        <v>142</v>
      </c>
      <c r="G1129">
        <v>347</v>
      </c>
      <c r="H1129" t="str">
        <f>VLOOKUP(Tableau4[[#This Row],[poids (kg)]],Tableau5[],2,1)</f>
        <v>lourd</v>
      </c>
      <c r="I1129">
        <v>24110</v>
      </c>
      <c r="J1129" t="str">
        <f>LEFT(Tableau4[[#This Row],[CP]],2)</f>
        <v>24</v>
      </c>
      <c r="K1129" t="s">
        <v>60</v>
      </c>
    </row>
    <row r="1130" spans="1:11" x14ac:dyDescent="0.3">
      <c r="A1130" s="29">
        <v>42952</v>
      </c>
      <c r="B1130" t="s">
        <v>26</v>
      </c>
      <c r="C1130" t="str">
        <f>VLOOKUP(Tableau4[[#This Row],[code livreur]],Tableau1[],2,0)</f>
        <v>Jack</v>
      </c>
      <c r="D1130" t="s">
        <v>142</v>
      </c>
      <c r="G1130">
        <v>348</v>
      </c>
      <c r="H1130" t="str">
        <f>VLOOKUP(Tableau4[[#This Row],[poids (kg)]],Tableau5[],2,1)</f>
        <v>lourd</v>
      </c>
      <c r="I1130">
        <v>24530</v>
      </c>
      <c r="J1130" t="str">
        <f>LEFT(Tableau4[[#This Row],[CP]],2)</f>
        <v>24</v>
      </c>
      <c r="K1130" t="s">
        <v>94</v>
      </c>
    </row>
    <row r="1131" spans="1:11" x14ac:dyDescent="0.3">
      <c r="A1131" s="29">
        <v>42800</v>
      </c>
      <c r="B1131" t="s">
        <v>29</v>
      </c>
      <c r="C1131" t="str">
        <f>VLOOKUP(Tableau4[[#This Row],[code livreur]],Tableau1[],2,0)</f>
        <v>Mouton</v>
      </c>
      <c r="D1131" t="s">
        <v>142</v>
      </c>
      <c r="G1131">
        <v>349</v>
      </c>
      <c r="H1131" t="str">
        <f>VLOOKUP(Tableau4[[#This Row],[poids (kg)]],Tableau5[],2,1)</f>
        <v>lourd</v>
      </c>
      <c r="I1131">
        <v>24390</v>
      </c>
      <c r="J1131" t="str">
        <f>LEFT(Tableau4[[#This Row],[CP]],2)</f>
        <v>24</v>
      </c>
      <c r="K1131" t="s">
        <v>82</v>
      </c>
    </row>
    <row r="1132" spans="1:11" x14ac:dyDescent="0.3">
      <c r="A1132" s="29">
        <v>42823</v>
      </c>
      <c r="B1132" t="s">
        <v>27</v>
      </c>
      <c r="C1132" t="str">
        <f>VLOOKUP(Tableau4[[#This Row],[code livreur]],Tableau1[],2,0)</f>
        <v>Niki</v>
      </c>
      <c r="D1132" t="s">
        <v>142</v>
      </c>
      <c r="G1132">
        <v>349</v>
      </c>
      <c r="H1132" t="str">
        <f>VLOOKUP(Tableau4[[#This Row],[poids (kg)]],Tableau5[],2,1)</f>
        <v>lourd</v>
      </c>
      <c r="I1132">
        <v>24400</v>
      </c>
      <c r="J1132" t="str">
        <f>LEFT(Tableau4[[#This Row],[CP]],2)</f>
        <v>24</v>
      </c>
      <c r="K1132" t="s">
        <v>83</v>
      </c>
    </row>
    <row r="1133" spans="1:11" x14ac:dyDescent="0.3">
      <c r="A1133" s="29">
        <v>43034</v>
      </c>
      <c r="B1133" t="s">
        <v>16</v>
      </c>
      <c r="C1133" t="str">
        <f>VLOOKUP(Tableau4[[#This Row],[code livreur]],Tableau1[],2,0)</f>
        <v>Prost</v>
      </c>
      <c r="D1133" t="s">
        <v>144</v>
      </c>
      <c r="G1133">
        <v>349</v>
      </c>
      <c r="H1133" t="str">
        <f>VLOOKUP(Tableau4[[#This Row],[poids (kg)]],Tableau5[],2,1)</f>
        <v>lourd</v>
      </c>
      <c r="I1133">
        <v>24550</v>
      </c>
      <c r="J1133" t="str">
        <f>LEFT(Tableau4[[#This Row],[CP]],2)</f>
        <v>24</v>
      </c>
      <c r="K1133" t="s">
        <v>96</v>
      </c>
    </row>
    <row r="1134" spans="1:11" x14ac:dyDescent="0.3">
      <c r="A1134" s="29">
        <v>42750</v>
      </c>
      <c r="B1134" t="s">
        <v>28</v>
      </c>
      <c r="C1134" t="str">
        <f>VLOOKUP(Tableau4[[#This Row],[code livreur]],Tableau1[],2,0)</f>
        <v>Thirion</v>
      </c>
      <c r="D1134" t="s">
        <v>143</v>
      </c>
      <c r="G1134">
        <v>351</v>
      </c>
      <c r="H1134" t="str">
        <f>VLOOKUP(Tableau4[[#This Row],[poids (kg)]],Tableau5[],2,1)</f>
        <v>lourd</v>
      </c>
      <c r="I1134">
        <v>24290</v>
      </c>
      <c r="J1134" t="str">
        <f>LEFT(Tableau4[[#This Row],[CP]],2)</f>
        <v>24</v>
      </c>
      <c r="K1134" t="s">
        <v>74</v>
      </c>
    </row>
    <row r="1135" spans="1:11" x14ac:dyDescent="0.3">
      <c r="A1135" s="29">
        <v>42922</v>
      </c>
      <c r="B1135" t="s">
        <v>17</v>
      </c>
      <c r="C1135" t="str">
        <f>VLOOKUP(Tableau4[[#This Row],[code livreur]],Tableau1[],2,0)</f>
        <v>Vettel</v>
      </c>
      <c r="D1135" t="s">
        <v>142</v>
      </c>
      <c r="G1135">
        <v>351</v>
      </c>
      <c r="H1135" t="str">
        <f>VLOOKUP(Tableau4[[#This Row],[poids (kg)]],Tableau5[],2,1)</f>
        <v>lourd</v>
      </c>
      <c r="I1135">
        <v>24580</v>
      </c>
      <c r="J1135" t="str">
        <f>LEFT(Tableau4[[#This Row],[CP]],2)</f>
        <v>24</v>
      </c>
      <c r="K1135" t="s">
        <v>99</v>
      </c>
    </row>
    <row r="1136" spans="1:11" x14ac:dyDescent="0.3">
      <c r="A1136" s="29">
        <v>42815</v>
      </c>
      <c r="B1136" t="s">
        <v>19</v>
      </c>
      <c r="C1136" t="str">
        <f>VLOOKUP(Tableau4[[#This Row],[code livreur]],Tableau1[],2,0)</f>
        <v>Dan</v>
      </c>
      <c r="D1136" t="s">
        <v>142</v>
      </c>
      <c r="G1136">
        <v>352</v>
      </c>
      <c r="H1136" t="str">
        <f>VLOOKUP(Tableau4[[#This Row],[poids (kg)]],Tableau5[],2,1)</f>
        <v>lourd</v>
      </c>
      <c r="I1136">
        <v>24560</v>
      </c>
      <c r="J1136" t="str">
        <f>LEFT(Tableau4[[#This Row],[CP]],2)</f>
        <v>24</v>
      </c>
      <c r="K1136" t="s">
        <v>97</v>
      </c>
    </row>
    <row r="1137" spans="1:11" x14ac:dyDescent="0.3">
      <c r="A1137" s="29">
        <v>42783</v>
      </c>
      <c r="B1137" t="s">
        <v>30</v>
      </c>
      <c r="C1137" t="str">
        <f>VLOOKUP(Tableau4[[#This Row],[code livreur]],Tableau1[],2,0)</f>
        <v>Du Gast</v>
      </c>
      <c r="D1137" t="s">
        <v>142</v>
      </c>
      <c r="G1137">
        <v>353</v>
      </c>
      <c r="H1137" t="str">
        <f>VLOOKUP(Tableau4[[#This Row],[poids (kg)]],Tableau5[],2,1)</f>
        <v>lourd</v>
      </c>
      <c r="I1137">
        <v>24000</v>
      </c>
      <c r="J1137" t="str">
        <f>LEFT(Tableau4[[#This Row],[CP]],2)</f>
        <v>24</v>
      </c>
      <c r="K1137" t="s">
        <v>58</v>
      </c>
    </row>
    <row r="1138" spans="1:11" x14ac:dyDescent="0.3">
      <c r="A1138" s="29">
        <v>43003</v>
      </c>
      <c r="B1138" t="s">
        <v>18</v>
      </c>
      <c r="C1138" t="str">
        <f>VLOOKUP(Tableau4[[#This Row],[code livreur]],Tableau1[],2,0)</f>
        <v>Enzo</v>
      </c>
      <c r="D1138" t="s">
        <v>147</v>
      </c>
      <c r="G1138">
        <v>353</v>
      </c>
      <c r="H1138" t="str">
        <f>VLOOKUP(Tableau4[[#This Row],[poids (kg)]],Tableau5[],2,1)</f>
        <v>lourd</v>
      </c>
      <c r="I1138">
        <v>24510</v>
      </c>
      <c r="J1138" t="str">
        <f>LEFT(Tableau4[[#This Row],[CP]],2)</f>
        <v>24</v>
      </c>
      <c r="K1138" t="s">
        <v>92</v>
      </c>
    </row>
    <row r="1139" spans="1:11" x14ac:dyDescent="0.3">
      <c r="A1139" s="29">
        <v>43030</v>
      </c>
      <c r="B1139" t="s">
        <v>26</v>
      </c>
      <c r="C1139" t="str">
        <f>VLOOKUP(Tableau4[[#This Row],[code livreur]],Tableau1[],2,0)</f>
        <v>Jack</v>
      </c>
      <c r="D1139" t="s">
        <v>142</v>
      </c>
      <c r="G1139">
        <v>353</v>
      </c>
      <c r="H1139" t="str">
        <f>VLOOKUP(Tableau4[[#This Row],[poids (kg)]],Tableau5[],2,1)</f>
        <v>lourd</v>
      </c>
      <c r="I1139">
        <v>24140</v>
      </c>
      <c r="J1139" t="str">
        <f>LEFT(Tableau4[[#This Row],[CP]],2)</f>
        <v>24</v>
      </c>
      <c r="K1139" t="s">
        <v>63</v>
      </c>
    </row>
    <row r="1140" spans="1:11" x14ac:dyDescent="0.3">
      <c r="A1140" s="29">
        <v>42874</v>
      </c>
      <c r="B1140" t="s">
        <v>29</v>
      </c>
      <c r="C1140" t="str">
        <f>VLOOKUP(Tableau4[[#This Row],[code livreur]],Tableau1[],2,0)</f>
        <v>Mouton</v>
      </c>
      <c r="D1140" t="s">
        <v>142</v>
      </c>
      <c r="G1140">
        <v>354</v>
      </c>
      <c r="H1140" t="str">
        <f>VLOOKUP(Tableau4[[#This Row],[poids (kg)]],Tableau5[],2,1)</f>
        <v>lourd</v>
      </c>
      <c r="I1140">
        <v>24130</v>
      </c>
      <c r="J1140" t="str">
        <f>LEFT(Tableau4[[#This Row],[CP]],2)</f>
        <v>24</v>
      </c>
      <c r="K1140" t="s">
        <v>62</v>
      </c>
    </row>
    <row r="1141" spans="1:11" x14ac:dyDescent="0.3">
      <c r="A1141" s="29">
        <v>42934</v>
      </c>
      <c r="B1141" t="s">
        <v>27</v>
      </c>
      <c r="C1141" t="str">
        <f>VLOOKUP(Tableau4[[#This Row],[code livreur]],Tableau1[],2,0)</f>
        <v>Niki</v>
      </c>
      <c r="D1141" t="s">
        <v>142</v>
      </c>
      <c r="G1141">
        <v>354</v>
      </c>
      <c r="H1141" t="str">
        <f>VLOOKUP(Tableau4[[#This Row],[poids (kg)]],Tableau5[],2,1)</f>
        <v>lourd</v>
      </c>
      <c r="I1141">
        <v>24100</v>
      </c>
      <c r="J1141" t="str">
        <f>LEFT(Tableau4[[#This Row],[CP]],2)</f>
        <v>24</v>
      </c>
      <c r="K1141" t="s">
        <v>59</v>
      </c>
    </row>
    <row r="1142" spans="1:11" x14ac:dyDescent="0.3">
      <c r="A1142" s="29">
        <v>42881</v>
      </c>
      <c r="B1142" t="s">
        <v>16</v>
      </c>
      <c r="C1142" t="str">
        <f>VLOOKUP(Tableau4[[#This Row],[code livreur]],Tableau1[],2,0)</f>
        <v>Prost</v>
      </c>
      <c r="D1142" t="s">
        <v>142</v>
      </c>
      <c r="G1142">
        <v>356</v>
      </c>
      <c r="H1142" t="str">
        <f>VLOOKUP(Tableau4[[#This Row],[poids (kg)]],Tableau5[],2,1)</f>
        <v>lourd</v>
      </c>
      <c r="I1142">
        <v>24750</v>
      </c>
      <c r="J1142" t="str">
        <f>LEFT(Tableau4[[#This Row],[CP]],2)</f>
        <v>24</v>
      </c>
      <c r="K1142" t="s">
        <v>51</v>
      </c>
    </row>
    <row r="1143" spans="1:11" x14ac:dyDescent="0.3">
      <c r="A1143" s="29">
        <v>43039</v>
      </c>
      <c r="B1143" t="s">
        <v>28</v>
      </c>
      <c r="C1143" t="str">
        <f>VLOOKUP(Tableau4[[#This Row],[code livreur]],Tableau1[],2,0)</f>
        <v>Thirion</v>
      </c>
      <c r="D1143" t="s">
        <v>142</v>
      </c>
      <c r="G1143">
        <v>357</v>
      </c>
      <c r="H1143" t="str">
        <f>VLOOKUP(Tableau4[[#This Row],[poids (kg)]],Tableau5[],2,1)</f>
        <v>lourd</v>
      </c>
      <c r="I1143">
        <v>24260</v>
      </c>
      <c r="J1143" t="str">
        <f>LEFT(Tableau4[[#This Row],[CP]],2)</f>
        <v>24</v>
      </c>
      <c r="K1143" t="s">
        <v>72</v>
      </c>
    </row>
    <row r="1144" spans="1:11" x14ac:dyDescent="0.3">
      <c r="A1144" s="29">
        <v>43008</v>
      </c>
      <c r="B1144" t="s">
        <v>17</v>
      </c>
      <c r="C1144" t="str">
        <f>VLOOKUP(Tableau4[[#This Row],[code livreur]],Tableau1[],2,0)</f>
        <v>Vettel</v>
      </c>
      <c r="D1144" t="s">
        <v>143</v>
      </c>
      <c r="G1144">
        <v>358</v>
      </c>
      <c r="H1144" t="str">
        <f>VLOOKUP(Tableau4[[#This Row],[poids (kg)]],Tableau5[],2,1)</f>
        <v>lourd</v>
      </c>
      <c r="I1144">
        <v>24430</v>
      </c>
      <c r="J1144" t="str">
        <f>LEFT(Tableau4[[#This Row],[CP]],2)</f>
        <v>24</v>
      </c>
      <c r="K1144" t="s">
        <v>85</v>
      </c>
    </row>
    <row r="1145" spans="1:11" x14ac:dyDescent="0.3">
      <c r="A1145" s="29">
        <v>42958</v>
      </c>
      <c r="B1145" t="s">
        <v>19</v>
      </c>
      <c r="C1145" t="str">
        <f>VLOOKUP(Tableau4[[#This Row],[code livreur]],Tableau1[],2,0)</f>
        <v>Dan</v>
      </c>
      <c r="D1145" t="s">
        <v>142</v>
      </c>
      <c r="G1145">
        <v>359</v>
      </c>
      <c r="H1145" t="str">
        <f>VLOOKUP(Tableau4[[#This Row],[poids (kg)]],Tableau5[],2,1)</f>
        <v>lourd</v>
      </c>
      <c r="I1145">
        <v>24560</v>
      </c>
      <c r="J1145" t="str">
        <f>LEFT(Tableau4[[#This Row],[CP]],2)</f>
        <v>24</v>
      </c>
      <c r="K1145" t="s">
        <v>97</v>
      </c>
    </row>
    <row r="1146" spans="1:11" x14ac:dyDescent="0.3">
      <c r="A1146" s="29">
        <v>43025</v>
      </c>
      <c r="B1146" t="s">
        <v>30</v>
      </c>
      <c r="C1146" t="str">
        <f>VLOOKUP(Tableau4[[#This Row],[code livreur]],Tableau1[],2,0)</f>
        <v>Du Gast</v>
      </c>
      <c r="D1146" t="s">
        <v>142</v>
      </c>
      <c r="G1146">
        <v>359</v>
      </c>
      <c r="H1146" t="str">
        <f>VLOOKUP(Tableau4[[#This Row],[poids (kg)]],Tableau5[],2,1)</f>
        <v>lourd</v>
      </c>
      <c r="I1146">
        <v>24680</v>
      </c>
      <c r="J1146" t="str">
        <f>LEFT(Tableau4[[#This Row],[CP]],2)</f>
        <v>24</v>
      </c>
      <c r="K1146" t="s">
        <v>105</v>
      </c>
    </row>
    <row r="1147" spans="1:11" x14ac:dyDescent="0.3">
      <c r="A1147" s="29">
        <v>42776</v>
      </c>
      <c r="B1147" t="s">
        <v>18</v>
      </c>
      <c r="C1147" t="str">
        <f>VLOOKUP(Tableau4[[#This Row],[code livreur]],Tableau1[],2,0)</f>
        <v>Enzo</v>
      </c>
      <c r="D1147" t="s">
        <v>146</v>
      </c>
      <c r="G1147">
        <v>360</v>
      </c>
      <c r="H1147" t="str">
        <f>VLOOKUP(Tableau4[[#This Row],[poids (kg)]],Tableau5[],2,1)</f>
        <v>lourd</v>
      </c>
      <c r="I1147">
        <v>24190</v>
      </c>
      <c r="J1147" t="str">
        <f>LEFT(Tableau4[[#This Row],[CP]],2)</f>
        <v>24</v>
      </c>
      <c r="K1147" t="s">
        <v>66</v>
      </c>
    </row>
    <row r="1148" spans="1:11" x14ac:dyDescent="0.3">
      <c r="A1148" s="29">
        <v>42896</v>
      </c>
      <c r="B1148" t="s">
        <v>26</v>
      </c>
      <c r="C1148" t="str">
        <f>VLOOKUP(Tableau4[[#This Row],[code livreur]],Tableau1[],2,0)</f>
        <v>Jack</v>
      </c>
      <c r="D1148" t="s">
        <v>142</v>
      </c>
      <c r="G1148">
        <v>360</v>
      </c>
      <c r="H1148" t="str">
        <f>VLOOKUP(Tableau4[[#This Row],[poids (kg)]],Tableau5[],2,1)</f>
        <v>lourd</v>
      </c>
      <c r="I1148">
        <v>24700</v>
      </c>
      <c r="J1148" t="str">
        <f>LEFT(Tableau4[[#This Row],[CP]],2)</f>
        <v>24</v>
      </c>
      <c r="K1148" t="s">
        <v>106</v>
      </c>
    </row>
    <row r="1149" spans="1:11" x14ac:dyDescent="0.3">
      <c r="A1149" s="29">
        <v>43052</v>
      </c>
      <c r="B1149" t="s">
        <v>29</v>
      </c>
      <c r="C1149" t="str">
        <f>VLOOKUP(Tableau4[[#This Row],[code livreur]],Tableau1[],2,0)</f>
        <v>Mouton</v>
      </c>
      <c r="D1149" t="s">
        <v>143</v>
      </c>
      <c r="G1149">
        <v>361</v>
      </c>
      <c r="H1149" t="str">
        <f>VLOOKUP(Tableau4[[#This Row],[poids (kg)]],Tableau5[],2,1)</f>
        <v>lourd</v>
      </c>
      <c r="I1149">
        <v>24540</v>
      </c>
      <c r="J1149" t="str">
        <f>LEFT(Tableau4[[#This Row],[CP]],2)</f>
        <v>24</v>
      </c>
      <c r="K1149" t="s">
        <v>95</v>
      </c>
    </row>
    <row r="1150" spans="1:11" x14ac:dyDescent="0.3">
      <c r="A1150" s="29">
        <v>42739</v>
      </c>
      <c r="B1150" t="s">
        <v>27</v>
      </c>
      <c r="C1150" t="str">
        <f>VLOOKUP(Tableau4[[#This Row],[code livreur]],Tableau1[],2,0)</f>
        <v>Niki</v>
      </c>
      <c r="D1150" t="s">
        <v>142</v>
      </c>
      <c r="G1150">
        <v>362</v>
      </c>
      <c r="H1150" t="str">
        <f>VLOOKUP(Tableau4[[#This Row],[poids (kg)]],Tableau5[],2,1)</f>
        <v>lourd</v>
      </c>
      <c r="I1150">
        <v>24480</v>
      </c>
      <c r="J1150" t="str">
        <f>LEFT(Tableau4[[#This Row],[CP]],2)</f>
        <v>24</v>
      </c>
      <c r="K1150" t="s">
        <v>89</v>
      </c>
    </row>
    <row r="1151" spans="1:11" x14ac:dyDescent="0.3">
      <c r="A1151" s="29">
        <v>42816</v>
      </c>
      <c r="B1151" t="s">
        <v>16</v>
      </c>
      <c r="C1151" t="str">
        <f>VLOOKUP(Tableau4[[#This Row],[code livreur]],Tableau1[],2,0)</f>
        <v>Prost</v>
      </c>
      <c r="D1151" t="s">
        <v>142</v>
      </c>
      <c r="G1151">
        <v>362</v>
      </c>
      <c r="H1151" t="str">
        <f>VLOOKUP(Tableau4[[#This Row],[poids (kg)]],Tableau5[],2,1)</f>
        <v>lourd</v>
      </c>
      <c r="I1151">
        <v>24170</v>
      </c>
      <c r="J1151" t="str">
        <f>LEFT(Tableau4[[#This Row],[CP]],2)</f>
        <v>24</v>
      </c>
      <c r="K1151" t="s">
        <v>50</v>
      </c>
    </row>
    <row r="1152" spans="1:11" x14ac:dyDescent="0.3">
      <c r="A1152" s="29">
        <v>42990</v>
      </c>
      <c r="B1152" t="s">
        <v>28</v>
      </c>
      <c r="C1152" t="str">
        <f>VLOOKUP(Tableau4[[#This Row],[code livreur]],Tableau1[],2,0)</f>
        <v>Thirion</v>
      </c>
      <c r="D1152" t="s">
        <v>144</v>
      </c>
      <c r="G1152">
        <v>364</v>
      </c>
      <c r="H1152" t="str">
        <f>VLOOKUP(Tableau4[[#This Row],[poids (kg)]],Tableau5[],2,1)</f>
        <v>lourd</v>
      </c>
      <c r="I1152">
        <v>24100</v>
      </c>
      <c r="J1152" t="str">
        <f>LEFT(Tableau4[[#This Row],[CP]],2)</f>
        <v>24</v>
      </c>
      <c r="K1152" t="s">
        <v>59</v>
      </c>
    </row>
    <row r="1153" spans="1:11" x14ac:dyDescent="0.3">
      <c r="A1153" s="29">
        <v>42743</v>
      </c>
      <c r="B1153" t="s">
        <v>17</v>
      </c>
      <c r="C1153" t="str">
        <f>VLOOKUP(Tableau4[[#This Row],[code livreur]],Tableau1[],2,0)</f>
        <v>Vettel</v>
      </c>
      <c r="D1153" t="s">
        <v>142</v>
      </c>
      <c r="G1153">
        <v>366</v>
      </c>
      <c r="H1153" t="str">
        <f>VLOOKUP(Tableau4[[#This Row],[poids (kg)]],Tableau5[],2,1)</f>
        <v>lourd</v>
      </c>
      <c r="I1153">
        <v>24630</v>
      </c>
      <c r="J1153" t="str">
        <f>LEFT(Tableau4[[#This Row],[CP]],2)</f>
        <v>24</v>
      </c>
      <c r="K1153" t="s">
        <v>103</v>
      </c>
    </row>
    <row r="1154" spans="1:11" x14ac:dyDescent="0.3">
      <c r="A1154" s="29">
        <v>42862</v>
      </c>
      <c r="B1154" t="s">
        <v>19</v>
      </c>
      <c r="C1154" t="str">
        <f>VLOOKUP(Tableau4[[#This Row],[code livreur]],Tableau1[],2,0)</f>
        <v>Dan</v>
      </c>
      <c r="D1154" t="s">
        <v>142</v>
      </c>
      <c r="G1154">
        <v>366</v>
      </c>
      <c r="H1154" t="str">
        <f>VLOOKUP(Tableau4[[#This Row],[poids (kg)]],Tableau5[],2,1)</f>
        <v>lourd</v>
      </c>
      <c r="I1154">
        <v>24630</v>
      </c>
      <c r="J1154" t="str">
        <f>LEFT(Tableau4[[#This Row],[CP]],2)</f>
        <v>24</v>
      </c>
      <c r="K1154" t="s">
        <v>103</v>
      </c>
    </row>
    <row r="1155" spans="1:11" x14ac:dyDescent="0.3">
      <c r="A1155" s="29">
        <v>42762</v>
      </c>
      <c r="B1155" t="s">
        <v>30</v>
      </c>
      <c r="C1155" t="str">
        <f>VLOOKUP(Tableau4[[#This Row],[code livreur]],Tableau1[],2,0)</f>
        <v>Du Gast</v>
      </c>
      <c r="D1155" t="s">
        <v>143</v>
      </c>
      <c r="G1155">
        <v>368</v>
      </c>
      <c r="H1155" t="str">
        <f>VLOOKUP(Tableau4[[#This Row],[poids (kg)]],Tableau5[],2,1)</f>
        <v>lourd</v>
      </c>
      <c r="I1155">
        <v>24260</v>
      </c>
      <c r="J1155" t="str">
        <f>LEFT(Tableau4[[#This Row],[CP]],2)</f>
        <v>24</v>
      </c>
      <c r="K1155" t="s">
        <v>72</v>
      </c>
    </row>
    <row r="1156" spans="1:11" x14ac:dyDescent="0.3">
      <c r="A1156" s="29">
        <v>42783</v>
      </c>
      <c r="B1156" t="s">
        <v>18</v>
      </c>
      <c r="C1156" t="str">
        <f>VLOOKUP(Tableau4[[#This Row],[code livreur]],Tableau1[],2,0)</f>
        <v>Enzo</v>
      </c>
      <c r="D1156" t="s">
        <v>143</v>
      </c>
      <c r="G1156">
        <v>368</v>
      </c>
      <c r="H1156" t="str">
        <f>VLOOKUP(Tableau4[[#This Row],[poids (kg)]],Tableau5[],2,1)</f>
        <v>lourd</v>
      </c>
      <c r="I1156">
        <v>24470</v>
      </c>
      <c r="J1156" t="str">
        <f>LEFT(Tableau4[[#This Row],[CP]],2)</f>
        <v>24</v>
      </c>
      <c r="K1156" t="s">
        <v>88</v>
      </c>
    </row>
    <row r="1157" spans="1:11" x14ac:dyDescent="0.3">
      <c r="A1157" s="29">
        <v>42983</v>
      </c>
      <c r="B1157" t="s">
        <v>26</v>
      </c>
      <c r="C1157" t="str">
        <f>VLOOKUP(Tableau4[[#This Row],[code livreur]],Tableau1[],2,0)</f>
        <v>Jack</v>
      </c>
      <c r="D1157" t="s">
        <v>143</v>
      </c>
      <c r="G1157">
        <v>368</v>
      </c>
      <c r="H1157" t="str">
        <f>VLOOKUP(Tableau4[[#This Row],[poids (kg)]],Tableau5[],2,1)</f>
        <v>lourd</v>
      </c>
      <c r="I1157">
        <v>24600</v>
      </c>
      <c r="J1157" t="str">
        <f>LEFT(Tableau4[[#This Row],[CP]],2)</f>
        <v>24</v>
      </c>
      <c r="K1157" t="s">
        <v>48</v>
      </c>
    </row>
    <row r="1158" spans="1:11" x14ac:dyDescent="0.3">
      <c r="A1158" s="29">
        <v>42998</v>
      </c>
      <c r="B1158" t="s">
        <v>29</v>
      </c>
      <c r="C1158" t="str">
        <f>VLOOKUP(Tableau4[[#This Row],[code livreur]],Tableau1[],2,0)</f>
        <v>Mouton</v>
      </c>
      <c r="D1158" t="s">
        <v>142</v>
      </c>
      <c r="G1158">
        <v>370</v>
      </c>
      <c r="H1158" t="str">
        <f>VLOOKUP(Tableau4[[#This Row],[poids (kg)]],Tableau5[],2,1)</f>
        <v>lourd</v>
      </c>
      <c r="I1158">
        <v>24430</v>
      </c>
      <c r="J1158" t="str">
        <f>LEFT(Tableau4[[#This Row],[CP]],2)</f>
        <v>24</v>
      </c>
      <c r="K1158" t="s">
        <v>85</v>
      </c>
    </row>
    <row r="1159" spans="1:11" x14ac:dyDescent="0.3">
      <c r="A1159" s="29">
        <v>42935</v>
      </c>
      <c r="B1159" t="s">
        <v>27</v>
      </c>
      <c r="C1159" t="str">
        <f>VLOOKUP(Tableau4[[#This Row],[code livreur]],Tableau1[],2,0)</f>
        <v>Niki</v>
      </c>
      <c r="D1159" t="s">
        <v>142</v>
      </c>
      <c r="G1159">
        <v>371</v>
      </c>
      <c r="H1159" t="str">
        <f>VLOOKUP(Tableau4[[#This Row],[poids (kg)]],Tableau5[],2,1)</f>
        <v>lourd</v>
      </c>
      <c r="I1159">
        <v>24140</v>
      </c>
      <c r="J1159" t="str">
        <f>LEFT(Tableau4[[#This Row],[CP]],2)</f>
        <v>24</v>
      </c>
      <c r="K1159" t="s">
        <v>63</v>
      </c>
    </row>
    <row r="1160" spans="1:11" x14ac:dyDescent="0.3">
      <c r="A1160" s="29">
        <v>42774</v>
      </c>
      <c r="B1160" t="s">
        <v>16</v>
      </c>
      <c r="C1160" t="str">
        <f>VLOOKUP(Tableau4[[#This Row],[code livreur]],Tableau1[],2,0)</f>
        <v>Prost</v>
      </c>
      <c r="D1160" t="s">
        <v>142</v>
      </c>
      <c r="G1160">
        <v>373</v>
      </c>
      <c r="H1160" t="str">
        <f>VLOOKUP(Tableau4[[#This Row],[poids (kg)]],Tableau5[],2,1)</f>
        <v>lourd</v>
      </c>
      <c r="I1160">
        <v>24530</v>
      </c>
      <c r="J1160" t="str">
        <f>LEFT(Tableau4[[#This Row],[CP]],2)</f>
        <v>24</v>
      </c>
      <c r="K1160" t="s">
        <v>94</v>
      </c>
    </row>
    <row r="1161" spans="1:11" x14ac:dyDescent="0.3">
      <c r="A1161" s="29">
        <v>42813</v>
      </c>
      <c r="B1161" t="s">
        <v>28</v>
      </c>
      <c r="C1161" t="str">
        <f>VLOOKUP(Tableau4[[#This Row],[code livreur]],Tableau1[],2,0)</f>
        <v>Thirion</v>
      </c>
      <c r="D1161" t="s">
        <v>144</v>
      </c>
      <c r="G1161">
        <v>373</v>
      </c>
      <c r="H1161" t="str">
        <f>VLOOKUP(Tableau4[[#This Row],[poids (kg)]],Tableau5[],2,1)</f>
        <v>lourd</v>
      </c>
      <c r="I1161">
        <v>24520</v>
      </c>
      <c r="J1161" t="str">
        <f>LEFT(Tableau4[[#This Row],[CP]],2)</f>
        <v>24</v>
      </c>
      <c r="K1161" t="s">
        <v>93</v>
      </c>
    </row>
    <row r="1162" spans="1:11" x14ac:dyDescent="0.3">
      <c r="A1162" s="29">
        <v>43013</v>
      </c>
      <c r="B1162" t="s">
        <v>17</v>
      </c>
      <c r="C1162" t="str">
        <f>VLOOKUP(Tableau4[[#This Row],[code livreur]],Tableau1[],2,0)</f>
        <v>Vettel</v>
      </c>
      <c r="D1162" t="s">
        <v>142</v>
      </c>
      <c r="G1162">
        <v>373</v>
      </c>
      <c r="H1162" t="str">
        <f>VLOOKUP(Tableau4[[#This Row],[poids (kg)]],Tableau5[],2,1)</f>
        <v>lourd</v>
      </c>
      <c r="I1162">
        <v>24350</v>
      </c>
      <c r="J1162" t="str">
        <f>LEFT(Tableau4[[#This Row],[CP]],2)</f>
        <v>24</v>
      </c>
      <c r="K1162" t="s">
        <v>78</v>
      </c>
    </row>
    <row r="1163" spans="1:11" x14ac:dyDescent="0.3">
      <c r="A1163" s="29">
        <v>42850</v>
      </c>
      <c r="B1163" t="s">
        <v>19</v>
      </c>
      <c r="C1163" t="str">
        <f>VLOOKUP(Tableau4[[#This Row],[code livreur]],Tableau1[],2,0)</f>
        <v>Dan</v>
      </c>
      <c r="D1163" t="s">
        <v>142</v>
      </c>
      <c r="G1163">
        <v>375</v>
      </c>
      <c r="H1163" t="str">
        <f>VLOOKUP(Tableau4[[#This Row],[poids (kg)]],Tableau5[],2,1)</f>
        <v>lourd</v>
      </c>
      <c r="I1163">
        <v>24220</v>
      </c>
      <c r="J1163" t="str">
        <f>LEFT(Tableau4[[#This Row],[CP]],2)</f>
        <v>24</v>
      </c>
      <c r="K1163" t="s">
        <v>55</v>
      </c>
    </row>
    <row r="1164" spans="1:11" x14ac:dyDescent="0.3">
      <c r="A1164" s="29">
        <v>42924</v>
      </c>
      <c r="B1164" t="s">
        <v>30</v>
      </c>
      <c r="C1164" t="str">
        <f>VLOOKUP(Tableau4[[#This Row],[code livreur]],Tableau1[],2,0)</f>
        <v>Du Gast</v>
      </c>
      <c r="D1164" t="s">
        <v>142</v>
      </c>
      <c r="G1164">
        <v>375</v>
      </c>
      <c r="H1164" t="str">
        <f>VLOOKUP(Tableau4[[#This Row],[poids (kg)]],Tableau5[],2,1)</f>
        <v>lourd</v>
      </c>
      <c r="I1164">
        <v>24600</v>
      </c>
      <c r="J1164" t="str">
        <f>LEFT(Tableau4[[#This Row],[CP]],2)</f>
        <v>24</v>
      </c>
      <c r="K1164" t="s">
        <v>48</v>
      </c>
    </row>
    <row r="1165" spans="1:11" x14ac:dyDescent="0.3">
      <c r="A1165" s="29">
        <v>43004</v>
      </c>
      <c r="B1165" t="s">
        <v>18</v>
      </c>
      <c r="C1165" t="str">
        <f>VLOOKUP(Tableau4[[#This Row],[code livreur]],Tableau1[],2,0)</f>
        <v>Enzo</v>
      </c>
      <c r="D1165" t="s">
        <v>147</v>
      </c>
      <c r="G1165">
        <v>375</v>
      </c>
      <c r="H1165" t="str">
        <f>VLOOKUP(Tableau4[[#This Row],[poids (kg)]],Tableau5[],2,1)</f>
        <v>lourd</v>
      </c>
      <c r="I1165">
        <v>24680</v>
      </c>
      <c r="J1165" t="str">
        <f>LEFT(Tableau4[[#This Row],[CP]],2)</f>
        <v>24</v>
      </c>
      <c r="K1165" t="s">
        <v>105</v>
      </c>
    </row>
    <row r="1166" spans="1:11" x14ac:dyDescent="0.3">
      <c r="A1166" s="29">
        <v>43092</v>
      </c>
      <c r="B1166" t="s">
        <v>26</v>
      </c>
      <c r="C1166" t="str">
        <f>VLOOKUP(Tableau4[[#This Row],[code livreur]],Tableau1[],2,0)</f>
        <v>Jack</v>
      </c>
      <c r="D1166" t="s">
        <v>142</v>
      </c>
      <c r="G1166">
        <v>376</v>
      </c>
      <c r="H1166" t="str">
        <f>VLOOKUP(Tableau4[[#This Row],[poids (kg)]],Tableau5[],2,1)</f>
        <v>lourd</v>
      </c>
      <c r="I1166">
        <v>24680</v>
      </c>
      <c r="J1166" t="str">
        <f>LEFT(Tableau4[[#This Row],[CP]],2)</f>
        <v>24</v>
      </c>
      <c r="K1166" t="s">
        <v>105</v>
      </c>
    </row>
    <row r="1167" spans="1:11" x14ac:dyDescent="0.3">
      <c r="A1167" s="29">
        <v>42772</v>
      </c>
      <c r="B1167" t="s">
        <v>29</v>
      </c>
      <c r="C1167" t="str">
        <f>VLOOKUP(Tableau4[[#This Row],[code livreur]],Tableau1[],2,0)</f>
        <v>Mouton</v>
      </c>
      <c r="D1167" t="s">
        <v>143</v>
      </c>
      <c r="G1167">
        <v>377</v>
      </c>
      <c r="H1167" t="str">
        <f>VLOOKUP(Tableau4[[#This Row],[poids (kg)]],Tableau5[],2,1)</f>
        <v>lourd</v>
      </c>
      <c r="I1167">
        <v>24350</v>
      </c>
      <c r="J1167" t="str">
        <f>LEFT(Tableau4[[#This Row],[CP]],2)</f>
        <v>24</v>
      </c>
      <c r="K1167" t="s">
        <v>78</v>
      </c>
    </row>
    <row r="1168" spans="1:11" x14ac:dyDescent="0.3">
      <c r="A1168" s="29">
        <v>42911</v>
      </c>
      <c r="B1168" t="s">
        <v>27</v>
      </c>
      <c r="C1168" t="str">
        <f>VLOOKUP(Tableau4[[#This Row],[code livreur]],Tableau1[],2,0)</f>
        <v>Niki</v>
      </c>
      <c r="D1168" t="s">
        <v>142</v>
      </c>
      <c r="G1168">
        <v>379</v>
      </c>
      <c r="H1168" t="str">
        <f>VLOOKUP(Tableau4[[#This Row],[poids (kg)]],Tableau5[],2,1)</f>
        <v>lourd</v>
      </c>
      <c r="I1168">
        <v>24580</v>
      </c>
      <c r="J1168" t="str">
        <f>LEFT(Tableau4[[#This Row],[CP]],2)</f>
        <v>24</v>
      </c>
      <c r="K1168" t="s">
        <v>99</v>
      </c>
    </row>
    <row r="1169" spans="1:11" x14ac:dyDescent="0.3">
      <c r="A1169" s="29">
        <v>42818</v>
      </c>
      <c r="B1169" t="s">
        <v>16</v>
      </c>
      <c r="C1169" t="str">
        <f>VLOOKUP(Tableau4[[#This Row],[code livreur]],Tableau1[],2,0)</f>
        <v>Prost</v>
      </c>
      <c r="D1169" t="s">
        <v>142</v>
      </c>
      <c r="G1169">
        <v>380</v>
      </c>
      <c r="H1169" t="str">
        <f>VLOOKUP(Tableau4[[#This Row],[poids (kg)]],Tableau5[],2,1)</f>
        <v>lourd</v>
      </c>
      <c r="I1169">
        <v>24450</v>
      </c>
      <c r="J1169" t="str">
        <f>LEFT(Tableau4[[#This Row],[CP]],2)</f>
        <v>24</v>
      </c>
      <c r="K1169" t="s">
        <v>86</v>
      </c>
    </row>
    <row r="1170" spans="1:11" x14ac:dyDescent="0.3">
      <c r="A1170" s="29">
        <v>42786</v>
      </c>
      <c r="B1170" t="s">
        <v>28</v>
      </c>
      <c r="C1170" t="str">
        <f>VLOOKUP(Tableau4[[#This Row],[code livreur]],Tableau1[],2,0)</f>
        <v>Thirion</v>
      </c>
      <c r="D1170" t="s">
        <v>142</v>
      </c>
      <c r="G1170">
        <v>383</v>
      </c>
      <c r="H1170" t="str">
        <f>VLOOKUP(Tableau4[[#This Row],[poids (kg)]],Tableau5[],2,1)</f>
        <v>lourd</v>
      </c>
      <c r="I1170">
        <v>24110</v>
      </c>
      <c r="J1170" t="str">
        <f>LEFT(Tableau4[[#This Row],[CP]],2)</f>
        <v>24</v>
      </c>
      <c r="K1170" t="s">
        <v>60</v>
      </c>
    </row>
    <row r="1171" spans="1:11" x14ac:dyDescent="0.3">
      <c r="A1171" s="29">
        <v>42850</v>
      </c>
      <c r="B1171" t="s">
        <v>17</v>
      </c>
      <c r="C1171" t="str">
        <f>VLOOKUP(Tableau4[[#This Row],[code livreur]],Tableau1[],2,0)</f>
        <v>Vettel</v>
      </c>
      <c r="D1171" t="s">
        <v>142</v>
      </c>
      <c r="G1171">
        <v>384</v>
      </c>
      <c r="H1171" t="str">
        <f>VLOOKUP(Tableau4[[#This Row],[poids (kg)]],Tableau5[],2,1)</f>
        <v>lourd</v>
      </c>
      <c r="I1171">
        <v>24100</v>
      </c>
      <c r="J1171" t="str">
        <f>LEFT(Tableau4[[#This Row],[CP]],2)</f>
        <v>24</v>
      </c>
      <c r="K1171" t="s">
        <v>59</v>
      </c>
    </row>
    <row r="1172" spans="1:11" x14ac:dyDescent="0.3">
      <c r="A1172" s="29">
        <v>43027</v>
      </c>
      <c r="B1172" t="s">
        <v>19</v>
      </c>
      <c r="C1172" t="str">
        <f>VLOOKUP(Tableau4[[#This Row],[code livreur]],Tableau1[],2,0)</f>
        <v>Dan</v>
      </c>
      <c r="D1172" t="s">
        <v>142</v>
      </c>
      <c r="G1172">
        <v>386</v>
      </c>
      <c r="H1172" t="str">
        <f>VLOOKUP(Tableau4[[#This Row],[poids (kg)]],Tableau5[],2,1)</f>
        <v>lourd</v>
      </c>
      <c r="I1172">
        <v>24190</v>
      </c>
      <c r="J1172" t="str">
        <f>LEFT(Tableau4[[#This Row],[CP]],2)</f>
        <v>24</v>
      </c>
      <c r="K1172" t="s">
        <v>66</v>
      </c>
    </row>
    <row r="1173" spans="1:11" x14ac:dyDescent="0.3">
      <c r="A1173" s="29">
        <v>42757</v>
      </c>
      <c r="B1173" t="s">
        <v>30</v>
      </c>
      <c r="C1173" t="str">
        <f>VLOOKUP(Tableau4[[#This Row],[code livreur]],Tableau1[],2,0)</f>
        <v>Du Gast</v>
      </c>
      <c r="D1173" t="s">
        <v>143</v>
      </c>
      <c r="G1173">
        <v>387</v>
      </c>
      <c r="H1173" t="str">
        <f>VLOOKUP(Tableau4[[#This Row],[poids (kg)]],Tableau5[],2,1)</f>
        <v>lourd</v>
      </c>
      <c r="I1173">
        <v>24240</v>
      </c>
      <c r="J1173" t="str">
        <f>LEFT(Tableau4[[#This Row],[CP]],2)</f>
        <v>24</v>
      </c>
      <c r="K1173" t="s">
        <v>70</v>
      </c>
    </row>
    <row r="1174" spans="1:11" x14ac:dyDescent="0.3">
      <c r="A1174" s="29">
        <v>42912</v>
      </c>
      <c r="B1174" t="s">
        <v>18</v>
      </c>
      <c r="C1174" t="str">
        <f>VLOOKUP(Tableau4[[#This Row],[code livreur]],Tableau1[],2,0)</f>
        <v>Enzo</v>
      </c>
      <c r="D1174" t="s">
        <v>142</v>
      </c>
      <c r="G1174">
        <v>387</v>
      </c>
      <c r="H1174" t="str">
        <f>VLOOKUP(Tableau4[[#This Row],[poids (kg)]],Tableau5[],2,1)</f>
        <v>lourd</v>
      </c>
      <c r="I1174">
        <v>24360</v>
      </c>
      <c r="J1174" t="str">
        <f>LEFT(Tableau4[[#This Row],[CP]],2)</f>
        <v>24</v>
      </c>
      <c r="K1174" t="s">
        <v>79</v>
      </c>
    </row>
    <row r="1175" spans="1:11" x14ac:dyDescent="0.3">
      <c r="A1175" s="29">
        <v>42798</v>
      </c>
      <c r="B1175" t="s">
        <v>26</v>
      </c>
      <c r="C1175" t="str">
        <f>VLOOKUP(Tableau4[[#This Row],[code livreur]],Tableau1[],2,0)</f>
        <v>Jack</v>
      </c>
      <c r="D1175" t="s">
        <v>142</v>
      </c>
      <c r="G1175">
        <v>388</v>
      </c>
      <c r="H1175" t="str">
        <f>VLOOKUP(Tableau4[[#This Row],[poids (kg)]],Tableau5[],2,1)</f>
        <v>lourd</v>
      </c>
      <c r="I1175">
        <v>24230</v>
      </c>
      <c r="J1175" t="str">
        <f>LEFT(Tableau4[[#This Row],[CP]],2)</f>
        <v>24</v>
      </c>
      <c r="K1175" t="s">
        <v>69</v>
      </c>
    </row>
    <row r="1176" spans="1:11" x14ac:dyDescent="0.3">
      <c r="A1176" s="29">
        <v>42753</v>
      </c>
      <c r="B1176" t="s">
        <v>29</v>
      </c>
      <c r="C1176" t="str">
        <f>VLOOKUP(Tableau4[[#This Row],[code livreur]],Tableau1[],2,0)</f>
        <v>Mouton</v>
      </c>
      <c r="D1176" t="s">
        <v>142</v>
      </c>
      <c r="G1176">
        <v>389</v>
      </c>
      <c r="H1176" t="str">
        <f>VLOOKUP(Tableau4[[#This Row],[poids (kg)]],Tableau5[],2,1)</f>
        <v>lourd</v>
      </c>
      <c r="I1176">
        <v>24110</v>
      </c>
      <c r="J1176" t="str">
        <f>LEFT(Tableau4[[#This Row],[CP]],2)</f>
        <v>24</v>
      </c>
      <c r="K1176" t="s">
        <v>60</v>
      </c>
    </row>
    <row r="1177" spans="1:11" x14ac:dyDescent="0.3">
      <c r="A1177" s="29">
        <v>42825</v>
      </c>
      <c r="B1177" t="s">
        <v>27</v>
      </c>
      <c r="C1177" t="str">
        <f>VLOOKUP(Tableau4[[#This Row],[code livreur]],Tableau1[],2,0)</f>
        <v>Niki</v>
      </c>
      <c r="D1177" t="s">
        <v>142</v>
      </c>
      <c r="G1177">
        <v>389</v>
      </c>
      <c r="H1177" t="str">
        <f>VLOOKUP(Tableau4[[#This Row],[poids (kg)]],Tableau5[],2,1)</f>
        <v>lourd</v>
      </c>
      <c r="I1177">
        <v>24700</v>
      </c>
      <c r="J1177" t="str">
        <f>LEFT(Tableau4[[#This Row],[CP]],2)</f>
        <v>24</v>
      </c>
      <c r="K1177" t="s">
        <v>106</v>
      </c>
    </row>
    <row r="1178" spans="1:11" x14ac:dyDescent="0.3">
      <c r="A1178" s="29">
        <v>42985</v>
      </c>
      <c r="B1178" t="s">
        <v>16</v>
      </c>
      <c r="C1178" t="str">
        <f>VLOOKUP(Tableau4[[#This Row],[code livreur]],Tableau1[],2,0)</f>
        <v>Prost</v>
      </c>
      <c r="D1178" t="s">
        <v>144</v>
      </c>
      <c r="G1178">
        <v>389</v>
      </c>
      <c r="H1178" t="str">
        <f>VLOOKUP(Tableau4[[#This Row],[poids (kg)]],Tableau5[],2,1)</f>
        <v>lourd</v>
      </c>
      <c r="I1178">
        <v>19000</v>
      </c>
      <c r="J1178" t="str">
        <f>LEFT(Tableau4[[#This Row],[CP]],2)</f>
        <v>19</v>
      </c>
      <c r="K1178" t="s">
        <v>150</v>
      </c>
    </row>
    <row r="1179" spans="1:11" x14ac:dyDescent="0.3">
      <c r="A1179" s="29">
        <v>42821</v>
      </c>
      <c r="B1179" t="s">
        <v>28</v>
      </c>
      <c r="C1179" t="str">
        <f>VLOOKUP(Tableau4[[#This Row],[code livreur]],Tableau1[],2,0)</f>
        <v>Thirion</v>
      </c>
      <c r="D1179" t="s">
        <v>143</v>
      </c>
      <c r="G1179">
        <v>390</v>
      </c>
      <c r="H1179" t="str">
        <f>VLOOKUP(Tableau4[[#This Row],[poids (kg)]],Tableau5[],2,1)</f>
        <v>lourd</v>
      </c>
      <c r="I1179">
        <v>24400</v>
      </c>
      <c r="J1179" t="str">
        <f>LEFT(Tableau4[[#This Row],[CP]],2)</f>
        <v>24</v>
      </c>
      <c r="K1179" t="s">
        <v>83</v>
      </c>
    </row>
    <row r="1180" spans="1:11" x14ac:dyDescent="0.3">
      <c r="A1180" s="29">
        <v>42869</v>
      </c>
      <c r="B1180" t="s">
        <v>17</v>
      </c>
      <c r="C1180" t="str">
        <f>VLOOKUP(Tableau4[[#This Row],[code livreur]],Tableau1[],2,0)</f>
        <v>Vettel</v>
      </c>
      <c r="D1180" t="s">
        <v>142</v>
      </c>
      <c r="G1180">
        <v>390</v>
      </c>
      <c r="H1180" t="str">
        <f>VLOOKUP(Tableau4[[#This Row],[poids (kg)]],Tableau5[],2,1)</f>
        <v>lourd</v>
      </c>
      <c r="I1180">
        <v>24200</v>
      </c>
      <c r="J1180" t="str">
        <f>LEFT(Tableau4[[#This Row],[CP]],2)</f>
        <v>24</v>
      </c>
      <c r="K1180" t="s">
        <v>67</v>
      </c>
    </row>
    <row r="1181" spans="1:11" x14ac:dyDescent="0.3">
      <c r="A1181" s="29">
        <v>42932</v>
      </c>
      <c r="B1181" t="s">
        <v>19</v>
      </c>
      <c r="C1181" t="str">
        <f>VLOOKUP(Tableau4[[#This Row],[code livreur]],Tableau1[],2,0)</f>
        <v>Dan</v>
      </c>
      <c r="D1181" t="s">
        <v>143</v>
      </c>
      <c r="G1181">
        <v>390</v>
      </c>
      <c r="H1181" t="str">
        <f>VLOOKUP(Tableau4[[#This Row],[poids (kg)]],Tableau5[],2,1)</f>
        <v>lourd</v>
      </c>
      <c r="I1181">
        <v>24440</v>
      </c>
      <c r="J1181" t="str">
        <f>LEFT(Tableau4[[#This Row],[CP]],2)</f>
        <v>24</v>
      </c>
      <c r="K1181" t="s">
        <v>52</v>
      </c>
    </row>
    <row r="1182" spans="1:11" x14ac:dyDescent="0.3">
      <c r="A1182" s="29">
        <v>42947</v>
      </c>
      <c r="B1182" t="s">
        <v>30</v>
      </c>
      <c r="C1182" t="str">
        <f>VLOOKUP(Tableau4[[#This Row],[code livreur]],Tableau1[],2,0)</f>
        <v>Du Gast</v>
      </c>
      <c r="D1182" t="s">
        <v>142</v>
      </c>
      <c r="G1182">
        <v>391</v>
      </c>
      <c r="H1182" t="str">
        <f>VLOOKUP(Tableau4[[#This Row],[poids (kg)]],Tableau5[],2,1)</f>
        <v>lourd</v>
      </c>
      <c r="I1182">
        <v>24450</v>
      </c>
      <c r="J1182" t="str">
        <f>LEFT(Tableau4[[#This Row],[CP]],2)</f>
        <v>24</v>
      </c>
      <c r="K1182" t="s">
        <v>86</v>
      </c>
    </row>
    <row r="1183" spans="1:11" x14ac:dyDescent="0.3">
      <c r="A1183" s="29">
        <v>43081</v>
      </c>
      <c r="B1183" t="s">
        <v>18</v>
      </c>
      <c r="C1183" t="str">
        <f>VLOOKUP(Tableau4[[#This Row],[code livreur]],Tableau1[],2,0)</f>
        <v>Enzo</v>
      </c>
      <c r="D1183" t="s">
        <v>142</v>
      </c>
      <c r="G1183">
        <v>391</v>
      </c>
      <c r="H1183" t="str">
        <f>VLOOKUP(Tableau4[[#This Row],[poids (kg)]],Tableau5[],2,1)</f>
        <v>lourd</v>
      </c>
      <c r="I1183">
        <v>24240</v>
      </c>
      <c r="J1183" t="str">
        <f>LEFT(Tableau4[[#This Row],[CP]],2)</f>
        <v>24</v>
      </c>
      <c r="K1183" t="s">
        <v>70</v>
      </c>
    </row>
    <row r="1184" spans="1:11" x14ac:dyDescent="0.3">
      <c r="A1184" s="29">
        <v>42755</v>
      </c>
      <c r="B1184" t="s">
        <v>26</v>
      </c>
      <c r="C1184" t="str">
        <f>VLOOKUP(Tableau4[[#This Row],[code livreur]],Tableau1[],2,0)</f>
        <v>Jack</v>
      </c>
      <c r="D1184" t="s">
        <v>142</v>
      </c>
      <c r="G1184">
        <v>392</v>
      </c>
      <c r="H1184" t="str">
        <f>VLOOKUP(Tableau4[[#This Row],[poids (kg)]],Tableau5[],2,1)</f>
        <v>lourd</v>
      </c>
      <c r="I1184">
        <v>24500</v>
      </c>
      <c r="J1184" t="str">
        <f>LEFT(Tableau4[[#This Row],[CP]],2)</f>
        <v>24</v>
      </c>
      <c r="K1184" t="s">
        <v>91</v>
      </c>
    </row>
    <row r="1185" spans="1:11" x14ac:dyDescent="0.3">
      <c r="A1185" s="29">
        <v>42857</v>
      </c>
      <c r="B1185" t="s">
        <v>29</v>
      </c>
      <c r="C1185" t="str">
        <f>VLOOKUP(Tableau4[[#This Row],[code livreur]],Tableau1[],2,0)</f>
        <v>Mouton</v>
      </c>
      <c r="D1185" t="s">
        <v>142</v>
      </c>
      <c r="G1185">
        <v>392</v>
      </c>
      <c r="H1185" t="str">
        <f>VLOOKUP(Tableau4[[#This Row],[poids (kg)]],Tableau5[],2,1)</f>
        <v>lourd</v>
      </c>
      <c r="I1185">
        <v>24540</v>
      </c>
      <c r="J1185" t="str">
        <f>LEFT(Tableau4[[#This Row],[CP]],2)</f>
        <v>24</v>
      </c>
      <c r="K1185" t="s">
        <v>95</v>
      </c>
    </row>
    <row r="1186" spans="1:11" x14ac:dyDescent="0.3">
      <c r="A1186" s="29">
        <v>42976</v>
      </c>
      <c r="B1186" t="s">
        <v>27</v>
      </c>
      <c r="C1186" t="str">
        <f>VLOOKUP(Tableau4[[#This Row],[code livreur]],Tableau1[],2,0)</f>
        <v>Niki</v>
      </c>
      <c r="D1186" t="s">
        <v>142</v>
      </c>
      <c r="G1186">
        <v>392</v>
      </c>
      <c r="H1186" t="str">
        <f>VLOOKUP(Tableau4[[#This Row],[poids (kg)]],Tableau5[],2,1)</f>
        <v>lourd</v>
      </c>
      <c r="I1186">
        <v>24240</v>
      </c>
      <c r="J1186" t="str">
        <f>LEFT(Tableau4[[#This Row],[CP]],2)</f>
        <v>24</v>
      </c>
      <c r="K1186" t="s">
        <v>70</v>
      </c>
    </row>
    <row r="1187" spans="1:11" x14ac:dyDescent="0.3">
      <c r="A1187" s="29">
        <v>42984</v>
      </c>
      <c r="B1187" t="s">
        <v>16</v>
      </c>
      <c r="C1187" t="str">
        <f>VLOOKUP(Tableau4[[#This Row],[code livreur]],Tableau1[],2,0)</f>
        <v>Prost</v>
      </c>
      <c r="D1187" t="s">
        <v>142</v>
      </c>
      <c r="G1187">
        <v>392</v>
      </c>
      <c r="H1187" t="str">
        <f>VLOOKUP(Tableau4[[#This Row],[poids (kg)]],Tableau5[],2,1)</f>
        <v>lourd</v>
      </c>
      <c r="I1187">
        <v>24160</v>
      </c>
      <c r="J1187" t="str">
        <f>LEFT(Tableau4[[#This Row],[CP]],2)</f>
        <v>24</v>
      </c>
      <c r="K1187" t="s">
        <v>65</v>
      </c>
    </row>
    <row r="1188" spans="1:11" x14ac:dyDescent="0.3">
      <c r="A1188" s="29">
        <v>43097</v>
      </c>
      <c r="B1188" t="s">
        <v>28</v>
      </c>
      <c r="C1188" t="str">
        <f>VLOOKUP(Tableau4[[#This Row],[code livreur]],Tableau1[],2,0)</f>
        <v>Thirion</v>
      </c>
      <c r="D1188" t="s">
        <v>144</v>
      </c>
      <c r="G1188">
        <v>392</v>
      </c>
      <c r="H1188" t="str">
        <f>VLOOKUP(Tableau4[[#This Row],[poids (kg)]],Tableau5[],2,1)</f>
        <v>lourd</v>
      </c>
      <c r="I1188">
        <v>24170</v>
      </c>
      <c r="J1188" t="str">
        <f>LEFT(Tableau4[[#This Row],[CP]],2)</f>
        <v>24</v>
      </c>
      <c r="K1188" t="s">
        <v>50</v>
      </c>
    </row>
    <row r="1189" spans="1:11" x14ac:dyDescent="0.3">
      <c r="A1189" s="29">
        <v>43080</v>
      </c>
      <c r="B1189" t="s">
        <v>17</v>
      </c>
      <c r="C1189" t="str">
        <f>VLOOKUP(Tableau4[[#This Row],[code livreur]],Tableau1[],2,0)</f>
        <v>Vettel</v>
      </c>
      <c r="D1189" t="s">
        <v>142</v>
      </c>
      <c r="G1189">
        <v>394</v>
      </c>
      <c r="H1189" t="str">
        <f>VLOOKUP(Tableau4[[#This Row],[poids (kg)]],Tableau5[],2,1)</f>
        <v>lourd</v>
      </c>
      <c r="I1189">
        <v>24460</v>
      </c>
      <c r="J1189" t="str">
        <f>LEFT(Tableau4[[#This Row],[CP]],2)</f>
        <v>24</v>
      </c>
      <c r="K1189" t="s">
        <v>87</v>
      </c>
    </row>
    <row r="1190" spans="1:11" x14ac:dyDescent="0.3">
      <c r="A1190" s="29">
        <v>42922</v>
      </c>
      <c r="B1190" t="s">
        <v>19</v>
      </c>
      <c r="C1190" t="str">
        <f>VLOOKUP(Tableau4[[#This Row],[code livreur]],Tableau1[],2,0)</f>
        <v>Dan</v>
      </c>
      <c r="D1190" t="s">
        <v>143</v>
      </c>
      <c r="G1190">
        <v>396</v>
      </c>
      <c r="H1190" t="str">
        <f>VLOOKUP(Tableau4[[#This Row],[poids (kg)]],Tableau5[],2,1)</f>
        <v>lourd</v>
      </c>
      <c r="I1190">
        <v>24580</v>
      </c>
      <c r="J1190" t="str">
        <f>LEFT(Tableau4[[#This Row],[CP]],2)</f>
        <v>24</v>
      </c>
      <c r="K1190" t="s">
        <v>99</v>
      </c>
    </row>
    <row r="1191" spans="1:11" x14ac:dyDescent="0.3">
      <c r="A1191" s="29">
        <v>42837</v>
      </c>
      <c r="B1191" t="s">
        <v>30</v>
      </c>
      <c r="C1191" t="str">
        <f>VLOOKUP(Tableau4[[#This Row],[code livreur]],Tableau1[],2,0)</f>
        <v>Du Gast</v>
      </c>
      <c r="D1191" t="s">
        <v>142</v>
      </c>
      <c r="G1191">
        <v>397</v>
      </c>
      <c r="H1191" t="str">
        <f>VLOOKUP(Tableau4[[#This Row],[poids (kg)]],Tableau5[],2,1)</f>
        <v>lourd</v>
      </c>
      <c r="I1191">
        <v>24150</v>
      </c>
      <c r="J1191" t="str">
        <f>LEFT(Tableau4[[#This Row],[CP]],2)</f>
        <v>24</v>
      </c>
      <c r="K1191" t="s">
        <v>64</v>
      </c>
    </row>
    <row r="1192" spans="1:11" x14ac:dyDescent="0.3">
      <c r="A1192" s="29">
        <v>42856</v>
      </c>
      <c r="B1192" t="s">
        <v>18</v>
      </c>
      <c r="C1192" t="str">
        <f>VLOOKUP(Tableau4[[#This Row],[code livreur]],Tableau1[],2,0)</f>
        <v>Enzo</v>
      </c>
      <c r="D1192" t="s">
        <v>143</v>
      </c>
      <c r="G1192">
        <v>398</v>
      </c>
      <c r="H1192" t="str">
        <f>VLOOKUP(Tableau4[[#This Row],[poids (kg)]],Tableau5[],2,1)</f>
        <v>lourd</v>
      </c>
      <c r="I1192">
        <v>24620</v>
      </c>
      <c r="J1192" t="str">
        <f>LEFT(Tableau4[[#This Row],[CP]],2)</f>
        <v>24</v>
      </c>
      <c r="K1192" t="s">
        <v>102</v>
      </c>
    </row>
    <row r="1193" spans="1:11" x14ac:dyDescent="0.3">
      <c r="A1193" s="29">
        <v>43002</v>
      </c>
      <c r="B1193" t="s">
        <v>26</v>
      </c>
      <c r="C1193" t="str">
        <f>VLOOKUP(Tableau4[[#This Row],[code livreur]],Tableau1[],2,0)</f>
        <v>Jack</v>
      </c>
      <c r="D1193" t="s">
        <v>142</v>
      </c>
      <c r="G1193">
        <v>398</v>
      </c>
      <c r="H1193" t="str">
        <f>VLOOKUP(Tableau4[[#This Row],[poids (kg)]],Tableau5[],2,1)</f>
        <v>lourd</v>
      </c>
      <c r="I1193">
        <v>24700</v>
      </c>
      <c r="J1193" t="str">
        <f>LEFT(Tableau4[[#This Row],[CP]],2)</f>
        <v>24</v>
      </c>
      <c r="K1193" t="s">
        <v>106</v>
      </c>
    </row>
    <row r="1194" spans="1:11" x14ac:dyDescent="0.3">
      <c r="A1194" s="29">
        <v>43075</v>
      </c>
      <c r="B1194" t="s">
        <v>29</v>
      </c>
      <c r="C1194" t="str">
        <f>VLOOKUP(Tableau4[[#This Row],[code livreur]],Tableau1[],2,0)</f>
        <v>Mouton</v>
      </c>
      <c r="D1194" t="s">
        <v>143</v>
      </c>
      <c r="G1194">
        <v>399</v>
      </c>
      <c r="H1194" t="str">
        <f>VLOOKUP(Tableau4[[#This Row],[poids (kg)]],Tableau5[],2,1)</f>
        <v>lourd</v>
      </c>
      <c r="I1194">
        <v>24250</v>
      </c>
      <c r="J1194" t="str">
        <f>LEFT(Tableau4[[#This Row],[CP]],2)</f>
        <v>24</v>
      </c>
      <c r="K1194" t="s">
        <v>71</v>
      </c>
    </row>
    <row r="1195" spans="1:11" x14ac:dyDescent="0.3">
      <c r="A1195" s="29">
        <v>43040</v>
      </c>
      <c r="B1195" t="s">
        <v>27</v>
      </c>
      <c r="C1195" t="str">
        <f>VLOOKUP(Tableau4[[#This Row],[code livreur]],Tableau1[],2,0)</f>
        <v>Niki</v>
      </c>
      <c r="D1195" t="s">
        <v>142</v>
      </c>
      <c r="G1195">
        <v>401</v>
      </c>
      <c r="H1195" t="str">
        <f>VLOOKUP(Tableau4[[#This Row],[poids (kg)]],Tableau5[],2,1)</f>
        <v>lourd</v>
      </c>
      <c r="I1195">
        <v>24380</v>
      </c>
      <c r="J1195" t="str">
        <f>LEFT(Tableau4[[#This Row],[CP]],2)</f>
        <v>24</v>
      </c>
      <c r="K1195" t="s">
        <v>81</v>
      </c>
    </row>
    <row r="1196" spans="1:11" x14ac:dyDescent="0.3">
      <c r="A1196" s="29">
        <v>42905</v>
      </c>
      <c r="B1196" t="s">
        <v>16</v>
      </c>
      <c r="C1196" t="str">
        <f>VLOOKUP(Tableau4[[#This Row],[code livreur]],Tableau1[],2,0)</f>
        <v>Prost</v>
      </c>
      <c r="D1196" t="s">
        <v>142</v>
      </c>
      <c r="G1196">
        <v>402</v>
      </c>
      <c r="H1196" t="str">
        <f>VLOOKUP(Tableau4[[#This Row],[poids (kg)]],Tableau5[],2,1)</f>
        <v>lourd</v>
      </c>
      <c r="I1196">
        <v>24640</v>
      </c>
      <c r="J1196" t="str">
        <f>LEFT(Tableau4[[#This Row],[CP]],2)</f>
        <v>24</v>
      </c>
      <c r="K1196" t="s">
        <v>53</v>
      </c>
    </row>
    <row r="1197" spans="1:11" x14ac:dyDescent="0.3">
      <c r="A1197" s="29">
        <v>42944</v>
      </c>
      <c r="B1197" t="s">
        <v>28</v>
      </c>
      <c r="C1197" t="str">
        <f>VLOOKUP(Tableau4[[#This Row],[code livreur]],Tableau1[],2,0)</f>
        <v>Thirion</v>
      </c>
      <c r="D1197" t="s">
        <v>143</v>
      </c>
      <c r="G1197">
        <v>402</v>
      </c>
      <c r="H1197" t="str">
        <f>VLOOKUP(Tableau4[[#This Row],[poids (kg)]],Tableau5[],2,1)</f>
        <v>lourd</v>
      </c>
      <c r="I1197">
        <v>24520</v>
      </c>
      <c r="J1197" t="str">
        <f>LEFT(Tableau4[[#This Row],[CP]],2)</f>
        <v>24</v>
      </c>
      <c r="K1197" t="s">
        <v>93</v>
      </c>
    </row>
    <row r="1198" spans="1:11" x14ac:dyDescent="0.3">
      <c r="A1198" s="29">
        <v>43015</v>
      </c>
      <c r="B1198" t="s">
        <v>17</v>
      </c>
      <c r="C1198" t="str">
        <f>VLOOKUP(Tableau4[[#This Row],[code livreur]],Tableau1[],2,0)</f>
        <v>Vettel</v>
      </c>
      <c r="D1198" t="s">
        <v>143</v>
      </c>
      <c r="G1198">
        <v>402</v>
      </c>
      <c r="H1198" t="str">
        <f>VLOOKUP(Tableau4[[#This Row],[poids (kg)]],Tableau5[],2,1)</f>
        <v>lourd</v>
      </c>
      <c r="I1198">
        <v>24610</v>
      </c>
      <c r="J1198" t="str">
        <f>LEFT(Tableau4[[#This Row],[CP]],2)</f>
        <v>24</v>
      </c>
      <c r="K1198" t="s">
        <v>101</v>
      </c>
    </row>
    <row r="1199" spans="1:11" x14ac:dyDescent="0.3">
      <c r="A1199" s="29">
        <v>43002</v>
      </c>
      <c r="B1199" t="s">
        <v>19</v>
      </c>
      <c r="C1199" t="str">
        <f>VLOOKUP(Tableau4[[#This Row],[code livreur]],Tableau1[],2,0)</f>
        <v>Dan</v>
      </c>
      <c r="D1199" t="s">
        <v>142</v>
      </c>
      <c r="G1199">
        <v>403</v>
      </c>
      <c r="H1199" t="str">
        <f>VLOOKUP(Tableau4[[#This Row],[poids (kg)]],Tableau5[],2,1)</f>
        <v>lourd</v>
      </c>
      <c r="I1199">
        <v>24650</v>
      </c>
      <c r="J1199" t="str">
        <f>LEFT(Tableau4[[#This Row],[CP]],2)</f>
        <v>24</v>
      </c>
      <c r="K1199" t="s">
        <v>104</v>
      </c>
    </row>
    <row r="1200" spans="1:11" x14ac:dyDescent="0.3">
      <c r="A1200" s="29">
        <v>42983</v>
      </c>
      <c r="B1200" t="s">
        <v>30</v>
      </c>
      <c r="C1200" t="str">
        <f>VLOOKUP(Tableau4[[#This Row],[code livreur]],Tableau1[],2,0)</f>
        <v>Du Gast</v>
      </c>
      <c r="D1200" t="s">
        <v>142</v>
      </c>
      <c r="G1200">
        <v>404</v>
      </c>
      <c r="H1200" t="str">
        <f>VLOOKUP(Tableau4[[#This Row],[poids (kg)]],Tableau5[],2,1)</f>
        <v>lourd</v>
      </c>
      <c r="I1200">
        <v>24000</v>
      </c>
      <c r="J1200" t="str">
        <f>LEFT(Tableau4[[#This Row],[CP]],2)</f>
        <v>24</v>
      </c>
      <c r="K1200" t="s">
        <v>58</v>
      </c>
    </row>
    <row r="1201" spans="1:11" x14ac:dyDescent="0.3">
      <c r="A1201" s="29">
        <v>43029</v>
      </c>
      <c r="B1201" t="s">
        <v>18</v>
      </c>
      <c r="C1201" t="str">
        <f>VLOOKUP(Tableau4[[#This Row],[code livreur]],Tableau1[],2,0)</f>
        <v>Enzo</v>
      </c>
      <c r="D1201" t="s">
        <v>142</v>
      </c>
      <c r="G1201">
        <v>404</v>
      </c>
      <c r="H1201" t="str">
        <f>VLOOKUP(Tableau4[[#This Row],[poids (kg)]],Tableau5[],2,1)</f>
        <v>lourd</v>
      </c>
      <c r="I1201">
        <v>24000</v>
      </c>
      <c r="J1201" t="str">
        <f>LEFT(Tableau4[[#This Row],[CP]],2)</f>
        <v>24</v>
      </c>
      <c r="K1201" t="s">
        <v>58</v>
      </c>
    </row>
    <row r="1202" spans="1:11" x14ac:dyDescent="0.3">
      <c r="A1202" s="29">
        <v>43045</v>
      </c>
      <c r="B1202" t="s">
        <v>26</v>
      </c>
      <c r="C1202" t="str">
        <f>VLOOKUP(Tableau4[[#This Row],[code livreur]],Tableau1[],2,0)</f>
        <v>Jack</v>
      </c>
      <c r="D1202" t="s">
        <v>143</v>
      </c>
      <c r="G1202">
        <v>404</v>
      </c>
      <c r="H1202" t="str">
        <f>VLOOKUP(Tableau4[[#This Row],[poids (kg)]],Tableau5[],2,1)</f>
        <v>lourd</v>
      </c>
      <c r="I1202">
        <v>24410</v>
      </c>
      <c r="J1202" t="str">
        <f>LEFT(Tableau4[[#This Row],[CP]],2)</f>
        <v>24</v>
      </c>
      <c r="K1202" t="s">
        <v>57</v>
      </c>
    </row>
    <row r="1203" spans="1:11" x14ac:dyDescent="0.3">
      <c r="A1203" s="29">
        <v>42766</v>
      </c>
      <c r="B1203" t="s">
        <v>29</v>
      </c>
      <c r="C1203" t="str">
        <f>VLOOKUP(Tableau4[[#This Row],[code livreur]],Tableau1[],2,0)</f>
        <v>Mouton</v>
      </c>
      <c r="D1203" t="s">
        <v>142</v>
      </c>
      <c r="G1203">
        <v>405</v>
      </c>
      <c r="H1203" t="str">
        <f>VLOOKUP(Tableau4[[#This Row],[poids (kg)]],Tableau5[],2,1)</f>
        <v>lourd</v>
      </c>
      <c r="I1203">
        <v>24220</v>
      </c>
      <c r="J1203" t="str">
        <f>LEFT(Tableau4[[#This Row],[CP]],2)</f>
        <v>24</v>
      </c>
      <c r="K1203" t="s">
        <v>55</v>
      </c>
    </row>
    <row r="1204" spans="1:11" x14ac:dyDescent="0.3">
      <c r="A1204" s="29">
        <v>42908</v>
      </c>
      <c r="B1204" t="s">
        <v>27</v>
      </c>
      <c r="C1204" t="str">
        <f>VLOOKUP(Tableau4[[#This Row],[code livreur]],Tableau1[],2,0)</f>
        <v>Niki</v>
      </c>
      <c r="D1204" t="s">
        <v>142</v>
      </c>
      <c r="G1204">
        <v>406</v>
      </c>
      <c r="H1204" t="str">
        <f>VLOOKUP(Tableau4[[#This Row],[poids (kg)]],Tableau5[],2,1)</f>
        <v>lourd</v>
      </c>
      <c r="I1204">
        <v>24420</v>
      </c>
      <c r="J1204" t="str">
        <f>LEFT(Tableau4[[#This Row],[CP]],2)</f>
        <v>24</v>
      </c>
      <c r="K1204" t="s">
        <v>84</v>
      </c>
    </row>
    <row r="1205" spans="1:11" x14ac:dyDescent="0.3">
      <c r="A1205" s="29">
        <v>42747</v>
      </c>
      <c r="B1205" t="s">
        <v>16</v>
      </c>
      <c r="C1205" t="str">
        <f>VLOOKUP(Tableau4[[#This Row],[code livreur]],Tableau1[],2,0)</f>
        <v>Prost</v>
      </c>
      <c r="D1205" t="s">
        <v>143</v>
      </c>
      <c r="G1205">
        <v>407</v>
      </c>
      <c r="H1205" t="str">
        <f>VLOOKUP(Tableau4[[#This Row],[poids (kg)]],Tableau5[],2,1)</f>
        <v>lourd</v>
      </c>
      <c r="I1205">
        <v>24660</v>
      </c>
      <c r="J1205" t="str">
        <f>LEFT(Tableau4[[#This Row],[CP]],2)</f>
        <v>24</v>
      </c>
      <c r="K1205" t="s">
        <v>54</v>
      </c>
    </row>
    <row r="1206" spans="1:11" x14ac:dyDescent="0.3">
      <c r="A1206" s="29">
        <v>42967</v>
      </c>
      <c r="B1206" t="s">
        <v>28</v>
      </c>
      <c r="C1206" t="str">
        <f>VLOOKUP(Tableau4[[#This Row],[code livreur]],Tableau1[],2,0)</f>
        <v>Thirion</v>
      </c>
      <c r="D1206" t="s">
        <v>142</v>
      </c>
      <c r="G1206">
        <v>408</v>
      </c>
      <c r="H1206" t="str">
        <f>VLOOKUP(Tableau4[[#This Row],[poids (kg)]],Tableau5[],2,1)</f>
        <v>lourd</v>
      </c>
      <c r="I1206">
        <v>24550</v>
      </c>
      <c r="J1206" t="str">
        <f>LEFT(Tableau4[[#This Row],[CP]],2)</f>
        <v>24</v>
      </c>
      <c r="K1206" t="s">
        <v>96</v>
      </c>
    </row>
    <row r="1207" spans="1:11" x14ac:dyDescent="0.3">
      <c r="A1207" s="29">
        <v>42970</v>
      </c>
      <c r="B1207" t="s">
        <v>17</v>
      </c>
      <c r="C1207" t="str">
        <f>VLOOKUP(Tableau4[[#This Row],[code livreur]],Tableau1[],2,0)</f>
        <v>Vettel</v>
      </c>
      <c r="D1207" t="s">
        <v>142</v>
      </c>
      <c r="G1207">
        <v>408</v>
      </c>
      <c r="H1207" t="str">
        <f>VLOOKUP(Tableau4[[#This Row],[poids (kg)]],Tableau5[],2,1)</f>
        <v>lourd</v>
      </c>
      <c r="I1207">
        <v>24210</v>
      </c>
      <c r="J1207" t="str">
        <f>LEFT(Tableau4[[#This Row],[CP]],2)</f>
        <v>24</v>
      </c>
      <c r="K1207" t="s">
        <v>68</v>
      </c>
    </row>
    <row r="1208" spans="1:11" x14ac:dyDescent="0.3">
      <c r="A1208" s="29">
        <v>42982</v>
      </c>
      <c r="B1208" t="s">
        <v>19</v>
      </c>
      <c r="C1208" t="str">
        <f>VLOOKUP(Tableau4[[#This Row],[code livreur]],Tableau1[],2,0)</f>
        <v>Dan</v>
      </c>
      <c r="D1208" t="s">
        <v>142</v>
      </c>
      <c r="G1208">
        <v>408</v>
      </c>
      <c r="H1208" t="str">
        <f>VLOOKUP(Tableau4[[#This Row],[poids (kg)]],Tableau5[],2,1)</f>
        <v>lourd</v>
      </c>
      <c r="I1208">
        <v>24440</v>
      </c>
      <c r="J1208" t="str">
        <f>LEFT(Tableau4[[#This Row],[CP]],2)</f>
        <v>24</v>
      </c>
      <c r="K1208" t="s">
        <v>52</v>
      </c>
    </row>
    <row r="1209" spans="1:11" x14ac:dyDescent="0.3">
      <c r="A1209" s="29">
        <v>42866</v>
      </c>
      <c r="B1209" t="s">
        <v>30</v>
      </c>
      <c r="C1209" t="str">
        <f>VLOOKUP(Tableau4[[#This Row],[code livreur]],Tableau1[],2,0)</f>
        <v>Du Gast</v>
      </c>
      <c r="D1209" t="s">
        <v>142</v>
      </c>
      <c r="G1209">
        <v>409</v>
      </c>
      <c r="H1209" t="str">
        <f>VLOOKUP(Tableau4[[#This Row],[poids (kg)]],Tableau5[],2,1)</f>
        <v>lourd</v>
      </c>
      <c r="I1209">
        <v>24750</v>
      </c>
      <c r="J1209" t="str">
        <f>LEFT(Tableau4[[#This Row],[CP]],2)</f>
        <v>24</v>
      </c>
      <c r="K1209" t="s">
        <v>51</v>
      </c>
    </row>
    <row r="1210" spans="1:11" x14ac:dyDescent="0.3">
      <c r="A1210" s="29">
        <v>43043</v>
      </c>
      <c r="B1210" t="s">
        <v>18</v>
      </c>
      <c r="C1210" t="str">
        <f>VLOOKUP(Tableau4[[#This Row],[code livreur]],Tableau1[],2,0)</f>
        <v>Enzo</v>
      </c>
      <c r="D1210" t="s">
        <v>142</v>
      </c>
      <c r="G1210">
        <v>410</v>
      </c>
      <c r="H1210" t="str">
        <f>VLOOKUP(Tableau4[[#This Row],[poids (kg)]],Tableau5[],2,1)</f>
        <v>lourd</v>
      </c>
      <c r="I1210">
        <v>24480</v>
      </c>
      <c r="J1210" t="str">
        <f>LEFT(Tableau4[[#This Row],[CP]],2)</f>
        <v>24</v>
      </c>
      <c r="K1210" t="s">
        <v>89</v>
      </c>
    </row>
    <row r="1211" spans="1:11" x14ac:dyDescent="0.3">
      <c r="A1211" s="29">
        <v>42770</v>
      </c>
      <c r="B1211" t="s">
        <v>26</v>
      </c>
      <c r="C1211" t="str">
        <f>VLOOKUP(Tableau4[[#This Row],[code livreur]],Tableau1[],2,0)</f>
        <v>Jack</v>
      </c>
      <c r="D1211" t="s">
        <v>143</v>
      </c>
      <c r="G1211">
        <v>411</v>
      </c>
      <c r="H1211" t="str">
        <f>VLOOKUP(Tableau4[[#This Row],[poids (kg)]],Tableau5[],2,1)</f>
        <v>lourd</v>
      </c>
      <c r="I1211">
        <v>24660</v>
      </c>
      <c r="J1211" t="str">
        <f>LEFT(Tableau4[[#This Row],[CP]],2)</f>
        <v>24</v>
      </c>
      <c r="K1211" t="s">
        <v>54</v>
      </c>
    </row>
    <row r="1212" spans="1:11" x14ac:dyDescent="0.3">
      <c r="A1212" s="29">
        <v>43011</v>
      </c>
      <c r="B1212" t="s">
        <v>29</v>
      </c>
      <c r="C1212" t="str">
        <f>VLOOKUP(Tableau4[[#This Row],[code livreur]],Tableau1[],2,0)</f>
        <v>Mouton</v>
      </c>
      <c r="D1212" t="s">
        <v>142</v>
      </c>
      <c r="G1212">
        <v>411</v>
      </c>
      <c r="H1212" t="str">
        <f>VLOOKUP(Tableau4[[#This Row],[poids (kg)]],Tableau5[],2,1)</f>
        <v>lourd</v>
      </c>
      <c r="I1212">
        <v>24640</v>
      </c>
      <c r="J1212" t="str">
        <f>LEFT(Tableau4[[#This Row],[CP]],2)</f>
        <v>24</v>
      </c>
      <c r="K1212" t="s">
        <v>53</v>
      </c>
    </row>
    <row r="1213" spans="1:11" x14ac:dyDescent="0.3">
      <c r="A1213" s="29">
        <v>42921</v>
      </c>
      <c r="B1213" t="s">
        <v>27</v>
      </c>
      <c r="C1213" t="str">
        <f>VLOOKUP(Tableau4[[#This Row],[code livreur]],Tableau1[],2,0)</f>
        <v>Niki</v>
      </c>
      <c r="D1213" t="s">
        <v>143</v>
      </c>
      <c r="G1213">
        <v>412</v>
      </c>
      <c r="H1213" t="str">
        <f>VLOOKUP(Tableau4[[#This Row],[poids (kg)]],Tableau5[],2,1)</f>
        <v>lourd</v>
      </c>
      <c r="I1213">
        <v>24700</v>
      </c>
      <c r="J1213" t="str">
        <f>LEFT(Tableau4[[#This Row],[CP]],2)</f>
        <v>24</v>
      </c>
      <c r="K1213" t="s">
        <v>106</v>
      </c>
    </row>
    <row r="1214" spans="1:11" x14ac:dyDescent="0.3">
      <c r="A1214" s="29">
        <v>43065</v>
      </c>
      <c r="B1214" t="s">
        <v>16</v>
      </c>
      <c r="C1214" t="str">
        <f>VLOOKUP(Tableau4[[#This Row],[code livreur]],Tableau1[],2,0)</f>
        <v>Prost</v>
      </c>
      <c r="D1214" t="s">
        <v>144</v>
      </c>
      <c r="G1214">
        <v>413</v>
      </c>
      <c r="H1214" t="str">
        <f>VLOOKUP(Tableau4[[#This Row],[poids (kg)]],Tableau5[],2,1)</f>
        <v>lourd</v>
      </c>
      <c r="I1214">
        <v>24220</v>
      </c>
      <c r="J1214" t="str">
        <f>LEFT(Tableau4[[#This Row],[CP]],2)</f>
        <v>24</v>
      </c>
      <c r="K1214" t="s">
        <v>55</v>
      </c>
    </row>
    <row r="1215" spans="1:11" x14ac:dyDescent="0.3">
      <c r="A1215" s="29">
        <v>42872</v>
      </c>
      <c r="B1215" t="s">
        <v>28</v>
      </c>
      <c r="C1215" t="str">
        <f>VLOOKUP(Tableau4[[#This Row],[code livreur]],Tableau1[],2,0)</f>
        <v>Thirion</v>
      </c>
      <c r="D1215" t="s">
        <v>142</v>
      </c>
      <c r="G1215">
        <v>414</v>
      </c>
      <c r="H1215" t="str">
        <f>VLOOKUP(Tableau4[[#This Row],[poids (kg)]],Tableau5[],2,1)</f>
        <v>lourd</v>
      </c>
      <c r="I1215">
        <v>24410</v>
      </c>
      <c r="J1215" t="str">
        <f>LEFT(Tableau4[[#This Row],[CP]],2)</f>
        <v>24</v>
      </c>
      <c r="K1215" t="s">
        <v>57</v>
      </c>
    </row>
    <row r="1216" spans="1:11" x14ac:dyDescent="0.3">
      <c r="A1216" s="29">
        <v>42855</v>
      </c>
      <c r="B1216" t="s">
        <v>17</v>
      </c>
      <c r="C1216" t="str">
        <f>VLOOKUP(Tableau4[[#This Row],[code livreur]],Tableau1[],2,0)</f>
        <v>Vettel</v>
      </c>
      <c r="D1216" t="s">
        <v>142</v>
      </c>
      <c r="G1216">
        <v>415</v>
      </c>
      <c r="H1216" t="str">
        <f>VLOOKUP(Tableau4[[#This Row],[poids (kg)]],Tableau5[],2,1)</f>
        <v>lourd</v>
      </c>
      <c r="I1216">
        <v>24240</v>
      </c>
      <c r="J1216" t="str">
        <f>LEFT(Tableau4[[#This Row],[CP]],2)</f>
        <v>24</v>
      </c>
      <c r="K1216" t="s">
        <v>70</v>
      </c>
    </row>
    <row r="1217" spans="1:11" x14ac:dyDescent="0.3">
      <c r="A1217" s="29">
        <v>42984</v>
      </c>
      <c r="B1217" t="s">
        <v>19</v>
      </c>
      <c r="C1217" t="str">
        <f>VLOOKUP(Tableau4[[#This Row],[code livreur]],Tableau1[],2,0)</f>
        <v>Dan</v>
      </c>
      <c r="D1217" t="s">
        <v>143</v>
      </c>
      <c r="G1217">
        <v>417</v>
      </c>
      <c r="H1217" t="str">
        <f>VLOOKUP(Tableau4[[#This Row],[poids (kg)]],Tableau5[],2,1)</f>
        <v>lourd</v>
      </c>
      <c r="I1217">
        <v>24350</v>
      </c>
      <c r="J1217" t="str">
        <f>LEFT(Tableau4[[#This Row],[CP]],2)</f>
        <v>24</v>
      </c>
      <c r="K1217" t="s">
        <v>78</v>
      </c>
    </row>
    <row r="1218" spans="1:11" x14ac:dyDescent="0.3">
      <c r="A1218" s="29">
        <v>42742</v>
      </c>
      <c r="B1218" t="s">
        <v>30</v>
      </c>
      <c r="C1218" t="str">
        <f>VLOOKUP(Tableau4[[#This Row],[code livreur]],Tableau1[],2,0)</f>
        <v>Du Gast</v>
      </c>
      <c r="D1218" t="s">
        <v>142</v>
      </c>
      <c r="G1218">
        <v>418</v>
      </c>
      <c r="H1218" t="str">
        <f>VLOOKUP(Tableau4[[#This Row],[poids (kg)]],Tableau5[],2,1)</f>
        <v>lourd</v>
      </c>
      <c r="I1218">
        <v>24110</v>
      </c>
      <c r="J1218" t="str">
        <f>LEFT(Tableau4[[#This Row],[CP]],2)</f>
        <v>24</v>
      </c>
      <c r="K1218" t="s">
        <v>60</v>
      </c>
    </row>
    <row r="1219" spans="1:11" x14ac:dyDescent="0.3">
      <c r="A1219" s="29">
        <v>42985</v>
      </c>
      <c r="B1219" t="s">
        <v>18</v>
      </c>
      <c r="C1219" t="str">
        <f>VLOOKUP(Tableau4[[#This Row],[code livreur]],Tableau1[],2,0)</f>
        <v>Enzo</v>
      </c>
      <c r="D1219" t="s">
        <v>143</v>
      </c>
      <c r="G1219">
        <v>418</v>
      </c>
      <c r="H1219" t="str">
        <f>VLOOKUP(Tableau4[[#This Row],[poids (kg)]],Tableau5[],2,1)</f>
        <v>lourd</v>
      </c>
      <c r="I1219">
        <v>24310</v>
      </c>
      <c r="J1219" t="str">
        <f>LEFT(Tableau4[[#This Row],[CP]],2)</f>
        <v>24</v>
      </c>
      <c r="K1219" t="s">
        <v>49</v>
      </c>
    </row>
    <row r="1220" spans="1:11" x14ac:dyDescent="0.3">
      <c r="A1220" s="29">
        <v>42751</v>
      </c>
      <c r="B1220" t="s">
        <v>26</v>
      </c>
      <c r="C1220" t="str">
        <f>VLOOKUP(Tableau4[[#This Row],[code livreur]],Tableau1[],2,0)</f>
        <v>Jack</v>
      </c>
      <c r="D1220" t="s">
        <v>145</v>
      </c>
      <c r="G1220">
        <v>419</v>
      </c>
      <c r="H1220" t="str">
        <f>VLOOKUP(Tableau4[[#This Row],[poids (kg)]],Tableau5[],2,1)</f>
        <v>lourd</v>
      </c>
      <c r="I1220">
        <v>24200</v>
      </c>
      <c r="J1220" t="str">
        <f>LEFT(Tableau4[[#This Row],[CP]],2)</f>
        <v>24</v>
      </c>
      <c r="K1220" t="s">
        <v>67</v>
      </c>
    </row>
    <row r="1221" spans="1:11" x14ac:dyDescent="0.3">
      <c r="A1221" s="29">
        <v>42761</v>
      </c>
      <c r="B1221" t="s">
        <v>29</v>
      </c>
      <c r="C1221" t="str">
        <f>VLOOKUP(Tableau4[[#This Row],[code livreur]],Tableau1[],2,0)</f>
        <v>Mouton</v>
      </c>
      <c r="D1221" t="s">
        <v>142</v>
      </c>
      <c r="G1221">
        <v>419</v>
      </c>
      <c r="H1221" t="str">
        <f>VLOOKUP(Tableau4[[#This Row],[poids (kg)]],Tableau5[],2,1)</f>
        <v>lourd</v>
      </c>
      <c r="I1221">
        <v>24680</v>
      </c>
      <c r="J1221" t="str">
        <f>LEFT(Tableau4[[#This Row],[CP]],2)</f>
        <v>24</v>
      </c>
      <c r="K1221" t="s">
        <v>105</v>
      </c>
    </row>
    <row r="1222" spans="1:11" x14ac:dyDescent="0.3">
      <c r="A1222" s="29">
        <v>42888</v>
      </c>
      <c r="B1222" t="s">
        <v>27</v>
      </c>
      <c r="C1222" t="str">
        <f>VLOOKUP(Tableau4[[#This Row],[code livreur]],Tableau1[],2,0)</f>
        <v>Niki</v>
      </c>
      <c r="D1222" t="s">
        <v>142</v>
      </c>
      <c r="G1222">
        <v>419</v>
      </c>
      <c r="H1222" t="str">
        <f>VLOOKUP(Tableau4[[#This Row],[poids (kg)]],Tableau5[],2,1)</f>
        <v>lourd</v>
      </c>
      <c r="I1222">
        <v>24290</v>
      </c>
      <c r="J1222" t="str">
        <f>LEFT(Tableau4[[#This Row],[CP]],2)</f>
        <v>24</v>
      </c>
      <c r="K1222" t="s">
        <v>74</v>
      </c>
    </row>
    <row r="1223" spans="1:11" x14ac:dyDescent="0.3">
      <c r="A1223" s="29">
        <v>42984</v>
      </c>
      <c r="B1223" t="s">
        <v>16</v>
      </c>
      <c r="C1223" t="str">
        <f>VLOOKUP(Tableau4[[#This Row],[code livreur]],Tableau1[],2,0)</f>
        <v>Prost</v>
      </c>
      <c r="D1223" t="s">
        <v>143</v>
      </c>
      <c r="G1223">
        <v>419</v>
      </c>
      <c r="H1223" t="str">
        <f>VLOOKUP(Tableau4[[#This Row],[poids (kg)]],Tableau5[],2,1)</f>
        <v>lourd</v>
      </c>
      <c r="I1223">
        <v>24300</v>
      </c>
      <c r="J1223" t="str">
        <f>LEFT(Tableau4[[#This Row],[CP]],2)</f>
        <v>24</v>
      </c>
      <c r="K1223" t="s">
        <v>75</v>
      </c>
    </row>
    <row r="1224" spans="1:11" x14ac:dyDescent="0.3">
      <c r="A1224" s="29">
        <v>42879</v>
      </c>
      <c r="B1224" t="s">
        <v>28</v>
      </c>
      <c r="C1224" t="str">
        <f>VLOOKUP(Tableau4[[#This Row],[code livreur]],Tableau1[],2,0)</f>
        <v>Thirion</v>
      </c>
      <c r="D1224" t="s">
        <v>143</v>
      </c>
      <c r="G1224">
        <v>420</v>
      </c>
      <c r="H1224" t="str">
        <f>VLOOKUP(Tableau4[[#This Row],[poids (kg)]],Tableau5[],2,1)</f>
        <v>lourd</v>
      </c>
      <c r="I1224">
        <v>24430</v>
      </c>
      <c r="J1224" t="str">
        <f>LEFT(Tableau4[[#This Row],[CP]],2)</f>
        <v>24</v>
      </c>
      <c r="K1224" t="s">
        <v>85</v>
      </c>
    </row>
    <row r="1225" spans="1:11" x14ac:dyDescent="0.3">
      <c r="A1225" s="29">
        <v>42897</v>
      </c>
      <c r="B1225" t="s">
        <v>17</v>
      </c>
      <c r="C1225" t="str">
        <f>VLOOKUP(Tableau4[[#This Row],[code livreur]],Tableau1[],2,0)</f>
        <v>Vettel</v>
      </c>
      <c r="D1225" t="s">
        <v>143</v>
      </c>
      <c r="G1225">
        <v>420</v>
      </c>
      <c r="H1225" t="str">
        <f>VLOOKUP(Tableau4[[#This Row],[poids (kg)]],Tableau5[],2,1)</f>
        <v>lourd</v>
      </c>
      <c r="I1225">
        <v>24270</v>
      </c>
      <c r="J1225" t="str">
        <f>LEFT(Tableau4[[#This Row],[CP]],2)</f>
        <v>24</v>
      </c>
      <c r="K1225" t="s">
        <v>73</v>
      </c>
    </row>
    <row r="1226" spans="1:11" x14ac:dyDescent="0.3">
      <c r="A1226" s="29">
        <v>42765</v>
      </c>
      <c r="B1226" t="s">
        <v>19</v>
      </c>
      <c r="C1226" t="str">
        <f>VLOOKUP(Tableau4[[#This Row],[code livreur]],Tableau1[],2,0)</f>
        <v>Dan</v>
      </c>
      <c r="D1226" t="s">
        <v>142</v>
      </c>
      <c r="G1226">
        <v>422</v>
      </c>
      <c r="H1226" t="str">
        <f>VLOOKUP(Tableau4[[#This Row],[poids (kg)]],Tableau5[],2,1)</f>
        <v>lourd</v>
      </c>
      <c r="I1226">
        <v>24290</v>
      </c>
      <c r="J1226" t="str">
        <f>LEFT(Tableau4[[#This Row],[CP]],2)</f>
        <v>24</v>
      </c>
      <c r="K1226" t="s">
        <v>74</v>
      </c>
    </row>
    <row r="1227" spans="1:11" x14ac:dyDescent="0.3">
      <c r="A1227" s="29">
        <v>42779</v>
      </c>
      <c r="B1227" t="s">
        <v>30</v>
      </c>
      <c r="C1227" t="str">
        <f>VLOOKUP(Tableau4[[#This Row],[code livreur]],Tableau1[],2,0)</f>
        <v>Du Gast</v>
      </c>
      <c r="D1227" t="s">
        <v>142</v>
      </c>
      <c r="G1227">
        <v>422</v>
      </c>
      <c r="H1227" t="str">
        <f>VLOOKUP(Tableau4[[#This Row],[poids (kg)]],Tableau5[],2,1)</f>
        <v>lourd</v>
      </c>
      <c r="I1227">
        <v>24630</v>
      </c>
      <c r="J1227" t="str">
        <f>LEFT(Tableau4[[#This Row],[CP]],2)</f>
        <v>24</v>
      </c>
      <c r="K1227" t="s">
        <v>103</v>
      </c>
    </row>
    <row r="1228" spans="1:11" x14ac:dyDescent="0.3">
      <c r="A1228" s="29">
        <v>42914</v>
      </c>
      <c r="B1228" t="s">
        <v>18</v>
      </c>
      <c r="C1228" t="str">
        <f>VLOOKUP(Tableau4[[#This Row],[code livreur]],Tableau1[],2,0)</f>
        <v>Enzo</v>
      </c>
      <c r="D1228" t="s">
        <v>142</v>
      </c>
      <c r="G1228">
        <v>422</v>
      </c>
      <c r="H1228" t="str">
        <f>VLOOKUP(Tableau4[[#This Row],[poids (kg)]],Tableau5[],2,1)</f>
        <v>lourd</v>
      </c>
      <c r="I1228">
        <v>24490</v>
      </c>
      <c r="J1228" t="str">
        <f>LEFT(Tableau4[[#This Row],[CP]],2)</f>
        <v>24</v>
      </c>
      <c r="K1228" t="s">
        <v>90</v>
      </c>
    </row>
    <row r="1229" spans="1:11" x14ac:dyDescent="0.3">
      <c r="A1229" s="29">
        <v>42995</v>
      </c>
      <c r="B1229" t="s">
        <v>26</v>
      </c>
      <c r="C1229" t="str">
        <f>VLOOKUP(Tableau4[[#This Row],[code livreur]],Tableau1[],2,0)</f>
        <v>Jack</v>
      </c>
      <c r="D1229" t="s">
        <v>142</v>
      </c>
      <c r="G1229">
        <v>422</v>
      </c>
      <c r="H1229" t="str">
        <f>VLOOKUP(Tableau4[[#This Row],[poids (kg)]],Tableau5[],2,1)</f>
        <v>lourd</v>
      </c>
      <c r="I1229">
        <v>24200</v>
      </c>
      <c r="J1229" t="str">
        <f>LEFT(Tableau4[[#This Row],[CP]],2)</f>
        <v>24</v>
      </c>
      <c r="K1229" t="s">
        <v>67</v>
      </c>
    </row>
    <row r="1230" spans="1:11" x14ac:dyDescent="0.3">
      <c r="A1230" s="29">
        <v>42829</v>
      </c>
      <c r="B1230" t="s">
        <v>29</v>
      </c>
      <c r="C1230" t="str">
        <f>VLOOKUP(Tableau4[[#This Row],[code livreur]],Tableau1[],2,0)</f>
        <v>Mouton</v>
      </c>
      <c r="D1230" t="s">
        <v>144</v>
      </c>
      <c r="G1230">
        <v>423</v>
      </c>
      <c r="H1230" t="str">
        <f>VLOOKUP(Tableau4[[#This Row],[poids (kg)]],Tableau5[],2,1)</f>
        <v>lourd</v>
      </c>
      <c r="I1230">
        <v>24510</v>
      </c>
      <c r="J1230" t="str">
        <f>LEFT(Tableau4[[#This Row],[CP]],2)</f>
        <v>24</v>
      </c>
      <c r="K1230" t="s">
        <v>92</v>
      </c>
    </row>
    <row r="1231" spans="1:11" x14ac:dyDescent="0.3">
      <c r="A1231" s="29">
        <v>43025</v>
      </c>
      <c r="B1231" t="s">
        <v>27</v>
      </c>
      <c r="C1231" t="str">
        <f>VLOOKUP(Tableau4[[#This Row],[code livreur]],Tableau1[],2,0)</f>
        <v>Niki</v>
      </c>
      <c r="D1231" t="s">
        <v>142</v>
      </c>
      <c r="G1231">
        <v>423</v>
      </c>
      <c r="H1231" t="str">
        <f>VLOOKUP(Tableau4[[#This Row],[poids (kg)]],Tableau5[],2,1)</f>
        <v>lourd</v>
      </c>
      <c r="I1231">
        <v>24540</v>
      </c>
      <c r="J1231" t="str">
        <f>LEFT(Tableau4[[#This Row],[CP]],2)</f>
        <v>24</v>
      </c>
      <c r="K1231" t="s">
        <v>95</v>
      </c>
    </row>
    <row r="1232" spans="1:11" x14ac:dyDescent="0.3">
      <c r="A1232" s="29">
        <v>42871</v>
      </c>
      <c r="B1232" t="s">
        <v>16</v>
      </c>
      <c r="C1232" t="str">
        <f>VLOOKUP(Tableau4[[#This Row],[code livreur]],Tableau1[],2,0)</f>
        <v>Prost</v>
      </c>
      <c r="D1232" t="s">
        <v>142</v>
      </c>
      <c r="G1232">
        <v>425</v>
      </c>
      <c r="H1232" t="str">
        <f>VLOOKUP(Tableau4[[#This Row],[poids (kg)]],Tableau5[],2,1)</f>
        <v>lourd</v>
      </c>
      <c r="I1232">
        <v>24540</v>
      </c>
      <c r="J1232" t="str">
        <f>LEFT(Tableau4[[#This Row],[CP]],2)</f>
        <v>24</v>
      </c>
      <c r="K1232" t="s">
        <v>95</v>
      </c>
    </row>
    <row r="1233" spans="1:11" x14ac:dyDescent="0.3">
      <c r="A1233" s="29">
        <v>42962</v>
      </c>
      <c r="B1233" t="s">
        <v>28</v>
      </c>
      <c r="C1233" t="str">
        <f>VLOOKUP(Tableau4[[#This Row],[code livreur]],Tableau1[],2,0)</f>
        <v>Thirion</v>
      </c>
      <c r="D1233" t="s">
        <v>142</v>
      </c>
      <c r="G1233">
        <v>425</v>
      </c>
      <c r="H1233" t="str">
        <f>VLOOKUP(Tableau4[[#This Row],[poids (kg)]],Tableau5[],2,1)</f>
        <v>lourd</v>
      </c>
      <c r="I1233">
        <v>24360</v>
      </c>
      <c r="J1233" t="str">
        <f>LEFT(Tableau4[[#This Row],[CP]],2)</f>
        <v>24</v>
      </c>
      <c r="K1233" t="s">
        <v>79</v>
      </c>
    </row>
    <row r="1234" spans="1:11" x14ac:dyDescent="0.3">
      <c r="A1234" s="29">
        <v>42976</v>
      </c>
      <c r="B1234" t="s">
        <v>17</v>
      </c>
      <c r="C1234" t="str">
        <f>VLOOKUP(Tableau4[[#This Row],[code livreur]],Tableau1[],2,0)</f>
        <v>Vettel</v>
      </c>
      <c r="D1234" t="s">
        <v>142</v>
      </c>
      <c r="G1234">
        <v>425</v>
      </c>
      <c r="H1234" t="str">
        <f>VLOOKUP(Tableau4[[#This Row],[poids (kg)]],Tableau5[],2,1)</f>
        <v>lourd</v>
      </c>
      <c r="I1234">
        <v>24230</v>
      </c>
      <c r="J1234" t="str">
        <f>LEFT(Tableau4[[#This Row],[CP]],2)</f>
        <v>24</v>
      </c>
      <c r="K1234" t="s">
        <v>69</v>
      </c>
    </row>
    <row r="1235" spans="1:11" x14ac:dyDescent="0.3">
      <c r="A1235" s="29">
        <v>42770</v>
      </c>
      <c r="B1235" t="s">
        <v>19</v>
      </c>
      <c r="C1235" t="str">
        <f>VLOOKUP(Tableau4[[#This Row],[code livreur]],Tableau1[],2,0)</f>
        <v>Dan</v>
      </c>
      <c r="D1235" t="s">
        <v>142</v>
      </c>
      <c r="G1235">
        <v>426</v>
      </c>
      <c r="H1235" t="str">
        <f>VLOOKUP(Tableau4[[#This Row],[poids (kg)]],Tableau5[],2,1)</f>
        <v>lourd</v>
      </c>
      <c r="I1235">
        <v>24190</v>
      </c>
      <c r="J1235" t="str">
        <f>LEFT(Tableau4[[#This Row],[CP]],2)</f>
        <v>24</v>
      </c>
      <c r="K1235" t="s">
        <v>66</v>
      </c>
    </row>
    <row r="1236" spans="1:11" x14ac:dyDescent="0.3">
      <c r="A1236" s="29">
        <v>42779</v>
      </c>
      <c r="B1236" t="s">
        <v>30</v>
      </c>
      <c r="C1236" t="str">
        <f>VLOOKUP(Tableau4[[#This Row],[code livreur]],Tableau1[],2,0)</f>
        <v>Du Gast</v>
      </c>
      <c r="D1236" t="s">
        <v>144</v>
      </c>
      <c r="G1236">
        <v>427</v>
      </c>
      <c r="H1236" t="str">
        <f>VLOOKUP(Tableau4[[#This Row],[poids (kg)]],Tableau5[],2,1)</f>
        <v>lourd</v>
      </c>
      <c r="I1236">
        <v>24140</v>
      </c>
      <c r="J1236" t="str">
        <f>LEFT(Tableau4[[#This Row],[CP]],2)</f>
        <v>24</v>
      </c>
      <c r="K1236" t="s">
        <v>63</v>
      </c>
    </row>
    <row r="1237" spans="1:11" x14ac:dyDescent="0.3">
      <c r="A1237" s="29">
        <v>42958</v>
      </c>
      <c r="B1237" t="s">
        <v>18</v>
      </c>
      <c r="C1237" t="str">
        <f>VLOOKUP(Tableau4[[#This Row],[code livreur]],Tableau1[],2,0)</f>
        <v>Enzo</v>
      </c>
      <c r="D1237" t="s">
        <v>142</v>
      </c>
      <c r="E1237" t="s">
        <v>148</v>
      </c>
      <c r="G1237">
        <v>428</v>
      </c>
      <c r="H1237" t="str">
        <f>VLOOKUP(Tableau4[[#This Row],[poids (kg)]],Tableau5[],2,1)</f>
        <v>lourd</v>
      </c>
      <c r="I1237">
        <v>24210</v>
      </c>
      <c r="J1237" t="str">
        <f>LEFT(Tableau4[[#This Row],[CP]],2)</f>
        <v>24</v>
      </c>
      <c r="K1237" t="s">
        <v>68</v>
      </c>
    </row>
    <row r="1238" spans="1:11" x14ac:dyDescent="0.3">
      <c r="A1238" s="29">
        <v>43017</v>
      </c>
      <c r="B1238" t="s">
        <v>26</v>
      </c>
      <c r="C1238" t="str">
        <f>VLOOKUP(Tableau4[[#This Row],[code livreur]],Tableau1[],2,0)</f>
        <v>Jack</v>
      </c>
      <c r="D1238" t="s">
        <v>142</v>
      </c>
      <c r="G1238">
        <v>429</v>
      </c>
      <c r="H1238" t="str">
        <f>VLOOKUP(Tableau4[[#This Row],[poids (kg)]],Tableau5[],2,1)</f>
        <v>lourd</v>
      </c>
      <c r="I1238">
        <v>24510</v>
      </c>
      <c r="J1238" t="str">
        <f>LEFT(Tableau4[[#This Row],[CP]],2)</f>
        <v>24</v>
      </c>
      <c r="K1238" t="s">
        <v>92</v>
      </c>
    </row>
    <row r="1239" spans="1:11" x14ac:dyDescent="0.3">
      <c r="A1239" s="29">
        <v>43061</v>
      </c>
      <c r="B1239" t="s">
        <v>29</v>
      </c>
      <c r="C1239" t="str">
        <f>VLOOKUP(Tableau4[[#This Row],[code livreur]],Tableau1[],2,0)</f>
        <v>Mouton</v>
      </c>
      <c r="D1239" t="s">
        <v>142</v>
      </c>
      <c r="G1239">
        <v>429</v>
      </c>
      <c r="H1239" t="str">
        <f>VLOOKUP(Tableau4[[#This Row],[poids (kg)]],Tableau5[],2,1)</f>
        <v>lourd</v>
      </c>
      <c r="I1239">
        <v>24260</v>
      </c>
      <c r="J1239" t="str">
        <f>LEFT(Tableau4[[#This Row],[CP]],2)</f>
        <v>24</v>
      </c>
      <c r="K1239" t="s">
        <v>72</v>
      </c>
    </row>
    <row r="1240" spans="1:11" x14ac:dyDescent="0.3">
      <c r="A1240" s="29">
        <v>43037</v>
      </c>
      <c r="B1240" t="s">
        <v>27</v>
      </c>
      <c r="C1240" t="str">
        <f>VLOOKUP(Tableau4[[#This Row],[code livreur]],Tableau1[],2,0)</f>
        <v>Niki</v>
      </c>
      <c r="D1240" t="s">
        <v>143</v>
      </c>
      <c r="G1240">
        <v>430</v>
      </c>
      <c r="H1240" t="str">
        <f>VLOOKUP(Tableau4[[#This Row],[poids (kg)]],Tableau5[],2,1)</f>
        <v>lourd</v>
      </c>
      <c r="I1240">
        <v>24190</v>
      </c>
      <c r="J1240" t="str">
        <f>LEFT(Tableau4[[#This Row],[CP]],2)</f>
        <v>24</v>
      </c>
      <c r="K1240" t="s">
        <v>66</v>
      </c>
    </row>
    <row r="1241" spans="1:11" x14ac:dyDescent="0.3">
      <c r="A1241" s="29">
        <v>42889</v>
      </c>
      <c r="B1241" t="s">
        <v>16</v>
      </c>
      <c r="C1241" t="str">
        <f>VLOOKUP(Tableau4[[#This Row],[code livreur]],Tableau1[],2,0)</f>
        <v>Prost</v>
      </c>
      <c r="D1241" t="s">
        <v>142</v>
      </c>
      <c r="G1241">
        <v>431</v>
      </c>
      <c r="H1241" t="str">
        <f>VLOOKUP(Tableau4[[#This Row],[poids (kg)]],Tableau5[],2,1)</f>
        <v>lourd</v>
      </c>
      <c r="I1241">
        <v>24640</v>
      </c>
      <c r="J1241" t="str">
        <f>LEFT(Tableau4[[#This Row],[CP]],2)</f>
        <v>24</v>
      </c>
      <c r="K1241" t="s">
        <v>53</v>
      </c>
    </row>
    <row r="1242" spans="1:11" x14ac:dyDescent="0.3">
      <c r="A1242" s="29">
        <v>42970</v>
      </c>
      <c r="B1242" t="s">
        <v>28</v>
      </c>
      <c r="C1242" t="str">
        <f>VLOOKUP(Tableau4[[#This Row],[code livreur]],Tableau1[],2,0)</f>
        <v>Thirion</v>
      </c>
      <c r="D1242" t="s">
        <v>143</v>
      </c>
      <c r="G1242">
        <v>433</v>
      </c>
      <c r="H1242" t="str">
        <f>VLOOKUP(Tableau4[[#This Row],[poids (kg)]],Tableau5[],2,1)</f>
        <v>lourd</v>
      </c>
      <c r="I1242">
        <v>24230</v>
      </c>
      <c r="J1242" t="str">
        <f>LEFT(Tableau4[[#This Row],[CP]],2)</f>
        <v>24</v>
      </c>
      <c r="K1242" t="s">
        <v>69</v>
      </c>
    </row>
    <row r="1243" spans="1:11" x14ac:dyDescent="0.3">
      <c r="A1243" s="29">
        <v>42996</v>
      </c>
      <c r="B1243" t="s">
        <v>17</v>
      </c>
      <c r="C1243" t="str">
        <f>VLOOKUP(Tableau4[[#This Row],[code livreur]],Tableau1[],2,0)</f>
        <v>Vettel</v>
      </c>
      <c r="D1243" t="s">
        <v>142</v>
      </c>
      <c r="G1243">
        <v>433</v>
      </c>
      <c r="H1243" t="str">
        <f>VLOOKUP(Tableau4[[#This Row],[poids (kg)]],Tableau5[],2,1)</f>
        <v>lourd</v>
      </c>
      <c r="I1243">
        <v>24560</v>
      </c>
      <c r="J1243" t="str">
        <f>LEFT(Tableau4[[#This Row],[CP]],2)</f>
        <v>24</v>
      </c>
      <c r="K1243" t="s">
        <v>97</v>
      </c>
    </row>
    <row r="1244" spans="1:11" x14ac:dyDescent="0.3">
      <c r="A1244" s="29">
        <v>42999</v>
      </c>
      <c r="B1244" t="s">
        <v>19</v>
      </c>
      <c r="C1244" t="str">
        <f>VLOOKUP(Tableau4[[#This Row],[code livreur]],Tableau1[],2,0)</f>
        <v>Dan</v>
      </c>
      <c r="D1244" t="s">
        <v>142</v>
      </c>
      <c r="G1244">
        <v>433</v>
      </c>
      <c r="H1244" t="str">
        <f>VLOOKUP(Tableau4[[#This Row],[poids (kg)]],Tableau5[],2,1)</f>
        <v>lourd</v>
      </c>
      <c r="I1244">
        <v>24300</v>
      </c>
      <c r="J1244" t="str">
        <f>LEFT(Tableau4[[#This Row],[CP]],2)</f>
        <v>24</v>
      </c>
      <c r="K1244" t="s">
        <v>75</v>
      </c>
    </row>
    <row r="1245" spans="1:11" x14ac:dyDescent="0.3">
      <c r="A1245" s="29">
        <v>43029</v>
      </c>
      <c r="B1245" t="s">
        <v>30</v>
      </c>
      <c r="C1245" t="str">
        <f>VLOOKUP(Tableau4[[#This Row],[code livreur]],Tableau1[],2,0)</f>
        <v>Du Gast</v>
      </c>
      <c r="D1245" t="s">
        <v>143</v>
      </c>
      <c r="G1245">
        <v>433</v>
      </c>
      <c r="H1245" t="str">
        <f>VLOOKUP(Tableau4[[#This Row],[poids (kg)]],Tableau5[],2,1)</f>
        <v>lourd</v>
      </c>
      <c r="I1245">
        <v>24420</v>
      </c>
      <c r="J1245" t="str">
        <f>LEFT(Tableau4[[#This Row],[CP]],2)</f>
        <v>24</v>
      </c>
      <c r="K1245" t="s">
        <v>84</v>
      </c>
    </row>
    <row r="1246" spans="1:11" x14ac:dyDescent="0.3">
      <c r="A1246" s="29">
        <v>42932</v>
      </c>
      <c r="B1246" t="s">
        <v>18</v>
      </c>
      <c r="C1246" t="str">
        <f>VLOOKUP(Tableau4[[#This Row],[code livreur]],Tableau1[],2,0)</f>
        <v>Enzo</v>
      </c>
      <c r="D1246" t="s">
        <v>142</v>
      </c>
      <c r="G1246">
        <v>435</v>
      </c>
      <c r="H1246" t="str">
        <f>VLOOKUP(Tableau4[[#This Row],[poids (kg)]],Tableau5[],2,1)</f>
        <v>lourd</v>
      </c>
      <c r="I1246">
        <v>24160</v>
      </c>
      <c r="J1246" t="str">
        <f>LEFT(Tableau4[[#This Row],[CP]],2)</f>
        <v>24</v>
      </c>
      <c r="K1246" t="s">
        <v>65</v>
      </c>
    </row>
    <row r="1247" spans="1:11" x14ac:dyDescent="0.3">
      <c r="A1247" s="29">
        <v>42954</v>
      </c>
      <c r="B1247" t="s">
        <v>26</v>
      </c>
      <c r="C1247" t="str">
        <f>VLOOKUP(Tableau4[[#This Row],[code livreur]],Tableau1[],2,0)</f>
        <v>Jack</v>
      </c>
      <c r="D1247" t="s">
        <v>142</v>
      </c>
      <c r="G1247">
        <v>435</v>
      </c>
      <c r="H1247" t="str">
        <f>VLOOKUP(Tableau4[[#This Row],[poids (kg)]],Tableau5[],2,1)</f>
        <v>lourd</v>
      </c>
      <c r="I1247">
        <v>24430</v>
      </c>
      <c r="J1247" t="str">
        <f>LEFT(Tableau4[[#This Row],[CP]],2)</f>
        <v>24</v>
      </c>
      <c r="K1247" t="s">
        <v>85</v>
      </c>
    </row>
    <row r="1248" spans="1:11" x14ac:dyDescent="0.3">
      <c r="A1248" s="29">
        <v>42954</v>
      </c>
      <c r="B1248" t="s">
        <v>29</v>
      </c>
      <c r="C1248" t="str">
        <f>VLOOKUP(Tableau4[[#This Row],[code livreur]],Tableau1[],2,0)</f>
        <v>Mouton</v>
      </c>
      <c r="D1248" t="s">
        <v>142</v>
      </c>
      <c r="G1248">
        <v>435</v>
      </c>
      <c r="H1248" t="str">
        <f>VLOOKUP(Tableau4[[#This Row],[poids (kg)]],Tableau5[],2,1)</f>
        <v>lourd</v>
      </c>
      <c r="I1248">
        <v>24200</v>
      </c>
      <c r="J1248" t="str">
        <f>LEFT(Tableau4[[#This Row],[CP]],2)</f>
        <v>24</v>
      </c>
      <c r="K1248" t="s">
        <v>67</v>
      </c>
    </row>
    <row r="1249" spans="1:11" x14ac:dyDescent="0.3">
      <c r="A1249" s="29">
        <v>43076</v>
      </c>
      <c r="B1249" t="s">
        <v>27</v>
      </c>
      <c r="C1249" t="str">
        <f>VLOOKUP(Tableau4[[#This Row],[code livreur]],Tableau1[],2,0)</f>
        <v>Niki</v>
      </c>
      <c r="D1249" t="s">
        <v>142</v>
      </c>
      <c r="G1249">
        <v>435</v>
      </c>
      <c r="H1249" t="str">
        <f>VLOOKUP(Tableau4[[#This Row],[poids (kg)]],Tableau5[],2,1)</f>
        <v>lourd</v>
      </c>
      <c r="I1249">
        <v>24200</v>
      </c>
      <c r="J1249" t="str">
        <f>LEFT(Tableau4[[#This Row],[CP]],2)</f>
        <v>24</v>
      </c>
      <c r="K1249" t="s">
        <v>67</v>
      </c>
    </row>
    <row r="1250" spans="1:11" x14ac:dyDescent="0.3">
      <c r="A1250" s="29">
        <v>43092</v>
      </c>
      <c r="B1250" t="s">
        <v>16</v>
      </c>
      <c r="C1250" t="str">
        <f>VLOOKUP(Tableau4[[#This Row],[code livreur]],Tableau1[],2,0)</f>
        <v>Prost</v>
      </c>
      <c r="D1250" t="s">
        <v>143</v>
      </c>
      <c r="G1250">
        <v>435</v>
      </c>
      <c r="H1250" t="str">
        <f>VLOOKUP(Tableau4[[#This Row],[poids (kg)]],Tableau5[],2,1)</f>
        <v>lourd</v>
      </c>
      <c r="I1250">
        <v>24640</v>
      </c>
      <c r="J1250" t="str">
        <f>LEFT(Tableau4[[#This Row],[CP]],2)</f>
        <v>24</v>
      </c>
      <c r="K1250" t="s">
        <v>53</v>
      </c>
    </row>
    <row r="1251" spans="1:11" x14ac:dyDescent="0.3">
      <c r="A1251" s="29">
        <v>43016</v>
      </c>
      <c r="B1251" t="s">
        <v>28</v>
      </c>
      <c r="C1251" t="str">
        <f>VLOOKUP(Tableau4[[#This Row],[code livreur]],Tableau1[],2,0)</f>
        <v>Thirion</v>
      </c>
      <c r="D1251" t="s">
        <v>142</v>
      </c>
      <c r="G1251">
        <v>436</v>
      </c>
      <c r="H1251" t="str">
        <f>VLOOKUP(Tableau4[[#This Row],[poids (kg)]],Tableau5[],2,1)</f>
        <v>lourd</v>
      </c>
      <c r="I1251">
        <v>24120</v>
      </c>
      <c r="J1251" t="str">
        <f>LEFT(Tableau4[[#This Row],[CP]],2)</f>
        <v>24</v>
      </c>
      <c r="K1251" t="s">
        <v>61</v>
      </c>
    </row>
    <row r="1252" spans="1:11" x14ac:dyDescent="0.3">
      <c r="A1252" s="29">
        <v>42858</v>
      </c>
      <c r="B1252" t="s">
        <v>17</v>
      </c>
      <c r="C1252" t="str">
        <f>VLOOKUP(Tableau4[[#This Row],[code livreur]],Tableau1[],2,0)</f>
        <v>Vettel</v>
      </c>
      <c r="D1252" t="s">
        <v>142</v>
      </c>
      <c r="G1252">
        <v>437</v>
      </c>
      <c r="H1252" t="str">
        <f>VLOOKUP(Tableau4[[#This Row],[poids (kg)]],Tableau5[],2,1)</f>
        <v>lourd</v>
      </c>
      <c r="I1252">
        <v>24250</v>
      </c>
      <c r="J1252" t="str">
        <f>LEFT(Tableau4[[#This Row],[CP]],2)</f>
        <v>24</v>
      </c>
      <c r="K1252" t="s">
        <v>71</v>
      </c>
    </row>
    <row r="1253" spans="1:11" x14ac:dyDescent="0.3">
      <c r="A1253" s="29">
        <v>43065</v>
      </c>
      <c r="B1253" t="s">
        <v>19</v>
      </c>
      <c r="C1253" t="str">
        <f>VLOOKUP(Tableau4[[#This Row],[code livreur]],Tableau1[],2,0)</f>
        <v>Dan</v>
      </c>
      <c r="D1253" t="s">
        <v>143</v>
      </c>
      <c r="G1253">
        <v>437</v>
      </c>
      <c r="H1253" t="str">
        <f>VLOOKUP(Tableau4[[#This Row],[poids (kg)]],Tableau5[],2,1)</f>
        <v>lourd</v>
      </c>
      <c r="I1253">
        <v>24100</v>
      </c>
      <c r="J1253" t="str">
        <f>LEFT(Tableau4[[#This Row],[CP]],2)</f>
        <v>24</v>
      </c>
      <c r="K1253" t="s">
        <v>59</v>
      </c>
    </row>
    <row r="1254" spans="1:11" x14ac:dyDescent="0.3">
      <c r="A1254" s="29">
        <v>42918</v>
      </c>
      <c r="B1254" t="s">
        <v>30</v>
      </c>
      <c r="C1254" t="str">
        <f>VLOOKUP(Tableau4[[#This Row],[code livreur]],Tableau1[],2,0)</f>
        <v>Du Gast</v>
      </c>
      <c r="D1254" t="s">
        <v>142</v>
      </c>
      <c r="G1254">
        <v>438</v>
      </c>
      <c r="H1254" t="str">
        <f>VLOOKUP(Tableau4[[#This Row],[poids (kg)]],Tableau5[],2,1)</f>
        <v>lourd</v>
      </c>
      <c r="I1254">
        <v>24620</v>
      </c>
      <c r="J1254" t="str">
        <f>LEFT(Tableau4[[#This Row],[CP]],2)</f>
        <v>24</v>
      </c>
      <c r="K1254" t="s">
        <v>102</v>
      </c>
    </row>
    <row r="1255" spans="1:11" x14ac:dyDescent="0.3">
      <c r="A1255" s="29">
        <v>42973</v>
      </c>
      <c r="B1255" t="s">
        <v>18</v>
      </c>
      <c r="C1255" t="str">
        <f>VLOOKUP(Tableau4[[#This Row],[code livreur]],Tableau1[],2,0)</f>
        <v>Enzo</v>
      </c>
      <c r="D1255" t="s">
        <v>143</v>
      </c>
      <c r="G1255">
        <v>438</v>
      </c>
      <c r="H1255" t="str">
        <f>VLOOKUP(Tableau4[[#This Row],[poids (kg)]],Tableau5[],2,1)</f>
        <v>lourd</v>
      </c>
      <c r="I1255">
        <v>24700</v>
      </c>
      <c r="J1255" t="str">
        <f>LEFT(Tableau4[[#This Row],[CP]],2)</f>
        <v>24</v>
      </c>
      <c r="K1255" t="s">
        <v>106</v>
      </c>
    </row>
    <row r="1256" spans="1:11" x14ac:dyDescent="0.3">
      <c r="A1256" s="29">
        <v>42792</v>
      </c>
      <c r="B1256" t="s">
        <v>26</v>
      </c>
      <c r="C1256" t="str">
        <f>VLOOKUP(Tableau4[[#This Row],[code livreur]],Tableau1[],2,0)</f>
        <v>Jack</v>
      </c>
      <c r="D1256" t="s">
        <v>143</v>
      </c>
      <c r="G1256">
        <v>440</v>
      </c>
      <c r="H1256" t="str">
        <f>VLOOKUP(Tableau4[[#This Row],[poids (kg)]],Tableau5[],2,1)</f>
        <v>lourd</v>
      </c>
      <c r="I1256">
        <v>24170</v>
      </c>
      <c r="J1256" t="str">
        <f>LEFT(Tableau4[[#This Row],[CP]],2)</f>
        <v>24</v>
      </c>
      <c r="K1256" t="s">
        <v>50</v>
      </c>
    </row>
    <row r="1257" spans="1:11" x14ac:dyDescent="0.3">
      <c r="A1257" s="29">
        <v>42896</v>
      </c>
      <c r="B1257" t="s">
        <v>29</v>
      </c>
      <c r="C1257" t="str">
        <f>VLOOKUP(Tableau4[[#This Row],[code livreur]],Tableau1[],2,0)</f>
        <v>Mouton</v>
      </c>
      <c r="D1257" t="s">
        <v>143</v>
      </c>
      <c r="G1257">
        <v>440</v>
      </c>
      <c r="H1257" t="str">
        <f>VLOOKUP(Tableau4[[#This Row],[poids (kg)]],Tableau5[],2,1)</f>
        <v>lourd</v>
      </c>
      <c r="I1257">
        <v>24590</v>
      </c>
      <c r="J1257" t="str">
        <f>LEFT(Tableau4[[#This Row],[CP]],2)</f>
        <v>24</v>
      </c>
      <c r="K1257" t="s">
        <v>100</v>
      </c>
    </row>
    <row r="1258" spans="1:11" x14ac:dyDescent="0.3">
      <c r="A1258" s="29">
        <v>43003</v>
      </c>
      <c r="B1258" t="s">
        <v>27</v>
      </c>
      <c r="C1258" t="str">
        <f>VLOOKUP(Tableau4[[#This Row],[code livreur]],Tableau1[],2,0)</f>
        <v>Niki</v>
      </c>
      <c r="D1258" t="s">
        <v>143</v>
      </c>
      <c r="G1258">
        <v>441</v>
      </c>
      <c r="H1258" t="str">
        <f>VLOOKUP(Tableau4[[#This Row],[poids (kg)]],Tableau5[],2,1)</f>
        <v>lourd</v>
      </c>
      <c r="I1258">
        <v>24140</v>
      </c>
      <c r="J1258" t="str">
        <f>LEFT(Tableau4[[#This Row],[CP]],2)</f>
        <v>24</v>
      </c>
      <c r="K1258" t="s">
        <v>63</v>
      </c>
    </row>
    <row r="1259" spans="1:11" x14ac:dyDescent="0.3">
      <c r="A1259" s="29">
        <v>43023</v>
      </c>
      <c r="B1259" t="s">
        <v>16</v>
      </c>
      <c r="C1259" t="str">
        <f>VLOOKUP(Tableau4[[#This Row],[code livreur]],Tableau1[],2,0)</f>
        <v>Prost</v>
      </c>
      <c r="D1259" t="s">
        <v>143</v>
      </c>
      <c r="G1259">
        <v>441</v>
      </c>
      <c r="H1259" t="str">
        <f>VLOOKUP(Tableau4[[#This Row],[poids (kg)]],Tableau5[],2,1)</f>
        <v>lourd</v>
      </c>
      <c r="I1259">
        <v>24100</v>
      </c>
      <c r="J1259" t="str">
        <f>LEFT(Tableau4[[#This Row],[CP]],2)</f>
        <v>24</v>
      </c>
      <c r="K1259" t="s">
        <v>59</v>
      </c>
    </row>
    <row r="1260" spans="1:11" x14ac:dyDescent="0.3">
      <c r="A1260" s="29">
        <v>42951</v>
      </c>
      <c r="B1260" t="s">
        <v>28</v>
      </c>
      <c r="C1260" t="str">
        <f>VLOOKUP(Tableau4[[#This Row],[code livreur]],Tableau1[],2,0)</f>
        <v>Thirion</v>
      </c>
      <c r="D1260" t="s">
        <v>142</v>
      </c>
      <c r="G1260">
        <v>443</v>
      </c>
      <c r="H1260" t="str">
        <f>VLOOKUP(Tableau4[[#This Row],[poids (kg)]],Tableau5[],2,1)</f>
        <v>lourd</v>
      </c>
      <c r="I1260">
        <v>24520</v>
      </c>
      <c r="J1260" t="str">
        <f>LEFT(Tableau4[[#This Row],[CP]],2)</f>
        <v>24</v>
      </c>
      <c r="K1260" t="s">
        <v>93</v>
      </c>
    </row>
    <row r="1261" spans="1:11" x14ac:dyDescent="0.3">
      <c r="A1261" s="29">
        <v>42878</v>
      </c>
      <c r="B1261" t="s">
        <v>17</v>
      </c>
      <c r="C1261" t="str">
        <f>VLOOKUP(Tableau4[[#This Row],[code livreur]],Tableau1[],2,0)</f>
        <v>Vettel</v>
      </c>
      <c r="D1261" t="s">
        <v>142</v>
      </c>
      <c r="G1261">
        <v>444</v>
      </c>
      <c r="H1261" t="str">
        <f>VLOOKUP(Tableau4[[#This Row],[poids (kg)]],Tableau5[],2,1)</f>
        <v>lourd</v>
      </c>
      <c r="I1261">
        <v>24630</v>
      </c>
      <c r="J1261" t="str">
        <f>LEFT(Tableau4[[#This Row],[CP]],2)</f>
        <v>24</v>
      </c>
      <c r="K1261" t="s">
        <v>103</v>
      </c>
    </row>
    <row r="1262" spans="1:11" x14ac:dyDescent="0.3">
      <c r="A1262" s="29">
        <v>42896</v>
      </c>
      <c r="B1262" t="s">
        <v>19</v>
      </c>
      <c r="C1262" t="str">
        <f>VLOOKUP(Tableau4[[#This Row],[code livreur]],Tableau1[],2,0)</f>
        <v>Dan</v>
      </c>
      <c r="D1262" t="s">
        <v>142</v>
      </c>
      <c r="G1262">
        <v>445</v>
      </c>
      <c r="H1262" t="str">
        <f>VLOOKUP(Tableau4[[#This Row],[poids (kg)]],Tableau5[],2,1)</f>
        <v>lourd</v>
      </c>
      <c r="I1262">
        <v>24430</v>
      </c>
      <c r="J1262" t="str">
        <f>LEFT(Tableau4[[#This Row],[CP]],2)</f>
        <v>24</v>
      </c>
      <c r="K1262" t="s">
        <v>85</v>
      </c>
    </row>
    <row r="1263" spans="1:11" x14ac:dyDescent="0.3">
      <c r="A1263" s="29">
        <v>42939</v>
      </c>
      <c r="B1263" t="s">
        <v>30</v>
      </c>
      <c r="C1263" t="str">
        <f>VLOOKUP(Tableau4[[#This Row],[code livreur]],Tableau1[],2,0)</f>
        <v>Du Gast</v>
      </c>
      <c r="D1263" t="s">
        <v>142</v>
      </c>
      <c r="G1263">
        <v>445</v>
      </c>
      <c r="H1263" t="str">
        <f>VLOOKUP(Tableau4[[#This Row],[poids (kg)]],Tableau5[],2,1)</f>
        <v>lourd</v>
      </c>
      <c r="I1263">
        <v>24290</v>
      </c>
      <c r="J1263" t="str">
        <f>LEFT(Tableau4[[#This Row],[CP]],2)</f>
        <v>24</v>
      </c>
      <c r="K1263" t="s">
        <v>74</v>
      </c>
    </row>
    <row r="1264" spans="1:11" x14ac:dyDescent="0.3">
      <c r="A1264" s="29">
        <v>43039</v>
      </c>
      <c r="B1264" t="s">
        <v>18</v>
      </c>
      <c r="C1264" t="str">
        <f>VLOOKUP(Tableau4[[#This Row],[code livreur]],Tableau1[],2,0)</f>
        <v>Enzo</v>
      </c>
      <c r="D1264" t="s">
        <v>142</v>
      </c>
      <c r="G1264">
        <v>445</v>
      </c>
      <c r="H1264" t="str">
        <f>VLOOKUP(Tableau4[[#This Row],[poids (kg)]],Tableau5[],2,1)</f>
        <v>lourd</v>
      </c>
      <c r="I1264">
        <v>24420</v>
      </c>
      <c r="J1264" t="str">
        <f>LEFT(Tableau4[[#This Row],[CP]],2)</f>
        <v>24</v>
      </c>
      <c r="K1264" t="s">
        <v>84</v>
      </c>
    </row>
    <row r="1265" spans="1:11" x14ac:dyDescent="0.3">
      <c r="A1265" s="29">
        <v>43062</v>
      </c>
      <c r="B1265" t="s">
        <v>26</v>
      </c>
      <c r="C1265" t="str">
        <f>VLOOKUP(Tableau4[[#This Row],[code livreur]],Tableau1[],2,0)</f>
        <v>Jack</v>
      </c>
      <c r="D1265" t="s">
        <v>142</v>
      </c>
      <c r="G1265">
        <v>445</v>
      </c>
      <c r="H1265" t="str">
        <f>VLOOKUP(Tableau4[[#This Row],[poids (kg)]],Tableau5[],2,1)</f>
        <v>lourd</v>
      </c>
      <c r="I1265">
        <v>24300</v>
      </c>
      <c r="J1265" t="str">
        <f>LEFT(Tableau4[[#This Row],[CP]],2)</f>
        <v>24</v>
      </c>
      <c r="K1265" t="s">
        <v>75</v>
      </c>
    </row>
    <row r="1266" spans="1:11" x14ac:dyDescent="0.3">
      <c r="A1266" s="29">
        <v>42884</v>
      </c>
      <c r="B1266" t="s">
        <v>29</v>
      </c>
      <c r="C1266" t="str">
        <f>VLOOKUP(Tableau4[[#This Row],[code livreur]],Tableau1[],2,0)</f>
        <v>Mouton</v>
      </c>
      <c r="D1266" t="s">
        <v>142</v>
      </c>
      <c r="G1266">
        <v>446</v>
      </c>
      <c r="H1266" t="str">
        <f>VLOOKUP(Tableau4[[#This Row],[poids (kg)]],Tableau5[],2,1)</f>
        <v>lourd</v>
      </c>
      <c r="I1266">
        <v>24140</v>
      </c>
      <c r="J1266" t="str">
        <f>LEFT(Tableau4[[#This Row],[CP]],2)</f>
        <v>24</v>
      </c>
      <c r="K1266" t="s">
        <v>63</v>
      </c>
    </row>
    <row r="1267" spans="1:11" x14ac:dyDescent="0.3">
      <c r="A1267" s="29">
        <v>42837</v>
      </c>
      <c r="B1267" t="s">
        <v>27</v>
      </c>
      <c r="C1267" t="str">
        <f>VLOOKUP(Tableau4[[#This Row],[code livreur]],Tableau1[],2,0)</f>
        <v>Niki</v>
      </c>
      <c r="D1267" t="s">
        <v>142</v>
      </c>
      <c r="G1267">
        <v>453</v>
      </c>
      <c r="H1267" t="str">
        <f>VLOOKUP(Tableau4[[#This Row],[poids (kg)]],Tableau5[],2,1)</f>
        <v>lourd</v>
      </c>
      <c r="I1267">
        <v>24100</v>
      </c>
      <c r="J1267" t="str">
        <f>LEFT(Tableau4[[#This Row],[CP]],2)</f>
        <v>24</v>
      </c>
      <c r="K1267" t="s">
        <v>59</v>
      </c>
    </row>
    <row r="1268" spans="1:11" x14ac:dyDescent="0.3">
      <c r="A1268" s="29">
        <v>42840</v>
      </c>
      <c r="B1268" t="s">
        <v>16</v>
      </c>
      <c r="C1268" t="str">
        <f>VLOOKUP(Tableau4[[#This Row],[code livreur]],Tableau1[],2,0)</f>
        <v>Prost</v>
      </c>
      <c r="D1268" t="s">
        <v>142</v>
      </c>
      <c r="G1268">
        <v>454</v>
      </c>
      <c r="H1268" t="str">
        <f>VLOOKUP(Tableau4[[#This Row],[poids (kg)]],Tableau5[],2,1)</f>
        <v>lourd</v>
      </c>
      <c r="I1268">
        <v>24220</v>
      </c>
      <c r="J1268" t="str">
        <f>LEFT(Tableau4[[#This Row],[CP]],2)</f>
        <v>24</v>
      </c>
      <c r="K1268" t="s">
        <v>55</v>
      </c>
    </row>
    <row r="1269" spans="1:11" x14ac:dyDescent="0.3">
      <c r="A1269" s="29">
        <v>42922</v>
      </c>
      <c r="B1269" t="s">
        <v>28</v>
      </c>
      <c r="C1269" t="str">
        <f>VLOOKUP(Tableau4[[#This Row],[code livreur]],Tableau1[],2,0)</f>
        <v>Thirion</v>
      </c>
      <c r="D1269" t="s">
        <v>142</v>
      </c>
      <c r="G1269">
        <v>454</v>
      </c>
      <c r="H1269" t="str">
        <f>VLOOKUP(Tableau4[[#This Row],[poids (kg)]],Tableau5[],2,1)</f>
        <v>lourd</v>
      </c>
      <c r="I1269">
        <v>24250</v>
      </c>
      <c r="J1269" t="str">
        <f>LEFT(Tableau4[[#This Row],[CP]],2)</f>
        <v>24</v>
      </c>
      <c r="K1269" t="s">
        <v>71</v>
      </c>
    </row>
    <row r="1270" spans="1:11" x14ac:dyDescent="0.3">
      <c r="A1270" s="29">
        <v>42947</v>
      </c>
      <c r="B1270" t="s">
        <v>17</v>
      </c>
      <c r="C1270" t="str">
        <f>VLOOKUP(Tableau4[[#This Row],[code livreur]],Tableau1[],2,0)</f>
        <v>Vettel</v>
      </c>
      <c r="D1270" t="s">
        <v>142</v>
      </c>
      <c r="G1270">
        <v>454</v>
      </c>
      <c r="H1270" t="str">
        <f>VLOOKUP(Tableau4[[#This Row],[poids (kg)]],Tableau5[],2,1)</f>
        <v>lourd</v>
      </c>
      <c r="I1270">
        <v>24320</v>
      </c>
      <c r="J1270" t="str">
        <f>LEFT(Tableau4[[#This Row],[CP]],2)</f>
        <v>24</v>
      </c>
      <c r="K1270" t="s">
        <v>76</v>
      </c>
    </row>
    <row r="1271" spans="1:11" x14ac:dyDescent="0.3">
      <c r="A1271" s="29">
        <v>42760</v>
      </c>
      <c r="B1271" t="s">
        <v>19</v>
      </c>
      <c r="C1271" t="str">
        <f>VLOOKUP(Tableau4[[#This Row],[code livreur]],Tableau1[],2,0)</f>
        <v>Dan</v>
      </c>
      <c r="D1271" t="s">
        <v>142</v>
      </c>
      <c r="G1271">
        <v>455</v>
      </c>
      <c r="H1271" t="str">
        <f>VLOOKUP(Tableau4[[#This Row],[poids (kg)]],Tableau5[],2,1)</f>
        <v>lourd</v>
      </c>
      <c r="I1271">
        <v>24000</v>
      </c>
      <c r="J1271" t="str">
        <f>LEFT(Tableau4[[#This Row],[CP]],2)</f>
        <v>24</v>
      </c>
      <c r="K1271" t="s">
        <v>58</v>
      </c>
    </row>
    <row r="1272" spans="1:11" x14ac:dyDescent="0.3">
      <c r="A1272" s="29">
        <v>42943</v>
      </c>
      <c r="B1272" t="s">
        <v>30</v>
      </c>
      <c r="C1272" t="str">
        <f>VLOOKUP(Tableau4[[#This Row],[code livreur]],Tableau1[],2,0)</f>
        <v>Du Gast</v>
      </c>
      <c r="D1272" t="s">
        <v>142</v>
      </c>
      <c r="G1272">
        <v>455</v>
      </c>
      <c r="H1272" t="str">
        <f>VLOOKUP(Tableau4[[#This Row],[poids (kg)]],Tableau5[],2,1)</f>
        <v>lourd</v>
      </c>
      <c r="I1272">
        <v>24650</v>
      </c>
      <c r="J1272" t="str">
        <f>LEFT(Tableau4[[#This Row],[CP]],2)</f>
        <v>24</v>
      </c>
      <c r="K1272" t="s">
        <v>104</v>
      </c>
    </row>
    <row r="1273" spans="1:11" x14ac:dyDescent="0.3">
      <c r="A1273" s="29">
        <v>42845</v>
      </c>
      <c r="B1273" t="s">
        <v>18</v>
      </c>
      <c r="C1273" t="str">
        <f>VLOOKUP(Tableau4[[#This Row],[code livreur]],Tableau1[],2,0)</f>
        <v>Enzo</v>
      </c>
      <c r="D1273" t="s">
        <v>142</v>
      </c>
      <c r="G1273">
        <v>456</v>
      </c>
      <c r="H1273" t="str">
        <f>VLOOKUP(Tableau4[[#This Row],[poids (kg)]],Tableau5[],2,1)</f>
        <v>lourd</v>
      </c>
      <c r="I1273">
        <v>24450</v>
      </c>
      <c r="J1273" t="str">
        <f>LEFT(Tableau4[[#This Row],[CP]],2)</f>
        <v>24</v>
      </c>
      <c r="K1273" t="s">
        <v>86</v>
      </c>
    </row>
    <row r="1274" spans="1:11" x14ac:dyDescent="0.3">
      <c r="A1274" s="29">
        <v>42872</v>
      </c>
      <c r="B1274" t="s">
        <v>26</v>
      </c>
      <c r="C1274" t="str">
        <f>VLOOKUP(Tableau4[[#This Row],[code livreur]],Tableau1[],2,0)</f>
        <v>Jack</v>
      </c>
      <c r="D1274" t="s">
        <v>142</v>
      </c>
      <c r="G1274">
        <v>456</v>
      </c>
      <c r="H1274" t="str">
        <f>VLOOKUP(Tableau4[[#This Row],[poids (kg)]],Tableau5[],2,1)</f>
        <v>lourd</v>
      </c>
      <c r="I1274">
        <v>24420</v>
      </c>
      <c r="J1274" t="str">
        <f>LEFT(Tableau4[[#This Row],[CP]],2)</f>
        <v>24</v>
      </c>
      <c r="K1274" t="s">
        <v>84</v>
      </c>
    </row>
    <row r="1275" spans="1:11" x14ac:dyDescent="0.3">
      <c r="A1275" s="29">
        <v>42801</v>
      </c>
      <c r="B1275" t="s">
        <v>29</v>
      </c>
      <c r="C1275" t="str">
        <f>VLOOKUP(Tableau4[[#This Row],[code livreur]],Tableau1[],2,0)</f>
        <v>Mouton</v>
      </c>
      <c r="D1275" t="s">
        <v>147</v>
      </c>
      <c r="G1275">
        <v>457</v>
      </c>
      <c r="H1275" t="str">
        <f>VLOOKUP(Tableau4[[#This Row],[poids (kg)]],Tableau5[],2,1)</f>
        <v>lourd</v>
      </c>
      <c r="I1275">
        <v>24200</v>
      </c>
      <c r="J1275" t="str">
        <f>LEFT(Tableau4[[#This Row],[CP]],2)</f>
        <v>24</v>
      </c>
      <c r="K1275" t="s">
        <v>67</v>
      </c>
    </row>
    <row r="1276" spans="1:11" x14ac:dyDescent="0.3">
      <c r="A1276" s="29">
        <v>43026</v>
      </c>
      <c r="B1276" t="s">
        <v>27</v>
      </c>
      <c r="C1276" t="str">
        <f>VLOOKUP(Tableau4[[#This Row],[code livreur]],Tableau1[],2,0)</f>
        <v>Niki</v>
      </c>
      <c r="D1276" t="s">
        <v>143</v>
      </c>
      <c r="G1276">
        <v>457</v>
      </c>
      <c r="H1276" t="str">
        <f>VLOOKUP(Tableau4[[#This Row],[poids (kg)]],Tableau5[],2,1)</f>
        <v>lourd</v>
      </c>
      <c r="I1276">
        <v>24400</v>
      </c>
      <c r="J1276" t="str">
        <f>LEFT(Tableau4[[#This Row],[CP]],2)</f>
        <v>24</v>
      </c>
      <c r="K1276" t="s">
        <v>83</v>
      </c>
    </row>
    <row r="1277" spans="1:11" x14ac:dyDescent="0.3">
      <c r="A1277" s="29">
        <v>42863</v>
      </c>
      <c r="B1277" t="s">
        <v>16</v>
      </c>
      <c r="C1277" t="str">
        <f>VLOOKUP(Tableau4[[#This Row],[code livreur]],Tableau1[],2,0)</f>
        <v>Prost</v>
      </c>
      <c r="D1277" t="s">
        <v>142</v>
      </c>
      <c r="G1277">
        <v>458</v>
      </c>
      <c r="H1277" t="str">
        <f>VLOOKUP(Tableau4[[#This Row],[poids (kg)]],Tableau5[],2,1)</f>
        <v>lourd</v>
      </c>
      <c r="I1277">
        <v>24410</v>
      </c>
      <c r="J1277" t="str">
        <f>LEFT(Tableau4[[#This Row],[CP]],2)</f>
        <v>24</v>
      </c>
      <c r="K1277" t="s">
        <v>57</v>
      </c>
    </row>
    <row r="1278" spans="1:11" x14ac:dyDescent="0.3">
      <c r="A1278" s="29">
        <v>42839</v>
      </c>
      <c r="B1278" t="s">
        <v>28</v>
      </c>
      <c r="C1278" t="str">
        <f>VLOOKUP(Tableau4[[#This Row],[code livreur]],Tableau1[],2,0)</f>
        <v>Thirion</v>
      </c>
      <c r="D1278" t="s">
        <v>143</v>
      </c>
      <c r="G1278">
        <v>461</v>
      </c>
      <c r="H1278" t="str">
        <f>VLOOKUP(Tableau4[[#This Row],[poids (kg)]],Tableau5[],2,1)</f>
        <v>lourd</v>
      </c>
      <c r="I1278">
        <v>24480</v>
      </c>
      <c r="J1278" t="str">
        <f>LEFT(Tableau4[[#This Row],[CP]],2)</f>
        <v>24</v>
      </c>
      <c r="K1278" t="s">
        <v>89</v>
      </c>
    </row>
    <row r="1279" spans="1:11" x14ac:dyDescent="0.3">
      <c r="A1279" s="29">
        <v>42896</v>
      </c>
      <c r="B1279" t="s">
        <v>17</v>
      </c>
      <c r="C1279" t="str">
        <f>VLOOKUP(Tableau4[[#This Row],[code livreur]],Tableau1[],2,0)</f>
        <v>Vettel</v>
      </c>
      <c r="D1279" t="s">
        <v>142</v>
      </c>
      <c r="G1279">
        <v>463</v>
      </c>
      <c r="H1279" t="str">
        <f>VLOOKUP(Tableau4[[#This Row],[poids (kg)]],Tableau5[],2,1)</f>
        <v>lourd</v>
      </c>
      <c r="I1279">
        <v>24380</v>
      </c>
      <c r="J1279" t="str">
        <f>LEFT(Tableau4[[#This Row],[CP]],2)</f>
        <v>24</v>
      </c>
      <c r="K1279" t="s">
        <v>81</v>
      </c>
    </row>
    <row r="1280" spans="1:11" x14ac:dyDescent="0.3">
      <c r="A1280" s="29">
        <v>42952</v>
      </c>
      <c r="B1280" t="s">
        <v>19</v>
      </c>
      <c r="C1280" t="str">
        <f>VLOOKUP(Tableau4[[#This Row],[code livreur]],Tableau1[],2,0)</f>
        <v>Dan</v>
      </c>
      <c r="D1280" t="s">
        <v>145</v>
      </c>
      <c r="G1280">
        <v>463</v>
      </c>
      <c r="H1280" t="str">
        <f>VLOOKUP(Tableau4[[#This Row],[poids (kg)]],Tableau5[],2,1)</f>
        <v>lourd</v>
      </c>
      <c r="I1280">
        <v>19000</v>
      </c>
      <c r="J1280" t="str">
        <f>LEFT(Tableau4[[#This Row],[CP]],2)</f>
        <v>19</v>
      </c>
      <c r="K1280" t="s">
        <v>150</v>
      </c>
    </row>
    <row r="1281" spans="1:11" x14ac:dyDescent="0.3">
      <c r="A1281" s="29">
        <v>43092</v>
      </c>
      <c r="B1281" t="s">
        <v>30</v>
      </c>
      <c r="C1281" t="str">
        <f>VLOOKUP(Tableau4[[#This Row],[code livreur]],Tableau1[],2,0)</f>
        <v>Du Gast</v>
      </c>
      <c r="D1281" t="s">
        <v>143</v>
      </c>
      <c r="G1281">
        <v>463</v>
      </c>
      <c r="H1281" t="str">
        <f>VLOOKUP(Tableau4[[#This Row],[poids (kg)]],Tableau5[],2,1)</f>
        <v>lourd</v>
      </c>
      <c r="I1281">
        <v>24460</v>
      </c>
      <c r="J1281" t="str">
        <f>LEFT(Tableau4[[#This Row],[CP]],2)</f>
        <v>24</v>
      </c>
      <c r="K1281" t="s">
        <v>87</v>
      </c>
    </row>
    <row r="1282" spans="1:11" x14ac:dyDescent="0.3">
      <c r="A1282" s="29">
        <v>43018</v>
      </c>
      <c r="B1282" t="s">
        <v>18</v>
      </c>
      <c r="C1282" t="str">
        <f>VLOOKUP(Tableau4[[#This Row],[code livreur]],Tableau1[],2,0)</f>
        <v>Enzo</v>
      </c>
      <c r="D1282" t="s">
        <v>143</v>
      </c>
      <c r="G1282">
        <v>464</v>
      </c>
      <c r="H1282" t="str">
        <f>VLOOKUP(Tableau4[[#This Row],[poids (kg)]],Tableau5[],2,1)</f>
        <v>lourd</v>
      </c>
      <c r="I1282">
        <v>24750</v>
      </c>
      <c r="J1282" t="str">
        <f>LEFT(Tableau4[[#This Row],[CP]],2)</f>
        <v>24</v>
      </c>
      <c r="K1282" t="s">
        <v>51</v>
      </c>
    </row>
    <row r="1283" spans="1:11" x14ac:dyDescent="0.3">
      <c r="A1283" s="29">
        <v>42780</v>
      </c>
      <c r="B1283" t="s">
        <v>26</v>
      </c>
      <c r="C1283" t="str">
        <f>VLOOKUP(Tableau4[[#This Row],[code livreur]],Tableau1[],2,0)</f>
        <v>Jack</v>
      </c>
      <c r="D1283" t="s">
        <v>142</v>
      </c>
      <c r="G1283">
        <v>465</v>
      </c>
      <c r="H1283" t="str">
        <f>VLOOKUP(Tableau4[[#This Row],[poids (kg)]],Tableau5[],2,1)</f>
        <v>lourd</v>
      </c>
      <c r="I1283">
        <v>24440</v>
      </c>
      <c r="J1283" t="str">
        <f>LEFT(Tableau4[[#This Row],[CP]],2)</f>
        <v>24</v>
      </c>
      <c r="K1283" t="s">
        <v>52</v>
      </c>
    </row>
    <row r="1284" spans="1:11" x14ac:dyDescent="0.3">
      <c r="A1284" s="29">
        <v>43004</v>
      </c>
      <c r="B1284" t="s">
        <v>29</v>
      </c>
      <c r="C1284" t="str">
        <f>VLOOKUP(Tableau4[[#This Row],[code livreur]],Tableau1[],2,0)</f>
        <v>Mouton</v>
      </c>
      <c r="D1284" t="s">
        <v>142</v>
      </c>
      <c r="G1284">
        <v>466</v>
      </c>
      <c r="H1284" t="str">
        <f>VLOOKUP(Tableau4[[#This Row],[poids (kg)]],Tableau5[],2,1)</f>
        <v>lourd</v>
      </c>
      <c r="I1284">
        <v>24450</v>
      </c>
      <c r="J1284" t="str">
        <f>LEFT(Tableau4[[#This Row],[CP]],2)</f>
        <v>24</v>
      </c>
      <c r="K1284" t="s">
        <v>86</v>
      </c>
    </row>
    <row r="1285" spans="1:11" x14ac:dyDescent="0.3">
      <c r="A1285" s="29">
        <v>43055</v>
      </c>
      <c r="B1285" t="s">
        <v>27</v>
      </c>
      <c r="C1285" t="str">
        <f>VLOOKUP(Tableau4[[#This Row],[code livreur]],Tableau1[],2,0)</f>
        <v>Niki</v>
      </c>
      <c r="D1285" t="s">
        <v>145</v>
      </c>
      <c r="G1285">
        <v>467</v>
      </c>
      <c r="H1285" t="str">
        <f>VLOOKUP(Tableau4[[#This Row],[poids (kg)]],Tableau5[],2,1)</f>
        <v>lourd</v>
      </c>
      <c r="I1285">
        <v>19000</v>
      </c>
      <c r="J1285" t="str">
        <f>LEFT(Tableau4[[#This Row],[CP]],2)</f>
        <v>19</v>
      </c>
      <c r="K1285" t="s">
        <v>150</v>
      </c>
    </row>
    <row r="1286" spans="1:11" x14ac:dyDescent="0.3">
      <c r="A1286" s="29">
        <v>43082</v>
      </c>
      <c r="B1286" t="s">
        <v>16</v>
      </c>
      <c r="C1286" t="str">
        <f>VLOOKUP(Tableau4[[#This Row],[code livreur]],Tableau1[],2,0)</f>
        <v>Prost</v>
      </c>
      <c r="D1286" t="s">
        <v>142</v>
      </c>
      <c r="G1286">
        <v>468</v>
      </c>
      <c r="H1286" t="str">
        <f>VLOOKUP(Tableau4[[#This Row],[poids (kg)]],Tableau5[],2,1)</f>
        <v>lourd</v>
      </c>
      <c r="I1286">
        <v>24420</v>
      </c>
      <c r="J1286" t="str">
        <f>LEFT(Tableau4[[#This Row],[CP]],2)</f>
        <v>24</v>
      </c>
      <c r="K1286" t="s">
        <v>84</v>
      </c>
    </row>
    <row r="1287" spans="1:11" x14ac:dyDescent="0.3">
      <c r="A1287" s="29">
        <v>42882</v>
      </c>
      <c r="B1287" t="s">
        <v>28</v>
      </c>
      <c r="C1287" t="str">
        <f>VLOOKUP(Tableau4[[#This Row],[code livreur]],Tableau1[],2,0)</f>
        <v>Thirion</v>
      </c>
      <c r="D1287" t="s">
        <v>143</v>
      </c>
      <c r="G1287">
        <v>469</v>
      </c>
      <c r="H1287" t="str">
        <f>VLOOKUP(Tableau4[[#This Row],[poids (kg)]],Tableau5[],2,1)</f>
        <v>lourd</v>
      </c>
      <c r="I1287">
        <v>24680</v>
      </c>
      <c r="J1287" t="str">
        <f>LEFT(Tableau4[[#This Row],[CP]],2)</f>
        <v>24</v>
      </c>
      <c r="K1287" t="s">
        <v>105</v>
      </c>
    </row>
    <row r="1288" spans="1:11" x14ac:dyDescent="0.3">
      <c r="A1288" s="29">
        <v>42861</v>
      </c>
      <c r="B1288" t="s">
        <v>17</v>
      </c>
      <c r="C1288" t="str">
        <f>VLOOKUP(Tableau4[[#This Row],[code livreur]],Tableau1[],2,0)</f>
        <v>Vettel</v>
      </c>
      <c r="D1288" t="s">
        <v>142</v>
      </c>
      <c r="G1288">
        <v>470</v>
      </c>
      <c r="H1288" t="str">
        <f>VLOOKUP(Tableau4[[#This Row],[poids (kg)]],Tableau5[],2,1)</f>
        <v>lourd</v>
      </c>
      <c r="I1288">
        <v>24250</v>
      </c>
      <c r="J1288" t="str">
        <f>LEFT(Tableau4[[#This Row],[CP]],2)</f>
        <v>24</v>
      </c>
      <c r="K1288" t="s">
        <v>71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956D-3C15-4D5C-A01B-B7680EC9CF12}">
  <dimension ref="A1:B4"/>
  <sheetViews>
    <sheetView zoomScale="280" zoomScaleNormal="280" workbookViewId="0">
      <selection activeCell="A5" sqref="A5"/>
    </sheetView>
  </sheetViews>
  <sheetFormatPr baseColWidth="10" defaultRowHeight="14.4" x14ac:dyDescent="0.3"/>
  <sheetData>
    <row r="1" spans="1:2" x14ac:dyDescent="0.3">
      <c r="A1" t="s">
        <v>183</v>
      </c>
      <c r="B1" t="s">
        <v>179</v>
      </c>
    </row>
    <row r="2" spans="1:2" x14ac:dyDescent="0.3">
      <c r="A2">
        <v>0</v>
      </c>
      <c r="B2" t="s">
        <v>180</v>
      </c>
    </row>
    <row r="3" spans="1:2" x14ac:dyDescent="0.3">
      <c r="A3">
        <v>50</v>
      </c>
      <c r="B3" t="s">
        <v>181</v>
      </c>
    </row>
    <row r="4" spans="1:2" x14ac:dyDescent="0.3">
      <c r="A4">
        <v>150</v>
      </c>
      <c r="B4" t="s">
        <v>182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65AB1-5010-4552-8ECE-1970A3B0720E}">
  <dimension ref="A1:I30"/>
  <sheetViews>
    <sheetView showGridLines="0" zoomScale="70" zoomScaleNormal="70" workbookViewId="0">
      <selection activeCell="L16" sqref="L16"/>
    </sheetView>
  </sheetViews>
  <sheetFormatPr baseColWidth="10" defaultRowHeight="14.4" x14ac:dyDescent="0.3"/>
  <cols>
    <col min="1" max="1" width="21.5546875" bestFit="1" customWidth="1"/>
    <col min="2" max="2" width="15.5546875" bestFit="1" customWidth="1"/>
  </cols>
  <sheetData>
    <row r="1" spans="1:9" ht="25.8" x14ac:dyDescent="0.5">
      <c r="A1" s="56" t="s">
        <v>178</v>
      </c>
      <c r="B1" s="56"/>
      <c r="C1" s="56"/>
      <c r="D1" s="56"/>
      <c r="E1" s="56"/>
      <c r="F1" s="56"/>
      <c r="G1" s="56"/>
      <c r="H1" s="56"/>
      <c r="I1" s="56"/>
    </row>
    <row r="4" spans="1:9" x14ac:dyDescent="0.3">
      <c r="A4" s="38" t="s">
        <v>161</v>
      </c>
      <c r="B4" t="s">
        <v>175</v>
      </c>
    </row>
    <row r="5" spans="1:9" x14ac:dyDescent="0.3">
      <c r="A5" s="39" t="s">
        <v>163</v>
      </c>
      <c r="B5" s="15">
        <v>51</v>
      </c>
    </row>
    <row r="6" spans="1:9" x14ac:dyDescent="0.3">
      <c r="A6" s="39" t="s">
        <v>164</v>
      </c>
      <c r="B6" s="15">
        <v>35</v>
      </c>
    </row>
    <row r="7" spans="1:9" x14ac:dyDescent="0.3">
      <c r="A7" s="39" t="s">
        <v>165</v>
      </c>
      <c r="B7" s="15">
        <v>63</v>
      </c>
    </row>
    <row r="8" spans="1:9" x14ac:dyDescent="0.3">
      <c r="A8" s="39" t="s">
        <v>166</v>
      </c>
      <c r="B8" s="15">
        <v>126</v>
      </c>
    </row>
    <row r="9" spans="1:9" x14ac:dyDescent="0.3">
      <c r="A9" s="39" t="s">
        <v>167</v>
      </c>
      <c r="B9" s="15">
        <v>166</v>
      </c>
    </row>
    <row r="10" spans="1:9" x14ac:dyDescent="0.3">
      <c r="A10" s="39" t="s">
        <v>168</v>
      </c>
      <c r="B10" s="15">
        <v>149</v>
      </c>
    </row>
    <row r="11" spans="1:9" x14ac:dyDescent="0.3">
      <c r="A11" s="39" t="s">
        <v>169</v>
      </c>
      <c r="B11" s="15">
        <v>167</v>
      </c>
    </row>
    <row r="12" spans="1:9" x14ac:dyDescent="0.3">
      <c r="A12" s="39" t="s">
        <v>170</v>
      </c>
      <c r="B12" s="15">
        <v>174</v>
      </c>
    </row>
    <row r="13" spans="1:9" x14ac:dyDescent="0.3">
      <c r="A13" s="39" t="s">
        <v>171</v>
      </c>
      <c r="B13" s="15">
        <v>172</v>
      </c>
    </row>
    <row r="14" spans="1:9" x14ac:dyDescent="0.3">
      <c r="A14" s="39" t="s">
        <v>172</v>
      </c>
      <c r="B14" s="15">
        <v>96</v>
      </c>
    </row>
    <row r="15" spans="1:9" x14ac:dyDescent="0.3">
      <c r="A15" s="39" t="s">
        <v>173</v>
      </c>
      <c r="B15" s="15">
        <v>42</v>
      </c>
    </row>
    <row r="16" spans="1:9" x14ac:dyDescent="0.3">
      <c r="A16" s="39" t="s">
        <v>174</v>
      </c>
      <c r="B16" s="15">
        <v>46</v>
      </c>
    </row>
    <row r="17" spans="1:2" x14ac:dyDescent="0.3">
      <c r="A17" s="39" t="s">
        <v>162</v>
      </c>
      <c r="B17" s="15">
        <v>1287</v>
      </c>
    </row>
    <row r="22" spans="1:2" x14ac:dyDescent="0.3">
      <c r="A22" s="38" t="s">
        <v>141</v>
      </c>
      <c r="B22" t="s">
        <v>148</v>
      </c>
    </row>
    <row r="24" spans="1:2" x14ac:dyDescent="0.3">
      <c r="A24" s="38" t="s">
        <v>161</v>
      </c>
      <c r="B24" t="s">
        <v>177</v>
      </c>
    </row>
    <row r="25" spans="1:2" x14ac:dyDescent="0.3">
      <c r="A25" s="40" t="s">
        <v>12</v>
      </c>
      <c r="B25" s="15">
        <v>73</v>
      </c>
    </row>
    <row r="26" spans="1:2" x14ac:dyDescent="0.3">
      <c r="A26" s="40" t="s">
        <v>10</v>
      </c>
      <c r="B26" s="15">
        <v>111</v>
      </c>
    </row>
    <row r="27" spans="1:2" x14ac:dyDescent="0.3">
      <c r="A27" s="40" t="s">
        <v>6</v>
      </c>
      <c r="B27" s="15">
        <v>258</v>
      </c>
    </row>
    <row r="28" spans="1:2" x14ac:dyDescent="0.3">
      <c r="A28" s="40" t="s">
        <v>20</v>
      </c>
      <c r="B28" s="15">
        <v>317</v>
      </c>
    </row>
    <row r="29" spans="1:2" x14ac:dyDescent="0.3">
      <c r="A29" s="40" t="s">
        <v>22</v>
      </c>
      <c r="B29" s="15">
        <v>486</v>
      </c>
    </row>
    <row r="30" spans="1:2" x14ac:dyDescent="0.3">
      <c r="A30" s="40" t="s">
        <v>162</v>
      </c>
      <c r="B30" s="15">
        <v>1245</v>
      </c>
    </row>
  </sheetData>
  <mergeCells count="1">
    <mergeCell ref="A1:I1"/>
  </mergeCells>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9943C5-6729-49AD-A34C-DD31E384B4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11</vt:i4>
      </vt:variant>
      <vt:variant>
        <vt:lpstr>Plages nommées</vt:lpstr>
      </vt:variant>
      <vt:variant>
        <vt:i4>1</vt:i4>
      </vt:variant>
    </vt:vector>
  </HeadingPairs>
  <TitlesOfParts>
    <vt:vector size="12" baseType="lpstr">
      <vt:lpstr>consigne</vt:lpstr>
      <vt:lpstr>exemples</vt:lpstr>
      <vt:lpstr>Fiche de tournée</vt:lpstr>
      <vt:lpstr>bdd livreur</vt:lpstr>
      <vt:lpstr>bdd véhicule</vt:lpstr>
      <vt:lpstr>bdd ville</vt:lpstr>
      <vt:lpstr>nb colis par qualité</vt:lpstr>
      <vt:lpstr>Analyse Corrèze</vt:lpstr>
      <vt:lpstr>bdd livraison 2017</vt:lpstr>
      <vt:lpstr>matrice poids colis</vt:lpstr>
      <vt:lpstr>tabl de bord</vt:lpstr>
      <vt:lpstr>consigne!Print_Area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2018-12-23T11:23:01Z</dcterms:modified>
</cp:coreProperties>
</file>