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Retorno\del\"/>
    </mc:Choice>
  </mc:AlternateContent>
  <xr:revisionPtr revIDLastSave="0" documentId="13_ncr:1_{D4836913-9741-4C54-B2FB-97A1BE2A5B4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dos" sheetId="1" r:id="rId1"/>
    <sheet name="Gráfico" sheetId="2" r:id="rId2"/>
  </sheets>
  <calcPr calcId="191029"/>
</workbook>
</file>

<file path=xl/calcChain.xml><?xml version="1.0" encoding="utf-8"?>
<calcChain xmlns="http://schemas.openxmlformats.org/spreadsheetml/2006/main">
  <c r="A686" i="1" l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<sst xmlns="http://schemas.openxmlformats.org/spreadsheetml/2006/main" count="19" uniqueCount="12">
  <si>
    <t/>
  </si>
  <si>
    <t>ABSOLUTE VERTEX II FIC MULTIMERCADO</t>
  </si>
  <si>
    <t>CDI</t>
  </si>
  <si>
    <t>CDI +1,00%</t>
  </si>
  <si>
    <t>Índice INPC +4,00%</t>
  </si>
  <si>
    <t>Índice INPC +4,79%</t>
  </si>
  <si>
    <t>Índice INPC +4,82%</t>
  </si>
  <si>
    <t>Índice INPC +5,500%</t>
  </si>
  <si>
    <t>Retorno acumulado - 16/05/2019 até 31/01/2022 (diária)</t>
  </si>
  <si>
    <t>Ativo</t>
  </si>
  <si>
    <t>Retorno</t>
  </si>
  <si>
    <t>Retorno YTD*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</si>
</sst>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\ \%"/>
    <numFmt numFmtId="166" formatCode="#,##0.00\ \%"/>
  </numFmts>
  <fonts count="2" x14ac:knownFonts="1">
    <font>
      <sz val="9"/>
      <color indexed="8"/>
      <name val="Calibri"/>
      <family val="2"/>
      <scheme val="minor"/>
    </font>
    <font>
      <b/>
      <sz val="9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4E80A6"/>
        <bgColor rgb="FF4E80A6"/>
      </patternFill>
    </fill>
    <fill>
      <patternFill patternType="solid">
        <fgColor rgb="FF4F94EF"/>
        <bgColor rgb="FF4F94EF"/>
      </patternFill>
    </fill>
    <fill>
      <patternFill patternType="solid">
        <fgColor rgb="FFA2A2A2"/>
        <bgColor rgb="FFA2A2A2"/>
      </patternFill>
    </fill>
    <fill>
      <patternFill patternType="solid">
        <fgColor rgb="FFFF6A6A"/>
        <bgColor rgb="FFFF6A6A"/>
      </patternFill>
    </fill>
    <fill>
      <patternFill patternType="solid">
        <fgColor rgb="FFF0C484"/>
        <bgColor rgb="FFF0C484"/>
      </patternFill>
    </fill>
    <fill>
      <patternFill patternType="solid">
        <fgColor rgb="FF96D7FA"/>
        <bgColor rgb="FF96D7FA"/>
      </patternFill>
    </fill>
    <fill>
      <patternFill patternType="solid">
        <fgColor rgb="FF6DBA82"/>
        <bgColor rgb="FF6DBA82"/>
      </patternFill>
    </fill>
    <fill>
      <patternFill patternType="solid">
        <fgColor rgb="FFC3C6D5"/>
        <bgColor rgb="FFC3C6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36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36289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6"/>
  <sheetViews>
    <sheetView tabSelected="1" workbookViewId="0">
      <selection activeCell="B1" sqref="B1"/>
    </sheetView>
  </sheetViews>
  <sheetFormatPr defaultRowHeight="12" x14ac:dyDescent="0.2"/>
  <cols>
    <col min="1" max="1" width="10.83203125" bestFit="1" customWidth="1"/>
    <col min="2" max="9" width="20.33203125" customWidth="1"/>
  </cols>
  <sheetData>
    <row r="1" spans="1:8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5">
        <f>DATE(2019,5,15)</f>
        <v>43600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s="15">
        <f>DATE(2019,5,16)</f>
        <v>43601</v>
      </c>
      <c r="B3" s="2">
        <v>-5.7526575661936974E-3</v>
      </c>
      <c r="C3" s="2">
        <v>2.4620248904749786E-2</v>
      </c>
      <c r="D3" s="2">
        <v>2.8569843010672891E-2</v>
      </c>
      <c r="E3" s="2">
        <v>2.2379352153967247E-2</v>
      </c>
      <c r="F3" s="2">
        <v>2.5383024987912783E-2</v>
      </c>
      <c r="G3" s="2">
        <v>2.5496643522693319E-2</v>
      </c>
      <c r="H3" s="2">
        <v>2.806334639273711E-2</v>
      </c>
    </row>
    <row r="4" spans="1:8" x14ac:dyDescent="0.2">
      <c r="A4" s="15">
        <f>DATE(2019,5,17)</f>
        <v>43602</v>
      </c>
      <c r="B4" s="2">
        <v>-0.15869267400668852</v>
      </c>
      <c r="C4" s="2">
        <v>4.9246559376037169E-2</v>
      </c>
      <c r="D4" s="2">
        <v>5.7147848380623152E-2</v>
      </c>
      <c r="E4" s="2">
        <v>4.4763712661977095E-2</v>
      </c>
      <c r="F4" s="2">
        <v>5.0772492955419857E-2</v>
      </c>
      <c r="G4" s="2">
        <v>5.0999787833716503E-2</v>
      </c>
      <c r="H4" s="2">
        <v>5.6134568299603949E-2</v>
      </c>
    </row>
    <row r="5" spans="1:8" x14ac:dyDescent="0.2">
      <c r="A5" s="15">
        <f>DATE(2019,5,20)</f>
        <v>43605</v>
      </c>
      <c r="B5" s="2">
        <v>0.11052955381269935</v>
      </c>
      <c r="C5" s="2">
        <v>7.3878932906312755E-2</v>
      </c>
      <c r="D5" s="2">
        <v>8.5734018441874227E-2</v>
      </c>
      <c r="E5" s="2">
        <v>6.7153082644866302E-2</v>
      </c>
      <c r="F5" s="2">
        <v>7.6168405537924144E-2</v>
      </c>
      <c r="G5" s="2">
        <v>7.6509434590543712E-2</v>
      </c>
      <c r="H5" s="2">
        <v>8.4213667930721492E-2</v>
      </c>
    </row>
    <row r="6" spans="1:8" x14ac:dyDescent="0.2">
      <c r="A6" s="15">
        <f>DATE(2019,5,21)</f>
        <v>43606</v>
      </c>
      <c r="B6" s="2">
        <v>0.3441835285247441</v>
      </c>
      <c r="C6" s="2">
        <v>9.8517370988226993E-2</v>
      </c>
      <c r="D6" s="2">
        <v>0.11432835552702691</v>
      </c>
      <c r="E6" s="2">
        <v>8.9547463223693669E-2</v>
      </c>
      <c r="F6" s="2">
        <v>0.10157076437127266</v>
      </c>
      <c r="G6" s="2">
        <v>0.10202558545104878</v>
      </c>
      <c r="H6" s="2">
        <v>0.11230064749683244</v>
      </c>
    </row>
    <row r="7" spans="1:8" x14ac:dyDescent="0.2">
      <c r="A7" s="15">
        <f>DATE(2019,5,22)</f>
        <v>43607</v>
      </c>
      <c r="B7" s="2">
        <v>0.39908722564092608</v>
      </c>
      <c r="C7" s="2">
        <v>0.12316187511491883</v>
      </c>
      <c r="D7" s="2">
        <v>0.14293086196939253</v>
      </c>
      <c r="E7" s="2">
        <v>0.11194685551982886</v>
      </c>
      <c r="F7" s="2">
        <v>0.1269795710917121</v>
      </c>
      <c r="G7" s="2">
        <v>0.12754824207359405</v>
      </c>
      <c r="H7" s="2">
        <v>0.14039550920930122</v>
      </c>
    </row>
    <row r="8" spans="1:8" x14ac:dyDescent="0.2">
      <c r="A8" s="15">
        <f>DATE(2019,5,23)</f>
        <v>43608</v>
      </c>
      <c r="B8" s="2">
        <v>0.6419929230886412</v>
      </c>
      <c r="C8" s="2">
        <v>0.14781244677988248</v>
      </c>
      <c r="D8" s="2">
        <v>0.17154154010294853</v>
      </c>
      <c r="E8" s="2">
        <v>0.13435126065484138</v>
      </c>
      <c r="F8" s="2">
        <v>0.15239482733591103</v>
      </c>
      <c r="G8" s="2">
        <v>0.15307740611691933</v>
      </c>
      <c r="H8" s="2">
        <v>0.16849825528013618</v>
      </c>
    </row>
    <row r="9" spans="1:8" x14ac:dyDescent="0.2">
      <c r="A9" s="15">
        <f>DATE(2019,5,24)</f>
        <v>43609</v>
      </c>
      <c r="B9" s="2">
        <v>0.56068179439487942</v>
      </c>
      <c r="C9" s="2">
        <v>0.17246908747694523</v>
      </c>
      <c r="D9" s="2">
        <v>0.2001603922623163</v>
      </c>
      <c r="E9" s="2">
        <v>0.15676067975056718</v>
      </c>
      <c r="F9" s="2">
        <v>0.17781653474095993</v>
      </c>
      <c r="G9" s="2">
        <v>0.17861307924018632</v>
      </c>
      <c r="H9" s="2">
        <v>0.1966088879219452</v>
      </c>
    </row>
    <row r="10" spans="1:8" x14ac:dyDescent="0.2">
      <c r="A10" s="15">
        <f>DATE(2019,5,27)</f>
        <v>43612</v>
      </c>
      <c r="B10" s="2">
        <v>0.78714384244702451</v>
      </c>
      <c r="C10" s="2">
        <v>0.19713179870031183</v>
      </c>
      <c r="D10" s="2">
        <v>0.22878742078282777</v>
      </c>
      <c r="E10" s="2">
        <v>0.17917511392910868</v>
      </c>
      <c r="F10" s="2">
        <v>0.20324469494434894</v>
      </c>
      <c r="G10" s="2">
        <v>0.20415526310300081</v>
      </c>
      <c r="H10" s="2">
        <v>0.22472740934795787</v>
      </c>
    </row>
    <row r="11" spans="1:8" x14ac:dyDescent="0.2">
      <c r="A11" s="15">
        <f>DATE(2019,5,28)</f>
        <v>43613</v>
      </c>
      <c r="B11" s="2">
        <v>1.2652829230596074</v>
      </c>
      <c r="C11" s="2">
        <v>0.22180058194456453</v>
      </c>
      <c r="D11" s="2">
        <v>0.25742262800043658</v>
      </c>
      <c r="E11" s="2">
        <v>0.20159456431283473</v>
      </c>
      <c r="F11" s="2">
        <v>0.22867930958401231</v>
      </c>
      <c r="G11" s="2">
        <v>0.22970395936541266</v>
      </c>
      <c r="H11" s="2">
        <v>0.25285382177206994</v>
      </c>
    </row>
    <row r="12" spans="1:8" x14ac:dyDescent="0.2">
      <c r="A12" s="15">
        <f>DATE(2019,5,29)</f>
        <v>43614</v>
      </c>
      <c r="B12" s="2">
        <v>1.2664324445594399</v>
      </c>
      <c r="C12" s="2">
        <v>0.24647543870466304</v>
      </c>
      <c r="D12" s="2">
        <v>0.28606601625180694</v>
      </c>
      <c r="E12" s="2">
        <v>0.22401903202429185</v>
      </c>
      <c r="F12" s="2">
        <v>0.25412038029823947</v>
      </c>
      <c r="G12" s="2">
        <v>0.25525916968780482</v>
      </c>
      <c r="H12" s="2">
        <v>0.28098812740871004</v>
      </c>
    </row>
    <row r="13" spans="1:8" x14ac:dyDescent="0.2">
      <c r="A13" s="15">
        <f>DATE(2019,5,30)</f>
        <v>43615</v>
      </c>
      <c r="B13" s="2">
        <v>1.3572143426447969</v>
      </c>
      <c r="C13" s="2">
        <v>0.27115637047590013</v>
      </c>
      <c r="D13" s="2">
        <v>0.31471758787422477</v>
      </c>
      <c r="E13" s="2">
        <v>0.2464485181863596</v>
      </c>
      <c r="F13" s="2">
        <v>0.2795679087258085</v>
      </c>
      <c r="G13" s="2">
        <v>0.28082089573107094</v>
      </c>
      <c r="H13" s="2">
        <v>0.30913032847299515</v>
      </c>
    </row>
    <row r="14" spans="1:8" x14ac:dyDescent="0.2">
      <c r="A14" s="15">
        <f>DATE(2019,5,31)</f>
        <v>43616</v>
      </c>
      <c r="B14" s="2">
        <v>1.3622536782478933</v>
      </c>
      <c r="C14" s="2">
        <v>0.29584337875399047</v>
      </c>
      <c r="D14" s="2">
        <v>0.34337734520568652</v>
      </c>
      <c r="E14" s="2">
        <v>0.26888302392211738</v>
      </c>
      <c r="F14" s="2">
        <v>0.30502189650587486</v>
      </c>
      <c r="G14" s="2">
        <v>0.30638913915650434</v>
      </c>
      <c r="H14" s="2">
        <v>0.33728042718064177</v>
      </c>
    </row>
    <row r="15" spans="1:8" x14ac:dyDescent="0.2">
      <c r="A15" s="15">
        <f>DATE(2019,6,3)</f>
        <v>43619</v>
      </c>
      <c r="B15" s="2">
        <v>1.365788725144701</v>
      </c>
      <c r="C15" s="2">
        <v>0.32053646503495958</v>
      </c>
      <c r="D15" s="2">
        <v>0.3720452905848104</v>
      </c>
      <c r="E15" s="2">
        <v>0.28501764991148981</v>
      </c>
      <c r="F15" s="2">
        <v>0.3241749830203311</v>
      </c>
      <c r="G15" s="2">
        <v>0.32565644622881695</v>
      </c>
      <c r="H15" s="2">
        <v>0.35912886594620108</v>
      </c>
    </row>
    <row r="16" spans="1:8" x14ac:dyDescent="0.2">
      <c r="A16" s="15">
        <f>DATE(2019,6,4)</f>
        <v>43620</v>
      </c>
      <c r="B16" s="2">
        <v>1.173346453407409</v>
      </c>
      <c r="C16" s="2">
        <v>0.34523563081523267</v>
      </c>
      <c r="D16" s="2">
        <v>0.40072142635092511</v>
      </c>
      <c r="E16" s="2">
        <v>0.30115487218145276</v>
      </c>
      <c r="F16" s="2">
        <v>0.34333172678657764</v>
      </c>
      <c r="G16" s="2">
        <v>0.34492745425300786</v>
      </c>
      <c r="H16" s="2">
        <v>0.38098206220840147</v>
      </c>
    </row>
    <row r="17" spans="1:8" x14ac:dyDescent="0.2">
      <c r="A17" s="15">
        <f>DATE(2019,6,5)</f>
        <v>43621</v>
      </c>
      <c r="B17" s="2">
        <v>1.0903460773036722</v>
      </c>
      <c r="C17" s="2">
        <v>0.36994087759159022</v>
      </c>
      <c r="D17" s="2">
        <v>0.42940575484402554</v>
      </c>
      <c r="E17" s="2">
        <v>0.31729469114980535</v>
      </c>
      <c r="F17" s="2">
        <v>0.36249212850301138</v>
      </c>
      <c r="G17" s="2">
        <v>0.36420216394001947</v>
      </c>
      <c r="H17" s="2">
        <v>0.40284001700321431</v>
      </c>
    </row>
    <row r="18" spans="1:8" x14ac:dyDescent="0.2">
      <c r="A18" s="15">
        <f>DATE(2019,6,6)</f>
        <v>43622</v>
      </c>
      <c r="B18" s="2">
        <v>1.2188646010125481</v>
      </c>
      <c r="C18" s="2">
        <v>0.39465220686121238</v>
      </c>
      <c r="D18" s="2">
        <v>0.45809827840472828</v>
      </c>
      <c r="E18" s="2">
        <v>0.33343710723439113</v>
      </c>
      <c r="F18" s="2">
        <v>0.38165618886807362</v>
      </c>
      <c r="G18" s="2">
        <v>0.38348057600086083</v>
      </c>
      <c r="H18" s="2">
        <v>0.42470273136681058</v>
      </c>
    </row>
    <row r="19" spans="1:8" x14ac:dyDescent="0.2">
      <c r="A19" s="15">
        <f>DATE(2019,6,7)</f>
        <v>43623</v>
      </c>
      <c r="B19" s="2">
        <v>1.4259122977590577</v>
      </c>
      <c r="C19" s="2">
        <v>0.41936962012159018</v>
      </c>
      <c r="D19" s="2">
        <v>0.48679899937438265</v>
      </c>
      <c r="E19" s="2">
        <v>0.34958212085307583</v>
      </c>
      <c r="F19" s="2">
        <v>0.4008239085803611</v>
      </c>
      <c r="G19" s="2">
        <v>0.40276269114669638</v>
      </c>
      <c r="H19" s="2">
        <v>0.44657020633556138</v>
      </c>
    </row>
    <row r="20" spans="1:8" x14ac:dyDescent="0.2">
      <c r="A20" s="15">
        <f>DATE(2019,6,10)</f>
        <v>43626</v>
      </c>
      <c r="B20" s="2">
        <v>1.524370928935892</v>
      </c>
      <c r="C20" s="2">
        <v>0.44409311887063652</v>
      </c>
      <c r="D20" s="2">
        <v>0.51550792009495972</v>
      </c>
      <c r="E20" s="2">
        <v>0.36572973242392504</v>
      </c>
      <c r="F20" s="2">
        <v>0.4199952883386926</v>
      </c>
      <c r="G20" s="2">
        <v>0.42204851008886818</v>
      </c>
      <c r="H20" s="2">
        <v>0.46844244294614867</v>
      </c>
    </row>
    <row r="21" spans="1:8" x14ac:dyDescent="0.2">
      <c r="A21" s="15">
        <f>DATE(2019,6,11)</f>
        <v>43627</v>
      </c>
      <c r="B21" s="2">
        <v>1.552002370501504</v>
      </c>
      <c r="C21" s="2">
        <v>0.46882270460661962</v>
      </c>
      <c r="D21" s="2">
        <v>0.54422504290911888</v>
      </c>
      <c r="E21" s="2">
        <v>0.38187994236489331</v>
      </c>
      <c r="F21" s="2">
        <v>0.43917032884188689</v>
      </c>
      <c r="G21" s="2">
        <v>0.44133803353876289</v>
      </c>
      <c r="H21" s="2">
        <v>0.49031944223534302</v>
      </c>
    </row>
    <row r="22" spans="1:8" x14ac:dyDescent="0.2">
      <c r="A22" s="15">
        <f>DATE(2019,6,12)</f>
        <v>43628</v>
      </c>
      <c r="B22" s="2">
        <v>1.5783529888254044</v>
      </c>
      <c r="C22" s="2">
        <v>0.49355837882816278</v>
      </c>
      <c r="D22" s="2">
        <v>0.57295037016018568</v>
      </c>
      <c r="E22" s="2">
        <v>0.39803275109413505</v>
      </c>
      <c r="F22" s="2">
        <v>0.45834903078896261</v>
      </c>
      <c r="G22" s="2">
        <v>0.46063126220798889</v>
      </c>
      <c r="H22" s="2">
        <v>0.51220120524024804</v>
      </c>
    </row>
    <row r="23" spans="1:8" x14ac:dyDescent="0.2">
      <c r="A23" s="15">
        <f>DATE(2019,6,13)</f>
        <v>43629</v>
      </c>
      <c r="B23" s="2">
        <v>1.841838340537949</v>
      </c>
      <c r="C23" s="2">
        <v>0.51830014303426708</v>
      </c>
      <c r="D23" s="2">
        <v>0.60168390419215179</v>
      </c>
      <c r="E23" s="2">
        <v>0.41418815902982692</v>
      </c>
      <c r="F23" s="2">
        <v>0.4775313948790938</v>
      </c>
      <c r="G23" s="2">
        <v>0.47992819680826582</v>
      </c>
      <c r="H23" s="2">
        <v>0.53408773299816747</v>
      </c>
    </row>
    <row r="24" spans="1:8" x14ac:dyDescent="0.2">
      <c r="A24" s="15">
        <f>DATE(2019,6,14)</f>
        <v>43630</v>
      </c>
      <c r="B24" s="2">
        <v>2.0787527647539328</v>
      </c>
      <c r="C24" s="2">
        <v>0.54304799872431087</v>
      </c>
      <c r="D24" s="2">
        <v>0.63042564734967499</v>
      </c>
      <c r="E24" s="2">
        <v>0.43034616659023422</v>
      </c>
      <c r="F24" s="2">
        <v>0.49671742181154332</v>
      </c>
      <c r="G24" s="2">
        <v>0.49922883805142432</v>
      </c>
      <c r="H24" s="2">
        <v>0.5559790265466269</v>
      </c>
    </row>
    <row r="25" spans="1:8" x14ac:dyDescent="0.2">
      <c r="A25" s="15">
        <f>DATE(2019,6,17)</f>
        <v>43633</v>
      </c>
      <c r="B25" s="2">
        <v>2.0378832038181249</v>
      </c>
      <c r="C25" s="2">
        <v>0.56780194739802781</v>
      </c>
      <c r="D25" s="2">
        <v>0.65917560197810143</v>
      </c>
      <c r="E25" s="2">
        <v>0.4465067741936446</v>
      </c>
      <c r="F25" s="2">
        <v>0.51590711228570729</v>
      </c>
      <c r="G25" s="2">
        <v>0.51853318664947246</v>
      </c>
      <c r="H25" s="2">
        <v>0.57787508692337397</v>
      </c>
    </row>
    <row r="26" spans="1:8" x14ac:dyDescent="0.2">
      <c r="A26" s="15">
        <f>DATE(2019,6,18)</f>
        <v>43634</v>
      </c>
      <c r="B26" s="2">
        <v>1.8910663936096084</v>
      </c>
      <c r="C26" s="2">
        <v>0.59256199055550685</v>
      </c>
      <c r="D26" s="2">
        <v>0.68793377042342119</v>
      </c>
      <c r="E26" s="2">
        <v>0.46266998225845679</v>
      </c>
      <c r="F26" s="2">
        <v>0.53510046700115943</v>
      </c>
      <c r="G26" s="2">
        <v>0.53784124331452965</v>
      </c>
      <c r="H26" s="2">
        <v>0.5997759151663784</v>
      </c>
    </row>
    <row r="27" spans="1:8" x14ac:dyDescent="0.2">
      <c r="A27" s="15">
        <f>DATE(2019,6,19)</f>
        <v>43635</v>
      </c>
      <c r="B27" s="2">
        <v>1.8560075660104314</v>
      </c>
      <c r="C27" s="2">
        <v>0.61732812969723661</v>
      </c>
      <c r="D27" s="2">
        <v>0.71670015503231266</v>
      </c>
      <c r="E27" s="2">
        <v>0.47883579120311381</v>
      </c>
      <c r="F27" s="2">
        <v>0.55429748665758449</v>
      </c>
      <c r="G27" s="2">
        <v>0.55715300875884832</v>
      </c>
      <c r="H27" s="2">
        <v>0.62168151231385416</v>
      </c>
    </row>
    <row r="28" spans="1:8" x14ac:dyDescent="0.2">
      <c r="A28" s="15">
        <f>DATE(2019,6,21)</f>
        <v>43637</v>
      </c>
      <c r="B28" s="2">
        <v>2.1438847413109974</v>
      </c>
      <c r="C28" s="2">
        <v>0.64210036632408318</v>
      </c>
      <c r="D28" s="2">
        <v>0.74547475815214259</v>
      </c>
      <c r="E28" s="2">
        <v>0.49500420144614748</v>
      </c>
      <c r="F28" s="2">
        <v>0.57349817195480046</v>
      </c>
      <c r="G28" s="2">
        <v>0.57646848369485859</v>
      </c>
      <c r="H28" s="2">
        <v>0.64359187940423723</v>
      </c>
    </row>
    <row r="29" spans="1:8" x14ac:dyDescent="0.2">
      <c r="A29" s="15">
        <f>DATE(2019,6,24)</f>
        <v>43640</v>
      </c>
      <c r="B29" s="2">
        <v>2.1449547242556433</v>
      </c>
      <c r="C29" s="2">
        <v>0.66687870193724574</v>
      </c>
      <c r="D29" s="2">
        <v>0.77425758213089946</v>
      </c>
      <c r="E29" s="2">
        <v>0.51117521340611205</v>
      </c>
      <c r="F29" s="2">
        <v>0.59270252359271414</v>
      </c>
      <c r="G29" s="2">
        <v>0.59578766883505718</v>
      </c>
      <c r="H29" s="2">
        <v>0.66550701747616348</v>
      </c>
    </row>
    <row r="30" spans="1:8" x14ac:dyDescent="0.2">
      <c r="A30" s="15">
        <f>DATE(2019,6,25)</f>
        <v>43641</v>
      </c>
      <c r="B30" s="2">
        <v>2.0796371577364692</v>
      </c>
      <c r="C30" s="2">
        <v>0.69166313803830093</v>
      </c>
      <c r="D30" s="2">
        <v>0.80304862931728227</v>
      </c>
      <c r="E30" s="2">
        <v>0.52734882750167245</v>
      </c>
      <c r="F30" s="2">
        <v>0.61191054227143216</v>
      </c>
      <c r="G30" s="2">
        <v>0.61511056489214067</v>
      </c>
      <c r="H30" s="2">
        <v>0.68742692756851298</v>
      </c>
    </row>
    <row r="31" spans="1:8" x14ac:dyDescent="0.2">
      <c r="A31" s="15">
        <f>DATE(2019,6,26)</f>
        <v>43642</v>
      </c>
      <c r="B31" s="2">
        <v>2.1357295143717092</v>
      </c>
      <c r="C31" s="2">
        <v>0.71645367612922506</v>
      </c>
      <c r="D31" s="2">
        <v>0.83184790206065617</v>
      </c>
      <c r="E31" s="2">
        <v>0.54352504415153824</v>
      </c>
      <c r="F31" s="2">
        <v>0.63112222869117218</v>
      </c>
      <c r="G31" s="2">
        <v>0.63443717257891663</v>
      </c>
      <c r="H31" s="2">
        <v>0.70935161072041009</v>
      </c>
    </row>
    <row r="32" spans="1:8" x14ac:dyDescent="0.2">
      <c r="A32" s="15">
        <f>DATE(2019,6,27)</f>
        <v>43643</v>
      </c>
      <c r="B32" s="2">
        <v>2.0737014352417038</v>
      </c>
      <c r="C32" s="2">
        <v>0.74125031771232752</v>
      </c>
      <c r="D32" s="2">
        <v>0.86065540271103025</v>
      </c>
      <c r="E32" s="2">
        <v>0.55970386377450776</v>
      </c>
      <c r="F32" s="2">
        <v>0.6503375835522851</v>
      </c>
      <c r="G32" s="2">
        <v>0.6537674926083259</v>
      </c>
      <c r="H32" s="2">
        <v>0.73128106797117898</v>
      </c>
    </row>
    <row r="33" spans="1:8" x14ac:dyDescent="0.2">
      <c r="A33" s="15">
        <f>DATE(2019,6,28)</f>
        <v>43644</v>
      </c>
      <c r="B33" s="2">
        <v>2.1433677407023177</v>
      </c>
      <c r="C33" s="2">
        <v>0.76605306429029518</v>
      </c>
      <c r="D33" s="2">
        <v>0.88947113361912411</v>
      </c>
      <c r="E33" s="2">
        <v>0.57588528678944595</v>
      </c>
      <c r="F33" s="2">
        <v>0.66955660755525503</v>
      </c>
      <c r="G33" s="2">
        <v>0.6731015256934425</v>
      </c>
      <c r="H33" s="2">
        <v>0.75321530036036588</v>
      </c>
    </row>
    <row r="34" spans="1:8" x14ac:dyDescent="0.2">
      <c r="A34" s="15">
        <f>DATE(2019,7,1)</f>
        <v>43647</v>
      </c>
      <c r="B34" s="2">
        <v>2.1159332517495244</v>
      </c>
      <c r="C34" s="2">
        <v>0.79086191736621458</v>
      </c>
      <c r="D34" s="2">
        <v>0.91829509713630131</v>
      </c>
      <c r="E34" s="2">
        <v>0.5959113644155245</v>
      </c>
      <c r="F34" s="2">
        <v>0.69262504597811247</v>
      </c>
      <c r="G34" s="2">
        <v>0.69628515691519954</v>
      </c>
      <c r="H34" s="2">
        <v>0.77900335254423858</v>
      </c>
    </row>
    <row r="35" spans="1:8" x14ac:dyDescent="0.2">
      <c r="A35" s="15">
        <f>DATE(2019,7,2)</f>
        <v>43648</v>
      </c>
      <c r="B35" s="2">
        <v>2.1095701673352618</v>
      </c>
      <c r="C35" s="2">
        <v>0.81567687844350534</v>
      </c>
      <c r="D35" s="2">
        <v>0.94712729561459152</v>
      </c>
      <c r="E35" s="2">
        <v>0.6159414295161314</v>
      </c>
      <c r="F35" s="2">
        <v>0.71569877053576647</v>
      </c>
      <c r="G35" s="2">
        <v>0.71947412700845703</v>
      </c>
      <c r="H35" s="2">
        <v>0.80479800524830836</v>
      </c>
    </row>
    <row r="36" spans="1:8" x14ac:dyDescent="0.2">
      <c r="A36" s="15">
        <f>DATE(2019,7,3)</f>
        <v>43649</v>
      </c>
      <c r="B36" s="2">
        <v>2.2141557922943145</v>
      </c>
      <c r="C36" s="2">
        <v>0.84049794902598673</v>
      </c>
      <c r="D36" s="2">
        <v>0.97596773140673498</v>
      </c>
      <c r="E36" s="2">
        <v>0.63597548288529815</v>
      </c>
      <c r="F36" s="2">
        <v>0.73877778243960357</v>
      </c>
      <c r="G36" s="2">
        <v>0.74266843720274256</v>
      </c>
      <c r="H36" s="2">
        <v>0.83059926016204599</v>
      </c>
    </row>
    <row r="37" spans="1:8" x14ac:dyDescent="0.2">
      <c r="A37" s="15">
        <f>DATE(2019,7,4)</f>
        <v>43650</v>
      </c>
      <c r="B37" s="2">
        <v>2.2292201421417301</v>
      </c>
      <c r="C37" s="2">
        <v>0.86532513061783334</v>
      </c>
      <c r="D37" s="2">
        <v>1.0048164068661158</v>
      </c>
      <c r="E37" s="2">
        <v>0.65601352531710067</v>
      </c>
      <c r="F37" s="2">
        <v>0.76186208290121016</v>
      </c>
      <c r="G37" s="2">
        <v>0.76586808872778356</v>
      </c>
      <c r="H37" s="2">
        <v>0.85640711897527755</v>
      </c>
    </row>
    <row r="38" spans="1:8" x14ac:dyDescent="0.2">
      <c r="A38" s="15">
        <f>DATE(2019,7,5)</f>
        <v>43651</v>
      </c>
      <c r="B38" s="2">
        <v>2.2127600800284197</v>
      </c>
      <c r="C38" s="2">
        <v>0.89015842472357498</v>
      </c>
      <c r="D38" s="2">
        <v>1.0336733243467844</v>
      </c>
      <c r="E38" s="2">
        <v>0.67605555760583691</v>
      </c>
      <c r="F38" s="2">
        <v>0.78495167313246128</v>
      </c>
      <c r="G38" s="2">
        <v>0.78907308281361832</v>
      </c>
      <c r="H38" s="2">
        <v>0.88222158337829537</v>
      </c>
    </row>
    <row r="39" spans="1:8" x14ac:dyDescent="0.2">
      <c r="A39" s="15">
        <f>DATE(2019,7,8)</f>
        <v>43654</v>
      </c>
      <c r="B39" s="2">
        <v>2.339514236580742</v>
      </c>
      <c r="C39" s="2">
        <v>0.91499783284814118</v>
      </c>
      <c r="D39" s="2">
        <v>1.062538486203457</v>
      </c>
      <c r="E39" s="2">
        <v>0.69610158054593807</v>
      </c>
      <c r="F39" s="2">
        <v>0.80804655434547623</v>
      </c>
      <c r="G39" s="2">
        <v>0.81228342069055159</v>
      </c>
      <c r="H39" s="2">
        <v>0.90804265506179149</v>
      </c>
    </row>
    <row r="40" spans="1:8" x14ac:dyDescent="0.2">
      <c r="A40" s="15">
        <f>DATE(2019,7,9)</f>
        <v>43655</v>
      </c>
      <c r="B40" s="2">
        <v>2.3360953412248087</v>
      </c>
      <c r="C40" s="2">
        <v>0.93984335649681672</v>
      </c>
      <c r="D40" s="2">
        <v>1.0914118947915608</v>
      </c>
      <c r="E40" s="2">
        <v>0.71615159493201297</v>
      </c>
      <c r="F40" s="2">
        <v>0.83114672775272957</v>
      </c>
      <c r="G40" s="2">
        <v>0.83549910358922119</v>
      </c>
      <c r="H40" s="2">
        <v>0.93387033571696865</v>
      </c>
    </row>
    <row r="41" spans="1:8" x14ac:dyDescent="0.2">
      <c r="A41" s="15">
        <f>DATE(2019,7,10)</f>
        <v>43656</v>
      </c>
      <c r="B41" s="2">
        <v>2.4917642876179702</v>
      </c>
      <c r="C41" s="2">
        <v>0.96469499717524165</v>
      </c>
      <c r="D41" s="2">
        <v>1.1202935524671664</v>
      </c>
      <c r="E41" s="2">
        <v>0.73620560155880366</v>
      </c>
      <c r="F41" s="2">
        <v>0.85425219456689572</v>
      </c>
      <c r="G41" s="2">
        <v>0.85872013274048697</v>
      </c>
      <c r="H41" s="2">
        <v>0.95970462703538484</v>
      </c>
    </row>
    <row r="42" spans="1:8" x14ac:dyDescent="0.2">
      <c r="A42" s="15">
        <f>DATE(2019,7,11)</f>
        <v>43657</v>
      </c>
      <c r="B42" s="2">
        <v>2.5221574845717187</v>
      </c>
      <c r="C42" s="2">
        <v>0.98955275638950013</v>
      </c>
      <c r="D42" s="2">
        <v>1.1491834615870555</v>
      </c>
      <c r="E42" s="2">
        <v>0.75626360122122982</v>
      </c>
      <c r="F42" s="2">
        <v>0.87736295600098213</v>
      </c>
      <c r="G42" s="2">
        <v>0.88194650937554186</v>
      </c>
      <c r="H42" s="2">
        <v>0.98554553070904216</v>
      </c>
    </row>
    <row r="43" spans="1:8" x14ac:dyDescent="0.2">
      <c r="A43" s="15">
        <f>DATE(2019,7,12)</f>
        <v>43658</v>
      </c>
      <c r="B43" s="2">
        <v>2.4244216442336208</v>
      </c>
      <c r="C43" s="2">
        <v>1.0144166356458983</v>
      </c>
      <c r="D43" s="2">
        <v>1.1780816245085868</v>
      </c>
      <c r="E43" s="2">
        <v>0.77632559471438878</v>
      </c>
      <c r="F43" s="2">
        <v>0.90047901326824054</v>
      </c>
      <c r="G43" s="2">
        <v>0.90517823472582304</v>
      </c>
      <c r="H43" s="2">
        <v>1.0113930484304312</v>
      </c>
    </row>
    <row r="44" spans="1:8" x14ac:dyDescent="0.2">
      <c r="A44" s="15">
        <f>DATE(2019,7,15)</f>
        <v>43661</v>
      </c>
      <c r="B44" s="2">
        <v>2.4515152536642271</v>
      </c>
      <c r="C44" s="2">
        <v>1.0392866364512754</v>
      </c>
      <c r="D44" s="2">
        <v>1.2069880435899183</v>
      </c>
      <c r="E44" s="2">
        <v>0.79639158283344447</v>
      </c>
      <c r="F44" s="2">
        <v>0.92360036758218911</v>
      </c>
      <c r="G44" s="2">
        <v>0.92841531002305633</v>
      </c>
      <c r="H44" s="2">
        <v>1.0372471818923978</v>
      </c>
    </row>
    <row r="45" spans="1:8" x14ac:dyDescent="0.2">
      <c r="A45" s="15">
        <f>DATE(2019,7,16)</f>
        <v>43662</v>
      </c>
      <c r="B45" s="2">
        <v>2.3693310946386381</v>
      </c>
      <c r="C45" s="2">
        <v>1.064162760312759</v>
      </c>
      <c r="D45" s="2">
        <v>1.2359027211898077</v>
      </c>
      <c r="E45" s="2">
        <v>0.81646156637380496</v>
      </c>
      <c r="F45" s="2">
        <v>0.94672702015667909</v>
      </c>
      <c r="G45" s="2">
        <v>0.95165773649925622</v>
      </c>
      <c r="H45" s="2">
        <v>1.0631079327882542</v>
      </c>
    </row>
    <row r="46" spans="1:8" x14ac:dyDescent="0.2">
      <c r="A46" s="15">
        <f>DATE(2019,7,17)</f>
        <v>43663</v>
      </c>
      <c r="B46" s="2">
        <v>2.2944266071869723</v>
      </c>
      <c r="C46" s="2">
        <v>1.0890450087378545</v>
      </c>
      <c r="D46" s="2">
        <v>1.2648256596676788</v>
      </c>
      <c r="E46" s="2">
        <v>0.8365355461310342</v>
      </c>
      <c r="F46" s="2">
        <v>0.96985897220578376</v>
      </c>
      <c r="G46" s="2">
        <v>0.97490551538672587</v>
      </c>
      <c r="H46" s="2">
        <v>1.0889753028117788</v>
      </c>
    </row>
    <row r="47" spans="1:8" x14ac:dyDescent="0.2">
      <c r="A47" s="15">
        <f>DATE(2019,7,18)</f>
        <v>43664</v>
      </c>
      <c r="B47" s="2">
        <v>2.5142863239009383</v>
      </c>
      <c r="C47" s="2">
        <v>1.1139333832344445</v>
      </c>
      <c r="D47" s="2">
        <v>1.2937568613836881</v>
      </c>
      <c r="E47" s="2">
        <v>0.85661352290082871</v>
      </c>
      <c r="F47" s="2">
        <v>0.99299622494388728</v>
      </c>
      <c r="G47" s="2">
        <v>0.99815864791807929</v>
      </c>
      <c r="H47" s="2">
        <v>1.1148492936571275</v>
      </c>
    </row>
    <row r="48" spans="1:8" x14ac:dyDescent="0.2">
      <c r="A48" s="15">
        <f>DATE(2019,7,19)</f>
        <v>43665</v>
      </c>
      <c r="B48" s="2">
        <v>2.2764414248410469</v>
      </c>
      <c r="C48" s="2">
        <v>1.1388278853107892</v>
      </c>
      <c r="D48" s="2">
        <v>1.3226963286985916</v>
      </c>
      <c r="E48" s="2">
        <v>0.87669549747904085</v>
      </c>
      <c r="F48" s="2">
        <v>1.0161387795856625</v>
      </c>
      <c r="G48" s="2">
        <v>1.0214171353261525</v>
      </c>
      <c r="H48" s="2">
        <v>1.1407299070189447</v>
      </c>
    </row>
    <row r="49" spans="1:8" x14ac:dyDescent="0.2">
      <c r="A49" s="15">
        <f>DATE(2019,7,22)</f>
        <v>43668</v>
      </c>
      <c r="B49" s="2">
        <v>2.2388026442655695</v>
      </c>
      <c r="C49" s="2">
        <v>1.163728516475504</v>
      </c>
      <c r="D49" s="2">
        <v>1.351644063973878</v>
      </c>
      <c r="E49" s="2">
        <v>0.89678147066170055</v>
      </c>
      <c r="F49" s="2">
        <v>1.0392866373460041</v>
      </c>
      <c r="G49" s="2">
        <v>1.0446809788441369</v>
      </c>
      <c r="H49" s="2">
        <v>1.1666171445922524</v>
      </c>
    </row>
    <row r="50" spans="1:8" x14ac:dyDescent="0.2">
      <c r="A50" s="15">
        <f>DATE(2019,7,23)</f>
        <v>43669</v>
      </c>
      <c r="B50" s="2">
        <v>2.1464009371914283</v>
      </c>
      <c r="C50" s="2">
        <v>1.188635278237582</v>
      </c>
      <c r="D50" s="2">
        <v>1.3806000695717024</v>
      </c>
      <c r="E50" s="2">
        <v>0.91687144324497105</v>
      </c>
      <c r="F50" s="2">
        <v>1.0624397994401624</v>
      </c>
      <c r="G50" s="2">
        <v>1.0679501797054458</v>
      </c>
      <c r="H50" s="2">
        <v>1.1925110080725609</v>
      </c>
    </row>
    <row r="51" spans="1:8" x14ac:dyDescent="0.2">
      <c r="A51" s="15">
        <f>DATE(2019,7,24)</f>
        <v>43670</v>
      </c>
      <c r="B51" s="2">
        <v>2.2332993337572882</v>
      </c>
      <c r="C51" s="2">
        <v>1.2135481721063934</v>
      </c>
      <c r="D51" s="2">
        <v>1.4095643478548636</v>
      </c>
      <c r="E51" s="2">
        <v>0.93696541602521499</v>
      </c>
      <c r="F51" s="2">
        <v>1.0855982670835873</v>
      </c>
      <c r="G51" s="2">
        <v>1.0912247391438035</v>
      </c>
      <c r="H51" s="2">
        <v>1.2184114991557582</v>
      </c>
    </row>
    <row r="52" spans="1:8" x14ac:dyDescent="0.2">
      <c r="A52" s="15">
        <f>DATE(2019,7,25)</f>
        <v>43671</v>
      </c>
      <c r="B52" s="2">
        <v>1.8680399818854276</v>
      </c>
      <c r="C52" s="2">
        <v>1.2384671995916863</v>
      </c>
      <c r="D52" s="2">
        <v>1.4385369011868487</v>
      </c>
      <c r="E52" s="2">
        <v>0.95706338979890671</v>
      </c>
      <c r="F52" s="2">
        <v>1.1087620414920618</v>
      </c>
      <c r="G52" s="2">
        <v>1.1145046583932228</v>
      </c>
      <c r="H52" s="2">
        <v>1.2443186195382205</v>
      </c>
    </row>
    <row r="53" spans="1:8" x14ac:dyDescent="0.2">
      <c r="A53" s="15">
        <f>DATE(2019,7,26)</f>
        <v>43672</v>
      </c>
      <c r="B53" s="2">
        <v>1.8709488204748048</v>
      </c>
      <c r="C53" s="2">
        <v>1.2633923622035859</v>
      </c>
      <c r="D53" s="2">
        <v>1.4675177319318333</v>
      </c>
      <c r="E53" s="2">
        <v>0.97716536536269771</v>
      </c>
      <c r="F53" s="2">
        <v>1.1319311238816354</v>
      </c>
      <c r="G53" s="2">
        <v>1.1377899386879831</v>
      </c>
      <c r="H53" s="2">
        <v>1.2702323709167462</v>
      </c>
    </row>
    <row r="54" spans="1:8" x14ac:dyDescent="0.2">
      <c r="A54" s="15">
        <f>DATE(2019,7,29)</f>
        <v>43675</v>
      </c>
      <c r="B54" s="2">
        <v>1.9825464634570134</v>
      </c>
      <c r="C54" s="2">
        <v>1.2883236614525506</v>
      </c>
      <c r="D54" s="2">
        <v>1.4965068424546812</v>
      </c>
      <c r="E54" s="2">
        <v>0.99727134351341729</v>
      </c>
      <c r="F54" s="2">
        <v>1.1551055154686463</v>
      </c>
      <c r="G54" s="2">
        <v>1.1610805812626745</v>
      </c>
      <c r="H54" s="2">
        <v>1.2961527549885332</v>
      </c>
    </row>
    <row r="55" spans="1:8" x14ac:dyDescent="0.2">
      <c r="A55" s="15">
        <f>DATE(2019,7,30)</f>
        <v>43676</v>
      </c>
      <c r="B55" s="2">
        <v>1.8498900411037409</v>
      </c>
      <c r="C55" s="2">
        <v>1.3132610988494386</v>
      </c>
      <c r="D55" s="2">
        <v>1.5255042351208781</v>
      </c>
      <c r="E55" s="2">
        <v>1.0173813250480279</v>
      </c>
      <c r="F55" s="2">
        <v>1.1782852174696767</v>
      </c>
      <c r="G55" s="2">
        <v>1.1843765873521539</v>
      </c>
      <c r="H55" s="2">
        <v>1.3220797734512457</v>
      </c>
    </row>
    <row r="56" spans="1:8" x14ac:dyDescent="0.2">
      <c r="A56" s="15">
        <f>DATE(2019,7,31)</f>
        <v>43677</v>
      </c>
      <c r="B56" s="2">
        <v>1.3783255164608654</v>
      </c>
      <c r="C56" s="2">
        <v>1.3382046759054855</v>
      </c>
      <c r="D56" s="2">
        <v>1.5545099122966421</v>
      </c>
      <c r="E56" s="2">
        <v>1.0374953107636697</v>
      </c>
      <c r="F56" s="2">
        <v>1.2014702311016201</v>
      </c>
      <c r="G56" s="2">
        <v>1.2076779581915442</v>
      </c>
      <c r="H56" s="2">
        <v>1.3480134280029699</v>
      </c>
    </row>
    <row r="57" spans="1:8" x14ac:dyDescent="0.2">
      <c r="A57" s="15">
        <f>DATE(2019,8,1)</f>
        <v>43678</v>
      </c>
      <c r="B57" s="2">
        <v>1.4591493136895783</v>
      </c>
      <c r="C57" s="2">
        <v>1.3631543941323043</v>
      </c>
      <c r="D57" s="2">
        <v>1.5835238763488357</v>
      </c>
      <c r="E57" s="2">
        <v>1.0587306225576576</v>
      </c>
      <c r="F57" s="2">
        <v>1.225779725602627</v>
      </c>
      <c r="G57" s="2">
        <v>1.2321039329587169</v>
      </c>
      <c r="H57" s="2">
        <v>1.3750745389899954</v>
      </c>
    </row>
    <row r="58" spans="1:8" x14ac:dyDescent="0.2">
      <c r="A58" s="15">
        <f>DATE(2019,8,2)</f>
        <v>43679</v>
      </c>
      <c r="B58" s="2">
        <v>1.5973361906612249</v>
      </c>
      <c r="C58" s="2">
        <v>1.3862151502156861</v>
      </c>
      <c r="D58" s="2">
        <v>1.6106468297558685</v>
      </c>
      <c r="E58" s="2">
        <v>1.079970397432084</v>
      </c>
      <c r="F58" s="2">
        <v>1.2500950594607207</v>
      </c>
      <c r="G58" s="2">
        <v>1.2565358028146401</v>
      </c>
      <c r="H58" s="2">
        <v>1.402142875611756</v>
      </c>
    </row>
    <row r="59" spans="1:8" x14ac:dyDescent="0.2">
      <c r="A59" s="15">
        <f>DATE(2019,8,5)</f>
        <v>43682</v>
      </c>
      <c r="B59" s="2">
        <v>0.92117072673114642</v>
      </c>
      <c r="C59" s="2">
        <v>1.4092811527663285</v>
      </c>
      <c r="D59" s="2">
        <v>1.6377770250321833</v>
      </c>
      <c r="E59" s="2">
        <v>1.101214636324932</v>
      </c>
      <c r="F59" s="2">
        <v>1.2744162340785792</v>
      </c>
      <c r="G59" s="2">
        <v>1.2809735691820645</v>
      </c>
      <c r="H59" s="2">
        <v>1.4292184397975971</v>
      </c>
    </row>
    <row r="60" spans="1:8" x14ac:dyDescent="0.2">
      <c r="A60" s="15">
        <f>DATE(2019,8,6)</f>
        <v>43683</v>
      </c>
      <c r="B60" s="2">
        <v>1.4745469679587231</v>
      </c>
      <c r="C60" s="2">
        <v>1.4323524029778323</v>
      </c>
      <c r="D60" s="2">
        <v>1.6649144641113667</v>
      </c>
      <c r="E60" s="2">
        <v>1.1224633401744066</v>
      </c>
      <c r="F60" s="2">
        <v>1.298743250859169</v>
      </c>
      <c r="G60" s="2">
        <v>1.3054172334840519</v>
      </c>
      <c r="H60" s="2">
        <v>1.4563012334773529</v>
      </c>
    </row>
    <row r="61" spans="1:8" x14ac:dyDescent="0.2">
      <c r="A61" s="15">
        <f>DATE(2019,8,7)</f>
        <v>43684</v>
      </c>
      <c r="B61" s="2">
        <v>1.7327360619098009</v>
      </c>
      <c r="C61" s="2">
        <v>1.4554289020440869</v>
      </c>
      <c r="D61" s="2">
        <v>1.6920591489275383</v>
      </c>
      <c r="E61" s="2">
        <v>1.1437165099189794</v>
      </c>
      <c r="F61" s="2">
        <v>1.3230761112058786</v>
      </c>
      <c r="G61" s="2">
        <v>1.3298667971440858</v>
      </c>
      <c r="H61" s="2">
        <v>1.4833912585814124</v>
      </c>
    </row>
    <row r="62" spans="1:8" x14ac:dyDescent="0.2">
      <c r="A62" s="15">
        <f>DATE(2019,8,8)</f>
        <v>43685</v>
      </c>
      <c r="B62" s="2">
        <v>2.1107866022227695</v>
      </c>
      <c r="C62" s="2">
        <v>1.4785106511592261</v>
      </c>
      <c r="D62" s="2">
        <v>1.7192110814153061</v>
      </c>
      <c r="E62" s="2">
        <v>1.1649741464971886</v>
      </c>
      <c r="F62" s="2">
        <v>1.347414816522341</v>
      </c>
      <c r="G62" s="2">
        <v>1.3543222615859163</v>
      </c>
      <c r="H62" s="2">
        <v>1.510488517040609</v>
      </c>
    </row>
    <row r="63" spans="1:8" x14ac:dyDescent="0.2">
      <c r="A63" s="15">
        <f>DATE(2019,8,9)</f>
        <v>43686</v>
      </c>
      <c r="B63" s="2">
        <v>2.1367887659239804</v>
      </c>
      <c r="C63" s="2">
        <v>1.5015976515176721</v>
      </c>
      <c r="D63" s="2">
        <v>1.7463702635098333</v>
      </c>
      <c r="E63" s="2">
        <v>1.1862362508479052</v>
      </c>
      <c r="F63" s="2">
        <v>1.3717593682126106</v>
      </c>
      <c r="G63" s="2">
        <v>1.3787836282336929</v>
      </c>
      <c r="H63" s="2">
        <v>1.5375930107863756</v>
      </c>
    </row>
    <row r="64" spans="1:8" x14ac:dyDescent="0.2">
      <c r="A64" s="15">
        <f>DATE(2019,8,12)</f>
        <v>43689</v>
      </c>
      <c r="B64" s="2">
        <v>1.6122925953266476</v>
      </c>
      <c r="C64" s="2">
        <v>1.524689904314136</v>
      </c>
      <c r="D64" s="2">
        <v>1.7735366971467492</v>
      </c>
      <c r="E64" s="2">
        <v>1.2075028239100893</v>
      </c>
      <c r="F64" s="2">
        <v>1.3961097676810086</v>
      </c>
      <c r="G64" s="2">
        <v>1.4032508985118541</v>
      </c>
      <c r="H64" s="2">
        <v>1.5647047417505888</v>
      </c>
    </row>
    <row r="65" spans="1:8" x14ac:dyDescent="0.2">
      <c r="A65" s="15">
        <f>DATE(2019,8,13)</f>
        <v>43690</v>
      </c>
      <c r="B65" s="2">
        <v>1.8644102462324508</v>
      </c>
      <c r="C65" s="2">
        <v>1.5477874107435508</v>
      </c>
      <c r="D65" s="2">
        <v>1.8007103842622385</v>
      </c>
      <c r="E65" s="2">
        <v>1.2287738666229675</v>
      </c>
      <c r="F65" s="2">
        <v>1.4204660163322558</v>
      </c>
      <c r="G65" s="2">
        <v>1.4277240738452601</v>
      </c>
      <c r="H65" s="2">
        <v>1.591823711865703</v>
      </c>
    </row>
    <row r="66" spans="1:8" x14ac:dyDescent="0.2">
      <c r="A66" s="15">
        <f>DATE(2019,8,14)</f>
        <v>43691</v>
      </c>
      <c r="B66" s="2">
        <v>1.2387347208645094</v>
      </c>
      <c r="C66" s="2">
        <v>1.5708901720011603</v>
      </c>
      <c r="D66" s="2">
        <v>1.8278913267929964</v>
      </c>
      <c r="E66" s="2">
        <v>1.2500493799259216</v>
      </c>
      <c r="F66" s="2">
        <v>1.4448281155713616</v>
      </c>
      <c r="G66" s="2">
        <v>1.4522031556590376</v>
      </c>
      <c r="H66" s="2">
        <v>1.6189499230646387</v>
      </c>
    </row>
    <row r="67" spans="1:8" x14ac:dyDescent="0.2">
      <c r="A67" s="15">
        <f>DATE(2019,8,15)</f>
        <v>43692</v>
      </c>
      <c r="B67" s="2">
        <v>1.222753783857411</v>
      </c>
      <c r="C67" s="2">
        <v>1.5939981892824751</v>
      </c>
      <c r="D67" s="2">
        <v>1.8550795266762288</v>
      </c>
      <c r="E67" s="2">
        <v>1.2713293647585555</v>
      </c>
      <c r="F67" s="2">
        <v>1.4691960668036907</v>
      </c>
      <c r="G67" s="2">
        <v>1.4766881453786684</v>
      </c>
      <c r="H67" s="2">
        <v>1.6460833772808492</v>
      </c>
    </row>
    <row r="68" spans="1:8" x14ac:dyDescent="0.2">
      <c r="A68" s="15">
        <f>DATE(2019,8,16)</f>
        <v>43693</v>
      </c>
      <c r="B68" s="2">
        <v>1.3581978431921549</v>
      </c>
      <c r="C68" s="2">
        <v>1.6171114637832718</v>
      </c>
      <c r="D68" s="2">
        <v>1.8822749858496524</v>
      </c>
      <c r="E68" s="2">
        <v>1.2926138220606509</v>
      </c>
      <c r="F68" s="2">
        <v>1.4935698714349188</v>
      </c>
      <c r="G68" s="2">
        <v>1.5011790444300344</v>
      </c>
      <c r="H68" s="2">
        <v>1.6732240764482986</v>
      </c>
    </row>
    <row r="69" spans="1:8" x14ac:dyDescent="0.2">
      <c r="A69" s="15">
        <f>DATE(2019,8,19)</f>
        <v>43696</v>
      </c>
      <c r="B69" s="2">
        <v>1.2925210906579387</v>
      </c>
      <c r="C69" s="2">
        <v>1.6402299966996161</v>
      </c>
      <c r="D69" s="2">
        <v>1.9094777062514945</v>
      </c>
      <c r="E69" s="2">
        <v>1.3139027527722114</v>
      </c>
      <c r="F69" s="2">
        <v>1.5179495308711211</v>
      </c>
      <c r="G69" s="2">
        <v>1.5256758542392834</v>
      </c>
      <c r="H69" s="2">
        <v>1.700372022501484</v>
      </c>
    </row>
    <row r="70" spans="1:8" x14ac:dyDescent="0.2">
      <c r="A70" s="15">
        <f>DATE(2019,8,20)</f>
        <v>43697</v>
      </c>
      <c r="B70" s="2">
        <v>1.2986278841721877</v>
      </c>
      <c r="C70" s="2">
        <v>1.663353789227795</v>
      </c>
      <c r="D70" s="2">
        <v>1.9366876898205376</v>
      </c>
      <c r="E70" s="2">
        <v>1.3351961578334182</v>
      </c>
      <c r="F70" s="2">
        <v>1.5423350465186614</v>
      </c>
      <c r="G70" s="2">
        <v>1.5501785762329856</v>
      </c>
      <c r="H70" s="2">
        <v>1.7275272173753911</v>
      </c>
    </row>
    <row r="71" spans="1:8" x14ac:dyDescent="0.2">
      <c r="A71" s="15">
        <f>DATE(2019,8,21)</f>
        <v>43698</v>
      </c>
      <c r="B71" s="2">
        <v>1.6669721957199179</v>
      </c>
      <c r="C71" s="2">
        <v>1.6864828425644074</v>
      </c>
      <c r="D71" s="2">
        <v>1.9639049384960305</v>
      </c>
      <c r="E71" s="2">
        <v>1.3564940381846524</v>
      </c>
      <c r="F71" s="2">
        <v>1.5667264197842368</v>
      </c>
      <c r="G71" s="2">
        <v>1.5746872118379995</v>
      </c>
      <c r="H71" s="2">
        <v>1.7546896630055597</v>
      </c>
    </row>
    <row r="72" spans="1:8" x14ac:dyDescent="0.2">
      <c r="A72" s="15">
        <f>DATE(2019,8,22)</f>
        <v>43699</v>
      </c>
      <c r="B72" s="2">
        <v>1.6305624751994596</v>
      </c>
      <c r="C72" s="2">
        <v>1.7096171579063846</v>
      </c>
      <c r="D72" s="2">
        <v>1.9911294542178215</v>
      </c>
      <c r="E72" s="2">
        <v>1.3777963947665173</v>
      </c>
      <c r="F72" s="2">
        <v>1.5911236520749217</v>
      </c>
      <c r="G72" s="2">
        <v>1.5992017624815389</v>
      </c>
      <c r="H72" s="2">
        <v>1.7818593613280198</v>
      </c>
    </row>
    <row r="73" spans="1:8" x14ac:dyDescent="0.2">
      <c r="A73" s="15">
        <f>DATE(2019,8,23)</f>
        <v>43700</v>
      </c>
      <c r="B73" s="2">
        <v>1.4396623676709019</v>
      </c>
      <c r="C73" s="2">
        <v>1.7327567364507912</v>
      </c>
      <c r="D73" s="2">
        <v>2.0183612389261807</v>
      </c>
      <c r="E73" s="2">
        <v>1.3991032285197713</v>
      </c>
      <c r="F73" s="2">
        <v>1.6155267447981014</v>
      </c>
      <c r="G73" s="2">
        <v>1.6237222295911735</v>
      </c>
      <c r="H73" s="2">
        <v>1.8090363142793331</v>
      </c>
    </row>
    <row r="74" spans="1:8" x14ac:dyDescent="0.2">
      <c r="A74" s="15">
        <f>DATE(2019,8,26)</f>
        <v>43703</v>
      </c>
      <c r="B74" s="2">
        <v>1.069937494058304</v>
      </c>
      <c r="C74" s="2">
        <v>1.7559015793950694</v>
      </c>
      <c r="D74" s="2">
        <v>2.0456002945619334</v>
      </c>
      <c r="E74" s="2">
        <v>1.4204145403853952</v>
      </c>
      <c r="F74" s="2">
        <v>1.6399356993614944</v>
      </c>
      <c r="G74" s="2">
        <v>1.648248614594805</v>
      </c>
      <c r="H74" s="2">
        <v>1.8362205237965723</v>
      </c>
    </row>
    <row r="75" spans="1:8" x14ac:dyDescent="0.2">
      <c r="A75" s="15">
        <f>DATE(2019,8,27)</f>
        <v>43704</v>
      </c>
      <c r="B75" s="2">
        <v>1.0899603784368717</v>
      </c>
      <c r="C75" s="2">
        <v>1.7790516879369056</v>
      </c>
      <c r="D75" s="2">
        <v>2.0728466230664599</v>
      </c>
      <c r="E75" s="2">
        <v>1.4417303313045693</v>
      </c>
      <c r="F75" s="2">
        <v>1.6643505171731743</v>
      </c>
      <c r="G75" s="2">
        <v>1.6727809189207132</v>
      </c>
      <c r="H75" s="2">
        <v>1.8634119918172987</v>
      </c>
    </row>
    <row r="76" spans="1:8" x14ac:dyDescent="0.2">
      <c r="A76" s="15">
        <f>DATE(2019,8,28)</f>
        <v>43705</v>
      </c>
      <c r="B76" s="2">
        <v>1.1323613721890613</v>
      </c>
      <c r="C76" s="2">
        <v>1.8022070632742526</v>
      </c>
      <c r="D76" s="2">
        <v>2.1001002263816071</v>
      </c>
      <c r="E76" s="2">
        <v>1.463050602218674</v>
      </c>
      <c r="F76" s="2">
        <v>1.6887711996415256</v>
      </c>
      <c r="G76" s="2">
        <v>1.6973191439974666</v>
      </c>
      <c r="H76" s="2">
        <v>1.8906107202796507</v>
      </c>
    </row>
    <row r="77" spans="1:8" x14ac:dyDescent="0.2">
      <c r="A77" s="15">
        <f>DATE(2019,8,29)</f>
        <v>43706</v>
      </c>
      <c r="B77" s="2">
        <v>1.4414683978801301</v>
      </c>
      <c r="C77" s="2">
        <v>1.8253677066053298</v>
      </c>
      <c r="D77" s="2">
        <v>2.1273611064497544</v>
      </c>
      <c r="E77" s="2">
        <v>1.4843753540692672</v>
      </c>
      <c r="F77" s="2">
        <v>1.7131977481753102</v>
      </c>
      <c r="G77" s="2">
        <v>1.7218632912540333</v>
      </c>
      <c r="H77" s="2">
        <v>1.9178167111222333</v>
      </c>
    </row>
    <row r="78" spans="1:8" x14ac:dyDescent="0.2">
      <c r="A78" s="15">
        <f>DATE(2019,8,30)</f>
        <v>43707</v>
      </c>
      <c r="B78" s="2">
        <v>1.7326994489240688</v>
      </c>
      <c r="C78" s="2">
        <v>1.848533619128645</v>
      </c>
      <c r="D78" s="2">
        <v>2.1546292652138144</v>
      </c>
      <c r="E78" s="2">
        <v>1.505704587798129</v>
      </c>
      <c r="F78" s="2">
        <v>1.7376301641836234</v>
      </c>
      <c r="G78" s="2">
        <v>1.746413362119692</v>
      </c>
      <c r="H78" s="2">
        <v>1.9450299662841839</v>
      </c>
    </row>
    <row r="79" spans="1:8" x14ac:dyDescent="0.2">
      <c r="A79" s="15">
        <f>DATE(2019,9,2)</f>
        <v>43710</v>
      </c>
      <c r="B79" s="2">
        <v>1.6158093357306003</v>
      </c>
      <c r="C79" s="2">
        <v>1.8717048020429949</v>
      </c>
      <c r="D79" s="2">
        <v>2.1819047046172102</v>
      </c>
      <c r="E79" s="2">
        <v>1.5190861824185165</v>
      </c>
      <c r="F79" s="2">
        <v>1.7540979183725103</v>
      </c>
      <c r="G79" s="2">
        <v>1.7629981301555908</v>
      </c>
      <c r="H79" s="2">
        <v>1.964263494459173</v>
      </c>
    </row>
    <row r="80" spans="1:8" x14ac:dyDescent="0.2">
      <c r="A80" s="15">
        <f>DATE(2019,9,3)</f>
        <v>43711</v>
      </c>
      <c r="B80" s="2">
        <v>1.5779590835997004</v>
      </c>
      <c r="C80" s="2">
        <v>1.8948812565473983</v>
      </c>
      <c r="D80" s="2">
        <v>2.2091874266038758</v>
      </c>
      <c r="E80" s="2">
        <v>1.5324695411474076</v>
      </c>
      <c r="F80" s="2">
        <v>1.7705683381132431</v>
      </c>
      <c r="G80" s="2">
        <v>1.7795856015254241</v>
      </c>
      <c r="H80" s="2">
        <v>1.983500651340786</v>
      </c>
    </row>
    <row r="81" spans="1:8" x14ac:dyDescent="0.2">
      <c r="A81" s="15">
        <f>DATE(2019,9,4)</f>
        <v>43712</v>
      </c>
      <c r="B81" s="2">
        <v>1.8770221572951939</v>
      </c>
      <c r="C81" s="2">
        <v>1.9180629838411845</v>
      </c>
      <c r="D81" s="2">
        <v>2.236477433118278</v>
      </c>
      <c r="E81" s="2">
        <v>1.5458546642173276</v>
      </c>
      <c r="F81" s="2">
        <v>1.7870414238372767</v>
      </c>
      <c r="G81" s="2">
        <v>1.7961757766698172</v>
      </c>
      <c r="H81" s="2">
        <v>2.0027414376136532</v>
      </c>
    </row>
    <row r="82" spans="1:8" x14ac:dyDescent="0.2">
      <c r="A82" s="15">
        <f>DATE(2019,9,5)</f>
        <v>43713</v>
      </c>
      <c r="B82" s="2">
        <v>1.9473961033935616</v>
      </c>
      <c r="C82" s="2">
        <v>1.9412499851239495</v>
      </c>
      <c r="D82" s="2">
        <v>2.2637747261053942</v>
      </c>
      <c r="E82" s="2">
        <v>1.5592415518608904</v>
      </c>
      <c r="F82" s="2">
        <v>1.8035171759761548</v>
      </c>
      <c r="G82" s="2">
        <v>1.8127686560295064</v>
      </c>
      <c r="H82" s="2">
        <v>2.0219858539624935</v>
      </c>
    </row>
    <row r="83" spans="1:8" x14ac:dyDescent="0.2">
      <c r="A83" s="15">
        <f>DATE(2019,9,6)</f>
        <v>43714</v>
      </c>
      <c r="B83" s="2">
        <v>1.9948446391076846</v>
      </c>
      <c r="C83" s="2">
        <v>1.9644422615955559</v>
      </c>
      <c r="D83" s="2">
        <v>2.291079307510735</v>
      </c>
      <c r="E83" s="2">
        <v>1.5726302043107321</v>
      </c>
      <c r="F83" s="2">
        <v>1.8199955949614655</v>
      </c>
      <c r="G83" s="2">
        <v>1.8293642400452725</v>
      </c>
      <c r="H83" s="2">
        <v>2.0412339010721814</v>
      </c>
    </row>
    <row r="84" spans="1:8" x14ac:dyDescent="0.2">
      <c r="A84" s="15">
        <f>DATE(2019,9,9)</f>
        <v>43717</v>
      </c>
      <c r="B84" s="2">
        <v>1.9635481114201214</v>
      </c>
      <c r="C84" s="2">
        <v>1.9876398144561325</v>
      </c>
      <c r="D84" s="2">
        <v>2.3183911792802991</v>
      </c>
      <c r="E84" s="2">
        <v>1.5860206217994888</v>
      </c>
      <c r="F84" s="2">
        <v>1.8364766812248856</v>
      </c>
      <c r="G84" s="2">
        <v>1.8459625291579631</v>
      </c>
      <c r="H84" s="2">
        <v>2.0604855796277244</v>
      </c>
    </row>
    <row r="85" spans="1:8" x14ac:dyDescent="0.2">
      <c r="A85" s="15">
        <f>DATE(2019,9,10)</f>
        <v>43718</v>
      </c>
      <c r="B85" s="2">
        <v>1.7515021108648776</v>
      </c>
      <c r="C85" s="2">
        <v>2.0108426449060968</v>
      </c>
      <c r="D85" s="2">
        <v>2.3457103433606408</v>
      </c>
      <c r="E85" s="2">
        <v>1.5994128045598632</v>
      </c>
      <c r="F85" s="2">
        <v>1.8529604351981366</v>
      </c>
      <c r="G85" s="2">
        <v>1.8625635238085361</v>
      </c>
      <c r="H85" s="2">
        <v>2.0797408903142633</v>
      </c>
    </row>
    <row r="86" spans="1:8" x14ac:dyDescent="0.2">
      <c r="A86" s="15">
        <f>DATE(2019,9,11)</f>
        <v>43719</v>
      </c>
      <c r="B86" s="2">
        <v>1.8155470605011992</v>
      </c>
      <c r="C86" s="2">
        <v>2.0340507541461328</v>
      </c>
      <c r="D86" s="2">
        <v>2.3730368016988246</v>
      </c>
      <c r="E86" s="2">
        <v>1.6128067528245582</v>
      </c>
      <c r="F86" s="2">
        <v>1.8694468573130507</v>
      </c>
      <c r="G86" s="2">
        <v>1.879167224437972</v>
      </c>
      <c r="H86" s="2">
        <v>2.0989998338170723</v>
      </c>
    </row>
    <row r="87" spans="1:8" x14ac:dyDescent="0.2">
      <c r="A87" s="15">
        <f>DATE(2019,9,12)</f>
        <v>43720</v>
      </c>
      <c r="B87" s="2">
        <v>2.0199920789699011</v>
      </c>
      <c r="C87" s="2">
        <v>2.0572641433772132</v>
      </c>
      <c r="D87" s="2">
        <v>2.4003705562424038</v>
      </c>
      <c r="E87" s="2">
        <v>1.6262024668263211</v>
      </c>
      <c r="F87" s="2">
        <v>1.8859359480014604</v>
      </c>
      <c r="G87" s="2">
        <v>1.8957736314873408</v>
      </c>
      <c r="H87" s="2">
        <v>2.1182624108214698</v>
      </c>
    </row>
    <row r="88" spans="1:8" x14ac:dyDescent="0.2">
      <c r="A88" s="15">
        <f>DATE(2019,9,13)</f>
        <v>43721</v>
      </c>
      <c r="B88" s="2">
        <v>1.5115058832649186</v>
      </c>
      <c r="C88" s="2">
        <v>2.0804828138005549</v>
      </c>
      <c r="D88" s="2">
        <v>2.4277116089394868</v>
      </c>
      <c r="E88" s="2">
        <v>1.6395999467979649</v>
      </c>
      <c r="F88" s="2">
        <v>1.9024277076953755</v>
      </c>
      <c r="G88" s="2">
        <v>1.9123827453978448</v>
      </c>
      <c r="H88" s="2">
        <v>2.1375286220130185</v>
      </c>
    </row>
    <row r="89" spans="1:8" x14ac:dyDescent="0.2">
      <c r="A89" s="15">
        <f>DATE(2019,9,16)</f>
        <v>43724</v>
      </c>
      <c r="B89" s="2">
        <v>1.3494959465006007</v>
      </c>
      <c r="C89" s="2">
        <v>2.1037067666176634</v>
      </c>
      <c r="D89" s="2">
        <v>2.4550599617386926</v>
      </c>
      <c r="E89" s="2">
        <v>1.6529991929722601</v>
      </c>
      <c r="F89" s="2">
        <v>1.9189221368267839</v>
      </c>
      <c r="G89" s="2">
        <v>1.9289945666106645</v>
      </c>
      <c r="H89" s="2">
        <v>2.15679846807737</v>
      </c>
    </row>
    <row r="90" spans="1:8" x14ac:dyDescent="0.2">
      <c r="A90" s="15">
        <f>DATE(2019,9,17)</f>
        <v>43725</v>
      </c>
      <c r="B90" s="2">
        <v>1.6728624676117132</v>
      </c>
      <c r="C90" s="2">
        <v>2.126936003030333</v>
      </c>
      <c r="D90" s="2">
        <v>2.4824156165891731</v>
      </c>
      <c r="E90" s="2">
        <v>1.6664002055820637</v>
      </c>
      <c r="F90" s="2">
        <v>1.9354192358277844</v>
      </c>
      <c r="G90" s="2">
        <v>1.9456090955671135</v>
      </c>
      <c r="H90" s="2">
        <v>2.1760719497002867</v>
      </c>
    </row>
    <row r="91" spans="1:8" x14ac:dyDescent="0.2">
      <c r="A91" s="15">
        <f>DATE(2019,9,18)</f>
        <v>43726</v>
      </c>
      <c r="B91" s="2">
        <v>1.7429409847908417</v>
      </c>
      <c r="C91" s="2">
        <v>2.15017052424058</v>
      </c>
      <c r="D91" s="2">
        <v>2.5097785754405688</v>
      </c>
      <c r="E91" s="2">
        <v>1.6798029848602347</v>
      </c>
      <c r="F91" s="2">
        <v>1.9519190051305202</v>
      </c>
      <c r="G91" s="2">
        <v>1.9622263327085501</v>
      </c>
      <c r="H91" s="2">
        <v>2.1953490675676646</v>
      </c>
    </row>
    <row r="92" spans="1:8" x14ac:dyDescent="0.2">
      <c r="A92" s="15">
        <f>DATE(2019,9,19)</f>
        <v>43727</v>
      </c>
      <c r="B92" s="2">
        <v>2.0776954069766873</v>
      </c>
      <c r="C92" s="2">
        <v>2.1734103314507536</v>
      </c>
      <c r="D92" s="2">
        <v>2.5371488402430753</v>
      </c>
      <c r="E92" s="2">
        <v>1.6932075310396977</v>
      </c>
      <c r="F92" s="2">
        <v>1.9684214451672455</v>
      </c>
      <c r="G92" s="2">
        <v>1.9788462784763983</v>
      </c>
      <c r="H92" s="2">
        <v>2.2146298223655547</v>
      </c>
    </row>
    <row r="93" spans="1:8" x14ac:dyDescent="0.2">
      <c r="A93" s="15">
        <f>DATE(2019,9,20)</f>
        <v>43728</v>
      </c>
      <c r="B93" s="2">
        <v>2.2337525772701206</v>
      </c>
      <c r="C93" s="2">
        <v>2.1947361677834731</v>
      </c>
      <c r="D93" s="2">
        <v>2.5626002462326491</v>
      </c>
      <c r="E93" s="2">
        <v>1.7066138443533549</v>
      </c>
      <c r="F93" s="2">
        <v>1.9849265563702367</v>
      </c>
      <c r="G93" s="2">
        <v>1.9954689333121722</v>
      </c>
      <c r="H93" s="2">
        <v>2.2339142147801416</v>
      </c>
    </row>
    <row r="94" spans="1:8" x14ac:dyDescent="0.2">
      <c r="A94" s="15">
        <f>DATE(2019,9,23)</f>
        <v>43731</v>
      </c>
      <c r="B94" s="2">
        <v>2.1649933900935503</v>
      </c>
      <c r="C94" s="2">
        <v>2.2160664552869358</v>
      </c>
      <c r="D94" s="2">
        <v>2.5880579696796024</v>
      </c>
      <c r="E94" s="2">
        <v>1.7200219250341764</v>
      </c>
      <c r="F94" s="2">
        <v>2.001434339171837</v>
      </c>
      <c r="G94" s="2">
        <v>2.0120942976574296</v>
      </c>
      <c r="H94" s="2">
        <v>2.2532022454976541</v>
      </c>
    </row>
    <row r="95" spans="1:8" x14ac:dyDescent="0.2">
      <c r="A95" s="15">
        <f>DATE(2019,9,24)</f>
        <v>43732</v>
      </c>
      <c r="B95" s="2">
        <v>1.9428611432316334</v>
      </c>
      <c r="C95" s="2">
        <v>2.2374011948902206</v>
      </c>
      <c r="D95" s="2">
        <v>2.6135220121520142</v>
      </c>
      <c r="E95" s="2">
        <v>1.733431773315175</v>
      </c>
      <c r="F95" s="2">
        <v>2.0179447940045447</v>
      </c>
      <c r="G95" s="2">
        <v>2.0287223719538838</v>
      </c>
      <c r="H95" s="2">
        <v>2.2724939152045653</v>
      </c>
    </row>
    <row r="96" spans="1:8" x14ac:dyDescent="0.2">
      <c r="A96" s="15">
        <f>DATE(2019,9,25)</f>
        <v>43733</v>
      </c>
      <c r="B96" s="2">
        <v>2.0243812184473464</v>
      </c>
      <c r="C96" s="2">
        <v>2.258740387522562</v>
      </c>
      <c r="D96" s="2">
        <v>2.6389923752183853</v>
      </c>
      <c r="E96" s="2">
        <v>1.7468433894293645</v>
      </c>
      <c r="F96" s="2">
        <v>2.0344579213008362</v>
      </c>
      <c r="G96" s="2">
        <v>2.0453531566432259</v>
      </c>
      <c r="H96" s="2">
        <v>2.2917892245874372</v>
      </c>
    </row>
    <row r="97" spans="1:8" x14ac:dyDescent="0.2">
      <c r="A97" s="15">
        <f>DATE(2019,9,26)</f>
        <v>43734</v>
      </c>
      <c r="B97" s="2">
        <v>2.3872474698217516</v>
      </c>
      <c r="C97" s="2">
        <v>2.2800840341133943</v>
      </c>
      <c r="D97" s="2">
        <v>2.664469060447594</v>
      </c>
      <c r="E97" s="2">
        <v>1.7602567736098029</v>
      </c>
      <c r="F97" s="2">
        <v>2.0509737214932766</v>
      </c>
      <c r="G97" s="2">
        <v>2.0619866521672581</v>
      </c>
      <c r="H97" s="2">
        <v>2.3110881743329204</v>
      </c>
    </row>
    <row r="98" spans="1:8" x14ac:dyDescent="0.2">
      <c r="A98" s="15">
        <f>DATE(2019,9,27)</f>
        <v>43735</v>
      </c>
      <c r="B98" s="2">
        <v>2.3519525515905526</v>
      </c>
      <c r="C98" s="2">
        <v>2.3014321355923739</v>
      </c>
      <c r="D98" s="2">
        <v>2.6899520694088963</v>
      </c>
      <c r="E98" s="2">
        <v>1.7736719260895706</v>
      </c>
      <c r="F98" s="2">
        <v>2.067492195014542</v>
      </c>
      <c r="G98" s="2">
        <v>2.0786228589678268</v>
      </c>
      <c r="H98" s="2">
        <v>2.3303907651278433</v>
      </c>
    </row>
    <row r="99" spans="1:8" x14ac:dyDescent="0.2">
      <c r="A99" s="15">
        <f>DATE(2019,9,30)</f>
        <v>43738</v>
      </c>
      <c r="B99" s="2">
        <v>2.4279895165659315</v>
      </c>
      <c r="C99" s="2">
        <v>2.3227846928893126</v>
      </c>
      <c r="D99" s="2">
        <v>2.7154414036719476</v>
      </c>
      <c r="E99" s="2">
        <v>1.7870888471017921</v>
      </c>
      <c r="F99" s="2">
        <v>2.0840133422973306</v>
      </c>
      <c r="G99" s="2">
        <v>2.0952617774868898</v>
      </c>
      <c r="H99" s="2">
        <v>2.3496969976591453</v>
      </c>
    </row>
    <row r="100" spans="1:8" x14ac:dyDescent="0.2">
      <c r="A100" s="15">
        <f>DATE(2019,10,1)</f>
        <v>43739</v>
      </c>
      <c r="B100" s="2">
        <v>2.3270096394416351</v>
      </c>
      <c r="C100" s="2">
        <v>2.3441417069342663</v>
      </c>
      <c r="D100" s="2">
        <v>2.740937064806781</v>
      </c>
      <c r="E100" s="2">
        <v>1.8047021406752739</v>
      </c>
      <c r="F100" s="2">
        <v>2.1047441300370728</v>
      </c>
      <c r="G100" s="2">
        <v>2.116110842765595</v>
      </c>
      <c r="H100" s="2">
        <v>2.37322490094376</v>
      </c>
    </row>
    <row r="101" spans="1:8" x14ac:dyDescent="0.2">
      <c r="A101" s="15">
        <f>DATE(2019,10,2)</f>
        <v>43740</v>
      </c>
      <c r="B101" s="2">
        <v>1.9571275824938006</v>
      </c>
      <c r="C101" s="2">
        <v>2.3655031786574465</v>
      </c>
      <c r="D101" s="2">
        <v>2.7664390543838513</v>
      </c>
      <c r="E101" s="2">
        <v>1.8223184820627125</v>
      </c>
      <c r="F101" s="2">
        <v>2.1254791276971163</v>
      </c>
      <c r="G101" s="2">
        <v>2.1369641656710847</v>
      </c>
      <c r="H101" s="2">
        <v>2.3967582127664588</v>
      </c>
    </row>
    <row r="102" spans="1:8" x14ac:dyDescent="0.2">
      <c r="A102" s="15">
        <f>DATE(2019,10,3)</f>
        <v>43741</v>
      </c>
      <c r="B102" s="2">
        <v>2.4530536303227324</v>
      </c>
      <c r="C102" s="2">
        <v>2.3868691089892646</v>
      </c>
      <c r="D102" s="2">
        <v>2.7919473739739686</v>
      </c>
      <c r="E102" s="2">
        <v>1.8399378717915083</v>
      </c>
      <c r="F102" s="2">
        <v>2.1462183361323994</v>
      </c>
      <c r="G102" s="2">
        <v>2.1578217470728411</v>
      </c>
      <c r="H102" s="2">
        <v>2.4202969343705139</v>
      </c>
    </row>
    <row r="103" spans="1:8" x14ac:dyDescent="0.2">
      <c r="A103" s="15">
        <f>DATE(2019,10,4)</f>
        <v>43742</v>
      </c>
      <c r="B103" s="2">
        <v>2.7532517065754547</v>
      </c>
      <c r="C103" s="2">
        <v>2.4082394988603095</v>
      </c>
      <c r="D103" s="2">
        <v>2.8174620251483429</v>
      </c>
      <c r="E103" s="2">
        <v>1.8575603103891503</v>
      </c>
      <c r="F103" s="2">
        <v>2.1669617561980159</v>
      </c>
      <c r="G103" s="2">
        <v>2.178683587840502</v>
      </c>
      <c r="H103" s="2">
        <v>2.4438410669995303</v>
      </c>
    </row>
    <row r="104" spans="1:8" x14ac:dyDescent="0.2">
      <c r="A104" s="15">
        <f>DATE(2019,10,7)</f>
        <v>43745</v>
      </c>
      <c r="B104" s="2">
        <v>2.2855378580166175</v>
      </c>
      <c r="C104" s="2">
        <v>2.4296143492014144</v>
      </c>
      <c r="D104" s="2">
        <v>2.8429830094785835</v>
      </c>
      <c r="E104" s="2">
        <v>1.8751857983831943</v>
      </c>
      <c r="F104" s="2">
        <v>2.1877093887492594</v>
      </c>
      <c r="G104" s="2">
        <v>2.1995496888438604</v>
      </c>
      <c r="H104" s="2">
        <v>2.4673906118974021</v>
      </c>
    </row>
    <row r="105" spans="1:8" x14ac:dyDescent="0.2">
      <c r="A105" s="15">
        <f>DATE(2019,10,8)</f>
        <v>43746</v>
      </c>
      <c r="B105" s="2">
        <v>2.2810919052854928</v>
      </c>
      <c r="C105" s="2">
        <v>2.4509936609435679</v>
      </c>
      <c r="D105" s="2">
        <v>2.8685103285366775</v>
      </c>
      <c r="E105" s="2">
        <v>1.8928143363013294</v>
      </c>
      <c r="F105" s="2">
        <v>2.2084612346415788</v>
      </c>
      <c r="G105" s="2">
        <v>2.2204200509529315</v>
      </c>
      <c r="H105" s="2">
        <v>2.4909455703082672</v>
      </c>
    </row>
    <row r="106" spans="1:8" x14ac:dyDescent="0.2">
      <c r="A106" s="15">
        <f>DATE(2019,10,9)</f>
        <v>43747</v>
      </c>
      <c r="B106" s="2">
        <v>2.8747512684190291</v>
      </c>
      <c r="C106" s="2">
        <v>2.4723774350179584</v>
      </c>
      <c r="D106" s="2">
        <v>2.8940439838950338</v>
      </c>
      <c r="E106" s="2">
        <v>1.9104459246713335</v>
      </c>
      <c r="F106" s="2">
        <v>2.229217294730601</v>
      </c>
      <c r="G106" s="2">
        <v>2.2412946750378637</v>
      </c>
      <c r="H106" s="2">
        <v>2.5145059434765749</v>
      </c>
    </row>
    <row r="107" spans="1:8" x14ac:dyDescent="0.2">
      <c r="A107" s="15">
        <f>DATE(2019,10,10)</f>
        <v>43748</v>
      </c>
      <c r="B107" s="2">
        <v>3.127365719665498</v>
      </c>
      <c r="C107" s="2">
        <v>2.4937656723559742</v>
      </c>
      <c r="D107" s="2">
        <v>2.9195839771263943</v>
      </c>
      <c r="E107" s="2">
        <v>1.9280805640210286</v>
      </c>
      <c r="F107" s="2">
        <v>2.2499775698721081</v>
      </c>
      <c r="G107" s="2">
        <v>2.2621735619690053</v>
      </c>
      <c r="H107" s="2">
        <v>2.5380717326470403</v>
      </c>
    </row>
    <row r="108" spans="1:8" x14ac:dyDescent="0.2">
      <c r="A108" s="15">
        <f>DATE(2019,10,11)</f>
        <v>43749</v>
      </c>
      <c r="B108" s="2">
        <v>3.4518672433338389</v>
      </c>
      <c r="C108" s="2">
        <v>2.5151583738892036</v>
      </c>
      <c r="D108" s="2">
        <v>2.945130309803945</v>
      </c>
      <c r="E108" s="2">
        <v>1.9457182548783702</v>
      </c>
      <c r="F108" s="2">
        <v>2.2707420609221041</v>
      </c>
      <c r="G108" s="2">
        <v>2.2830567126168821</v>
      </c>
      <c r="H108" s="2">
        <v>2.56164293906469</v>
      </c>
    </row>
    <row r="109" spans="1:8" x14ac:dyDescent="0.2">
      <c r="A109" s="15">
        <f>DATE(2019,10,14)</f>
        <v>43752</v>
      </c>
      <c r="B109" s="2">
        <v>3.5886868146664641</v>
      </c>
      <c r="C109" s="2">
        <v>2.5365555405494122</v>
      </c>
      <c r="D109" s="2">
        <v>2.9706829835012272</v>
      </c>
      <c r="E109" s="2">
        <v>1.9633589977714028</v>
      </c>
      <c r="F109" s="2">
        <v>2.2915107687367264</v>
      </c>
      <c r="G109" s="2">
        <v>2.3039441278522199</v>
      </c>
      <c r="H109" s="2">
        <v>2.5852195639748388</v>
      </c>
    </row>
    <row r="110" spans="1:8" x14ac:dyDescent="0.2">
      <c r="A110" s="15">
        <f>DATE(2019,10,15)</f>
        <v>43753</v>
      </c>
      <c r="B110" s="2">
        <v>3.50834719261095</v>
      </c>
      <c r="C110" s="2">
        <v>2.557957173268588</v>
      </c>
      <c r="D110" s="2">
        <v>2.9962419997922041</v>
      </c>
      <c r="E110" s="2">
        <v>1.981002793228237</v>
      </c>
      <c r="F110" s="2">
        <v>2.3122836941722902</v>
      </c>
      <c r="G110" s="2">
        <v>2.3248358085458776</v>
      </c>
      <c r="H110" s="2">
        <v>2.6088016086230681</v>
      </c>
    </row>
    <row r="111" spans="1:8" x14ac:dyDescent="0.2">
      <c r="A111" s="15">
        <f>DATE(2019,10,16)</f>
        <v>43754</v>
      </c>
      <c r="B111" s="2">
        <v>3.9916259789081638</v>
      </c>
      <c r="C111" s="2">
        <v>2.579363272978874</v>
      </c>
      <c r="D111" s="2">
        <v>3.0218073602511941</v>
      </c>
      <c r="E111" s="2">
        <v>1.9986496417770949</v>
      </c>
      <c r="F111" s="2">
        <v>2.3330608380853102</v>
      </c>
      <c r="G111" s="2">
        <v>2.3457317555688917</v>
      </c>
      <c r="H111" s="2">
        <v>2.6323890742552702</v>
      </c>
    </row>
    <row r="112" spans="1:8" x14ac:dyDescent="0.2">
      <c r="A112" s="15">
        <f>DATE(2019,10,17)</f>
        <v>43755</v>
      </c>
      <c r="B112" s="2">
        <v>4.1317760694242978</v>
      </c>
      <c r="C112" s="2">
        <v>2.6007738406126357</v>
      </c>
      <c r="D112" s="2">
        <v>3.0473790664529155</v>
      </c>
      <c r="E112" s="2">
        <v>2.0162995439462872</v>
      </c>
      <c r="F112" s="2">
        <v>2.3538422013324567</v>
      </c>
      <c r="G112" s="2">
        <v>2.3666319697925209</v>
      </c>
      <c r="H112" s="2">
        <v>2.6559819621175818</v>
      </c>
    </row>
    <row r="113" spans="1:8" x14ac:dyDescent="0.2">
      <c r="A113" s="15">
        <f>DATE(2019,10,18)</f>
        <v>43756</v>
      </c>
      <c r="B113" s="2">
        <v>4.1177204704591963</v>
      </c>
      <c r="C113" s="2">
        <v>2.6221888771024382</v>
      </c>
      <c r="D113" s="2">
        <v>3.0729571199725081</v>
      </c>
      <c r="E113" s="2">
        <v>2.0339525002642134</v>
      </c>
      <c r="F113" s="2">
        <v>2.3746277847705555</v>
      </c>
      <c r="G113" s="2">
        <v>2.3875364520881792</v>
      </c>
      <c r="H113" s="2">
        <v>2.6795802734564722</v>
      </c>
    </row>
    <row r="114" spans="1:8" x14ac:dyDescent="0.2">
      <c r="A114" s="15">
        <f>DATE(2019,10,21)</f>
        <v>43759</v>
      </c>
      <c r="B114" s="2">
        <v>4.3763356638130135</v>
      </c>
      <c r="C114" s="2">
        <v>2.643608383381002</v>
      </c>
      <c r="D114" s="2">
        <v>3.0985415223854451</v>
      </c>
      <c r="E114" s="2">
        <v>2.0516085112593618</v>
      </c>
      <c r="F114" s="2">
        <v>2.3954175892566321</v>
      </c>
      <c r="G114" s="2">
        <v>2.4084452033274584</v>
      </c>
      <c r="H114" s="2">
        <v>2.7031840095186777</v>
      </c>
    </row>
    <row r="115" spans="1:8" x14ac:dyDescent="0.2">
      <c r="A115" s="15">
        <f>DATE(2019,10,22)</f>
        <v>43760</v>
      </c>
      <c r="B115" s="2">
        <v>4.1038807618581918</v>
      </c>
      <c r="C115" s="2">
        <v>2.6650323603813364</v>
      </c>
      <c r="D115" s="2">
        <v>3.1241322752677103</v>
      </c>
      <c r="E115" s="2">
        <v>2.0692675774603098</v>
      </c>
      <c r="F115" s="2">
        <v>2.4162116156478897</v>
      </c>
      <c r="G115" s="2">
        <v>2.4293582243821277</v>
      </c>
      <c r="H115" s="2">
        <v>2.7267931715512006</v>
      </c>
    </row>
    <row r="116" spans="1:8" x14ac:dyDescent="0.2">
      <c r="A116" s="15">
        <f>DATE(2019,10,23)</f>
        <v>43761</v>
      </c>
      <c r="B116" s="2">
        <v>4.222275163757927</v>
      </c>
      <c r="C116" s="2">
        <v>2.6864608090365172</v>
      </c>
      <c r="D116" s="2">
        <v>3.1497293801955095</v>
      </c>
      <c r="E116" s="2">
        <v>2.0869296993957454</v>
      </c>
      <c r="F116" s="2">
        <v>2.4370098648016869</v>
      </c>
      <c r="G116" s="2">
        <v>2.4502755161241119</v>
      </c>
      <c r="H116" s="2">
        <v>2.7504077608013766</v>
      </c>
    </row>
    <row r="117" spans="1:8" x14ac:dyDescent="0.2">
      <c r="A117" s="15">
        <f>DATE(2019,10,24)</f>
        <v>43762</v>
      </c>
      <c r="B117" s="2">
        <v>4.2130821480510949</v>
      </c>
      <c r="C117" s="2">
        <v>2.7078937302798867</v>
      </c>
      <c r="D117" s="2">
        <v>3.1753328387455371</v>
      </c>
      <c r="E117" s="2">
        <v>2.1045948775944234</v>
      </c>
      <c r="F117" s="2">
        <v>2.4578123375755601</v>
      </c>
      <c r="G117" s="2">
        <v>2.4711970794255578</v>
      </c>
      <c r="H117" s="2">
        <v>2.7740277785167855</v>
      </c>
    </row>
    <row r="118" spans="1:8" x14ac:dyDescent="0.2">
      <c r="A118" s="15">
        <f>DATE(2019,10,25)</f>
        <v>43763</v>
      </c>
      <c r="B118" s="2">
        <v>4.4296889903616021</v>
      </c>
      <c r="C118" s="2">
        <v>2.729331125044987</v>
      </c>
      <c r="D118" s="2">
        <v>3.200942652494887</v>
      </c>
      <c r="E118" s="2">
        <v>2.1222631125852098</v>
      </c>
      <c r="F118" s="2">
        <v>2.478619034827223</v>
      </c>
      <c r="G118" s="2">
        <v>2.4921229151587676</v>
      </c>
      <c r="H118" s="2">
        <v>2.797653225945318</v>
      </c>
    </row>
    <row r="119" spans="1:8" x14ac:dyDescent="0.2">
      <c r="A119" s="15">
        <f>DATE(2019,10,28)</f>
        <v>43766</v>
      </c>
      <c r="B119" s="2">
        <v>4.5634337021523752</v>
      </c>
      <c r="C119" s="2">
        <v>2.7507729942655157</v>
      </c>
      <c r="D119" s="2">
        <v>3.2265588230210311</v>
      </c>
      <c r="E119" s="2">
        <v>2.1399344048970592</v>
      </c>
      <c r="F119" s="2">
        <v>2.4994299574145673</v>
      </c>
      <c r="G119" s="2">
        <v>2.5130530241962212</v>
      </c>
      <c r="H119" s="2">
        <v>2.8212841043351311</v>
      </c>
    </row>
    <row r="120" spans="1:8" x14ac:dyDescent="0.2">
      <c r="A120" s="15">
        <f>DATE(2019,10,29)</f>
        <v>43767</v>
      </c>
      <c r="B120" s="2">
        <v>4.632509149774533</v>
      </c>
      <c r="C120" s="2">
        <v>2.7722193388754146</v>
      </c>
      <c r="D120" s="2">
        <v>3.2521813519018168</v>
      </c>
      <c r="E120" s="2">
        <v>2.1576087550589929</v>
      </c>
      <c r="F120" s="2">
        <v>2.5202451061956621</v>
      </c>
      <c r="G120" s="2">
        <v>2.5339874074105762</v>
      </c>
      <c r="H120" s="2">
        <v>2.8449204149346929</v>
      </c>
    </row>
    <row r="121" spans="1:8" x14ac:dyDescent="0.2">
      <c r="A121" s="15">
        <f>DATE(2019,10,30)</f>
        <v>43768</v>
      </c>
      <c r="B121" s="2">
        <v>5.0481915268208555</v>
      </c>
      <c r="C121" s="2">
        <v>2.793670159808781</v>
      </c>
      <c r="D121" s="2">
        <v>3.277810240715473</v>
      </c>
      <c r="E121" s="2">
        <v>2.1752861636001652</v>
      </c>
      <c r="F121" s="2">
        <v>2.541064482028732</v>
      </c>
      <c r="G121" s="2">
        <v>2.5549260656746675</v>
      </c>
      <c r="H121" s="2">
        <v>2.8685621589927379</v>
      </c>
    </row>
    <row r="122" spans="1:8" x14ac:dyDescent="0.2">
      <c r="A122" s="15">
        <f>DATE(2019,10,31)</f>
        <v>43769</v>
      </c>
      <c r="B122" s="2">
        <v>4.4631141212877257</v>
      </c>
      <c r="C122" s="2">
        <v>2.8151254579999341</v>
      </c>
      <c r="D122" s="2">
        <v>3.3034454910406685</v>
      </c>
      <c r="E122" s="2">
        <v>2.1929666310497975</v>
      </c>
      <c r="F122" s="2">
        <v>2.5618880857722015</v>
      </c>
      <c r="G122" s="2">
        <v>2.5758689998615081</v>
      </c>
      <c r="H122" s="2">
        <v>2.8922093377582891</v>
      </c>
    </row>
    <row r="123" spans="1:8" x14ac:dyDescent="0.2">
      <c r="A123" s="15">
        <f>DATE(2019,11,1)</f>
        <v>43770</v>
      </c>
      <c r="B123" s="2">
        <v>4.7469550305421881</v>
      </c>
      <c r="C123" s="2">
        <v>2.8346447750099202</v>
      </c>
      <c r="D123" s="2">
        <v>3.3271373518935166</v>
      </c>
      <c r="E123" s="2">
        <v>2.2363988106955279</v>
      </c>
      <c r="F123" s="2">
        <v>2.6085583009239022</v>
      </c>
      <c r="G123" s="2">
        <v>2.6226621455941679</v>
      </c>
      <c r="H123" s="2">
        <v>2.9417882604402257</v>
      </c>
    </row>
    <row r="124" spans="1:8" x14ac:dyDescent="0.2">
      <c r="A124" s="15">
        <f>DATE(2019,11,4)</f>
        <v>43773</v>
      </c>
      <c r="B124" s="2">
        <v>4.7395131255660194</v>
      </c>
      <c r="C124" s="2">
        <v>2.8541677977367064</v>
      </c>
      <c r="D124" s="2">
        <v>3.3508346462947536</v>
      </c>
      <c r="E124" s="2">
        <v>2.2798494490893662</v>
      </c>
      <c r="F124" s="2">
        <v>2.6552497530967001</v>
      </c>
      <c r="G124" s="2">
        <v>2.6694766374631973</v>
      </c>
      <c r="H124" s="2">
        <v>2.9913910728762039</v>
      </c>
    </row>
    <row r="125" spans="1:8" x14ac:dyDescent="0.2">
      <c r="A125" s="15">
        <f>DATE(2019,11,5)</f>
        <v>43774</v>
      </c>
      <c r="B125" s="2">
        <v>4.5883816643682795</v>
      </c>
      <c r="C125" s="2">
        <v>2.8736945268837966</v>
      </c>
      <c r="D125" s="2">
        <v>3.3745373754905379</v>
      </c>
      <c r="E125" s="2">
        <v>2.3233185540763035</v>
      </c>
      <c r="F125" s="2">
        <v>2.7019624519543983</v>
      </c>
      <c r="G125" s="2">
        <v>2.7163124852062959</v>
      </c>
      <c r="H125" s="2">
        <v>3.0410177865775712</v>
      </c>
    </row>
    <row r="126" spans="1:8" x14ac:dyDescent="0.2">
      <c r="A126" s="15">
        <f>DATE(2019,11,6)</f>
        <v>43775</v>
      </c>
      <c r="B126" s="2">
        <v>4.8237116300644312</v>
      </c>
      <c r="C126" s="2">
        <v>2.8932249631548723</v>
      </c>
      <c r="D126" s="2">
        <v>3.398245540727296</v>
      </c>
      <c r="E126" s="2">
        <v>2.3668061335046842</v>
      </c>
      <c r="F126" s="2">
        <v>2.7486964071651743</v>
      </c>
      <c r="G126" s="2">
        <v>2.7631696985655818</v>
      </c>
      <c r="H126" s="2">
        <v>3.0906684130612261</v>
      </c>
    </row>
    <row r="127" spans="1:8" x14ac:dyDescent="0.2">
      <c r="A127" s="15">
        <f>DATE(2019,11,7)</f>
        <v>43776</v>
      </c>
      <c r="B127" s="2">
        <v>4.9776768101050139</v>
      </c>
      <c r="C127" s="2">
        <v>2.912759107253704</v>
      </c>
      <c r="D127" s="2">
        <v>3.4219591432517404</v>
      </c>
      <c r="E127" s="2">
        <v>2.4103121952261608</v>
      </c>
      <c r="F127" s="2">
        <v>2.795451628401624</v>
      </c>
      <c r="G127" s="2">
        <v>2.8100482872876587</v>
      </c>
      <c r="H127" s="2">
        <v>3.1403429638496405</v>
      </c>
    </row>
    <row r="128" spans="1:8" x14ac:dyDescent="0.2">
      <c r="A128" s="15">
        <f>DATE(2019,11,8)</f>
        <v>43777</v>
      </c>
      <c r="B128" s="2">
        <v>4.773395287555271</v>
      </c>
      <c r="C128" s="2">
        <v>2.9322969598842397</v>
      </c>
      <c r="D128" s="2">
        <v>3.4456781843108519</v>
      </c>
      <c r="E128" s="2">
        <v>2.453836747095739</v>
      </c>
      <c r="F128" s="2">
        <v>2.84222812534074</v>
      </c>
      <c r="G128" s="2">
        <v>2.8569482611235708</v>
      </c>
      <c r="H128" s="2">
        <v>3.190041450470793</v>
      </c>
    </row>
    <row r="129" spans="1:8" x14ac:dyDescent="0.2">
      <c r="A129" s="15">
        <f>DATE(2019,11,11)</f>
        <v>43780</v>
      </c>
      <c r="B129" s="2">
        <v>4.8612525655918892</v>
      </c>
      <c r="C129" s="2">
        <v>2.9518385217505161</v>
      </c>
      <c r="D129" s="2">
        <v>3.4694026651519438</v>
      </c>
      <c r="E129" s="2">
        <v>2.497379796971777</v>
      </c>
      <c r="F129" s="2">
        <v>2.8890259076638891</v>
      </c>
      <c r="G129" s="2">
        <v>2.9038696298287814</v>
      </c>
      <c r="H129" s="2">
        <v>3.2397638844582355</v>
      </c>
    </row>
    <row r="130" spans="1:8" x14ac:dyDescent="0.2">
      <c r="A130" s="15">
        <f>DATE(2019,11,12)</f>
        <v>43781</v>
      </c>
      <c r="B130" s="2">
        <v>4.5947649490505338</v>
      </c>
      <c r="C130" s="2">
        <v>2.9713837935567478</v>
      </c>
      <c r="D130" s="2">
        <v>3.4931325870225738</v>
      </c>
      <c r="E130" s="2">
        <v>2.5409413527159419</v>
      </c>
      <c r="F130" s="2">
        <v>2.9358449850568791</v>
      </c>
      <c r="G130" s="2">
        <v>2.9508124031632166</v>
      </c>
      <c r="H130" s="2">
        <v>3.2895102773510709</v>
      </c>
    </row>
    <row r="131" spans="1:8" x14ac:dyDescent="0.2">
      <c r="A131" s="15">
        <f>DATE(2019,11,13)</f>
        <v>43782</v>
      </c>
      <c r="B131" s="2">
        <v>4.4627227410956039</v>
      </c>
      <c r="C131" s="2">
        <v>2.9909327760072379</v>
      </c>
      <c r="D131" s="2">
        <v>3.5168679511706098</v>
      </c>
      <c r="E131" s="2">
        <v>2.5845214221932533</v>
      </c>
      <c r="F131" s="2">
        <v>2.9826853672099141</v>
      </c>
      <c r="G131" s="2">
        <v>2.9977765908912657</v>
      </c>
      <c r="H131" s="2">
        <v>3.3392806406939761</v>
      </c>
    </row>
    <row r="132" spans="1:8" x14ac:dyDescent="0.2">
      <c r="A132" s="15">
        <f>DATE(2019,11,14)</f>
        <v>43783</v>
      </c>
      <c r="B132" s="2">
        <v>4.3844088271636439</v>
      </c>
      <c r="C132" s="2">
        <v>3.0104854698064676</v>
      </c>
      <c r="D132" s="2">
        <v>3.5406087588441881</v>
      </c>
      <c r="E132" s="2">
        <v>2.6281200132721061</v>
      </c>
      <c r="F132" s="2">
        <v>3.0295470638175948</v>
      </c>
      <c r="G132" s="2">
        <v>3.0447622027817589</v>
      </c>
      <c r="H132" s="2">
        <v>3.3890749860371994</v>
      </c>
    </row>
    <row r="133" spans="1:8" x14ac:dyDescent="0.2">
      <c r="A133" s="15">
        <f>DATE(2019,11,18)</f>
        <v>43787</v>
      </c>
      <c r="B133" s="2">
        <v>4.5110354695243382</v>
      </c>
      <c r="C133" s="2">
        <v>3.0300418756590286</v>
      </c>
      <c r="D133" s="2">
        <v>3.5643550112917528</v>
      </c>
      <c r="E133" s="2">
        <v>2.6717371338241813</v>
      </c>
      <c r="F133" s="2">
        <v>3.0764300845789627</v>
      </c>
      <c r="G133" s="2">
        <v>3.0917692486079895</v>
      </c>
      <c r="H133" s="2">
        <v>3.4388933249365206</v>
      </c>
    </row>
    <row r="134" spans="1:8" x14ac:dyDescent="0.2">
      <c r="A134" s="15">
        <f>DATE(2019,11,19)</f>
        <v>43788</v>
      </c>
      <c r="B134" s="2">
        <v>4.3626676574898715</v>
      </c>
      <c r="C134" s="2">
        <v>3.0496019942696462</v>
      </c>
      <c r="D134" s="2">
        <v>3.5881067097620178</v>
      </c>
      <c r="E134" s="2">
        <v>2.7153727917245574</v>
      </c>
      <c r="F134" s="2">
        <v>3.1233344391974338</v>
      </c>
      <c r="G134" s="2">
        <v>3.1387977381477139</v>
      </c>
      <c r="H134" s="2">
        <v>3.4887356689533129</v>
      </c>
    </row>
    <row r="135" spans="1:8" x14ac:dyDescent="0.2">
      <c r="A135" s="15">
        <f>DATE(2019,11,20)</f>
        <v>43789</v>
      </c>
      <c r="B135" s="2">
        <v>4.3266089166255961</v>
      </c>
      <c r="C135" s="2">
        <v>3.0691658263431787</v>
      </c>
      <c r="D135" s="2">
        <v>3.6118638555039828</v>
      </c>
      <c r="E135" s="2">
        <v>2.7590269948516211</v>
      </c>
      <c r="F135" s="2">
        <v>3.170260137380887</v>
      </c>
      <c r="G135" s="2">
        <v>3.1858476811831289</v>
      </c>
      <c r="H135" s="2">
        <v>3.5386020296545251</v>
      </c>
    </row>
    <row r="136" spans="1:8" x14ac:dyDescent="0.2">
      <c r="A136" s="15">
        <f>DATE(2019,11,21)</f>
        <v>43790</v>
      </c>
      <c r="B136" s="2">
        <v>4.509347484631121</v>
      </c>
      <c r="C136" s="2">
        <v>3.08873337258464</v>
      </c>
      <c r="D136" s="2">
        <v>3.6356264497669382</v>
      </c>
      <c r="E136" s="2">
        <v>2.8026997510871565</v>
      </c>
      <c r="F136" s="2">
        <v>3.2172071888415976</v>
      </c>
      <c r="G136" s="2">
        <v>3.2329190875009406</v>
      </c>
      <c r="H136" s="2">
        <v>3.5884924186126992</v>
      </c>
    </row>
    <row r="137" spans="1:8" x14ac:dyDescent="0.2">
      <c r="A137" s="15">
        <f>DATE(2019,11,22)</f>
        <v>43791</v>
      </c>
      <c r="B137" s="2">
        <v>4.7623438471941171</v>
      </c>
      <c r="C137" s="2">
        <v>3.1083046336991327</v>
      </c>
      <c r="D137" s="2">
        <v>3.6593944938004608</v>
      </c>
      <c r="E137" s="2">
        <v>2.8463910683161897</v>
      </c>
      <c r="F137" s="2">
        <v>3.2641756032961928</v>
      </c>
      <c r="G137" s="2">
        <v>3.2800119668922272</v>
      </c>
      <c r="H137" s="2">
        <v>3.6384068474058395</v>
      </c>
    </row>
    <row r="138" spans="1:8" x14ac:dyDescent="0.2">
      <c r="A138" s="15">
        <f>DATE(2019,11,25)</f>
        <v>43794</v>
      </c>
      <c r="B138" s="2">
        <v>4.8627265538962128</v>
      </c>
      <c r="C138" s="2">
        <v>3.1278796103919371</v>
      </c>
      <c r="D138" s="2">
        <v>3.6831679888544189</v>
      </c>
      <c r="E138" s="2">
        <v>2.8901009544272549</v>
      </c>
      <c r="F138" s="2">
        <v>3.3111653904658529</v>
      </c>
      <c r="G138" s="2">
        <v>3.3271263291526409</v>
      </c>
      <c r="H138" s="2">
        <v>3.6883453276176814</v>
      </c>
    </row>
    <row r="139" spans="1:8" x14ac:dyDescent="0.2">
      <c r="A139" s="15">
        <f>DATE(2019,11,26)</f>
        <v>43795</v>
      </c>
      <c r="B139" s="2">
        <v>4.7271619242119423</v>
      </c>
      <c r="C139" s="2">
        <v>3.1474583033684445</v>
      </c>
      <c r="D139" s="2">
        <v>3.7069469361789449</v>
      </c>
      <c r="E139" s="2">
        <v>2.9338294173121282</v>
      </c>
      <c r="F139" s="2">
        <v>3.3581765600760871</v>
      </c>
      <c r="G139" s="2">
        <v>3.3742621840822551</v>
      </c>
      <c r="H139" s="2">
        <v>3.7383078708374429</v>
      </c>
    </row>
    <row r="140" spans="1:8" x14ac:dyDescent="0.2">
      <c r="A140" s="15">
        <f>DATE(2019,11,27)</f>
        <v>43796</v>
      </c>
      <c r="B140" s="2">
        <v>4.7408280367600142</v>
      </c>
      <c r="C140" s="2">
        <v>3.1670407133342016</v>
      </c>
      <c r="D140" s="2">
        <v>3.7307313370245065</v>
      </c>
      <c r="E140" s="2">
        <v>2.9775764648659608</v>
      </c>
      <c r="F140" s="2">
        <v>3.4052091218568452</v>
      </c>
      <c r="G140" s="2">
        <v>3.4214195414856041</v>
      </c>
      <c r="H140" s="2">
        <v>3.7882944886599819</v>
      </c>
    </row>
    <row r="141" spans="1:8" x14ac:dyDescent="0.2">
      <c r="A141" s="15">
        <f>DATE(2019,11,28)</f>
        <v>43797</v>
      </c>
      <c r="B141" s="2">
        <v>4.7440411418858686</v>
      </c>
      <c r="C141" s="2">
        <v>3.1866268409948661</v>
      </c>
      <c r="D141" s="2">
        <v>3.754521192641791</v>
      </c>
      <c r="E141" s="2">
        <v>3.0213421049872791</v>
      </c>
      <c r="F141" s="2">
        <v>3.4522630855425174</v>
      </c>
      <c r="G141" s="2">
        <v>3.4685984111717079</v>
      </c>
      <c r="H141" s="2">
        <v>3.838305192685687</v>
      </c>
    </row>
    <row r="142" spans="1:8" x14ac:dyDescent="0.2">
      <c r="A142" s="15">
        <f>DATE(2019,11,29)</f>
        <v>43798</v>
      </c>
      <c r="B142" s="2">
        <v>4.8055541141823532</v>
      </c>
      <c r="C142" s="2">
        <v>3.2062166870562292</v>
      </c>
      <c r="D142" s="2">
        <v>3.7783165042818418</v>
      </c>
      <c r="E142" s="2">
        <v>3.0651263455779398</v>
      </c>
      <c r="F142" s="2">
        <v>3.4993384608719151</v>
      </c>
      <c r="G142" s="2">
        <v>3.5157988029540288</v>
      </c>
      <c r="H142" s="2">
        <v>3.8883399945205621</v>
      </c>
    </row>
    <row r="143" spans="1:8" x14ac:dyDescent="0.2">
      <c r="A143" s="15">
        <f>DATE(2019,12,2)</f>
        <v>43801</v>
      </c>
      <c r="B143" s="2">
        <v>4.8342302883576327</v>
      </c>
      <c r="C143" s="2">
        <v>3.2258102522242149</v>
      </c>
      <c r="D143" s="2">
        <v>3.8021172731959259</v>
      </c>
      <c r="E143" s="2">
        <v>3.1407085014067748</v>
      </c>
      <c r="F143" s="2">
        <v>3.578349408636039</v>
      </c>
      <c r="G143" s="2">
        <v>3.5949399895224281</v>
      </c>
      <c r="H143" s="2">
        <v>3.9704338643345549</v>
      </c>
    </row>
    <row r="144" spans="1:8" x14ac:dyDescent="0.2">
      <c r="A144" s="15">
        <f>DATE(2019,12,3)</f>
        <v>43802</v>
      </c>
      <c r="B144" s="2">
        <v>4.7558740801145971</v>
      </c>
      <c r="C144" s="2">
        <v>3.2454075372049251</v>
      </c>
      <c r="D144" s="2">
        <v>3.825923500635664</v>
      </c>
      <c r="E144" s="2">
        <v>3.2163460849295782</v>
      </c>
      <c r="F144" s="2">
        <v>3.6574206730162868</v>
      </c>
      <c r="G144" s="2">
        <v>3.6741416820955441</v>
      </c>
      <c r="H144" s="2">
        <v>4.052592605754568</v>
      </c>
    </row>
    <row r="145" spans="1:8" x14ac:dyDescent="0.2">
      <c r="A145" s="15">
        <f>DATE(2019,12,4)</f>
        <v>43803</v>
      </c>
      <c r="B145" s="2">
        <v>5.0258550805000413</v>
      </c>
      <c r="C145" s="2">
        <v>3.2650085427045279</v>
      </c>
      <c r="D145" s="2">
        <v>3.8497351878528985</v>
      </c>
      <c r="E145" s="2">
        <v>3.2920391367938562</v>
      </c>
      <c r="F145" s="2">
        <v>3.7365523000580936</v>
      </c>
      <c r="G145" s="2">
        <v>3.7534039269321751</v>
      </c>
      <c r="H145" s="2">
        <v>4.1348162700429514</v>
      </c>
    </row>
    <row r="146" spans="1:8" x14ac:dyDescent="0.2">
      <c r="A146" s="15">
        <f>DATE(2019,12,5)</f>
        <v>43804</v>
      </c>
      <c r="B146" s="2">
        <v>5.0338171423767397</v>
      </c>
      <c r="C146" s="2">
        <v>3.2846132694293706</v>
      </c>
      <c r="D146" s="2">
        <v>3.8735523360998059</v>
      </c>
      <c r="E146" s="2">
        <v>3.3677876976770271</v>
      </c>
      <c r="F146" s="2">
        <v>3.8157443358420862</v>
      </c>
      <c r="G146" s="2">
        <v>3.8327267703265329</v>
      </c>
      <c r="H146" s="2">
        <v>4.217104908502578</v>
      </c>
    </row>
    <row r="147" spans="1:8" x14ac:dyDescent="0.2">
      <c r="A147" s="15">
        <f>DATE(2019,12,6)</f>
        <v>43805</v>
      </c>
      <c r="B147" s="2">
        <v>5.2092962390763109</v>
      </c>
      <c r="C147" s="2">
        <v>3.3042217180859308</v>
      </c>
      <c r="D147" s="2">
        <v>3.8973749466288066</v>
      </c>
      <c r="E147" s="2">
        <v>3.4435918082861732</v>
      </c>
      <c r="F147" s="2">
        <v>3.8949968264839541</v>
      </c>
      <c r="G147" s="2">
        <v>3.9121102586081151</v>
      </c>
      <c r="H147" s="2">
        <v>4.2994585724767997</v>
      </c>
    </row>
    <row r="148" spans="1:8" x14ac:dyDescent="0.2">
      <c r="A148" s="15">
        <f>DATE(2019,12,9)</f>
        <v>43808</v>
      </c>
      <c r="B148" s="2">
        <v>5.1643089797640762</v>
      </c>
      <c r="C148" s="2">
        <v>3.3238338893808006</v>
      </c>
      <c r="D148" s="2">
        <v>3.921203020692654</v>
      </c>
      <c r="E148" s="2">
        <v>3.5194515093584182</v>
      </c>
      <c r="F148" s="2">
        <v>3.974309818134758</v>
      </c>
      <c r="G148" s="2">
        <v>3.9915544381419639</v>
      </c>
      <c r="H148" s="2">
        <v>4.3818773133496469</v>
      </c>
    </row>
    <row r="149" spans="1:8" x14ac:dyDescent="0.2">
      <c r="A149" s="15">
        <f>DATE(2019,12,10)</f>
        <v>43809</v>
      </c>
      <c r="B149" s="2">
        <v>5.0969360359777616</v>
      </c>
      <c r="C149" s="2">
        <v>3.3434497840207245</v>
      </c>
      <c r="D149" s="2">
        <v>3.9450365595443682</v>
      </c>
      <c r="E149" s="2">
        <v>3.5953668416606854</v>
      </c>
      <c r="F149" s="2">
        <v>4.0536833569807085</v>
      </c>
      <c r="G149" s="2">
        <v>4.0710593553285213</v>
      </c>
      <c r="H149" s="2">
        <v>4.4643611825457175</v>
      </c>
    </row>
    <row r="150" spans="1:8" x14ac:dyDescent="0.2">
      <c r="A150" s="15">
        <f>DATE(2019,12,11)</f>
        <v>43810</v>
      </c>
      <c r="B150" s="2">
        <v>5.2332935261803382</v>
      </c>
      <c r="C150" s="2">
        <v>3.3630694027125596</v>
      </c>
      <c r="D150" s="2">
        <v>3.9688755644372349</v>
      </c>
      <c r="E150" s="2">
        <v>3.6713378459897195</v>
      </c>
      <c r="F150" s="2">
        <v>4.1331174892432099</v>
      </c>
      <c r="G150" s="2">
        <v>4.1506250566036185</v>
      </c>
      <c r="H150" s="2">
        <v>4.5469102315301768</v>
      </c>
    </row>
    <row r="151" spans="1:8" x14ac:dyDescent="0.2">
      <c r="A151" s="15">
        <f>DATE(2019,12,12)</f>
        <v>43811</v>
      </c>
      <c r="B151" s="2">
        <v>5.4172005534369294</v>
      </c>
      <c r="C151" s="2">
        <v>3.3826927461633405</v>
      </c>
      <c r="D151" s="2">
        <v>3.992720036624875</v>
      </c>
      <c r="E151" s="2">
        <v>3.7473645631722841</v>
      </c>
      <c r="F151" s="2">
        <v>4.2126122611790606</v>
      </c>
      <c r="G151" s="2">
        <v>4.2302515884387049</v>
      </c>
      <c r="H151" s="2">
        <v>4.6295245118089356</v>
      </c>
    </row>
    <row r="152" spans="1:8" x14ac:dyDescent="0.2">
      <c r="A152" s="15">
        <f>DATE(2019,12,13)</f>
        <v>43812</v>
      </c>
      <c r="B152" s="2">
        <v>5.5563797685731942</v>
      </c>
      <c r="C152" s="2">
        <v>3.4003593585265168</v>
      </c>
      <c r="D152" s="2">
        <v>4.014597874929926</v>
      </c>
      <c r="E152" s="2">
        <v>3.8234470340650306</v>
      </c>
      <c r="F152" s="2">
        <v>4.2921677190802976</v>
      </c>
      <c r="G152" s="2">
        <v>4.3099389973407343</v>
      </c>
      <c r="H152" s="2">
        <v>4.7122040749285832</v>
      </c>
    </row>
    <row r="153" spans="1:8" x14ac:dyDescent="0.2">
      <c r="A153" s="15">
        <f>DATE(2019,12,16)</f>
        <v>43815</v>
      </c>
      <c r="B153" s="2">
        <v>5.4011533343005125</v>
      </c>
      <c r="C153" s="2">
        <v>3.4180289898591454</v>
      </c>
      <c r="D153" s="2">
        <v>4.0364803158630114</v>
      </c>
      <c r="E153" s="2">
        <v>3.8995852995546092</v>
      </c>
      <c r="F153" s="2">
        <v>4.3717839092743516</v>
      </c>
      <c r="G153" s="2">
        <v>4.3896873298521877</v>
      </c>
      <c r="H153" s="2">
        <v>4.7949489724764538</v>
      </c>
    </row>
    <row r="154" spans="1:8" x14ac:dyDescent="0.2">
      <c r="A154" s="15">
        <f>DATE(2019,12,17)</f>
        <v>43816</v>
      </c>
      <c r="B154" s="2">
        <v>5.445854002310746</v>
      </c>
      <c r="C154" s="2">
        <v>3.4357016406771468</v>
      </c>
      <c r="D154" s="2">
        <v>4.0583673603924231</v>
      </c>
      <c r="E154" s="2">
        <v>3.9757794005576219</v>
      </c>
      <c r="F154" s="2">
        <v>4.4514608781239806</v>
      </c>
      <c r="G154" s="2">
        <v>4.4694966325511176</v>
      </c>
      <c r="H154" s="2">
        <v>4.8777592560806049</v>
      </c>
    </row>
    <row r="155" spans="1:8" x14ac:dyDescent="0.2">
      <c r="A155" s="15">
        <f>DATE(2019,12,18)</f>
        <v>43817</v>
      </c>
      <c r="B155" s="2">
        <v>5.736199397855346</v>
      </c>
      <c r="C155" s="2">
        <v>3.4533773114964861</v>
      </c>
      <c r="D155" s="2">
        <v>4.0802590094866531</v>
      </c>
      <c r="E155" s="2">
        <v>4.052029378020694</v>
      </c>
      <c r="F155" s="2">
        <v>4.5311986720273367</v>
      </c>
      <c r="G155" s="2">
        <v>4.549366952051237</v>
      </c>
      <c r="H155" s="2">
        <v>4.9606349774099279</v>
      </c>
    </row>
    <row r="156" spans="1:8" x14ac:dyDescent="0.2">
      <c r="A156" s="15">
        <f>DATE(2019,12,19)</f>
        <v>43818</v>
      </c>
      <c r="B156" s="2">
        <v>5.9149692444608215</v>
      </c>
      <c r="C156" s="2">
        <v>3.4710560028332389</v>
      </c>
      <c r="D156" s="2">
        <v>4.1021552641144154</v>
      </c>
      <c r="E156" s="2">
        <v>4.1283352729204914</v>
      </c>
      <c r="F156" s="2">
        <v>4.6109973374180546</v>
      </c>
      <c r="G156" s="2">
        <v>4.6292983350018968</v>
      </c>
      <c r="H156" s="2">
        <v>5.0435761881741703</v>
      </c>
    </row>
    <row r="157" spans="1:8" x14ac:dyDescent="0.2">
      <c r="A157" s="15">
        <f>DATE(2019,12,20)</f>
        <v>43819</v>
      </c>
      <c r="B157" s="2">
        <v>6.0076158797842449</v>
      </c>
      <c r="C157" s="2">
        <v>3.4887377152035941</v>
      </c>
      <c r="D157" s="2">
        <v>4.1240561252446239</v>
      </c>
      <c r="E157" s="2">
        <v>4.2046971262636346</v>
      </c>
      <c r="F157" s="2">
        <v>4.6908569207650741</v>
      </c>
      <c r="G157" s="2">
        <v>4.7092908280879975</v>
      </c>
      <c r="H157" s="2">
        <v>5.126582940123825</v>
      </c>
    </row>
    <row r="158" spans="1:8" x14ac:dyDescent="0.2">
      <c r="A158" s="15">
        <f>DATE(2019,12,23)</f>
        <v>43822</v>
      </c>
      <c r="B158" s="2">
        <v>6.1581400704257883</v>
      </c>
      <c r="C158" s="2">
        <v>3.5064224491237805</v>
      </c>
      <c r="D158" s="2">
        <v>4.1459615938463701</v>
      </c>
      <c r="E158" s="2">
        <v>4.281114979086964</v>
      </c>
      <c r="F158" s="2">
        <v>4.7707774685729731</v>
      </c>
      <c r="G158" s="2">
        <v>4.7893444780302996</v>
      </c>
      <c r="H158" s="2">
        <v>5.2096552850504407</v>
      </c>
    </row>
    <row r="159" spans="1:8" x14ac:dyDescent="0.2">
      <c r="A159" s="15">
        <f>DATE(2019,12,24)</f>
        <v>43823</v>
      </c>
      <c r="B159" s="2">
        <v>6.1909105864176528</v>
      </c>
      <c r="C159" s="2">
        <v>3.5241102051101425</v>
      </c>
      <c r="D159" s="2">
        <v>4.1678716708889896</v>
      </c>
      <c r="E159" s="2">
        <v>4.3575888724573408</v>
      </c>
      <c r="F159" s="2">
        <v>4.8507590273817236</v>
      </c>
      <c r="G159" s="2">
        <v>4.8694593315851797</v>
      </c>
      <c r="H159" s="2">
        <v>5.292793274786356</v>
      </c>
    </row>
    <row r="160" spans="1:8" x14ac:dyDescent="0.2">
      <c r="A160" s="15">
        <f>DATE(2019,12,26)</f>
        <v>43825</v>
      </c>
      <c r="B160" s="2">
        <v>6.5975142055229252</v>
      </c>
      <c r="C160" s="2">
        <v>3.5418009836791109</v>
      </c>
      <c r="D160" s="2">
        <v>4.1897863573419736</v>
      </c>
      <c r="E160" s="2">
        <v>4.434118847471713</v>
      </c>
      <c r="F160" s="2">
        <v>4.9308016437668689</v>
      </c>
      <c r="G160" s="2">
        <v>4.9496354355447858</v>
      </c>
      <c r="H160" s="2">
        <v>5.375996961204943</v>
      </c>
    </row>
    <row r="161" spans="1:8" x14ac:dyDescent="0.2">
      <c r="A161" s="15">
        <f>DATE(2019,12,27)</f>
        <v>43826</v>
      </c>
      <c r="B161" s="2">
        <v>6.4519245615943133</v>
      </c>
      <c r="C161" s="2">
        <v>3.5594947853471841</v>
      </c>
      <c r="D161" s="2">
        <v>4.2117056541750575</v>
      </c>
      <c r="E161" s="2">
        <v>4.5107049452572268</v>
      </c>
      <c r="F161" s="2">
        <v>5.0109053643395018</v>
      </c>
      <c r="G161" s="2">
        <v>5.0298728367370371</v>
      </c>
      <c r="H161" s="2">
        <v>5.4592663962205634</v>
      </c>
    </row>
    <row r="162" spans="1:8" x14ac:dyDescent="0.2">
      <c r="A162" s="15">
        <f>DATE(2019,12,30)</f>
        <v>43829</v>
      </c>
      <c r="B162" s="2">
        <v>6.2778033016581469</v>
      </c>
      <c r="C162" s="2">
        <v>3.577191610630992</v>
      </c>
      <c r="D162" s="2">
        <v>4.2336295623581766</v>
      </c>
      <c r="E162" s="2">
        <v>4.5873472069711374</v>
      </c>
      <c r="F162" s="2">
        <v>5.0910702357463089</v>
      </c>
      <c r="G162" s="2">
        <v>5.1101715820256466</v>
      </c>
      <c r="H162" s="2">
        <v>5.5426016317885685</v>
      </c>
    </row>
    <row r="163" spans="1:8" x14ac:dyDescent="0.2">
      <c r="A163" s="15">
        <f>DATE(2019,12,31)</f>
        <v>43830</v>
      </c>
      <c r="B163" s="2">
        <v>6.2968729858913219</v>
      </c>
      <c r="C163" s="2">
        <v>3.5948914600472115</v>
      </c>
      <c r="D163" s="2">
        <v>4.2555580828614437</v>
      </c>
      <c r="E163" s="2">
        <v>4.6640456738009206</v>
      </c>
      <c r="F163" s="2">
        <v>5.1712963046695481</v>
      </c>
      <c r="G163" s="2">
        <v>5.1905317183101873</v>
      </c>
      <c r="H163" s="2">
        <v>5.6260027199053653</v>
      </c>
    </row>
    <row r="164" spans="1:8" x14ac:dyDescent="0.2">
      <c r="A164" s="15">
        <f>DATE(2020,1,2)</f>
        <v>43832</v>
      </c>
      <c r="B164" s="2">
        <v>6.8299334388545629</v>
      </c>
      <c r="C164" s="2">
        <v>3.6125943341126292</v>
      </c>
      <c r="D164" s="2">
        <v>4.2774912166551937</v>
      </c>
      <c r="E164" s="2">
        <v>4.6893690046520886</v>
      </c>
      <c r="F164" s="2">
        <v>5.1999014231522311</v>
      </c>
      <c r="G164" s="2">
        <v>5.2192615866659908</v>
      </c>
      <c r="H164" s="2">
        <v>5.6575626799076018</v>
      </c>
    </row>
    <row r="165" spans="1:8" x14ac:dyDescent="0.2">
      <c r="A165" s="15">
        <f>DATE(2020,1,3)</f>
        <v>43833</v>
      </c>
      <c r="B165" s="2">
        <v>6.6941756441077027</v>
      </c>
      <c r="C165" s="2">
        <v>3.6303002333441192</v>
      </c>
      <c r="D165" s="2">
        <v>4.2994289647099615</v>
      </c>
      <c r="E165" s="2">
        <v>4.7146984624504951</v>
      </c>
      <c r="F165" s="2">
        <v>5.2285143218262053</v>
      </c>
      <c r="G165" s="2">
        <v>5.2479993017863436</v>
      </c>
      <c r="H165" s="2">
        <v>5.68913206970032</v>
      </c>
    </row>
    <row r="166" spans="1:8" x14ac:dyDescent="0.2">
      <c r="A166" s="15">
        <f>DATE(2020,1,6)</f>
        <v>43836</v>
      </c>
      <c r="B166" s="2">
        <v>6.4464206198276086</v>
      </c>
      <c r="C166" s="2">
        <v>3.6480091582586249</v>
      </c>
      <c r="D166" s="2">
        <v>4.3213713279965038</v>
      </c>
      <c r="E166" s="2">
        <v>4.7400340486785542</v>
      </c>
      <c r="F166" s="2">
        <v>5.2571350028075559</v>
      </c>
      <c r="G166" s="2">
        <v>5.2767448658143756</v>
      </c>
      <c r="H166" s="2">
        <v>5.7207108921010663</v>
      </c>
    </row>
    <row r="167" spans="1:8" x14ac:dyDescent="0.2">
      <c r="A167" s="15">
        <f>DATE(2020,1,7)</f>
        <v>43837</v>
      </c>
      <c r="B167" s="2">
        <v>6.4684641622627437</v>
      </c>
      <c r="C167" s="2">
        <v>3.6657211093731989</v>
      </c>
      <c r="D167" s="2">
        <v>4.3433183074857551</v>
      </c>
      <c r="E167" s="2">
        <v>4.7653757648190131</v>
      </c>
      <c r="F167" s="2">
        <v>5.2857634682129895</v>
      </c>
      <c r="G167" s="2">
        <v>5.3054982808937945</v>
      </c>
      <c r="H167" s="2">
        <v>5.7522991499281861</v>
      </c>
    </row>
    <row r="168" spans="1:8" x14ac:dyDescent="0.2">
      <c r="A168" s="15">
        <f>DATE(2020,1,8)</f>
        <v>43838</v>
      </c>
      <c r="B168" s="2">
        <v>6.3993609392720918</v>
      </c>
      <c r="C168" s="2">
        <v>3.6834360872049832</v>
      </c>
      <c r="D168" s="2">
        <v>4.3652699041488496</v>
      </c>
      <c r="E168" s="2">
        <v>4.790723612355019</v>
      </c>
      <c r="F168" s="2">
        <v>5.3143997201597459</v>
      </c>
      <c r="G168" s="2">
        <v>5.3342595491689071</v>
      </c>
      <c r="H168" s="2">
        <v>5.783896846000891</v>
      </c>
    </row>
    <row r="169" spans="1:8" x14ac:dyDescent="0.2">
      <c r="A169" s="15">
        <f>DATE(2020,1,9)</f>
        <v>43839</v>
      </c>
      <c r="B169" s="2">
        <v>6.5617995004726426</v>
      </c>
      <c r="C169" s="2">
        <v>3.7011540922711861</v>
      </c>
      <c r="D169" s="2">
        <v>4.387226118957166</v>
      </c>
      <c r="E169" s="2">
        <v>4.8160775927700294</v>
      </c>
      <c r="F169" s="2">
        <v>5.3430437607656645</v>
      </c>
      <c r="G169" s="2">
        <v>5.3630286727845755</v>
      </c>
      <c r="H169" s="2">
        <v>5.8155039831392141</v>
      </c>
    </row>
    <row r="170" spans="1:8" x14ac:dyDescent="0.2">
      <c r="A170" s="15">
        <f>DATE(2020,1,10)</f>
        <v>43840</v>
      </c>
      <c r="B170" s="2">
        <v>6.5113461748962154</v>
      </c>
      <c r="C170" s="2">
        <v>3.7188751250891494</v>
      </c>
      <c r="D170" s="2">
        <v>4.4091869528822825</v>
      </c>
      <c r="E170" s="2">
        <v>4.8414377075479242</v>
      </c>
      <c r="F170" s="2">
        <v>5.3716955921491616</v>
      </c>
      <c r="G170" s="2">
        <v>5.3918056538863057</v>
      </c>
      <c r="H170" s="2">
        <v>5.8471205641640989</v>
      </c>
    </row>
    <row r="171" spans="1:8" x14ac:dyDescent="0.2">
      <c r="A171" s="15">
        <f>DATE(2020,1,13)</f>
        <v>43843</v>
      </c>
      <c r="B171" s="2">
        <v>6.9241588513723862</v>
      </c>
      <c r="C171" s="2">
        <v>3.7365991861761931</v>
      </c>
      <c r="D171" s="2">
        <v>4.4311524068958885</v>
      </c>
      <c r="E171" s="2">
        <v>4.8668039581728273</v>
      </c>
      <c r="F171" s="2">
        <v>5.4003552164291646</v>
      </c>
      <c r="G171" s="2">
        <v>5.4205904946200922</v>
      </c>
      <c r="H171" s="2">
        <v>5.8787465918971993</v>
      </c>
    </row>
    <row r="172" spans="1:8" x14ac:dyDescent="0.2">
      <c r="A172" s="15">
        <f>DATE(2020,1,14)</f>
        <v>43844</v>
      </c>
      <c r="B172" s="2">
        <v>7.0052995403050433</v>
      </c>
      <c r="C172" s="2">
        <v>3.7543262760498801</v>
      </c>
      <c r="D172" s="2">
        <v>4.4531224819700066</v>
      </c>
      <c r="E172" s="2">
        <v>4.8921763461293732</v>
      </c>
      <c r="F172" s="2">
        <v>5.4290226357252891</v>
      </c>
      <c r="G172" s="2">
        <v>5.4493831971326179</v>
      </c>
      <c r="H172" s="2">
        <v>5.9103820691611464</v>
      </c>
    </row>
    <row r="173" spans="1:8" x14ac:dyDescent="0.2">
      <c r="A173" s="15">
        <f>DATE(2020,1,15)</f>
        <v>43845</v>
      </c>
      <c r="B173" s="2">
        <v>7.1239514956215499</v>
      </c>
      <c r="C173" s="2">
        <v>3.7720563952277741</v>
      </c>
      <c r="D173" s="2">
        <v>4.4750971790768146</v>
      </c>
      <c r="E173" s="2">
        <v>4.9175548729024632</v>
      </c>
      <c r="F173" s="2">
        <v>5.4576978521576391</v>
      </c>
      <c r="G173" s="2">
        <v>5.4781837635711206</v>
      </c>
      <c r="H173" s="2">
        <v>5.9420269987793706</v>
      </c>
    </row>
    <row r="174" spans="1:8" x14ac:dyDescent="0.2">
      <c r="A174" s="15">
        <f>DATE(2020,1,16)</f>
        <v>43846</v>
      </c>
      <c r="B174" s="2">
        <v>7.1973447505248034</v>
      </c>
      <c r="C174" s="2">
        <v>3.7897895442275291</v>
      </c>
      <c r="D174" s="2">
        <v>4.497076499188668</v>
      </c>
      <c r="E174" s="2">
        <v>4.9429395399773757</v>
      </c>
      <c r="F174" s="2">
        <v>5.4863808678469406</v>
      </c>
      <c r="G174" s="2">
        <v>5.5069921960833934</v>
      </c>
      <c r="H174" s="2">
        <v>5.9736813835761238</v>
      </c>
    </row>
    <row r="175" spans="1:8" x14ac:dyDescent="0.2">
      <c r="A175" s="15">
        <f>DATE(2020,1,17)</f>
        <v>43847</v>
      </c>
      <c r="B175" s="2">
        <v>7.2905702497775948</v>
      </c>
      <c r="C175" s="2">
        <v>3.8075257235669291</v>
      </c>
      <c r="D175" s="2">
        <v>4.5190604432781889</v>
      </c>
      <c r="E175" s="2">
        <v>4.9683303488397446</v>
      </c>
      <c r="F175" s="2">
        <v>5.5150716849144743</v>
      </c>
      <c r="G175" s="2">
        <v>5.5358084968178289</v>
      </c>
      <c r="H175" s="2">
        <v>6.0053452263765017</v>
      </c>
    </row>
    <row r="176" spans="1:8" x14ac:dyDescent="0.2">
      <c r="A176" s="15">
        <f>DATE(2020,1,20)</f>
        <v>43850</v>
      </c>
      <c r="B176" s="2">
        <v>7.3892403525098516</v>
      </c>
      <c r="C176" s="2">
        <v>3.825264933763739</v>
      </c>
      <c r="D176" s="2">
        <v>4.5410490123180658</v>
      </c>
      <c r="E176" s="2">
        <v>4.9937273009755589</v>
      </c>
      <c r="F176" s="2">
        <v>5.5437703054821208</v>
      </c>
      <c r="G176" s="2">
        <v>5.5646326679234193</v>
      </c>
      <c r="H176" s="2">
        <v>6.0370185300064882</v>
      </c>
    </row>
    <row r="177" spans="1:8" x14ac:dyDescent="0.2">
      <c r="A177" s="15">
        <f>DATE(2020,1,21)</f>
        <v>43851</v>
      </c>
      <c r="B177" s="2">
        <v>7.3731262199857603</v>
      </c>
      <c r="C177" s="2">
        <v>3.843007175335944</v>
      </c>
      <c r="D177" s="2">
        <v>4.563042207281387</v>
      </c>
      <c r="E177" s="2">
        <v>5.0191303978711854</v>
      </c>
      <c r="F177" s="2">
        <v>5.5724767316723156</v>
      </c>
      <c r="G177" s="2">
        <v>5.5934647115497338</v>
      </c>
      <c r="H177" s="2">
        <v>6.0687012972928667</v>
      </c>
    </row>
    <row r="178" spans="1:8" x14ac:dyDescent="0.2">
      <c r="A178" s="15">
        <f>DATE(2020,1,22)</f>
        <v>43852</v>
      </c>
      <c r="B178" s="2">
        <v>7.4189429528019879</v>
      </c>
      <c r="C178" s="2">
        <v>3.8607524488015521</v>
      </c>
      <c r="D178" s="2">
        <v>4.5850400291413074</v>
      </c>
      <c r="E178" s="2">
        <v>5.0445396410133458</v>
      </c>
      <c r="F178" s="2">
        <v>5.6011909656080716</v>
      </c>
      <c r="G178" s="2">
        <v>5.6223046298469415</v>
      </c>
      <c r="H178" s="2">
        <v>6.100393531063264</v>
      </c>
    </row>
    <row r="179" spans="1:8" x14ac:dyDescent="0.2">
      <c r="A179" s="15">
        <f>DATE(2020,1,23)</f>
        <v>43853</v>
      </c>
      <c r="B179" s="2">
        <v>7.4545162559763067</v>
      </c>
      <c r="C179" s="2">
        <v>3.878500754678682</v>
      </c>
      <c r="D179" s="2">
        <v>4.6070424788712261</v>
      </c>
      <c r="E179" s="2">
        <v>5.0699550318891173</v>
      </c>
      <c r="F179" s="2">
        <v>5.6299130094130012</v>
      </c>
      <c r="G179" s="2">
        <v>5.6511524249657885</v>
      </c>
      <c r="H179" s="2">
        <v>6.1320952341461954</v>
      </c>
    </row>
    <row r="180" spans="1:8" x14ac:dyDescent="0.2">
      <c r="A180" s="15">
        <f>DATE(2020,1,24)</f>
        <v>43854</v>
      </c>
      <c r="B180" s="2">
        <v>7.4034493472599383</v>
      </c>
      <c r="C180" s="2">
        <v>3.8962520934855194</v>
      </c>
      <c r="D180" s="2">
        <v>4.6290495574447643</v>
      </c>
      <c r="E180" s="2">
        <v>5.0953765719859323</v>
      </c>
      <c r="F180" s="2">
        <v>5.6586428652112719</v>
      </c>
      <c r="G180" s="2">
        <v>5.6800080990575985</v>
      </c>
      <c r="H180" s="2">
        <v>6.1638064093709755</v>
      </c>
    </row>
    <row r="181" spans="1:8" x14ac:dyDescent="0.2">
      <c r="A181" s="15">
        <f>DATE(2020,1,27)</f>
        <v>43857</v>
      </c>
      <c r="B181" s="2">
        <v>7.2544275515495471</v>
      </c>
      <c r="C181" s="2">
        <v>3.9140064657403384</v>
      </c>
      <c r="D181" s="2">
        <v>4.6510612658357209</v>
      </c>
      <c r="E181" s="2">
        <v>5.1208042627916006</v>
      </c>
      <c r="F181" s="2">
        <v>5.6873805351276507</v>
      </c>
      <c r="G181" s="2">
        <v>5.7088716542743168</v>
      </c>
      <c r="H181" s="2">
        <v>6.1955270595678069</v>
      </c>
    </row>
    <row r="182" spans="1:8" x14ac:dyDescent="0.2">
      <c r="A182" s="15">
        <f>DATE(2020,1,28)</f>
        <v>43858</v>
      </c>
      <c r="B182" s="2">
        <v>7.4813289554302997</v>
      </c>
      <c r="C182" s="2">
        <v>3.9317638719615244</v>
      </c>
      <c r="D182" s="2">
        <v>4.6730776050180944</v>
      </c>
      <c r="E182" s="2">
        <v>5.146238105794243</v>
      </c>
      <c r="F182" s="2">
        <v>5.7161260212874154</v>
      </c>
      <c r="G182" s="2">
        <v>5.7377430927684214</v>
      </c>
      <c r="H182" s="2">
        <v>6.2272571875676697</v>
      </c>
    </row>
    <row r="183" spans="1:8" x14ac:dyDescent="0.2">
      <c r="A183" s="15">
        <f>DATE(2020,1,29)</f>
        <v>43859</v>
      </c>
      <c r="B183" s="2">
        <v>7.4885360322912042</v>
      </c>
      <c r="C183" s="2">
        <v>3.9495243126675295</v>
      </c>
      <c r="D183" s="2">
        <v>4.6950985759661279</v>
      </c>
      <c r="E183" s="2">
        <v>5.1716781024823577</v>
      </c>
      <c r="F183" s="2">
        <v>5.7448793258164876</v>
      </c>
      <c r="G183" s="2">
        <v>5.7666224166929902</v>
      </c>
      <c r="H183" s="2">
        <v>6.258996796202454</v>
      </c>
    </row>
    <row r="184" spans="1:8" x14ac:dyDescent="0.2">
      <c r="A184" s="15">
        <f>DATE(2020,1,30)</f>
        <v>43860</v>
      </c>
      <c r="B184" s="2">
        <v>7.5726164914736049</v>
      </c>
      <c r="C184" s="2">
        <v>3.9672877883769164</v>
      </c>
      <c r="D184" s="2">
        <v>4.7171241796542418</v>
      </c>
      <c r="E184" s="2">
        <v>5.197124254344887</v>
      </c>
      <c r="F184" s="2">
        <v>5.7736404508414108</v>
      </c>
      <c r="G184" s="2">
        <v>5.7955096282017893</v>
      </c>
      <c r="H184" s="2">
        <v>6.2907458883048939</v>
      </c>
    </row>
    <row r="185" spans="1:8" x14ac:dyDescent="0.2">
      <c r="A185" s="15">
        <f>DATE(2020,1,31)</f>
        <v>43861</v>
      </c>
      <c r="B185" s="2">
        <v>7.3399643238017731</v>
      </c>
      <c r="C185" s="2">
        <v>3.9850542996083149</v>
      </c>
      <c r="D185" s="2">
        <v>4.7391544170570565</v>
      </c>
      <c r="E185" s="2">
        <v>5.2225765628710397</v>
      </c>
      <c r="F185" s="2">
        <v>5.8024093984892167</v>
      </c>
      <c r="G185" s="2">
        <v>5.8244047294490287</v>
      </c>
      <c r="H185" s="2">
        <v>6.322504466708545</v>
      </c>
    </row>
    <row r="186" spans="1:8" x14ac:dyDescent="0.2">
      <c r="A186" s="15">
        <f>DATE(2020,2,3)</f>
        <v>43864</v>
      </c>
      <c r="B186" s="2">
        <v>7.4622782089483364</v>
      </c>
      <c r="C186" s="2">
        <v>4.0028238468804656</v>
      </c>
      <c r="D186" s="2">
        <v>4.7611892891494145</v>
      </c>
      <c r="E186" s="2">
        <v>5.2488857068458294</v>
      </c>
      <c r="F186" s="2">
        <v>5.8320415615577881</v>
      </c>
      <c r="G186" s="2">
        <v>5.8541632920593889</v>
      </c>
      <c r="H186" s="2">
        <v>6.3551321528135363</v>
      </c>
    </row>
    <row r="187" spans="1:8" x14ac:dyDescent="0.2">
      <c r="A187" s="15">
        <f>DATE(2020,2,4)</f>
        <v>43865</v>
      </c>
      <c r="B187" s="2">
        <v>7.5894805589465264</v>
      </c>
      <c r="C187" s="2">
        <v>4.0205964307121533</v>
      </c>
      <c r="D187" s="2">
        <v>4.783228796906358</v>
      </c>
      <c r="E187" s="2">
        <v>5.275201428981724</v>
      </c>
      <c r="F187" s="2">
        <v>5.8616820237293421</v>
      </c>
      <c r="G187" s="2">
        <v>5.8839302229856782</v>
      </c>
      <c r="H187" s="2">
        <v>6.3877698515297574</v>
      </c>
    </row>
    <row r="188" spans="1:8" x14ac:dyDescent="0.2">
      <c r="A188" s="15">
        <f>DATE(2020,2,5)</f>
        <v>43866</v>
      </c>
      <c r="B188" s="2">
        <v>7.7268051369786983</v>
      </c>
      <c r="C188" s="2">
        <v>4.0383720516223187</v>
      </c>
      <c r="D188" s="2">
        <v>4.805272941303107</v>
      </c>
      <c r="E188" s="2">
        <v>5.3015237309234076</v>
      </c>
      <c r="F188" s="2">
        <v>5.8913307873281529</v>
      </c>
      <c r="G188" s="2">
        <v>5.9137055245810588</v>
      </c>
      <c r="H188" s="2">
        <v>6.4204175659297924</v>
      </c>
    </row>
    <row r="189" spans="1:8" x14ac:dyDescent="0.2">
      <c r="A189" s="15">
        <f>DATE(2020,2,6)</f>
        <v>43867</v>
      </c>
      <c r="B189" s="2">
        <v>7.7541581936011896</v>
      </c>
      <c r="C189" s="2">
        <v>4.0561507101299243</v>
      </c>
      <c r="D189" s="2">
        <v>4.8273217233151478</v>
      </c>
      <c r="E189" s="2">
        <v>5.3278526143160976</v>
      </c>
      <c r="F189" s="2">
        <v>5.9209878546792494</v>
      </c>
      <c r="G189" s="2">
        <v>5.9434891991994698</v>
      </c>
      <c r="H189" s="2">
        <v>6.4530752990872076</v>
      </c>
    </row>
    <row r="190" spans="1:8" x14ac:dyDescent="0.2">
      <c r="A190" s="15">
        <f>DATE(2020,2,7)</f>
        <v>43868</v>
      </c>
      <c r="B190" s="2">
        <v>7.8518081828003572</v>
      </c>
      <c r="C190" s="2">
        <v>4.0729422604377952</v>
      </c>
      <c r="D190" s="2">
        <v>4.8483776201370787</v>
      </c>
      <c r="E190" s="2">
        <v>5.3541880808053444</v>
      </c>
      <c r="F190" s="2">
        <v>5.950653228108238</v>
      </c>
      <c r="G190" s="2">
        <v>5.9732812491954279</v>
      </c>
      <c r="H190" s="2">
        <v>6.4857430540764982</v>
      </c>
    </row>
    <row r="191" spans="1:8" x14ac:dyDescent="0.2">
      <c r="A191" s="15">
        <f>DATE(2020,2,10)</f>
        <v>43871</v>
      </c>
      <c r="B191" s="2">
        <v>7.8540011743931224</v>
      </c>
      <c r="C191" s="2">
        <v>4.0897365203996339</v>
      </c>
      <c r="D191" s="2">
        <v>4.8694377463028848</v>
      </c>
      <c r="E191" s="2">
        <v>5.3805301320371868</v>
      </c>
      <c r="F191" s="2">
        <v>5.9803269099414358</v>
      </c>
      <c r="G191" s="2">
        <v>6.0030816769241824</v>
      </c>
      <c r="H191" s="2">
        <v>6.5184208339731597</v>
      </c>
    </row>
    <row r="192" spans="1:8" x14ac:dyDescent="0.2">
      <c r="A192" s="15">
        <f>DATE(2020,2,11)</f>
        <v>43872</v>
      </c>
      <c r="B192" s="2">
        <v>7.8262295934683923</v>
      </c>
      <c r="C192" s="2">
        <v>4.1065334904527129</v>
      </c>
      <c r="D192" s="2">
        <v>4.8905021026620865</v>
      </c>
      <c r="E192" s="2">
        <v>5.4068787696580189</v>
      </c>
      <c r="F192" s="2">
        <v>6.0100089025057812</v>
      </c>
      <c r="G192" s="2">
        <v>6.0328904847416043</v>
      </c>
      <c r="H192" s="2">
        <v>6.5511086418535536</v>
      </c>
    </row>
    <row r="193" spans="1:8" x14ac:dyDescent="0.2">
      <c r="A193" s="15">
        <f>DATE(2020,2,12)</f>
        <v>43873</v>
      </c>
      <c r="B193" s="2">
        <v>7.9175531112390276</v>
      </c>
      <c r="C193" s="2">
        <v>4.123333171034349</v>
      </c>
      <c r="D193" s="2">
        <v>4.9115706900643818</v>
      </c>
      <c r="E193" s="2">
        <v>5.4332339953146347</v>
      </c>
      <c r="F193" s="2">
        <v>6.0396992081288792</v>
      </c>
      <c r="G193" s="2">
        <v>6.0627076750042308</v>
      </c>
      <c r="H193" s="2">
        <v>6.5838064807950181</v>
      </c>
    </row>
    <row r="194" spans="1:8" x14ac:dyDescent="0.2">
      <c r="A194" s="15">
        <f>DATE(2020,2,13)</f>
        <v>43874</v>
      </c>
      <c r="B194" s="2">
        <v>7.8610819995791559</v>
      </c>
      <c r="C194" s="2">
        <v>4.1401355625819258</v>
      </c>
      <c r="D194" s="2">
        <v>4.9326435093596022</v>
      </c>
      <c r="E194" s="2">
        <v>5.4595958106542497</v>
      </c>
      <c r="F194" s="2">
        <v>6.0693978291389339</v>
      </c>
      <c r="G194" s="2">
        <v>6.0925332500692431</v>
      </c>
      <c r="H194" s="2">
        <v>6.616514353875802</v>
      </c>
    </row>
    <row r="195" spans="1:8" x14ac:dyDescent="0.2">
      <c r="A195" s="15">
        <f>DATE(2020,2,14)</f>
        <v>43875</v>
      </c>
      <c r="B195" s="2">
        <v>8.0945137713433812</v>
      </c>
      <c r="C195" s="2">
        <v>4.1569406655329377</v>
      </c>
      <c r="D195" s="2">
        <v>4.9537205613978008</v>
      </c>
      <c r="E195" s="2">
        <v>5.485964217324546</v>
      </c>
      <c r="F195" s="2">
        <v>6.0991047678648824</v>
      </c>
      <c r="G195" s="2">
        <v>6.1223672122945549</v>
      </c>
      <c r="H195" s="2">
        <v>6.6492322641751764</v>
      </c>
    </row>
    <row r="196" spans="1:8" x14ac:dyDescent="0.2">
      <c r="A196" s="15">
        <f>DATE(2020,2,17)</f>
        <v>43878</v>
      </c>
      <c r="B196" s="2">
        <v>8.0902660337418553</v>
      </c>
      <c r="C196" s="2">
        <v>4.1737484803249014</v>
      </c>
      <c r="D196" s="2">
        <v>4.9748018470291644</v>
      </c>
      <c r="E196" s="2">
        <v>5.5123392169735608</v>
      </c>
      <c r="F196" s="2">
        <v>6.1288200266362614</v>
      </c>
      <c r="G196" s="2">
        <v>6.1522095640386576</v>
      </c>
      <c r="H196" s="2">
        <v>6.6819602147732748</v>
      </c>
    </row>
    <row r="197" spans="1:8" x14ac:dyDescent="0.2">
      <c r="A197" s="15">
        <f>DATE(2020,2,18)</f>
        <v>43879</v>
      </c>
      <c r="B197" s="2">
        <v>8.0720012039360522</v>
      </c>
      <c r="C197" s="2">
        <v>4.1905590073954224</v>
      </c>
      <c r="D197" s="2">
        <v>4.9958873671040571</v>
      </c>
      <c r="E197" s="2">
        <v>5.5387208112497532</v>
      </c>
      <c r="F197" s="2">
        <v>6.1585436077832734</v>
      </c>
      <c r="G197" s="2">
        <v>6.1820603076607528</v>
      </c>
      <c r="H197" s="2">
        <v>6.7146982087512352</v>
      </c>
    </row>
    <row r="198" spans="1:8" x14ac:dyDescent="0.2">
      <c r="A198" s="15">
        <f>DATE(2020,2,19)</f>
        <v>43880</v>
      </c>
      <c r="B198" s="2">
        <v>8.1238508730367318</v>
      </c>
      <c r="C198" s="2">
        <v>4.207372247182195</v>
      </c>
      <c r="D198" s="2">
        <v>5.0169771224730431</v>
      </c>
      <c r="E198" s="2">
        <v>5.5651090018020044</v>
      </c>
      <c r="F198" s="2">
        <v>6.1882755136367651</v>
      </c>
      <c r="G198" s="2">
        <v>6.2119194455206861</v>
      </c>
      <c r="H198" s="2">
        <v>6.7474462491911016</v>
      </c>
    </row>
    <row r="199" spans="1:8" x14ac:dyDescent="0.2">
      <c r="A199" s="15">
        <f>DATE(2020,2,20)</f>
        <v>43881</v>
      </c>
      <c r="B199" s="2">
        <v>7.9864694817508353</v>
      </c>
      <c r="C199" s="2">
        <v>4.2241882001229802</v>
      </c>
      <c r="D199" s="2">
        <v>5.0380711139868195</v>
      </c>
      <c r="E199" s="2">
        <v>5.591503790279595</v>
      </c>
      <c r="F199" s="2">
        <v>6.2180157465282493</v>
      </c>
      <c r="G199" s="2">
        <v>6.2417869799789916</v>
      </c>
      <c r="H199" s="2">
        <v>6.7802043391758771</v>
      </c>
    </row>
    <row r="200" spans="1:8" x14ac:dyDescent="0.2">
      <c r="A200" s="15">
        <f>DATE(2020,2,21)</f>
        <v>43882</v>
      </c>
      <c r="B200" s="2">
        <v>7.8357874765156774</v>
      </c>
      <c r="C200" s="2">
        <v>4.2410068666555834</v>
      </c>
      <c r="D200" s="2">
        <v>5.0591693424962614</v>
      </c>
      <c r="E200" s="2">
        <v>5.6179051783322276</v>
      </c>
      <c r="F200" s="2">
        <v>6.2477643087898826</v>
      </c>
      <c r="G200" s="2">
        <v>6.2716629133968249</v>
      </c>
      <c r="H200" s="2">
        <v>6.8129724817895143</v>
      </c>
    </row>
    <row r="201" spans="1:8" x14ac:dyDescent="0.2">
      <c r="A201" s="15">
        <f>DATE(2020,2,26)</f>
        <v>43887</v>
      </c>
      <c r="B201" s="2">
        <v>6.4470272591254476</v>
      </c>
      <c r="C201" s="2">
        <v>4.2578282472178985</v>
      </c>
      <c r="D201" s="2">
        <v>5.0802718088524434</v>
      </c>
      <c r="E201" s="2">
        <v>5.6443131676100045</v>
      </c>
      <c r="F201" s="2">
        <v>6.277521202754488</v>
      </c>
      <c r="G201" s="2">
        <v>6.3015472481360524</v>
      </c>
      <c r="H201" s="2">
        <v>6.8457506801169243</v>
      </c>
    </row>
    <row r="202" spans="1:8" x14ac:dyDescent="0.2">
      <c r="A202" s="15">
        <f>DATE(2020,2,27)</f>
        <v>43888</v>
      </c>
      <c r="B202" s="2">
        <v>5.6452527413342501</v>
      </c>
      <c r="C202" s="2">
        <v>4.2746523422479088</v>
      </c>
      <c r="D202" s="2">
        <v>5.1013785139065737</v>
      </c>
      <c r="E202" s="2">
        <v>5.670727759763472</v>
      </c>
      <c r="F202" s="2">
        <v>6.3072864307555099</v>
      </c>
      <c r="G202" s="2">
        <v>6.3314399865591842</v>
      </c>
      <c r="H202" s="2">
        <v>6.8785389372439498</v>
      </c>
    </row>
    <row r="203" spans="1:8" x14ac:dyDescent="0.2">
      <c r="A203" s="15">
        <f>DATE(2020,2,28)</f>
        <v>43889</v>
      </c>
      <c r="B203" s="2">
        <v>5.9116178937509645</v>
      </c>
      <c r="C203" s="2">
        <v>4.2914791521836193</v>
      </c>
      <c r="D203" s="2">
        <v>5.12248945851006</v>
      </c>
      <c r="E203" s="2">
        <v>5.697148956443554</v>
      </c>
      <c r="F203" s="2">
        <v>6.3370599951270812</v>
      </c>
      <c r="G203" s="2">
        <v>6.3613411310293966</v>
      </c>
      <c r="H203" s="2">
        <v>6.9113372562573661</v>
      </c>
    </row>
    <row r="204" spans="1:8" x14ac:dyDescent="0.2">
      <c r="A204" s="15">
        <f>DATE(2020,3,2)</f>
        <v>43892</v>
      </c>
      <c r="B204" s="2">
        <v>6.7426468183884092</v>
      </c>
      <c r="C204" s="2">
        <v>4.3083086774631463</v>
      </c>
      <c r="D204" s="2">
        <v>5.1436046435144656</v>
      </c>
      <c r="E204" s="2">
        <v>5.7222425759511086</v>
      </c>
      <c r="F204" s="2">
        <v>6.3654995971406114</v>
      </c>
      <c r="G204" s="2">
        <v>6.3899080748193837</v>
      </c>
      <c r="H204" s="2">
        <v>6.9427960538714473</v>
      </c>
    </row>
    <row r="205" spans="1:8" x14ac:dyDescent="0.2">
      <c r="A205" s="15">
        <f>DATE(2020,3,3)</f>
        <v>43893</v>
      </c>
      <c r="B205" s="2">
        <v>6.9861566301004707</v>
      </c>
      <c r="C205" s="2">
        <v>4.3251409185246725</v>
      </c>
      <c r="D205" s="2">
        <v>5.1647240697715313</v>
      </c>
      <c r="E205" s="2">
        <v>5.7473421529489643</v>
      </c>
      <c r="F205" s="2">
        <v>6.3939468052602422</v>
      </c>
      <c r="G205" s="2">
        <v>6.4184826912305537</v>
      </c>
      <c r="H205" s="2">
        <v>6.9742641082769294</v>
      </c>
    </row>
    <row r="206" spans="1:8" x14ac:dyDescent="0.2">
      <c r="A206" s="15">
        <f>DATE(2020,3,4)</f>
        <v>43894</v>
      </c>
      <c r="B206" s="2">
        <v>7.7144198476723824</v>
      </c>
      <c r="C206" s="2">
        <v>4.3419758758064475</v>
      </c>
      <c r="D206" s="2">
        <v>5.1858477381331536</v>
      </c>
      <c r="E206" s="2">
        <v>5.7724476888514786</v>
      </c>
      <c r="F206" s="2">
        <v>6.4224016215202351</v>
      </c>
      <c r="G206" s="2">
        <v>6.4470649823236359</v>
      </c>
      <c r="H206" s="2">
        <v>7.0057414221976311</v>
      </c>
    </row>
    <row r="207" spans="1:8" x14ac:dyDescent="0.2">
      <c r="A207" s="15">
        <f>DATE(2020,3,5)</f>
        <v>43895</v>
      </c>
      <c r="B207" s="2">
        <v>6.7260800736098414</v>
      </c>
      <c r="C207" s="2">
        <v>4.358813549746765</v>
      </c>
      <c r="D207" s="2">
        <v>5.2069756494514285</v>
      </c>
      <c r="E207" s="2">
        <v>5.7975591850733865</v>
      </c>
      <c r="F207" s="2">
        <v>6.4508640479553634</v>
      </c>
      <c r="G207" s="2">
        <v>6.4756549501599148</v>
      </c>
      <c r="H207" s="2">
        <v>7.0372279983581754</v>
      </c>
    </row>
    <row r="208" spans="1:8" x14ac:dyDescent="0.2">
      <c r="A208" s="15">
        <f>DATE(2020,3,6)</f>
        <v>43896</v>
      </c>
      <c r="B208" s="2">
        <v>6.3228820934346341</v>
      </c>
      <c r="C208" s="2">
        <v>4.37565394078403</v>
      </c>
      <c r="D208" s="2">
        <v>5.2281078045786078</v>
      </c>
      <c r="E208" s="2">
        <v>5.8226766430297117</v>
      </c>
      <c r="F208" s="2">
        <v>6.4793340866009519</v>
      </c>
      <c r="G208" s="2">
        <v>6.5042525968012521</v>
      </c>
      <c r="H208" s="2">
        <v>7.0687238394840044</v>
      </c>
    </row>
    <row r="209" spans="1:8" x14ac:dyDescent="0.2">
      <c r="A209" s="15">
        <f>DATE(2020,3,9)</f>
        <v>43899</v>
      </c>
      <c r="B209" s="2">
        <v>4.0168491697753606</v>
      </c>
      <c r="C209" s="2">
        <v>4.3924970493566695</v>
      </c>
      <c r="D209" s="2">
        <v>5.2492442043670762</v>
      </c>
      <c r="E209" s="2">
        <v>5.8478000641358552</v>
      </c>
      <c r="F209" s="2">
        <v>6.5078117394928636</v>
      </c>
      <c r="G209" s="2">
        <v>6.5328579243100426</v>
      </c>
      <c r="H209" s="2">
        <v>7.1002289483013126</v>
      </c>
    </row>
    <row r="210" spans="1:8" x14ac:dyDescent="0.2">
      <c r="A210" s="15">
        <f>DATE(2020,3,10)</f>
        <v>43900</v>
      </c>
      <c r="B210" s="2">
        <v>4.9066362551632769</v>
      </c>
      <c r="C210" s="2">
        <v>4.4093428759032882</v>
      </c>
      <c r="D210" s="2">
        <v>5.2703848496695072</v>
      </c>
      <c r="E210" s="2">
        <v>5.8729294498075069</v>
      </c>
      <c r="F210" s="2">
        <v>6.5362970086675132</v>
      </c>
      <c r="G210" s="2">
        <v>6.5614709347492584</v>
      </c>
      <c r="H210" s="2">
        <v>7.1317433275371664</v>
      </c>
    </row>
    <row r="211" spans="1:8" x14ac:dyDescent="0.2">
      <c r="A211" s="15">
        <f>DATE(2020,3,11)</f>
        <v>43901</v>
      </c>
      <c r="B211" s="2">
        <v>3.5070638443357889</v>
      </c>
      <c r="C211" s="2">
        <v>4.4261914208624242</v>
      </c>
      <c r="D211" s="2">
        <v>5.2915297413385964</v>
      </c>
      <c r="E211" s="2">
        <v>5.898064801460734</v>
      </c>
      <c r="F211" s="2">
        <v>6.5647898961618489</v>
      </c>
      <c r="G211" s="2">
        <v>6.5900916301824042</v>
      </c>
      <c r="H211" s="2">
        <v>7.1632669799193804</v>
      </c>
    </row>
    <row r="212" spans="1:8" x14ac:dyDescent="0.2">
      <c r="A212" s="15">
        <f>DATE(2020,3,12)</f>
        <v>43902</v>
      </c>
      <c r="B212" s="2">
        <v>2.4468231101671511</v>
      </c>
      <c r="C212" s="2">
        <v>4.4430426846727489</v>
      </c>
      <c r="D212" s="2">
        <v>5.3126788802273062</v>
      </c>
      <c r="E212" s="2">
        <v>5.9232061205119146</v>
      </c>
      <c r="F212" s="2">
        <v>6.5932904040133966</v>
      </c>
      <c r="G212" s="2">
        <v>6.6187200126735402</v>
      </c>
      <c r="H212" s="2">
        <v>7.1947999081765968</v>
      </c>
    </row>
    <row r="213" spans="1:8" x14ac:dyDescent="0.2">
      <c r="A213" s="15">
        <f>DATE(2020,3,13)</f>
        <v>43903</v>
      </c>
      <c r="B213" s="2">
        <v>3.7085230106934648</v>
      </c>
      <c r="C213" s="2">
        <v>4.4598966677730223</v>
      </c>
      <c r="D213" s="2">
        <v>5.3338322671887317</v>
      </c>
      <c r="E213" s="2">
        <v>5.9483534083777601</v>
      </c>
      <c r="F213" s="2">
        <v>6.6217985342601926</v>
      </c>
      <c r="G213" s="2">
        <v>6.6473560842873036</v>
      </c>
      <c r="H213" s="2">
        <v>7.2263421150382534</v>
      </c>
    </row>
    <row r="214" spans="1:8" x14ac:dyDescent="0.2">
      <c r="A214" s="15">
        <f>DATE(2020,3,16)</f>
        <v>43906</v>
      </c>
      <c r="B214" s="2">
        <v>3.7782398168240361</v>
      </c>
      <c r="C214" s="2">
        <v>4.476753370602049</v>
      </c>
      <c r="D214" s="2">
        <v>5.3549899030761683</v>
      </c>
      <c r="E214" s="2">
        <v>5.9735066664753811</v>
      </c>
      <c r="F214" s="2">
        <v>6.6503142889408497</v>
      </c>
      <c r="G214" s="2">
        <v>6.6759998470888648</v>
      </c>
      <c r="H214" s="2">
        <v>7.2578936032346109</v>
      </c>
    </row>
    <row r="215" spans="1:8" x14ac:dyDescent="0.2">
      <c r="A215" s="15">
        <f>DATE(2020,3,17)</f>
        <v>43907</v>
      </c>
      <c r="B215" s="2">
        <v>4.0886289282735966</v>
      </c>
      <c r="C215" s="2">
        <v>4.4936127935987003</v>
      </c>
      <c r="D215" s="2">
        <v>5.3761517887430665</v>
      </c>
      <c r="E215" s="2">
        <v>5.9986658962220885</v>
      </c>
      <c r="F215" s="2">
        <v>6.6788376700944294</v>
      </c>
      <c r="G215" s="2">
        <v>6.7046513031439048</v>
      </c>
      <c r="H215" s="2">
        <v>7.2894543754966401</v>
      </c>
    </row>
    <row r="216" spans="1:8" x14ac:dyDescent="0.2">
      <c r="A216" s="15">
        <f>DATE(2020,3,18)</f>
        <v>43908</v>
      </c>
      <c r="B216" s="2">
        <v>3.4537079927537295</v>
      </c>
      <c r="C216" s="2">
        <v>4.5104749372019581</v>
      </c>
      <c r="D216" s="2">
        <v>5.3973179250430325</v>
      </c>
      <c r="E216" s="2">
        <v>6.0238310990356814</v>
      </c>
      <c r="F216" s="2">
        <v>6.7073686797606946</v>
      </c>
      <c r="G216" s="2">
        <v>6.7333104545187696</v>
      </c>
      <c r="H216" s="2">
        <v>7.3210244345562669</v>
      </c>
    </row>
    <row r="217" spans="1:8" x14ac:dyDescent="0.2">
      <c r="A217" s="15">
        <f>DATE(2020,3,19)</f>
        <v>43909</v>
      </c>
      <c r="B217" s="2">
        <v>3.6737734996977518</v>
      </c>
      <c r="C217" s="2">
        <v>4.5273398018508271</v>
      </c>
      <c r="D217" s="2">
        <v>5.4184883128298722</v>
      </c>
      <c r="E217" s="2">
        <v>6.0490022763342033</v>
      </c>
      <c r="F217" s="2">
        <v>6.7359073199798392</v>
      </c>
      <c r="G217" s="2">
        <v>6.7619773032802746</v>
      </c>
      <c r="H217" s="2">
        <v>7.3526037831461064</v>
      </c>
    </row>
    <row r="218" spans="1:8" x14ac:dyDescent="0.2">
      <c r="A218" s="15">
        <f>DATE(2020,3,20)</f>
        <v>43910</v>
      </c>
      <c r="B218" s="2">
        <v>3.7938375799978497</v>
      </c>
      <c r="C218" s="2">
        <v>4.5422109740994587</v>
      </c>
      <c r="D218" s="2">
        <v>5.4376494391302321</v>
      </c>
      <c r="E218" s="2">
        <v>6.0741794295360751</v>
      </c>
      <c r="F218" s="2">
        <v>6.7644535927926297</v>
      </c>
      <c r="G218" s="2">
        <v>6.7906518514958103</v>
      </c>
      <c r="H218" s="2">
        <v>7.3841924239996359</v>
      </c>
    </row>
    <row r="219" spans="1:8" x14ac:dyDescent="0.2">
      <c r="A219" s="15">
        <f>DATE(2020,3,23)</f>
        <v>43913</v>
      </c>
      <c r="B219" s="2">
        <v>4.2597340356967051</v>
      </c>
      <c r="C219" s="2">
        <v>4.5570842620793917</v>
      </c>
      <c r="D219" s="2">
        <v>5.4568140482045058</v>
      </c>
      <c r="E219" s="2">
        <v>6.0993625600600287</v>
      </c>
      <c r="F219" s="2">
        <v>6.7930075002404111</v>
      </c>
      <c r="G219" s="2">
        <v>6.819334101233343</v>
      </c>
      <c r="H219" s="2">
        <v>7.4157903598510932</v>
      </c>
    </row>
    <row r="220" spans="1:8" x14ac:dyDescent="0.2">
      <c r="A220" s="15">
        <f>DATE(2020,3,24)</f>
        <v>43914</v>
      </c>
      <c r="B220" s="2">
        <v>4.232002855307937</v>
      </c>
      <c r="C220" s="2">
        <v>4.5719596660916295</v>
      </c>
      <c r="D220" s="2">
        <v>5.4759821406857201</v>
      </c>
      <c r="E220" s="2">
        <v>6.1245516693251512</v>
      </c>
      <c r="F220" s="2">
        <v>6.821569044365039</v>
      </c>
      <c r="G220" s="2">
        <v>6.8480240545613524</v>
      </c>
      <c r="H220" s="2">
        <v>7.4473975934355563</v>
      </c>
    </row>
    <row r="221" spans="1:8" x14ac:dyDescent="0.2">
      <c r="A221" s="15">
        <f>DATE(2020,3,25)</f>
        <v>43915</v>
      </c>
      <c r="B221" s="2">
        <v>4.1630296715424286</v>
      </c>
      <c r="C221" s="2">
        <v>4.5868371864372204</v>
      </c>
      <c r="D221" s="2">
        <v>5.4951537172070575</v>
      </c>
      <c r="E221" s="2">
        <v>6.1497467587508403</v>
      </c>
      <c r="F221" s="2">
        <v>6.850138227208924</v>
      </c>
      <c r="G221" s="2">
        <v>6.8767217135489167</v>
      </c>
      <c r="H221" s="2">
        <v>7.4790141274889033</v>
      </c>
    </row>
    <row r="222" spans="1:8" x14ac:dyDescent="0.2">
      <c r="A222" s="15">
        <f>DATE(2020,3,26)</f>
        <v>43916</v>
      </c>
      <c r="B222" s="2">
        <v>4.2678614872674991</v>
      </c>
      <c r="C222" s="2">
        <v>4.6017168234172567</v>
      </c>
      <c r="D222" s="2">
        <v>5.5143287784017669</v>
      </c>
      <c r="E222" s="2">
        <v>6.1749478297568716</v>
      </c>
      <c r="F222" s="2">
        <v>6.8787150508150097</v>
      </c>
      <c r="G222" s="2">
        <v>6.905427080265647</v>
      </c>
      <c r="H222" s="2">
        <v>7.5106399647477904</v>
      </c>
    </row>
    <row r="223" spans="1:8" x14ac:dyDescent="0.2">
      <c r="A223" s="15">
        <f>DATE(2020,3,27)</f>
        <v>43917</v>
      </c>
      <c r="B223" s="2">
        <v>4.1306202353407651</v>
      </c>
      <c r="C223" s="2">
        <v>4.6165985773328755</v>
      </c>
      <c r="D223" s="2">
        <v>5.5335073249032307</v>
      </c>
      <c r="E223" s="2">
        <v>6.2001548837633313</v>
      </c>
      <c r="F223" s="2">
        <v>6.907299517226817</v>
      </c>
      <c r="G223" s="2">
        <v>6.9341401567817096</v>
      </c>
      <c r="H223" s="2">
        <v>7.5422751079497141</v>
      </c>
    </row>
    <row r="224" spans="1:8" x14ac:dyDescent="0.2">
      <c r="A224" s="15">
        <f>DATE(2020,3,30)</f>
        <v>43920</v>
      </c>
      <c r="B224" s="2">
        <v>4.3757100867640064</v>
      </c>
      <c r="C224" s="2">
        <v>4.6314824484852357</v>
      </c>
      <c r="D224" s="2">
        <v>5.5526893573449421</v>
      </c>
      <c r="E224" s="2">
        <v>6.2253679221906388</v>
      </c>
      <c r="F224" s="2">
        <v>6.9358916284883998</v>
      </c>
      <c r="G224" s="2">
        <v>6.962860945167848</v>
      </c>
      <c r="H224" s="2">
        <v>7.5739195598329534</v>
      </c>
    </row>
    <row r="225" spans="1:8" x14ac:dyDescent="0.2">
      <c r="A225" s="15">
        <f>DATE(2020,3,31)</f>
        <v>43921</v>
      </c>
      <c r="B225" s="2">
        <v>4.3511396170560213</v>
      </c>
      <c r="C225" s="2">
        <v>4.6463684371755853</v>
      </c>
      <c r="D225" s="2">
        <v>5.5718748763605053</v>
      </c>
      <c r="E225" s="2">
        <v>6.2505869464595687</v>
      </c>
      <c r="F225" s="2">
        <v>6.9644913866443448</v>
      </c>
      <c r="G225" s="2">
        <v>6.9915894474953388</v>
      </c>
      <c r="H225" s="2">
        <v>7.6055733231366052</v>
      </c>
    </row>
    <row r="226" spans="1:8" x14ac:dyDescent="0.2">
      <c r="A226" s="15">
        <f>DATE(2020,4,1)</f>
        <v>43922</v>
      </c>
      <c r="B226" s="2">
        <v>4.0005216719207093</v>
      </c>
      <c r="C226" s="2">
        <v>4.6612565437051723</v>
      </c>
      <c r="D226" s="2">
        <v>5.59106388258368</v>
      </c>
      <c r="E226" s="2">
        <v>6.2548907452534053</v>
      </c>
      <c r="F226" s="2">
        <v>6.9720363775596761</v>
      </c>
      <c r="G226" s="2">
        <v>6.9992578898362856</v>
      </c>
      <c r="H226" s="2">
        <v>7.6160471809676222</v>
      </c>
    </row>
    <row r="227" spans="1:8" x14ac:dyDescent="0.2">
      <c r="A227" s="15">
        <f>DATE(2020,4,2)</f>
        <v>43923</v>
      </c>
      <c r="B227" s="2">
        <v>4.1353060662541852</v>
      </c>
      <c r="C227" s="2">
        <v>4.6761467683753111</v>
      </c>
      <c r="D227" s="2">
        <v>5.6102563766482927</v>
      </c>
      <c r="E227" s="2">
        <v>6.2591947183774366</v>
      </c>
      <c r="F227" s="2">
        <v>6.9795819006786441</v>
      </c>
      <c r="G227" s="2">
        <v>7.0069268817999566</v>
      </c>
      <c r="H227" s="2">
        <v>7.6265220582783622</v>
      </c>
    </row>
    <row r="228" spans="1:8" x14ac:dyDescent="0.2">
      <c r="A228" s="15">
        <f>DATE(2020,4,3)</f>
        <v>43924</v>
      </c>
      <c r="B228" s="2">
        <v>4.11940529906063</v>
      </c>
      <c r="C228" s="2">
        <v>4.6910391114873384</v>
      </c>
      <c r="D228" s="2">
        <v>5.6294523591883028</v>
      </c>
      <c r="E228" s="2">
        <v>6.2634988658387014</v>
      </c>
      <c r="F228" s="2">
        <v>6.9871279560387078</v>
      </c>
      <c r="G228" s="2">
        <v>7.0145964234257008</v>
      </c>
      <c r="H228" s="2">
        <v>7.6369979551680123</v>
      </c>
    </row>
    <row r="229" spans="1:8" x14ac:dyDescent="0.2">
      <c r="A229" s="15">
        <f>DATE(2020,4,6)</f>
        <v>43927</v>
      </c>
      <c r="B229" s="2">
        <v>4.4961548158639175</v>
      </c>
      <c r="C229" s="2">
        <v>4.7059335733426577</v>
      </c>
      <c r="D229" s="2">
        <v>5.6486518308377809</v>
      </c>
      <c r="E229" s="2">
        <v>6.2678031876442608</v>
      </c>
      <c r="F229" s="2">
        <v>6.9946745436774824</v>
      </c>
      <c r="G229" s="2">
        <v>7.0222665147529728</v>
      </c>
      <c r="H229" s="2">
        <v>7.6474748717358274</v>
      </c>
    </row>
    <row r="230" spans="1:8" x14ac:dyDescent="0.2">
      <c r="A230" s="15">
        <f>DATE(2020,4,7)</f>
        <v>43928</v>
      </c>
      <c r="B230" s="2">
        <v>4.6077019581761913</v>
      </c>
      <c r="C230" s="2">
        <v>4.7208301542426945</v>
      </c>
      <c r="D230" s="2">
        <v>5.6678547922309086</v>
      </c>
      <c r="E230" s="2">
        <v>6.2721076838011758</v>
      </c>
      <c r="F230" s="2">
        <v>7.0022216636324908</v>
      </c>
      <c r="G230" s="2">
        <v>7.0299371558211421</v>
      </c>
      <c r="H230" s="2">
        <v>7.657952808081081</v>
      </c>
    </row>
    <row r="231" spans="1:8" x14ac:dyDescent="0.2">
      <c r="A231" s="15">
        <f>DATE(2020,4,8)</f>
        <v>43929</v>
      </c>
      <c r="B231" s="2">
        <v>4.8057397041444183</v>
      </c>
      <c r="C231" s="2">
        <v>4.7357288544889409</v>
      </c>
      <c r="D231" s="2">
        <v>5.6870612440020007</v>
      </c>
      <c r="E231" s="2">
        <v>6.2764123543165304</v>
      </c>
      <c r="F231" s="2">
        <v>7.0097693159412833</v>
      </c>
      <c r="G231" s="2">
        <v>7.0376083466696224</v>
      </c>
      <c r="H231" s="2">
        <v>7.6684317643030084</v>
      </c>
    </row>
    <row r="232" spans="1:8" x14ac:dyDescent="0.2">
      <c r="A232" s="15">
        <f>DATE(2020,4,9)</f>
        <v>43930</v>
      </c>
      <c r="B232" s="2">
        <v>4.9489027908817151</v>
      </c>
      <c r="C232" s="2">
        <v>4.7506296743829113</v>
      </c>
      <c r="D232" s="2">
        <v>5.7062711867854832</v>
      </c>
      <c r="E232" s="2">
        <v>6.2807171991973831</v>
      </c>
      <c r="F232" s="2">
        <v>7.0173175006414068</v>
      </c>
      <c r="G232" s="2">
        <v>7.0452800873378019</v>
      </c>
      <c r="H232" s="2">
        <v>7.6789117405009044</v>
      </c>
    </row>
    <row r="233" spans="1:8" x14ac:dyDescent="0.2">
      <c r="A233" s="15">
        <f>DATE(2020,4,13)</f>
        <v>43934</v>
      </c>
      <c r="B233" s="2">
        <v>4.9745091555821297</v>
      </c>
      <c r="C233" s="2">
        <v>4.7655326142261645</v>
      </c>
      <c r="D233" s="2">
        <v>5.7254846212158705</v>
      </c>
      <c r="E233" s="2">
        <v>6.2850222184507754</v>
      </c>
      <c r="F233" s="2">
        <v>7.0248662177704091</v>
      </c>
      <c r="G233" s="2">
        <v>7.052952377865096</v>
      </c>
      <c r="H233" s="2">
        <v>7.6893927367740256</v>
      </c>
    </row>
    <row r="234" spans="1:8" x14ac:dyDescent="0.2">
      <c r="A234" s="15">
        <f>DATE(2020,4,14)</f>
        <v>43935</v>
      </c>
      <c r="B234" s="2">
        <v>5.2290312696361418</v>
      </c>
      <c r="C234" s="2">
        <v>4.7804376743203036</v>
      </c>
      <c r="D234" s="2">
        <v>5.7447015479278329</v>
      </c>
      <c r="E234" s="2">
        <v>6.2893274120837903</v>
      </c>
      <c r="F234" s="2">
        <v>7.0324154673658601</v>
      </c>
      <c r="G234" s="2">
        <v>7.060625218290939</v>
      </c>
      <c r="H234" s="2">
        <v>7.6998747532216703</v>
      </c>
    </row>
    <row r="235" spans="1:8" x14ac:dyDescent="0.2">
      <c r="A235" s="15">
        <f>DATE(2020,4,15)</f>
        <v>43936</v>
      </c>
      <c r="B235" s="2">
        <v>5.1412352236618331</v>
      </c>
      <c r="C235" s="2">
        <v>4.7953448549669764</v>
      </c>
      <c r="D235" s="2">
        <v>5.7639219675561293</v>
      </c>
      <c r="E235" s="2">
        <v>6.2936327801034864</v>
      </c>
      <c r="F235" s="2">
        <v>7.0399652494653084</v>
      </c>
      <c r="G235" s="2">
        <v>7.0682986086547217</v>
      </c>
      <c r="H235" s="2">
        <v>7.7103577899431563</v>
      </c>
    </row>
    <row r="236" spans="1:8" x14ac:dyDescent="0.2">
      <c r="A236" s="15">
        <f>DATE(2020,4,16)</f>
        <v>43937</v>
      </c>
      <c r="B236" s="2">
        <v>5.167469059186458</v>
      </c>
      <c r="C236" s="2">
        <v>4.8102541564678969</v>
      </c>
      <c r="D236" s="2">
        <v>5.7831458807356517</v>
      </c>
      <c r="E236" s="2">
        <v>6.2979383225169272</v>
      </c>
      <c r="F236" s="2">
        <v>7.0475155641062992</v>
      </c>
      <c r="G236" s="2">
        <v>7.0759725489958347</v>
      </c>
      <c r="H236" s="2">
        <v>7.7208418470377627</v>
      </c>
    </row>
    <row r="237" spans="1:8" x14ac:dyDescent="0.2">
      <c r="A237" s="15">
        <f>DATE(2020,4,17)</f>
        <v>43938</v>
      </c>
      <c r="B237" s="2">
        <v>5.4218737591827937</v>
      </c>
      <c r="C237" s="2">
        <v>4.8251655791247794</v>
      </c>
      <c r="D237" s="2">
        <v>5.8023732881013812</v>
      </c>
      <c r="E237" s="2">
        <v>6.3022440393311951</v>
      </c>
      <c r="F237" s="2">
        <v>7.0550664113264272</v>
      </c>
      <c r="G237" s="2">
        <v>7.0836470393537354</v>
      </c>
      <c r="H237" s="2">
        <v>7.7313269246048533</v>
      </c>
    </row>
    <row r="238" spans="1:8" x14ac:dyDescent="0.2">
      <c r="A238" s="15">
        <f>DATE(2020,4,20)</f>
        <v>43941</v>
      </c>
      <c r="B238" s="2">
        <v>5.6633256685941991</v>
      </c>
      <c r="C238" s="2">
        <v>4.8400791232394047</v>
      </c>
      <c r="D238" s="2">
        <v>5.8216041902884319</v>
      </c>
      <c r="E238" s="2">
        <v>6.3065499305533068</v>
      </c>
      <c r="F238" s="2">
        <v>7.0626177911632606</v>
      </c>
      <c r="G238" s="2">
        <v>7.0913220797678367</v>
      </c>
      <c r="H238" s="2">
        <v>7.7418130227437043</v>
      </c>
    </row>
    <row r="239" spans="1:8" x14ac:dyDescent="0.2">
      <c r="A239" s="15">
        <f>DATE(2020,4,22)</f>
        <v>43943</v>
      </c>
      <c r="B239" s="2">
        <v>6.0844734806463574</v>
      </c>
      <c r="C239" s="2">
        <v>4.8549947891135981</v>
      </c>
      <c r="D239" s="2">
        <v>5.840838587932029</v>
      </c>
      <c r="E239" s="2">
        <v>6.3108559961903898</v>
      </c>
      <c r="F239" s="2">
        <v>7.0701697036543498</v>
      </c>
      <c r="G239" s="2">
        <v>7.0989976702775506</v>
      </c>
      <c r="H239" s="2">
        <v>7.752300141553703</v>
      </c>
    </row>
    <row r="240" spans="1:8" x14ac:dyDescent="0.2">
      <c r="A240" s="15">
        <f>DATE(2020,4,23)</f>
        <v>43944</v>
      </c>
      <c r="B240" s="2">
        <v>6.0287933357296319</v>
      </c>
      <c r="C240" s="2">
        <v>4.8699125770492291</v>
      </c>
      <c r="D240" s="2">
        <v>5.860076481667531</v>
      </c>
      <c r="E240" s="2">
        <v>6.3151622362494608</v>
      </c>
      <c r="F240" s="2">
        <v>7.0777221488372621</v>
      </c>
      <c r="G240" s="2">
        <v>7.1066738109222927</v>
      </c>
      <c r="H240" s="2">
        <v>7.7627882811341484</v>
      </c>
    </row>
    <row r="241" spans="1:8" x14ac:dyDescent="0.2">
      <c r="A241" s="15">
        <f>DATE(2020,4,24)</f>
        <v>43945</v>
      </c>
      <c r="B241" s="2">
        <v>5.7240369427551396</v>
      </c>
      <c r="C241" s="2">
        <v>4.8848324873481896</v>
      </c>
      <c r="D241" s="2">
        <v>5.8793178721303851</v>
      </c>
      <c r="E241" s="2">
        <v>6.3194686507375808</v>
      </c>
      <c r="F241" s="2">
        <v>7.0852751267495897</v>
      </c>
      <c r="G241" s="2">
        <v>7.1143505017415398</v>
      </c>
      <c r="H241" s="2">
        <v>7.7732774415844252</v>
      </c>
    </row>
    <row r="242" spans="1:8" x14ac:dyDescent="0.2">
      <c r="A242" s="15">
        <f>DATE(2020,4,27)</f>
        <v>43948</v>
      </c>
      <c r="B242" s="2">
        <v>5.670612284010268</v>
      </c>
      <c r="C242" s="2">
        <v>4.8997545203124382</v>
      </c>
      <c r="D242" s="2">
        <v>5.8985627599561719</v>
      </c>
      <c r="E242" s="2">
        <v>6.323775239661833</v>
      </c>
      <c r="F242" s="2">
        <v>7.0928286374289051</v>
      </c>
      <c r="G242" s="2">
        <v>7.1220277427747058</v>
      </c>
      <c r="H242" s="2">
        <v>7.7837676230038788</v>
      </c>
    </row>
    <row r="243" spans="1:8" x14ac:dyDescent="0.2">
      <c r="A243" s="15">
        <f>DATE(2020,4,28)</f>
        <v>43949</v>
      </c>
      <c r="B243" s="2">
        <v>6.0170999056016861</v>
      </c>
      <c r="C243" s="2">
        <v>4.9146786762439776</v>
      </c>
      <c r="D243" s="2">
        <v>5.9178111457805604</v>
      </c>
      <c r="E243" s="2">
        <v>6.3280820030293228</v>
      </c>
      <c r="F243" s="2">
        <v>7.1003826809128201</v>
      </c>
      <c r="G243" s="2">
        <v>7.1297055340612481</v>
      </c>
      <c r="H243" s="2">
        <v>7.7942588254919398</v>
      </c>
    </row>
    <row r="244" spans="1:8" x14ac:dyDescent="0.2">
      <c r="A244" s="15">
        <f>DATE(2020,4,29)</f>
        <v>43950</v>
      </c>
      <c r="B244" s="2">
        <v>6.1134053144633382</v>
      </c>
      <c r="C244" s="2">
        <v>4.9296049554448329</v>
      </c>
      <c r="D244" s="2">
        <v>5.9370630302393756</v>
      </c>
      <c r="E244" s="2">
        <v>6.3323889408470446</v>
      </c>
      <c r="F244" s="2">
        <v>7.1079372572388388</v>
      </c>
      <c r="G244" s="2">
        <v>7.1373838756405128</v>
      </c>
      <c r="H244" s="2">
        <v>7.8047510491479288</v>
      </c>
    </row>
    <row r="245" spans="1:8" x14ac:dyDescent="0.2">
      <c r="A245" s="15">
        <f>DATE(2020,4,30)</f>
        <v>43951</v>
      </c>
      <c r="B245" s="2">
        <v>6.1494779430118607</v>
      </c>
      <c r="C245" s="2">
        <v>4.9445333582170958</v>
      </c>
      <c r="D245" s="2">
        <v>5.956318413968531</v>
      </c>
      <c r="E245" s="2">
        <v>6.3366960531221039</v>
      </c>
      <c r="F245" s="2">
        <v>7.1154923664446201</v>
      </c>
      <c r="G245" s="2">
        <v>7.145062767552024</v>
      </c>
      <c r="H245" s="2">
        <v>7.8152442940712774</v>
      </c>
    </row>
    <row r="246" spans="1:8" x14ac:dyDescent="0.2">
      <c r="A246" s="15">
        <f>DATE(2020,5,4)</f>
        <v>43955</v>
      </c>
      <c r="B246" s="2">
        <v>6.0599080610054035</v>
      </c>
      <c r="C246" s="2">
        <v>4.9594638848628581</v>
      </c>
      <c r="D246" s="2">
        <v>5.9755772976040733</v>
      </c>
      <c r="E246" s="2">
        <v>6.3399373768431744</v>
      </c>
      <c r="F246" s="2">
        <v>7.1219742063276748</v>
      </c>
      <c r="G246" s="2">
        <v>7.151668109940279</v>
      </c>
      <c r="H246" s="2">
        <v>7.8246577143459497</v>
      </c>
    </row>
    <row r="247" spans="1:8" x14ac:dyDescent="0.2">
      <c r="A247" s="15">
        <f>DATE(2020,5,5)</f>
        <v>43956</v>
      </c>
      <c r="B247" s="2">
        <v>6.1964113718924629</v>
      </c>
      <c r="C247" s="2">
        <v>4.9743965356843223</v>
      </c>
      <c r="D247" s="2">
        <v>5.9948396817821381</v>
      </c>
      <c r="E247" s="2">
        <v>6.3431787993653233</v>
      </c>
      <c r="F247" s="2">
        <v>7.1284564384438864</v>
      </c>
      <c r="G247" s="2">
        <v>7.1582738595386219</v>
      </c>
      <c r="H247" s="2">
        <v>7.8340719565125783</v>
      </c>
    </row>
    <row r="248" spans="1:8" x14ac:dyDescent="0.2">
      <c r="A248" s="15">
        <f>DATE(2020,5,6)</f>
        <v>43957</v>
      </c>
      <c r="B248" s="2">
        <v>6.2934913347795218</v>
      </c>
      <c r="C248" s="2">
        <v>4.989331310983669</v>
      </c>
      <c r="D248" s="2">
        <v>6.0141055671389942</v>
      </c>
      <c r="E248" s="2">
        <v>6.3464203206915482</v>
      </c>
      <c r="F248" s="2">
        <v>7.1349390628169918</v>
      </c>
      <c r="G248" s="2">
        <v>7.1648800163721003</v>
      </c>
      <c r="H248" s="2">
        <v>7.8434870206429252</v>
      </c>
    </row>
    <row r="249" spans="1:8" x14ac:dyDescent="0.2">
      <c r="A249" s="15">
        <f>DATE(2020,5,7)</f>
        <v>43958</v>
      </c>
      <c r="B249" s="2">
        <v>7.2882882507540936</v>
      </c>
      <c r="C249" s="2">
        <v>5.0042682110631675</v>
      </c>
      <c r="D249" s="2">
        <v>6.0333749543110438</v>
      </c>
      <c r="E249" s="2">
        <v>6.3496619408248689</v>
      </c>
      <c r="F249" s="2">
        <v>7.1414220794707273</v>
      </c>
      <c r="G249" s="2">
        <v>7.1714865804658467</v>
      </c>
      <c r="H249" s="2">
        <v>7.8529029068087342</v>
      </c>
    </row>
    <row r="250" spans="1:8" x14ac:dyDescent="0.2">
      <c r="A250" s="15">
        <f>DATE(2020,5,8)</f>
        <v>43959</v>
      </c>
      <c r="B250" s="2">
        <v>7.2076513060042258</v>
      </c>
      <c r="C250" s="2">
        <v>5.0161808112973105</v>
      </c>
      <c r="D250" s="2">
        <v>6.0495916374984526</v>
      </c>
      <c r="E250" s="2">
        <v>6.3529036597683053</v>
      </c>
      <c r="F250" s="2">
        <v>7.1479054884288518</v>
      </c>
      <c r="G250" s="2">
        <v>7.1780935518449773</v>
      </c>
      <c r="H250" s="2">
        <v>7.862319615081792</v>
      </c>
    </row>
    <row r="251" spans="1:8" x14ac:dyDescent="0.2">
      <c r="A251" s="15">
        <f>DATE(2020,5,11)</f>
        <v>43962</v>
      </c>
      <c r="B251" s="2">
        <v>7.3851952488465766</v>
      </c>
      <c r="C251" s="2">
        <v>5.0280947630007455</v>
      </c>
      <c r="D251" s="2">
        <v>6.0658108008560419</v>
      </c>
      <c r="E251" s="2">
        <v>6.3561454775248549</v>
      </c>
      <c r="F251" s="2">
        <v>7.1543892897150796</v>
      </c>
      <c r="G251" s="2">
        <v>7.1847009305346043</v>
      </c>
      <c r="H251" s="2">
        <v>7.8717371455338858</v>
      </c>
    </row>
    <row r="252" spans="1:8" x14ac:dyDescent="0.2">
      <c r="A252" s="15">
        <f>DATE(2020,5,12)</f>
        <v>43963</v>
      </c>
      <c r="B252" s="2">
        <v>7.2127329359183978</v>
      </c>
      <c r="C252" s="2">
        <v>5.0400100663267944</v>
      </c>
      <c r="D252" s="2">
        <v>6.082032444763108</v>
      </c>
      <c r="E252" s="2">
        <v>6.3593873940975376</v>
      </c>
      <c r="F252" s="2">
        <v>7.1608734833531473</v>
      </c>
      <c r="G252" s="2">
        <v>7.1913087165598411</v>
      </c>
      <c r="H252" s="2">
        <v>7.8811554982367804</v>
      </c>
    </row>
    <row r="253" spans="1:8" x14ac:dyDescent="0.2">
      <c r="A253" s="15">
        <f>DATE(2020,5,13)</f>
        <v>43964</v>
      </c>
      <c r="B253" s="2">
        <v>7.3233464470949139</v>
      </c>
      <c r="C253" s="2">
        <v>5.0519267214288011</v>
      </c>
      <c r="D253" s="2">
        <v>6.0982565695990365</v>
      </c>
      <c r="E253" s="2">
        <v>6.3626294094893288</v>
      </c>
      <c r="F253" s="2">
        <v>7.1673580693667924</v>
      </c>
      <c r="G253" s="2">
        <v>7.1979169099457776</v>
      </c>
      <c r="H253" s="2">
        <v>7.8905746732622628</v>
      </c>
    </row>
    <row r="254" spans="1:8" x14ac:dyDescent="0.2">
      <c r="A254" s="15">
        <f>DATE(2020,5,14)</f>
        <v>43965</v>
      </c>
      <c r="B254" s="2">
        <v>7.4515001034633377</v>
      </c>
      <c r="C254" s="2">
        <v>5.0638447284601096</v>
      </c>
      <c r="D254" s="2">
        <v>6.114483175743235</v>
      </c>
      <c r="E254" s="2">
        <v>6.3658715237033148</v>
      </c>
      <c r="F254" s="2">
        <v>7.1738430477797932</v>
      </c>
      <c r="G254" s="2">
        <v>7.2045255107175743</v>
      </c>
      <c r="H254" s="2">
        <v>7.8999946706821644</v>
      </c>
    </row>
    <row r="255" spans="1:8" x14ac:dyDescent="0.2">
      <c r="A255" s="15">
        <f>DATE(2020,5,15)</f>
        <v>43966</v>
      </c>
      <c r="B255" s="2">
        <v>7.2136892923556628</v>
      </c>
      <c r="C255" s="2">
        <v>5.0757640875741528</v>
      </c>
      <c r="D255" s="2">
        <v>6.1307122635752664</v>
      </c>
      <c r="E255" s="2">
        <v>6.3691137367424489</v>
      </c>
      <c r="F255" s="2">
        <v>7.1803284186158889</v>
      </c>
      <c r="G255" s="2">
        <v>7.2111345189002751</v>
      </c>
      <c r="H255" s="2">
        <v>7.9094154905682723</v>
      </c>
    </row>
    <row r="256" spans="1:8" x14ac:dyDescent="0.2">
      <c r="A256" s="15">
        <f>DATE(2020,5,18)</f>
        <v>43969</v>
      </c>
      <c r="B256" s="2">
        <v>6.8092231141062332</v>
      </c>
      <c r="C256" s="2">
        <v>5.0876847989242524</v>
      </c>
      <c r="D256" s="2">
        <v>6.146943833474583</v>
      </c>
      <c r="E256" s="2">
        <v>6.372356048609773</v>
      </c>
      <c r="F256" s="2">
        <v>7.1868141818988152</v>
      </c>
      <c r="G256" s="2">
        <v>7.2177439345190608</v>
      </c>
      <c r="H256" s="2">
        <v>7.9188371329923957</v>
      </c>
    </row>
    <row r="257" spans="1:8" x14ac:dyDescent="0.2">
      <c r="A257" s="15">
        <f>DATE(2020,5,19)</f>
        <v>43970</v>
      </c>
      <c r="B257" s="2">
        <v>6.7224812696172531</v>
      </c>
      <c r="C257" s="2">
        <v>5.0996068626638413</v>
      </c>
      <c r="D257" s="2">
        <v>6.1631778858208364</v>
      </c>
      <c r="E257" s="2">
        <v>6.3755984593082404</v>
      </c>
      <c r="F257" s="2">
        <v>7.1933003376522642</v>
      </c>
      <c r="G257" s="2">
        <v>7.224353757598978</v>
      </c>
      <c r="H257" s="2">
        <v>7.9282595980263002</v>
      </c>
    </row>
    <row r="258" spans="1:8" x14ac:dyDescent="0.2">
      <c r="A258" s="15">
        <f>DATE(2020,5,20)</f>
        <v>43971</v>
      </c>
      <c r="B258" s="2">
        <v>6.7144137875920329</v>
      </c>
      <c r="C258" s="2">
        <v>5.1115302789463524</v>
      </c>
      <c r="D258" s="2">
        <v>6.1794144209937008</v>
      </c>
      <c r="E258" s="2">
        <v>6.378840968840982</v>
      </c>
      <c r="F258" s="2">
        <v>7.1997868859001057</v>
      </c>
      <c r="G258" s="2">
        <v>7.2309639881652288</v>
      </c>
      <c r="H258" s="2">
        <v>7.9376828857419257</v>
      </c>
    </row>
    <row r="259" spans="1:8" x14ac:dyDescent="0.2">
      <c r="A259" s="15">
        <f>DATE(2020,5,21)</f>
        <v>43972</v>
      </c>
      <c r="B259" s="2">
        <v>6.2144016043054195</v>
      </c>
      <c r="C259" s="2">
        <v>5.1234550479252183</v>
      </c>
      <c r="D259" s="2">
        <v>6.1956534393728724</v>
      </c>
      <c r="E259" s="2">
        <v>6.3820835772109064</v>
      </c>
      <c r="F259" s="2">
        <v>7.2062738266660098</v>
      </c>
      <c r="G259" s="2">
        <v>7.2375746262429042</v>
      </c>
      <c r="H259" s="2">
        <v>7.9471069962110166</v>
      </c>
    </row>
    <row r="260" spans="1:8" x14ac:dyDescent="0.2">
      <c r="A260" s="15">
        <f>DATE(2020,5,22)</f>
        <v>43973</v>
      </c>
      <c r="B260" s="2">
        <v>6.3567629929071723</v>
      </c>
      <c r="C260" s="2">
        <v>5.1353811697539165</v>
      </c>
      <c r="D260" s="2">
        <v>6.2118949413381586</v>
      </c>
      <c r="E260" s="2">
        <v>6.3853262844210779</v>
      </c>
      <c r="F260" s="2">
        <v>7.2127611599737351</v>
      </c>
      <c r="G260" s="2">
        <v>7.2441856718570952</v>
      </c>
      <c r="H260" s="2">
        <v>7.9565319295054282</v>
      </c>
    </row>
    <row r="261" spans="1:8" x14ac:dyDescent="0.2">
      <c r="A261" s="15">
        <f>DATE(2020,5,25)</f>
        <v>43976</v>
      </c>
      <c r="B261" s="2">
        <v>6.243757012491602</v>
      </c>
      <c r="C261" s="2">
        <v>5.1473086445859462</v>
      </c>
      <c r="D261" s="2">
        <v>6.228138927269411</v>
      </c>
      <c r="E261" s="2">
        <v>6.3885690904744941</v>
      </c>
      <c r="F261" s="2">
        <v>7.2192488858470396</v>
      </c>
      <c r="G261" s="2">
        <v>7.2507971250329604</v>
      </c>
      <c r="H261" s="2">
        <v>7.9659576856969903</v>
      </c>
    </row>
    <row r="262" spans="1:8" x14ac:dyDescent="0.2">
      <c r="A262" s="15">
        <f>DATE(2020,5,26)</f>
        <v>43977</v>
      </c>
      <c r="B262" s="2">
        <v>6.0330940990347193</v>
      </c>
      <c r="C262" s="2">
        <v>5.1592374725747181</v>
      </c>
      <c r="D262" s="2">
        <v>6.244385397546437</v>
      </c>
      <c r="E262" s="2">
        <v>6.3918119953741526</v>
      </c>
      <c r="F262" s="2">
        <v>7.2257370043096847</v>
      </c>
      <c r="G262" s="2">
        <v>7.2574089857955881</v>
      </c>
      <c r="H262" s="2">
        <v>7.9753842648575546</v>
      </c>
    </row>
    <row r="263" spans="1:8" x14ac:dyDescent="0.2">
      <c r="A263" s="15">
        <f>DATE(2020,5,27)</f>
        <v>43978</v>
      </c>
      <c r="B263" s="2">
        <v>6.1187981547561332</v>
      </c>
      <c r="C263" s="2">
        <v>5.1711676538738205</v>
      </c>
      <c r="D263" s="2">
        <v>6.260634352549288</v>
      </c>
      <c r="E263" s="2">
        <v>6.3950549991230732</v>
      </c>
      <c r="F263" s="2">
        <v>7.2322255153854256</v>
      </c>
      <c r="G263" s="2">
        <v>7.2640212541701388</v>
      </c>
      <c r="H263" s="2">
        <v>7.9848116670589766</v>
      </c>
    </row>
    <row r="264" spans="1:8" x14ac:dyDescent="0.2">
      <c r="A264" s="15">
        <f>DATE(2020,5,28)</f>
        <v>43979</v>
      </c>
      <c r="B264" s="2">
        <v>6.2202016062496757</v>
      </c>
      <c r="C264" s="2">
        <v>5.183099188636775</v>
      </c>
      <c r="D264" s="2">
        <v>6.2768857926579491</v>
      </c>
      <c r="E264" s="2">
        <v>6.3982981017242757</v>
      </c>
      <c r="F264" s="2">
        <v>7.2387144190980246</v>
      </c>
      <c r="G264" s="2">
        <v>7.2706339301817247</v>
      </c>
      <c r="H264" s="2">
        <v>7.9942398923731339</v>
      </c>
    </row>
    <row r="265" spans="1:8" x14ac:dyDescent="0.2">
      <c r="A265" s="15">
        <f>DATE(2020,5,29)</f>
        <v>43980</v>
      </c>
      <c r="B265" s="2">
        <v>6.2862116632055987</v>
      </c>
      <c r="C265" s="2">
        <v>5.1950320770171254</v>
      </c>
      <c r="D265" s="2">
        <v>6.2931397182524718</v>
      </c>
      <c r="E265" s="2">
        <v>6.40154130318078</v>
      </c>
      <c r="F265" s="2">
        <v>7.2452037154712379</v>
      </c>
      <c r="G265" s="2">
        <v>7.2772470138554812</v>
      </c>
      <c r="H265" s="2">
        <v>8.0036689408718775</v>
      </c>
    </row>
    <row r="266" spans="1:8" x14ac:dyDescent="0.2">
      <c r="A266" s="15">
        <f>DATE(2020,6,1)</f>
        <v>43983</v>
      </c>
      <c r="B266" s="2">
        <v>6.4578217773282756</v>
      </c>
      <c r="C266" s="2">
        <v>5.2069663191684379</v>
      </c>
      <c r="D266" s="2">
        <v>6.3093961297129963</v>
      </c>
      <c r="E266" s="2">
        <v>6.4332835989117099</v>
      </c>
      <c r="F266" s="2">
        <v>7.2804192323202788</v>
      </c>
      <c r="G266" s="2">
        <v>7.3125949485045796</v>
      </c>
      <c r="H266" s="2">
        <v>8.0420285719364326</v>
      </c>
    </row>
    <row r="267" spans="1:8" x14ac:dyDescent="0.2">
      <c r="A267" s="15">
        <f>DATE(2020,6,2)</f>
        <v>43984</v>
      </c>
      <c r="B267" s="2">
        <v>6.399892458823464</v>
      </c>
      <c r="C267" s="2">
        <v>5.2189019152442784</v>
      </c>
      <c r="D267" s="2">
        <v>6.3256550274197076</v>
      </c>
      <c r="E267" s="2">
        <v>6.4650353641797054</v>
      </c>
      <c r="F267" s="2">
        <v>7.3156463126946347</v>
      </c>
      <c r="G267" s="2">
        <v>7.3479545303250848</v>
      </c>
      <c r="H267" s="2">
        <v>8.0804018271797737</v>
      </c>
    </row>
    <row r="268" spans="1:8" x14ac:dyDescent="0.2">
      <c r="A268" s="15">
        <f>DATE(2020,6,3)</f>
        <v>43985</v>
      </c>
      <c r="B268" s="2">
        <v>6.5867809193824964</v>
      </c>
      <c r="C268" s="2">
        <v>5.2308388653982796</v>
      </c>
      <c r="D268" s="2">
        <v>6.341916411752857</v>
      </c>
      <c r="E268" s="2">
        <v>6.4967966018097512</v>
      </c>
      <c r="F268" s="2">
        <v>7.3508849603913351</v>
      </c>
      <c r="G268" s="2">
        <v>7.3833257631547466</v>
      </c>
      <c r="H268" s="2">
        <v>8.1187887114407822</v>
      </c>
    </row>
    <row r="269" spans="1:8" x14ac:dyDescent="0.2">
      <c r="A269" s="15">
        <f>DATE(2020,6,4)</f>
        <v>43986</v>
      </c>
      <c r="B269" s="2">
        <v>6.6596350796340076</v>
      </c>
      <c r="C269" s="2">
        <v>5.2427771697840297</v>
      </c>
      <c r="D269" s="2">
        <v>6.3581802830927403</v>
      </c>
      <c r="E269" s="2">
        <v>6.5285673146277201</v>
      </c>
      <c r="F269" s="2">
        <v>7.3861351792086971</v>
      </c>
      <c r="G269" s="2">
        <v>7.4187086508325839</v>
      </c>
      <c r="H269" s="2">
        <v>8.1571892295601014</v>
      </c>
    </row>
    <row r="270" spans="1:8" x14ac:dyDescent="0.2">
      <c r="A270" s="15">
        <f>DATE(2020,6,5)</f>
        <v>43987</v>
      </c>
      <c r="B270" s="2">
        <v>6.839593585758541</v>
      </c>
      <c r="C270" s="2">
        <v>5.2547168285551837</v>
      </c>
      <c r="D270" s="2">
        <v>6.3744466418197199</v>
      </c>
      <c r="E270" s="2">
        <v>6.5603475054602622</v>
      </c>
      <c r="F270" s="2">
        <v>7.421396972946237</v>
      </c>
      <c r="G270" s="2">
        <v>7.4541031971988581</v>
      </c>
      <c r="H270" s="2">
        <v>8.1956033863800357</v>
      </c>
    </row>
    <row r="271" spans="1:8" x14ac:dyDescent="0.2">
      <c r="A271" s="15">
        <f>DATE(2020,6,8)</f>
        <v>43990</v>
      </c>
      <c r="B271" s="2">
        <v>7.1570622598773559</v>
      </c>
      <c r="C271" s="2">
        <v>5.2666578418653964</v>
      </c>
      <c r="D271" s="2">
        <v>6.3907154883142248</v>
      </c>
      <c r="E271" s="2">
        <v>6.5921371771349824</v>
      </c>
      <c r="F271" s="2">
        <v>7.4566703454048033</v>
      </c>
      <c r="G271" s="2">
        <v>7.489509406095185</v>
      </c>
      <c r="H271" s="2">
        <v>8.2340311867446836</v>
      </c>
    </row>
    <row r="272" spans="1:8" x14ac:dyDescent="0.2">
      <c r="A272" s="15">
        <f>DATE(2020,6,9)</f>
        <v>43991</v>
      </c>
      <c r="B272" s="2">
        <v>7.1370008687379416</v>
      </c>
      <c r="C272" s="2">
        <v>5.2786002098683227</v>
      </c>
      <c r="D272" s="2">
        <v>6.4069868229567284</v>
      </c>
      <c r="E272" s="2">
        <v>6.6239363324801959</v>
      </c>
      <c r="F272" s="2">
        <v>7.491955300386377</v>
      </c>
      <c r="G272" s="2">
        <v>7.5249272813643131</v>
      </c>
      <c r="H272" s="2">
        <v>8.2724726354997724</v>
      </c>
    </row>
    <row r="273" spans="1:8" x14ac:dyDescent="0.2">
      <c r="A273" s="15">
        <f>DATE(2020,6,10)</f>
        <v>43992</v>
      </c>
      <c r="B273" s="2">
        <v>6.9382397006726002</v>
      </c>
      <c r="C273" s="2">
        <v>5.2905439327176618</v>
      </c>
      <c r="D273" s="2">
        <v>6.4232606461277708</v>
      </c>
      <c r="E273" s="2">
        <v>6.6557449743251276</v>
      </c>
      <c r="F273" s="2">
        <v>7.5272518416942713</v>
      </c>
      <c r="G273" s="2">
        <v>7.560356826850323</v>
      </c>
      <c r="H273" s="2">
        <v>8.3109277374928237</v>
      </c>
    </row>
    <row r="274" spans="1:8" x14ac:dyDescent="0.2">
      <c r="A274" s="15">
        <f>DATE(2020,6,12)</f>
        <v>43994</v>
      </c>
      <c r="B274" s="2">
        <v>6.457361589973365</v>
      </c>
      <c r="C274" s="2">
        <v>5.302489010567113</v>
      </c>
      <c r="D274" s="2">
        <v>6.4395369582079356</v>
      </c>
      <c r="E274" s="2">
        <v>6.6875631054998719</v>
      </c>
      <c r="F274" s="2">
        <v>7.5625599731330198</v>
      </c>
      <c r="G274" s="2">
        <v>7.595798046398583</v>
      </c>
      <c r="H274" s="2">
        <v>8.3493964975730464</v>
      </c>
    </row>
    <row r="275" spans="1:8" x14ac:dyDescent="0.2">
      <c r="A275" s="15">
        <f>DATE(2020,6,15)</f>
        <v>43997</v>
      </c>
      <c r="B275" s="2">
        <v>6.4534610444777476</v>
      </c>
      <c r="C275" s="2">
        <v>5.3144354435703978</v>
      </c>
      <c r="D275" s="2">
        <v>6.4558157595778756</v>
      </c>
      <c r="E275" s="2">
        <v>6.7193907288353172</v>
      </c>
      <c r="F275" s="2">
        <v>7.5978796985084252</v>
      </c>
      <c r="G275" s="2">
        <v>7.631250943855683</v>
      </c>
      <c r="H275" s="2">
        <v>8.3878789205913638</v>
      </c>
    </row>
    <row r="276" spans="1:8" x14ac:dyDescent="0.2">
      <c r="A276" s="15">
        <f>DATE(2020,6,16)</f>
        <v>43998</v>
      </c>
      <c r="B276" s="2">
        <v>6.6862703954847946</v>
      </c>
      <c r="C276" s="2">
        <v>5.3263832318812598</v>
      </c>
      <c r="D276" s="2">
        <v>6.4720970506183084</v>
      </c>
      <c r="E276" s="2">
        <v>6.7512278471632214</v>
      </c>
      <c r="F276" s="2">
        <v>7.6332110216275062</v>
      </c>
      <c r="G276" s="2">
        <v>7.6667155230695228</v>
      </c>
      <c r="H276" s="2">
        <v>8.4263750114004434</v>
      </c>
    </row>
    <row r="277" spans="1:8" x14ac:dyDescent="0.2">
      <c r="A277" s="15">
        <f>DATE(2020,6,17)</f>
        <v>43999</v>
      </c>
      <c r="B277" s="2">
        <v>6.9062677265243844</v>
      </c>
      <c r="C277" s="2">
        <v>5.3383323756534651</v>
      </c>
      <c r="D277" s="2">
        <v>6.4883808317099936</v>
      </c>
      <c r="E277" s="2">
        <v>6.7830744633161846</v>
      </c>
      <c r="F277" s="2">
        <v>7.668553946298573</v>
      </c>
      <c r="G277" s="2">
        <v>7.7021917878892454</v>
      </c>
      <c r="H277" s="2">
        <v>8.4648847748546974</v>
      </c>
    </row>
    <row r="278" spans="1:8" x14ac:dyDescent="0.2">
      <c r="A278" s="15">
        <f>DATE(2020,6,18)</f>
        <v>44000</v>
      </c>
      <c r="B278" s="2">
        <v>7.1704619813914183</v>
      </c>
      <c r="C278" s="2">
        <v>5.3502828750407794</v>
      </c>
      <c r="D278" s="2">
        <v>6.5046671032337633</v>
      </c>
      <c r="E278" s="2">
        <v>6.8149305801276538</v>
      </c>
      <c r="F278" s="2">
        <v>7.7039084763311561</v>
      </c>
      <c r="G278" s="2">
        <v>7.7376797421652599</v>
      </c>
      <c r="H278" s="2">
        <v>8.5034082158102144</v>
      </c>
    </row>
    <row r="279" spans="1:8" x14ac:dyDescent="0.2">
      <c r="A279" s="15">
        <f>DATE(2020,6,19)</f>
        <v>44001</v>
      </c>
      <c r="B279" s="2">
        <v>7.1606206633340266</v>
      </c>
      <c r="C279" s="2">
        <v>5.3591762086018901</v>
      </c>
      <c r="D279" s="2">
        <v>6.5178637078853408</v>
      </c>
      <c r="E279" s="2">
        <v>6.8467962004318697</v>
      </c>
      <c r="F279" s="2">
        <v>7.739274615536007</v>
      </c>
      <c r="G279" s="2">
        <v>7.7731793897492194</v>
      </c>
      <c r="H279" s="2">
        <v>8.5419453391248013</v>
      </c>
    </row>
    <row r="280" spans="1:8" x14ac:dyDescent="0.2">
      <c r="A280" s="15">
        <f>DATE(2020,6,22)</f>
        <v>44004</v>
      </c>
      <c r="B280" s="2">
        <v>7.2173240780757153</v>
      </c>
      <c r="C280" s="2">
        <v>5.3680702929097546</v>
      </c>
      <c r="D280" s="2">
        <v>6.5310619476800502</v>
      </c>
      <c r="E280" s="2">
        <v>6.8786713270640787</v>
      </c>
      <c r="F280" s="2">
        <v>7.7746523677252322</v>
      </c>
      <c r="G280" s="2">
        <v>7.8086907344941734</v>
      </c>
      <c r="H280" s="2">
        <v>8.5804961496581011</v>
      </c>
    </row>
    <row r="281" spans="1:8" x14ac:dyDescent="0.2">
      <c r="A281" s="15">
        <f>DATE(2020,6,23)</f>
        <v>44005</v>
      </c>
      <c r="B281" s="2">
        <v>7.1668612836236711</v>
      </c>
      <c r="C281" s="2">
        <v>5.376965128027722</v>
      </c>
      <c r="D281" s="2">
        <v>6.5442618228204852</v>
      </c>
      <c r="E281" s="2">
        <v>6.9105559628601654</v>
      </c>
      <c r="F281" s="2">
        <v>7.81004173671207</v>
      </c>
      <c r="G281" s="2">
        <v>7.8442137802542611</v>
      </c>
      <c r="H281" s="2">
        <v>8.6190606522713153</v>
      </c>
    </row>
    <row r="282" spans="1:8" x14ac:dyDescent="0.2">
      <c r="A282" s="15">
        <f>DATE(2020,6,24)</f>
        <v>44006</v>
      </c>
      <c r="B282" s="2">
        <v>6.8325847240272566</v>
      </c>
      <c r="C282" s="2">
        <v>5.3858607140192083</v>
      </c>
      <c r="D282" s="2">
        <v>6.5574633335092836</v>
      </c>
      <c r="E282" s="2">
        <v>6.9424501106569716</v>
      </c>
      <c r="F282" s="2">
        <v>7.8454427263110924</v>
      </c>
      <c r="G282" s="2">
        <v>7.8797485308850002</v>
      </c>
      <c r="H282" s="2">
        <v>8.6576388518274872</v>
      </c>
    </row>
    <row r="283" spans="1:8" x14ac:dyDescent="0.2">
      <c r="A283" s="15">
        <f>DATE(2020,6,25)</f>
        <v>44007</v>
      </c>
      <c r="B283" s="2">
        <v>6.9705550793764948</v>
      </c>
      <c r="C283" s="2">
        <v>5.3947570509475629</v>
      </c>
      <c r="D283" s="2">
        <v>6.5706664799490833</v>
      </c>
      <c r="E283" s="2">
        <v>6.9743537732921856</v>
      </c>
      <c r="F283" s="2">
        <v>7.8808553403380666</v>
      </c>
      <c r="G283" s="2">
        <v>7.9152949902431491</v>
      </c>
      <c r="H283" s="2">
        <v>8.6962307531913474</v>
      </c>
    </row>
    <row r="284" spans="1:8" x14ac:dyDescent="0.2">
      <c r="A284" s="15">
        <f>DATE(2020,6,26)</f>
        <v>44008</v>
      </c>
      <c r="B284" s="2">
        <v>6.4929430995065651</v>
      </c>
      <c r="C284" s="2">
        <v>5.4036541388762016</v>
      </c>
      <c r="D284" s="2">
        <v>6.5838712623425888</v>
      </c>
      <c r="E284" s="2">
        <v>7.0062669536043343</v>
      </c>
      <c r="F284" s="2">
        <v>7.9162795826100751</v>
      </c>
      <c r="G284" s="2">
        <v>7.9508531621867551</v>
      </c>
      <c r="H284" s="2">
        <v>8.7348363612293589</v>
      </c>
    </row>
    <row r="285" spans="1:8" x14ac:dyDescent="0.2">
      <c r="A285" s="15">
        <f>DATE(2020,6,29)</f>
        <v>44011</v>
      </c>
      <c r="B285" s="2">
        <v>6.6009305758454317</v>
      </c>
      <c r="C285" s="2">
        <v>5.4125519778685183</v>
      </c>
      <c r="D285" s="2">
        <v>6.5970776808924816</v>
      </c>
      <c r="E285" s="2">
        <v>7.0381896544327702</v>
      </c>
      <c r="F285" s="2">
        <v>7.9517154569453963</v>
      </c>
      <c r="G285" s="2">
        <v>7.9864230505751088</v>
      </c>
      <c r="H285" s="2">
        <v>8.7734556808097395</v>
      </c>
    </row>
    <row r="286" spans="1:8" x14ac:dyDescent="0.2">
      <c r="A286" s="15">
        <f>DATE(2020,6,30)</f>
        <v>44012</v>
      </c>
      <c r="B286" s="2">
        <v>6.5775961100345892</v>
      </c>
      <c r="C286" s="2">
        <v>5.4214505679879066</v>
      </c>
      <c r="D286" s="2">
        <v>6.6102857358015132</v>
      </c>
      <c r="E286" s="2">
        <v>7.0701218786177078</v>
      </c>
      <c r="F286" s="2">
        <v>7.9871629671635969</v>
      </c>
      <c r="G286" s="2">
        <v>8.0220046592687897</v>
      </c>
      <c r="H286" s="2">
        <v>8.8120887168023909</v>
      </c>
    </row>
    <row r="287" spans="1:8" x14ac:dyDescent="0.2">
      <c r="A287" s="15">
        <f>DATE(2020,7,1)</f>
        <v>44013</v>
      </c>
      <c r="B287" s="2">
        <v>6.8767444036106351</v>
      </c>
      <c r="C287" s="2">
        <v>5.4303499092977825</v>
      </c>
      <c r="D287" s="2">
        <v>6.62349542727243</v>
      </c>
      <c r="E287" s="2">
        <v>7.1072305096907762</v>
      </c>
      <c r="F287" s="2">
        <v>8.0278334078996316</v>
      </c>
      <c r="G287" s="2">
        <v>8.0628109702704833</v>
      </c>
      <c r="H287" s="2">
        <v>8.8559867152243186</v>
      </c>
    </row>
    <row r="288" spans="1:8" x14ac:dyDescent="0.2">
      <c r="A288" s="15">
        <f>DATE(2020,7,2)</f>
        <v>44014</v>
      </c>
      <c r="B288" s="2">
        <v>6.9432007602372892</v>
      </c>
      <c r="C288" s="2">
        <v>5.4392500018615619</v>
      </c>
      <c r="D288" s="2">
        <v>6.6367067555080261</v>
      </c>
      <c r="E288" s="2">
        <v>7.1443520019661699</v>
      </c>
      <c r="F288" s="2">
        <v>8.0685191660558431</v>
      </c>
      <c r="G288" s="2">
        <v>8.1036326962334435</v>
      </c>
      <c r="H288" s="2">
        <v>8.8999024233905164</v>
      </c>
    </row>
    <row r="289" spans="1:8" x14ac:dyDescent="0.2">
      <c r="A289" s="15">
        <f>DATE(2020,7,3)</f>
        <v>44015</v>
      </c>
      <c r="B289" s="2">
        <v>7.0657475797240243</v>
      </c>
      <c r="C289" s="2">
        <v>5.4481508457426608</v>
      </c>
      <c r="D289" s="2">
        <v>6.6499197207110949</v>
      </c>
      <c r="E289" s="2">
        <v>7.1814863599013457</v>
      </c>
      <c r="F289" s="2">
        <v>8.1092202474011277</v>
      </c>
      <c r="G289" s="2">
        <v>8.144469842980806</v>
      </c>
      <c r="H289" s="2">
        <v>8.9438358484456248</v>
      </c>
    </row>
    <row r="290" spans="1:8" x14ac:dyDescent="0.2">
      <c r="A290" s="15">
        <f>DATE(2020,7,6)</f>
        <v>44018</v>
      </c>
      <c r="B290" s="2">
        <v>7.5033371473966382</v>
      </c>
      <c r="C290" s="2">
        <v>5.4570524410044952</v>
      </c>
      <c r="D290" s="2">
        <v>6.663134323084452</v>
      </c>
      <c r="E290" s="2">
        <v>7.2186335879553356</v>
      </c>
      <c r="F290" s="2">
        <v>8.149936657706558</v>
      </c>
      <c r="G290" s="2">
        <v>8.1853224163379377</v>
      </c>
      <c r="H290" s="2">
        <v>8.9877869975371496</v>
      </c>
    </row>
    <row r="291" spans="1:8" x14ac:dyDescent="0.2">
      <c r="A291" s="15">
        <f>DATE(2020,7,7)</f>
        <v>44019</v>
      </c>
      <c r="B291" s="2">
        <v>7.4123513528563389</v>
      </c>
      <c r="C291" s="2">
        <v>5.465954787710503</v>
      </c>
      <c r="D291" s="2">
        <v>6.6763505628309803</v>
      </c>
      <c r="E291" s="2">
        <v>7.2557936905886864</v>
      </c>
      <c r="F291" s="2">
        <v>8.1906684027453593</v>
      </c>
      <c r="G291" s="2">
        <v>8.2261904221323512</v>
      </c>
      <c r="H291" s="2">
        <v>9.031755877815506</v>
      </c>
    </row>
    <row r="292" spans="1:8" x14ac:dyDescent="0.2">
      <c r="A292" s="15">
        <f>DATE(2020,7,8)</f>
        <v>44020</v>
      </c>
      <c r="B292" s="2">
        <v>7.6321719315510803</v>
      </c>
      <c r="C292" s="2">
        <v>5.4748578859241226</v>
      </c>
      <c r="D292" s="2">
        <v>6.6895684401535371</v>
      </c>
      <c r="E292" s="2">
        <v>7.29296667226349</v>
      </c>
      <c r="F292" s="2">
        <v>8.2314154882929582</v>
      </c>
      <c r="G292" s="2">
        <v>8.2670738661938081</v>
      </c>
      <c r="H292" s="2">
        <v>9.0757424964339695</v>
      </c>
    </row>
    <row r="293" spans="1:8" x14ac:dyDescent="0.2">
      <c r="A293" s="15">
        <f>DATE(2020,7,9)</f>
        <v>44021</v>
      </c>
      <c r="B293" s="2">
        <v>7.7093868246531638</v>
      </c>
      <c r="C293" s="2">
        <v>5.4837617357087698</v>
      </c>
      <c r="D293" s="2">
        <v>6.7027879552550518</v>
      </c>
      <c r="E293" s="2">
        <v>7.330152537443424</v>
      </c>
      <c r="F293" s="2">
        <v>8.2721779201269339</v>
      </c>
      <c r="G293" s="2">
        <v>8.3079727543542656</v>
      </c>
      <c r="H293" s="2">
        <v>9.1197468605487053</v>
      </c>
    </row>
    <row r="294" spans="1:8" x14ac:dyDescent="0.2">
      <c r="A294" s="15">
        <f>DATE(2020,7,10)</f>
        <v>44022</v>
      </c>
      <c r="B294" s="2">
        <v>7.829861854155018</v>
      </c>
      <c r="C294" s="2">
        <v>5.4926663371279272</v>
      </c>
      <c r="D294" s="2">
        <v>6.7160091083384277</v>
      </c>
      <c r="E294" s="2">
        <v>7.3673512905936711</v>
      </c>
      <c r="F294" s="2">
        <v>8.3129557040270363</v>
      </c>
      <c r="G294" s="2">
        <v>8.3488870924478533</v>
      </c>
      <c r="H294" s="2">
        <v>9.1637689773187656</v>
      </c>
    </row>
    <row r="295" spans="1:8" x14ac:dyDescent="0.2">
      <c r="A295" s="15">
        <f>DATE(2020,7,13)</f>
        <v>44025</v>
      </c>
      <c r="B295" s="2">
        <v>7.5606175322925351</v>
      </c>
      <c r="C295" s="2">
        <v>5.5015716902450107</v>
      </c>
      <c r="D295" s="2">
        <v>6.7292318996066358</v>
      </c>
      <c r="E295" s="2">
        <v>7.4045629361809473</v>
      </c>
      <c r="F295" s="2">
        <v>8.3537488457752005</v>
      </c>
      <c r="G295" s="2">
        <v>8.3898168863109301</v>
      </c>
      <c r="H295" s="2">
        <v>9.2078088539060623</v>
      </c>
    </row>
    <row r="296" spans="1:8" x14ac:dyDescent="0.2">
      <c r="A296" s="15">
        <f>DATE(2020,7,14)</f>
        <v>44026</v>
      </c>
      <c r="B296" s="2">
        <v>7.6900791560127857</v>
      </c>
      <c r="C296" s="2">
        <v>5.5104777951235029</v>
      </c>
      <c r="D296" s="2">
        <v>6.7424563292626702</v>
      </c>
      <c r="E296" s="2">
        <v>7.4417874786736116</v>
      </c>
      <c r="F296" s="2">
        <v>8.3945573511556173</v>
      </c>
      <c r="G296" s="2">
        <v>8.430762141782111</v>
      </c>
      <c r="H296" s="2">
        <v>9.2518664974755147</v>
      </c>
    </row>
    <row r="297" spans="1:8" x14ac:dyDescent="0.2">
      <c r="A297" s="15">
        <f>DATE(2020,7,15)</f>
        <v>44027</v>
      </c>
      <c r="B297" s="2">
        <v>8.0151854252038515</v>
      </c>
      <c r="C297" s="2">
        <v>5.5193846518268197</v>
      </c>
      <c r="D297" s="2">
        <v>6.7556823975094993</v>
      </c>
      <c r="E297" s="2">
        <v>7.479024922541444</v>
      </c>
      <c r="F297" s="2">
        <v>8.435381225954508</v>
      </c>
      <c r="G297" s="2">
        <v>8.4717228647020804</v>
      </c>
      <c r="H297" s="2">
        <v>9.2959419151947831</v>
      </c>
    </row>
    <row r="298" spans="1:8" x14ac:dyDescent="0.2">
      <c r="A298" s="15">
        <f>DATE(2020,7,16)</f>
        <v>44028</v>
      </c>
      <c r="B298" s="2">
        <v>7.6809094968658176</v>
      </c>
      <c r="C298" s="2">
        <v>5.5282922604185103</v>
      </c>
      <c r="D298" s="2">
        <v>6.7689101045502298</v>
      </c>
      <c r="E298" s="2">
        <v>7.5162752722558679</v>
      </c>
      <c r="F298" s="2">
        <v>8.4762204759603499</v>
      </c>
      <c r="G298" s="2">
        <v>8.5126990609138531</v>
      </c>
      <c r="H298" s="2">
        <v>9.3400351142344906</v>
      </c>
    </row>
    <row r="299" spans="1:8" x14ac:dyDescent="0.2">
      <c r="A299" s="15">
        <f>DATE(2020,7,17)</f>
        <v>44029</v>
      </c>
      <c r="B299" s="2">
        <v>8.3324249525327243</v>
      </c>
      <c r="C299" s="2">
        <v>5.5372006209619684</v>
      </c>
      <c r="D299" s="2">
        <v>6.7821394505878319</v>
      </c>
      <c r="E299" s="2">
        <v>7.5535385322898163</v>
      </c>
      <c r="F299" s="2">
        <v>8.5170751069638229</v>
      </c>
      <c r="G299" s="2">
        <v>8.5536907362625971</v>
      </c>
      <c r="H299" s="2">
        <v>9.3841461017681436</v>
      </c>
    </row>
    <row r="300" spans="1:8" x14ac:dyDescent="0.2">
      <c r="A300" s="15">
        <f>DATE(2020,7,20)</f>
        <v>44032</v>
      </c>
      <c r="B300" s="2">
        <v>8.6383422296578036</v>
      </c>
      <c r="C300" s="2">
        <v>5.5461097335206988</v>
      </c>
      <c r="D300" s="2">
        <v>6.7953704358254319</v>
      </c>
      <c r="E300" s="2">
        <v>7.5908147071177767</v>
      </c>
      <c r="F300" s="2">
        <v>8.5579451247577598</v>
      </c>
      <c r="G300" s="2">
        <v>8.5946978965957044</v>
      </c>
      <c r="H300" s="2">
        <v>9.4282748849721543</v>
      </c>
    </row>
    <row r="301" spans="1:8" x14ac:dyDescent="0.2">
      <c r="A301" s="15">
        <f>DATE(2020,7,21)</f>
        <v>44033</v>
      </c>
      <c r="B301" s="2">
        <v>8.6069251316207342</v>
      </c>
      <c r="C301" s="2">
        <v>5.555019598158184</v>
      </c>
      <c r="D301" s="2">
        <v>6.8086030604661341</v>
      </c>
      <c r="E301" s="2">
        <v>7.6281038012157909</v>
      </c>
      <c r="F301" s="2">
        <v>8.5988305351371697</v>
      </c>
      <c r="G301" s="2">
        <v>8.6357205477627605</v>
      </c>
      <c r="H301" s="2">
        <v>9.4724214710258057</v>
      </c>
    </row>
    <row r="302" spans="1:8" x14ac:dyDescent="0.2">
      <c r="A302" s="15">
        <f>DATE(2020,7,22)</f>
        <v>44034</v>
      </c>
      <c r="B302" s="2">
        <v>8.5457164258607499</v>
      </c>
      <c r="C302" s="2">
        <v>5.5639302149379288</v>
      </c>
      <c r="D302" s="2">
        <v>6.8218373247130648</v>
      </c>
      <c r="E302" s="2">
        <v>7.6654058190614549</v>
      </c>
      <c r="F302" s="2">
        <v>8.6397313438992605</v>
      </c>
      <c r="G302" s="2">
        <v>8.6767586956155718</v>
      </c>
      <c r="H302" s="2">
        <v>9.5165858671113046</v>
      </c>
    </row>
    <row r="303" spans="1:8" x14ac:dyDescent="0.2">
      <c r="A303" s="15">
        <f>DATE(2020,7,23)</f>
        <v>44035</v>
      </c>
      <c r="B303" s="2">
        <v>8.3817041375327204</v>
      </c>
      <c r="C303" s="2">
        <v>5.5728415839233936</v>
      </c>
      <c r="D303" s="2">
        <v>6.8350732287693949</v>
      </c>
      <c r="E303" s="2">
        <v>7.7027207651339191</v>
      </c>
      <c r="F303" s="2">
        <v>8.6806475568434127</v>
      </c>
      <c r="G303" s="2">
        <v>8.7178123460081682</v>
      </c>
      <c r="H303" s="2">
        <v>9.5607680804137285</v>
      </c>
    </row>
    <row r="304" spans="1:8" x14ac:dyDescent="0.2">
      <c r="A304" s="15">
        <f>DATE(2020,7,24)</f>
        <v>44036</v>
      </c>
      <c r="B304" s="2">
        <v>8.3557411118507332</v>
      </c>
      <c r="C304" s="2">
        <v>5.5817537051781052</v>
      </c>
      <c r="D304" s="2">
        <v>6.8483107728382953</v>
      </c>
      <c r="E304" s="2">
        <v>7.740048643913866</v>
      </c>
      <c r="F304" s="2">
        <v>8.7215791797712097</v>
      </c>
      <c r="G304" s="2">
        <v>8.7588815047967774</v>
      </c>
      <c r="H304" s="2">
        <v>9.6049681181210822</v>
      </c>
    </row>
    <row r="305" spans="1:8" x14ac:dyDescent="0.2">
      <c r="A305" s="15">
        <f>DATE(2020,7,27)</f>
        <v>44039</v>
      </c>
      <c r="B305" s="2">
        <v>8.5994428261086284</v>
      </c>
      <c r="C305" s="2">
        <v>5.5906665787655463</v>
      </c>
      <c r="D305" s="2">
        <v>6.861549957122981</v>
      </c>
      <c r="E305" s="2">
        <v>7.7773894598835547</v>
      </c>
      <c r="F305" s="2">
        <v>8.7625262184863875</v>
      </c>
      <c r="G305" s="2">
        <v>8.7999661778398242</v>
      </c>
      <c r="H305" s="2">
        <v>9.6491859874242571</v>
      </c>
    </row>
    <row r="306" spans="1:8" x14ac:dyDescent="0.2">
      <c r="A306" s="15">
        <f>DATE(2020,7,28)</f>
        <v>44040</v>
      </c>
      <c r="B306" s="2">
        <v>8.5402030152184736</v>
      </c>
      <c r="C306" s="2">
        <v>5.5995802047492438</v>
      </c>
      <c r="D306" s="2">
        <v>6.8747907818266674</v>
      </c>
      <c r="E306" s="2">
        <v>7.8147432175267983</v>
      </c>
      <c r="F306" s="2">
        <v>8.8034886787948796</v>
      </c>
      <c r="G306" s="2">
        <v>8.8410663709979733</v>
      </c>
      <c r="H306" s="2">
        <v>9.6934216955170349</v>
      </c>
    </row>
    <row r="307" spans="1:8" x14ac:dyDescent="0.2">
      <c r="A307" s="15">
        <f>DATE(2020,7,29)</f>
        <v>44041</v>
      </c>
      <c r="B307" s="2">
        <v>8.756404589652611</v>
      </c>
      <c r="C307" s="2">
        <v>5.6084945831927024</v>
      </c>
      <c r="D307" s="2">
        <v>6.8880332471526362</v>
      </c>
      <c r="E307" s="2">
        <v>7.8521099213289416</v>
      </c>
      <c r="F307" s="2">
        <v>8.8444665665048152</v>
      </c>
      <c r="G307" s="2">
        <v>8.8821820901340942</v>
      </c>
      <c r="H307" s="2">
        <v>9.7376752495960996</v>
      </c>
    </row>
    <row r="308" spans="1:8" x14ac:dyDescent="0.2">
      <c r="A308" s="15">
        <f>DATE(2020,7,30)</f>
        <v>44042</v>
      </c>
      <c r="B308" s="2">
        <v>8.8202260738243776</v>
      </c>
      <c r="C308" s="2">
        <v>5.6174097141594492</v>
      </c>
      <c r="D308" s="2">
        <v>6.9012773533041472</v>
      </c>
      <c r="E308" s="2">
        <v>7.8894895757769312</v>
      </c>
      <c r="F308" s="2">
        <v>8.8854598874265491</v>
      </c>
      <c r="G308" s="2">
        <v>8.9233133411132926</v>
      </c>
      <c r="H308" s="2">
        <v>9.7819466568610736</v>
      </c>
    </row>
    <row r="309" spans="1:8" x14ac:dyDescent="0.2">
      <c r="A309" s="15">
        <f>DATE(2020,7,31)</f>
        <v>44043</v>
      </c>
      <c r="B309" s="2">
        <v>8.6425937548096243</v>
      </c>
      <c r="C309" s="2">
        <v>5.6263255977130333</v>
      </c>
      <c r="D309" s="2">
        <v>6.9145231004845487</v>
      </c>
      <c r="E309" s="2">
        <v>7.926882185359152</v>
      </c>
      <c r="F309" s="2">
        <v>8.9264686473724986</v>
      </c>
      <c r="G309" s="2">
        <v>8.9644601298027862</v>
      </c>
      <c r="H309" s="2">
        <v>9.8262359245143927</v>
      </c>
    </row>
    <row r="310" spans="1:8" x14ac:dyDescent="0.2">
      <c r="A310" s="15">
        <f>DATE(2020,8,3)</f>
        <v>44046</v>
      </c>
      <c r="B310" s="2">
        <v>8.6174103332200556</v>
      </c>
      <c r="C310" s="2">
        <v>5.635242233916915</v>
      </c>
      <c r="D310" s="2">
        <v>6.9277704888971003</v>
      </c>
      <c r="E310" s="2">
        <v>7.9621539726887347</v>
      </c>
      <c r="F310" s="2">
        <v>8.9653392431607646</v>
      </c>
      <c r="G310" s="2">
        <v>9.0034680994904868</v>
      </c>
      <c r="H310" s="2">
        <v>9.8683716030838919</v>
      </c>
    </row>
    <row r="311" spans="1:8" x14ac:dyDescent="0.2">
      <c r="A311" s="15">
        <f>DATE(2020,8,4)</f>
        <v>44047</v>
      </c>
      <c r="B311" s="2">
        <v>8.5767225746960616</v>
      </c>
      <c r="C311" s="2">
        <v>5.644159622834688</v>
      </c>
      <c r="D311" s="2">
        <v>6.9410195187452404</v>
      </c>
      <c r="E311" s="2">
        <v>7.997437287257414</v>
      </c>
      <c r="F311" s="2">
        <v>9.0042237099872793</v>
      </c>
      <c r="G311" s="2">
        <v>9.0424900335633875</v>
      </c>
      <c r="H311" s="2">
        <v>9.9105234473299006</v>
      </c>
    </row>
    <row r="312" spans="1:8" x14ac:dyDescent="0.2">
      <c r="A312" s="15">
        <f>DATE(2020,8,5)</f>
        <v>44048</v>
      </c>
      <c r="B312" s="2">
        <v>8.7156114109800953</v>
      </c>
      <c r="C312" s="2">
        <v>5.6530777645299013</v>
      </c>
      <c r="D312" s="2">
        <v>6.9542701902323154</v>
      </c>
      <c r="E312" s="2">
        <v>8.0327321328325105</v>
      </c>
      <c r="F312" s="2">
        <v>9.0431220528019995</v>
      </c>
      <c r="G312" s="2">
        <v>9.0815259370206292</v>
      </c>
      <c r="H312" s="2">
        <v>9.9526914634545882</v>
      </c>
    </row>
    <row r="313" spans="1:8" x14ac:dyDescent="0.2">
      <c r="A313" s="15">
        <f>DATE(2020,8,6)</f>
        <v>44049</v>
      </c>
      <c r="B313" s="2">
        <v>8.9111771491540583</v>
      </c>
      <c r="C313" s="2">
        <v>5.6619966590660598</v>
      </c>
      <c r="D313" s="2">
        <v>6.9675225035617396</v>
      </c>
      <c r="E313" s="2">
        <v>8.0680385131824526</v>
      </c>
      <c r="F313" s="2">
        <v>9.0820342765565822</v>
      </c>
      <c r="G313" s="2">
        <v>9.1205758148630736</v>
      </c>
      <c r="H313" s="2">
        <v>9.9948756576623943</v>
      </c>
    </row>
    <row r="314" spans="1:8" x14ac:dyDescent="0.2">
      <c r="A314" s="15">
        <f>DATE(2020,8,7)</f>
        <v>44050</v>
      </c>
      <c r="B314" s="2">
        <v>8.5561934211011668</v>
      </c>
      <c r="C314" s="2">
        <v>5.6698887955926036</v>
      </c>
      <c r="D314" s="2">
        <v>6.9797362113526829</v>
      </c>
      <c r="E314" s="2">
        <v>8.1033564320769589</v>
      </c>
      <c r="F314" s="2">
        <v>9.1209603862044695</v>
      </c>
      <c r="G314" s="2">
        <v>9.1596396720933893</v>
      </c>
      <c r="H314" s="2">
        <v>10.037076036160174</v>
      </c>
    </row>
    <row r="315" spans="1:8" x14ac:dyDescent="0.2">
      <c r="A315" s="15">
        <f>DATE(2020,8,10)</f>
        <v>44053</v>
      </c>
      <c r="B315" s="2">
        <v>8.4584518994377014</v>
      </c>
      <c r="C315" s="2">
        <v>5.6777815216008998</v>
      </c>
      <c r="D315" s="2">
        <v>6.9919513137225886</v>
      </c>
      <c r="E315" s="2">
        <v>8.1386858932869686</v>
      </c>
      <c r="F315" s="2">
        <v>9.1599003867008477</v>
      </c>
      <c r="G315" s="2">
        <v>9.1987175137160158</v>
      </c>
      <c r="H315" s="2">
        <v>10.079292605157143</v>
      </c>
    </row>
    <row r="316" spans="1:8" x14ac:dyDescent="0.2">
      <c r="A316" s="15">
        <f>DATE(2020,8,11)</f>
        <v>44054</v>
      </c>
      <c r="B316" s="2">
        <v>8.2548647610998227</v>
      </c>
      <c r="C316" s="2">
        <v>5.6856748371349797</v>
      </c>
      <c r="D316" s="2">
        <v>7.0041678108307082</v>
      </c>
      <c r="E316" s="2">
        <v>8.1740269005846198</v>
      </c>
      <c r="F316" s="2">
        <v>9.1988542830027118</v>
      </c>
      <c r="G316" s="2">
        <v>9.2378093447371903</v>
      </c>
      <c r="H316" s="2">
        <v>10.121525370864903</v>
      </c>
    </row>
    <row r="317" spans="1:8" x14ac:dyDescent="0.2">
      <c r="A317" s="15">
        <f>DATE(2020,8,12)</f>
        <v>44055</v>
      </c>
      <c r="B317" s="2">
        <v>8.2379804933589096</v>
      </c>
      <c r="C317" s="2">
        <v>5.6935687422388748</v>
      </c>
      <c r="D317" s="2">
        <v>7.0163857028362919</v>
      </c>
      <c r="E317" s="2">
        <v>8.2093794577433385</v>
      </c>
      <c r="F317" s="2">
        <v>9.2378220800687796</v>
      </c>
      <c r="G317" s="2">
        <v>9.2769151701649566</v>
      </c>
      <c r="H317" s="2">
        <v>10.163774339497467</v>
      </c>
    </row>
    <row r="318" spans="1:8" x14ac:dyDescent="0.2">
      <c r="A318" s="15">
        <f>DATE(2020,8,13)</f>
        <v>44056</v>
      </c>
      <c r="B318" s="2">
        <v>8.1549037349918585</v>
      </c>
      <c r="C318" s="2">
        <v>5.7014632369566387</v>
      </c>
      <c r="D318" s="2">
        <v>7.0286049898986116</v>
      </c>
      <c r="E318" s="2">
        <v>8.2447435685377481</v>
      </c>
      <c r="F318" s="2">
        <v>9.2768037828595773</v>
      </c>
      <c r="G318" s="2">
        <v>9.3160349950091472</v>
      </c>
      <c r="H318" s="2">
        <v>10.206039517271194</v>
      </c>
    </row>
    <row r="319" spans="1:8" x14ac:dyDescent="0.2">
      <c r="A319" s="15">
        <f>DATE(2020,8,14)</f>
        <v>44057</v>
      </c>
      <c r="B319" s="2">
        <v>8.3686623395169413</v>
      </c>
      <c r="C319" s="2">
        <v>5.7093583213322807</v>
      </c>
      <c r="D319" s="2">
        <v>7.0408256721769646</v>
      </c>
      <c r="E319" s="2">
        <v>8.2801192367436993</v>
      </c>
      <c r="F319" s="2">
        <v>9.3157993963373755</v>
      </c>
      <c r="G319" s="2">
        <v>9.3551688242814013</v>
      </c>
      <c r="H319" s="2">
        <v>10.248320910404862</v>
      </c>
    </row>
    <row r="320" spans="1:8" x14ac:dyDescent="0.2">
      <c r="A320" s="15">
        <f>DATE(2020,8,17)</f>
        <v>44060</v>
      </c>
      <c r="B320" s="2">
        <v>8.3915018987622556</v>
      </c>
      <c r="C320" s="2">
        <v>5.7172539954098545</v>
      </c>
      <c r="D320" s="2">
        <v>7.0530477498306432</v>
      </c>
      <c r="E320" s="2">
        <v>8.3155064661383005</v>
      </c>
      <c r="F320" s="2">
        <v>9.3548089254662514</v>
      </c>
      <c r="G320" s="2">
        <v>9.3943166629951058</v>
      </c>
      <c r="H320" s="2">
        <v>10.29061852511961</v>
      </c>
    </row>
    <row r="321" spans="1:8" x14ac:dyDescent="0.2">
      <c r="A321" s="15">
        <f>DATE(2020,8,18)</f>
        <v>44061</v>
      </c>
      <c r="B321" s="2">
        <v>8.5881414074311593</v>
      </c>
      <c r="C321" s="2">
        <v>5.7251502592334136</v>
      </c>
      <c r="D321" s="2">
        <v>7.0652712230189874</v>
      </c>
      <c r="E321" s="2">
        <v>8.3509052604998857</v>
      </c>
      <c r="F321" s="2">
        <v>9.3938323752120088</v>
      </c>
      <c r="G321" s="2">
        <v>9.4334785161654935</v>
      </c>
      <c r="H321" s="2">
        <v>10.332932367638969</v>
      </c>
    </row>
    <row r="322" spans="1:8" x14ac:dyDescent="0.2">
      <c r="A322" s="15">
        <f>DATE(2020,8,19)</f>
        <v>44062</v>
      </c>
      <c r="B322" s="2">
        <v>8.3154434710021494</v>
      </c>
      <c r="C322" s="2">
        <v>5.7330471128470117</v>
      </c>
      <c r="D322" s="2">
        <v>7.0774960919013363</v>
      </c>
      <c r="E322" s="2">
        <v>8.3863156236080325</v>
      </c>
      <c r="F322" s="2">
        <v>9.4328697505422507</v>
      </c>
      <c r="G322" s="2">
        <v>9.4726543888095769</v>
      </c>
      <c r="H322" s="2">
        <v>10.375262444188849</v>
      </c>
    </row>
    <row r="323" spans="1:8" x14ac:dyDescent="0.2">
      <c r="A323" s="15">
        <f>DATE(2020,8,20)</f>
        <v>44063</v>
      </c>
      <c r="B323" s="2">
        <v>8.3017754646789612</v>
      </c>
      <c r="C323" s="2">
        <v>5.7409445562946804</v>
      </c>
      <c r="D323" s="2">
        <v>7.0897223566370524</v>
      </c>
      <c r="E323" s="2">
        <v>8.4217375592435353</v>
      </c>
      <c r="F323" s="2">
        <v>9.4719210564263356</v>
      </c>
      <c r="G323" s="2">
        <v>9.5118442859461361</v>
      </c>
      <c r="H323" s="2">
        <v>10.417608760997576</v>
      </c>
    </row>
    <row r="324" spans="1:8" x14ac:dyDescent="0.2">
      <c r="A324" s="15">
        <f>DATE(2020,8,21)</f>
        <v>44064</v>
      </c>
      <c r="B324" s="2">
        <v>8.3633698693057479</v>
      </c>
      <c r="C324" s="2">
        <v>5.7488425896205175</v>
      </c>
      <c r="D324" s="2">
        <v>7.1019500173855388</v>
      </c>
      <c r="E324" s="2">
        <v>8.4571710711884407</v>
      </c>
      <c r="F324" s="2">
        <v>9.5109862978353998</v>
      </c>
      <c r="G324" s="2">
        <v>9.5510482125957807</v>
      </c>
      <c r="H324" s="2">
        <v>10.459971324295857</v>
      </c>
    </row>
    <row r="325" spans="1:8" x14ac:dyDescent="0.2">
      <c r="A325" s="15">
        <f>DATE(2020,8,24)</f>
        <v>44067</v>
      </c>
      <c r="B325" s="2">
        <v>8.4320526742190047</v>
      </c>
      <c r="C325" s="2">
        <v>5.7567412128685103</v>
      </c>
      <c r="D325" s="2">
        <v>7.1141790743061151</v>
      </c>
      <c r="E325" s="2">
        <v>8.4926161632260087</v>
      </c>
      <c r="F325" s="2">
        <v>9.5500654797423756</v>
      </c>
      <c r="G325" s="2">
        <v>9.5902661737809147</v>
      </c>
      <c r="H325" s="2">
        <v>10.502350140316773</v>
      </c>
    </row>
    <row r="326" spans="1:8" x14ac:dyDescent="0.2">
      <c r="A326" s="15">
        <f>DATE(2020,8,25)</f>
        <v>44068</v>
      </c>
      <c r="B326" s="2">
        <v>8.5855469355122338</v>
      </c>
      <c r="C326" s="2">
        <v>5.7646404260827788</v>
      </c>
      <c r="D326" s="2">
        <v>7.1264095275582751</v>
      </c>
      <c r="E326" s="2">
        <v>8.5280728391407887</v>
      </c>
      <c r="F326" s="2">
        <v>9.5891586071219734</v>
      </c>
      <c r="G326" s="2">
        <v>9.6294981745257644</v>
      </c>
      <c r="H326" s="2">
        <v>10.544745215295825</v>
      </c>
    </row>
    <row r="327" spans="1:8" x14ac:dyDescent="0.2">
      <c r="A327" s="15">
        <f>DATE(2020,8,26)</f>
        <v>44069</v>
      </c>
      <c r="B327" s="2">
        <v>8.5915779780215473</v>
      </c>
      <c r="C327" s="2">
        <v>5.7725402293073769</v>
      </c>
      <c r="D327" s="2">
        <v>7.1386413773014468</v>
      </c>
      <c r="E327" s="2">
        <v>8.5635411027184851</v>
      </c>
      <c r="F327" s="2">
        <v>9.6282656849506107</v>
      </c>
      <c r="G327" s="2">
        <v>9.6687442198562614</v>
      </c>
      <c r="H327" s="2">
        <v>10.587156555470845</v>
      </c>
    </row>
    <row r="328" spans="1:8" x14ac:dyDescent="0.2">
      <c r="A328" s="15">
        <f>DATE(2020,8,27)</f>
        <v>44070</v>
      </c>
      <c r="B328" s="2">
        <v>8.4336011510114606</v>
      </c>
      <c r="C328" s="2">
        <v>5.780440622586358</v>
      </c>
      <c r="D328" s="2">
        <v>7.1508746236950582</v>
      </c>
      <c r="E328" s="2">
        <v>8.5990209577460952</v>
      </c>
      <c r="F328" s="2">
        <v>9.6673867182065507</v>
      </c>
      <c r="G328" s="2">
        <v>9.7080043148002346</v>
      </c>
      <c r="H328" s="2">
        <v>10.629584167082129</v>
      </c>
    </row>
    <row r="329" spans="1:8" x14ac:dyDescent="0.2">
      <c r="A329" s="15">
        <f>DATE(2020,8,28)</f>
        <v>44071</v>
      </c>
      <c r="B329" s="2">
        <v>8.7823543589087283</v>
      </c>
      <c r="C329" s="2">
        <v>5.7883416059638204</v>
      </c>
      <c r="D329" s="2">
        <v>7.1631092668986041</v>
      </c>
      <c r="E329" s="2">
        <v>8.6345124080118296</v>
      </c>
      <c r="F329" s="2">
        <v>9.7065217118697866</v>
      </c>
      <c r="G329" s="2">
        <v>9.7472784643872323</v>
      </c>
      <c r="H329" s="2">
        <v>10.672028056372307</v>
      </c>
    </row>
    <row r="330" spans="1:8" x14ac:dyDescent="0.2">
      <c r="A330" s="15">
        <f>DATE(2020,8,31)</f>
        <v>44074</v>
      </c>
      <c r="B330" s="2">
        <v>8.6049253050905374</v>
      </c>
      <c r="C330" s="2">
        <v>5.7962431794838176</v>
      </c>
      <c r="D330" s="2">
        <v>7.1753453070715567</v>
      </c>
      <c r="E330" s="2">
        <v>8.6700154573052135</v>
      </c>
      <c r="F330" s="2">
        <v>9.7456706709222019</v>
      </c>
      <c r="G330" s="2">
        <v>9.7865666736487444</v>
      </c>
      <c r="H330" s="2">
        <v>10.714488229586493</v>
      </c>
    </row>
    <row r="331" spans="1:8" x14ac:dyDescent="0.2">
      <c r="A331" s="15">
        <f>DATE(2020,9,1)</f>
        <v>44075</v>
      </c>
      <c r="B331" s="2">
        <v>8.7068501760013461</v>
      </c>
      <c r="C331" s="2">
        <v>5.8041453431904477</v>
      </c>
      <c r="D331" s="2">
        <v>7.187582744373433</v>
      </c>
      <c r="E331" s="2">
        <v>8.7317718798876065</v>
      </c>
      <c r="F331" s="2">
        <v>9.8113359172175016</v>
      </c>
      <c r="G331" s="2">
        <v>9.852381170517388</v>
      </c>
      <c r="H331" s="2">
        <v>10.783701684572987</v>
      </c>
    </row>
    <row r="332" spans="1:8" x14ac:dyDescent="0.2">
      <c r="A332" s="15">
        <f>DATE(2020,9,2)</f>
        <v>44076</v>
      </c>
      <c r="B332" s="2">
        <v>8.7382155108517203</v>
      </c>
      <c r="C332" s="2">
        <v>5.8120480971277866</v>
      </c>
      <c r="D332" s="2">
        <v>7.1998215789637499</v>
      </c>
      <c r="E332" s="2">
        <v>8.7935633982203285</v>
      </c>
      <c r="F332" s="2">
        <v>9.8770404536692613</v>
      </c>
      <c r="G332" s="2">
        <v>9.9182351216483333</v>
      </c>
      <c r="H332" s="2">
        <v>10.852958408533819</v>
      </c>
    </row>
    <row r="333" spans="1:8" x14ac:dyDescent="0.2">
      <c r="A333" s="15">
        <f>DATE(2020,9,3)</f>
        <v>44077</v>
      </c>
      <c r="B333" s="2">
        <v>8.4220592228933633</v>
      </c>
      <c r="C333" s="2">
        <v>5.81995144133991</v>
      </c>
      <c r="D333" s="2">
        <v>7.2120618110020462</v>
      </c>
      <c r="E333" s="2">
        <v>8.8553900322480459</v>
      </c>
      <c r="F333" s="2">
        <v>9.9427843037863664</v>
      </c>
      <c r="G333" s="2">
        <v>9.9841285506934838</v>
      </c>
      <c r="H333" s="2">
        <v>10.922258428518704</v>
      </c>
    </row>
    <row r="334" spans="1:8" x14ac:dyDescent="0.2">
      <c r="A334" s="15">
        <f>DATE(2020,9,4)</f>
        <v>44078</v>
      </c>
      <c r="B334" s="2">
        <v>8.338336687209269</v>
      </c>
      <c r="C334" s="2">
        <v>5.8278553758709162</v>
      </c>
      <c r="D334" s="2">
        <v>7.2243034406479056</v>
      </c>
      <c r="E334" s="2">
        <v>8.9172518019267724</v>
      </c>
      <c r="F334" s="2">
        <v>10.008567491091735</v>
      </c>
      <c r="G334" s="2">
        <v>10.050061481318927</v>
      </c>
      <c r="H334" s="2">
        <v>10.991601771594285</v>
      </c>
    </row>
    <row r="335" spans="1:8" x14ac:dyDescent="0.2">
      <c r="A335" s="15">
        <f>DATE(2020,9,8)</f>
        <v>44082</v>
      </c>
      <c r="B335" s="2">
        <v>7.9913718342867757</v>
      </c>
      <c r="C335" s="2">
        <v>5.8357599007648808</v>
      </c>
      <c r="D335" s="2">
        <v>7.2365464680608893</v>
      </c>
      <c r="E335" s="2">
        <v>8.9791487272238513</v>
      </c>
      <c r="F335" s="2">
        <v>10.074390039122427</v>
      </c>
      <c r="G335" s="2">
        <v>10.116033937204971</v>
      </c>
      <c r="H335" s="2">
        <v>11.06098846484409</v>
      </c>
    </row>
    <row r="336" spans="1:8" x14ac:dyDescent="0.2">
      <c r="A336" s="15">
        <f>DATE(2020,9,9)</f>
        <v>44083</v>
      </c>
      <c r="B336" s="2">
        <v>8.2836627681413866</v>
      </c>
      <c r="C336" s="2">
        <v>5.8436650160659243</v>
      </c>
      <c r="D336" s="2">
        <v>7.2487908934006251</v>
      </c>
      <c r="E336" s="2">
        <v>9.0410808281179875</v>
      </c>
      <c r="F336" s="2">
        <v>10.140251971429516</v>
      </c>
      <c r="G336" s="2">
        <v>10.182045942046059</v>
      </c>
      <c r="H336" s="2">
        <v>11.130418535368602</v>
      </c>
    </row>
    <row r="337" spans="1:8" x14ac:dyDescent="0.2">
      <c r="A337" s="15">
        <f>DATE(2020,9,10)</f>
        <v>44084</v>
      </c>
      <c r="B337" s="2">
        <v>8.0032091913241121</v>
      </c>
      <c r="C337" s="2">
        <v>5.8515707218181223</v>
      </c>
      <c r="D337" s="2">
        <v>7.2610367168266956</v>
      </c>
      <c r="E337" s="2">
        <v>9.1030481245992103</v>
      </c>
      <c r="F337" s="2">
        <v>10.206153311578214</v>
      </c>
      <c r="G337" s="2">
        <v>10.248097519550893</v>
      </c>
      <c r="H337" s="2">
        <v>11.19989201028524</v>
      </c>
    </row>
    <row r="338" spans="1:8" x14ac:dyDescent="0.2">
      <c r="A338" s="15">
        <f>DATE(2020,9,11)</f>
        <v>44085</v>
      </c>
      <c r="B338" s="2">
        <v>8.0271420900739354</v>
      </c>
      <c r="C338" s="2">
        <v>5.8594770180655953</v>
      </c>
      <c r="D338" s="2">
        <v>7.2732839384987544</v>
      </c>
      <c r="E338" s="2">
        <v>9.1650506366689477</v>
      </c>
      <c r="F338" s="2">
        <v>10.272094083147797</v>
      </c>
      <c r="G338" s="2">
        <v>10.314188693442361</v>
      </c>
      <c r="H338" s="2">
        <v>11.269408916728384</v>
      </c>
    </row>
    <row r="339" spans="1:8" x14ac:dyDescent="0.2">
      <c r="A339" s="15">
        <f>DATE(2020,9,14)</f>
        <v>44088</v>
      </c>
      <c r="B339" s="2">
        <v>8.2215696693988196</v>
      </c>
      <c r="C339" s="2">
        <v>5.8673839048524412</v>
      </c>
      <c r="D339" s="2">
        <v>7.2855325585764463</v>
      </c>
      <c r="E339" s="2">
        <v>9.2270883843399876</v>
      </c>
      <c r="F339" s="2">
        <v>10.338074309731683</v>
      </c>
      <c r="G339" s="2">
        <v>10.380319487457568</v>
      </c>
      <c r="H339" s="2">
        <v>11.338969281849343</v>
      </c>
    </row>
    <row r="340" spans="1:8" x14ac:dyDescent="0.2">
      <c r="A340" s="15">
        <f>DATE(2020,9,15)</f>
        <v>44089</v>
      </c>
      <c r="B340" s="2">
        <v>8.3218867252299535</v>
      </c>
      <c r="C340" s="2">
        <v>5.8752913822227804</v>
      </c>
      <c r="D340" s="2">
        <v>7.2977825772194702</v>
      </c>
      <c r="E340" s="2">
        <v>9.2891613876364456</v>
      </c>
      <c r="F340" s="2">
        <v>10.404094014937405</v>
      </c>
      <c r="G340" s="2">
        <v>10.446489925347867</v>
      </c>
      <c r="H340" s="2">
        <v>11.408573132816446</v>
      </c>
    </row>
    <row r="341" spans="1:8" x14ac:dyDescent="0.2">
      <c r="A341" s="15">
        <f>DATE(2020,9,16)</f>
        <v>44090</v>
      </c>
      <c r="B341" s="2">
        <v>7.9990618238041211</v>
      </c>
      <c r="C341" s="2">
        <v>5.8831994502207108</v>
      </c>
      <c r="D341" s="2">
        <v>7.3100339945874948</v>
      </c>
      <c r="E341" s="2">
        <v>9.3512696665938755</v>
      </c>
      <c r="F341" s="2">
        <v>10.470153222386601</v>
      </c>
      <c r="G341" s="2">
        <v>10.512700030878831</v>
      </c>
      <c r="H341" s="2">
        <v>11.478220496814973</v>
      </c>
    </row>
    <row r="342" spans="1:8" x14ac:dyDescent="0.2">
      <c r="A342" s="15">
        <f>DATE(2020,9,17)</f>
        <v>44091</v>
      </c>
      <c r="B342" s="2">
        <v>7.8506757052767773</v>
      </c>
      <c r="C342" s="2">
        <v>5.8911081088903527</v>
      </c>
      <c r="D342" s="2">
        <v>7.3222868108402173</v>
      </c>
      <c r="E342" s="2">
        <v>9.4134132412591942</v>
      </c>
      <c r="F342" s="2">
        <v>10.536251955715038</v>
      </c>
      <c r="G342" s="2">
        <v>10.578949827830296</v>
      </c>
      <c r="H342" s="2">
        <v>11.547911401047205</v>
      </c>
    </row>
    <row r="343" spans="1:8" x14ac:dyDescent="0.2">
      <c r="A343" s="15">
        <f>DATE(2020,9,18)</f>
        <v>44092</v>
      </c>
      <c r="B343" s="2">
        <v>7.4834241019751779</v>
      </c>
      <c r="C343" s="2">
        <v>5.8990173582758265</v>
      </c>
      <c r="D343" s="2">
        <v>7.3345410261373756</v>
      </c>
      <c r="E343" s="2">
        <v>9.475592131690691</v>
      </c>
      <c r="F343" s="2">
        <v>10.602390238572657</v>
      </c>
      <c r="G343" s="2">
        <v>10.645239339996349</v>
      </c>
      <c r="H343" s="2">
        <v>11.617645872732464</v>
      </c>
    </row>
    <row r="344" spans="1:8" x14ac:dyDescent="0.2">
      <c r="A344" s="15">
        <f>DATE(2020,9,21)</f>
        <v>44095</v>
      </c>
      <c r="B344" s="2">
        <v>6.8889144338113004</v>
      </c>
      <c r="C344" s="2">
        <v>5.9069271984212524</v>
      </c>
      <c r="D344" s="2">
        <v>7.3467966406387308</v>
      </c>
      <c r="E344" s="2">
        <v>9.5378063579580896</v>
      </c>
      <c r="F344" s="2">
        <v>10.66856809462351</v>
      </c>
      <c r="G344" s="2">
        <v>10.711568591185339</v>
      </c>
      <c r="H344" s="2">
        <v>11.687423939107022</v>
      </c>
    </row>
    <row r="345" spans="1:8" x14ac:dyDescent="0.2">
      <c r="A345" s="15">
        <f>DATE(2020,9,22)</f>
        <v>44096</v>
      </c>
      <c r="B345" s="2">
        <v>6.98959383194937</v>
      </c>
      <c r="C345" s="2">
        <v>5.9148376293707505</v>
      </c>
      <c r="D345" s="2">
        <v>7.3590536545040219</v>
      </c>
      <c r="E345" s="2">
        <v>9.6000559401425054</v>
      </c>
      <c r="F345" s="2">
        <v>10.734785547545854</v>
      </c>
      <c r="G345" s="2">
        <v>10.777937605219877</v>
      </c>
      <c r="H345" s="2">
        <v>11.75724562742424</v>
      </c>
    </row>
    <row r="346" spans="1:8" x14ac:dyDescent="0.2">
      <c r="A346" s="15">
        <f>DATE(2020,9,23)</f>
        <v>44097</v>
      </c>
      <c r="B346" s="2">
        <v>6.5622199185501939</v>
      </c>
      <c r="C346" s="2">
        <v>5.9227486511684635</v>
      </c>
      <c r="D346" s="2">
        <v>7.3713120678930322</v>
      </c>
      <c r="E346" s="2">
        <v>9.6623408983364634</v>
      </c>
      <c r="F346" s="2">
        <v>10.801042621032074</v>
      </c>
      <c r="G346" s="2">
        <v>10.844346405936879</v>
      </c>
      <c r="H346" s="2">
        <v>11.827110964954478</v>
      </c>
    </row>
    <row r="347" spans="1:8" x14ac:dyDescent="0.2">
      <c r="A347" s="15">
        <f>DATE(2020,9,24)</f>
        <v>44098</v>
      </c>
      <c r="B347" s="2">
        <v>6.5143598023759131</v>
      </c>
      <c r="C347" s="2">
        <v>5.9306602638585115</v>
      </c>
      <c r="D347" s="2">
        <v>7.383571880965567</v>
      </c>
      <c r="E347" s="2">
        <v>9.7246612526439069</v>
      </c>
      <c r="F347" s="2">
        <v>10.867339338788762</v>
      </c>
      <c r="G347" s="2">
        <v>10.910795017187548</v>
      </c>
      <c r="H347" s="2">
        <v>11.897019978985179</v>
      </c>
    </row>
    <row r="348" spans="1:8" x14ac:dyDescent="0.2">
      <c r="A348" s="15">
        <f>DATE(2020,9,25)</f>
        <v>44099</v>
      </c>
      <c r="B348" s="2">
        <v>6.6007519297254902</v>
      </c>
      <c r="C348" s="2">
        <v>5.9385724674850149</v>
      </c>
      <c r="D348" s="2">
        <v>7.3958330938814543</v>
      </c>
      <c r="E348" s="2">
        <v>9.787017023180189</v>
      </c>
      <c r="F348" s="2">
        <v>10.93367572453665</v>
      </c>
      <c r="G348" s="2">
        <v>10.977283462837327</v>
      </c>
      <c r="H348" s="2">
        <v>11.966972696820788</v>
      </c>
    </row>
    <row r="349" spans="1:8" x14ac:dyDescent="0.2">
      <c r="A349" s="15">
        <f>DATE(2020,9,28)</f>
        <v>44102</v>
      </c>
      <c r="B349" s="2">
        <v>6.8431690331913764</v>
      </c>
      <c r="C349" s="2">
        <v>5.9464852620921382</v>
      </c>
      <c r="D349" s="2">
        <v>7.4080957068005224</v>
      </c>
      <c r="E349" s="2">
        <v>9.8494082300720986</v>
      </c>
      <c r="F349" s="2">
        <v>11.000051802010713</v>
      </c>
      <c r="G349" s="2">
        <v>11.043811766766053</v>
      </c>
      <c r="H349" s="2">
        <v>12.036969145782871</v>
      </c>
    </row>
    <row r="350" spans="1:8" x14ac:dyDescent="0.2">
      <c r="A350" s="15">
        <f>DATE(2020,9,29)</f>
        <v>44103</v>
      </c>
      <c r="B350" s="2">
        <v>6.8616503846196331</v>
      </c>
      <c r="C350" s="2">
        <v>5.9543986477240018</v>
      </c>
      <c r="D350" s="2">
        <v>7.4203597198826188</v>
      </c>
      <c r="E350" s="2">
        <v>9.9118348934579057</v>
      </c>
      <c r="F350" s="2">
        <v>11.066467594960082</v>
      </c>
      <c r="G350" s="2">
        <v>11.110379952867833</v>
      </c>
      <c r="H350" s="2">
        <v>12.107009353210051</v>
      </c>
    </row>
    <row r="351" spans="1:8" x14ac:dyDescent="0.2">
      <c r="A351" s="15">
        <f>DATE(2020,9,30)</f>
        <v>44104</v>
      </c>
      <c r="B351" s="2">
        <v>6.8919772994440631</v>
      </c>
      <c r="C351" s="2">
        <v>5.9623126244247704</v>
      </c>
      <c r="D351" s="2">
        <v>7.4326251332876403</v>
      </c>
      <c r="E351" s="2">
        <v>9.9742970334872663</v>
      </c>
      <c r="F351" s="2">
        <v>11.132923127148153</v>
      </c>
      <c r="G351" s="2">
        <v>11.176988045051095</v>
      </c>
      <c r="H351" s="2">
        <v>12.177093346458046</v>
      </c>
    </row>
    <row r="352" spans="1:8" x14ac:dyDescent="0.2">
      <c r="A352" s="15">
        <f>DATE(2020,10,1)</f>
        <v>44105</v>
      </c>
      <c r="B352" s="2">
        <v>7.0860696805721046</v>
      </c>
      <c r="C352" s="2">
        <v>5.9702271922385863</v>
      </c>
      <c r="D352" s="2">
        <v>7.4448919471754582</v>
      </c>
      <c r="E352" s="2">
        <v>10.037833503016902</v>
      </c>
      <c r="F352" s="2">
        <v>11.20046823111811</v>
      </c>
      <c r="G352" s="2">
        <v>11.244686293453077</v>
      </c>
      <c r="H352" s="2">
        <v>12.24828085373586</v>
      </c>
    </row>
    <row r="353" spans="1:8" x14ac:dyDescent="0.2">
      <c r="A353" s="15">
        <f>DATE(2020,10,2)</f>
        <v>44106</v>
      </c>
      <c r="B353" s="2">
        <v>6.6910073583265728</v>
      </c>
      <c r="C353" s="2">
        <v>5.9781423512095921</v>
      </c>
      <c r="D353" s="2">
        <v>7.4571601617059668</v>
      </c>
      <c r="E353" s="2">
        <v>10.101406680059744</v>
      </c>
      <c r="F353" s="2">
        <v>11.268054388098658</v>
      </c>
      <c r="G353" s="2">
        <v>11.312425764889754</v>
      </c>
      <c r="H353" s="2">
        <v>12.319513536557446</v>
      </c>
    </row>
    <row r="354" spans="1:8" x14ac:dyDescent="0.2">
      <c r="A354" s="15">
        <f>DATE(2020,10,5)</f>
        <v>44109</v>
      </c>
      <c r="B354" s="2">
        <v>6.9693594760153577</v>
      </c>
      <c r="C354" s="2">
        <v>5.9860581013819525</v>
      </c>
      <c r="D354" s="2">
        <v>7.4694297770391271</v>
      </c>
      <c r="E354" s="2">
        <v>10.16501658582316</v>
      </c>
      <c r="F354" s="2">
        <v>11.33568162304126</v>
      </c>
      <c r="G354" s="2">
        <v>11.380206484462807</v>
      </c>
      <c r="H354" s="2">
        <v>12.390791423591208</v>
      </c>
    </row>
    <row r="355" spans="1:8" x14ac:dyDescent="0.2">
      <c r="A355" s="15">
        <f>DATE(2020,10,6)</f>
        <v>44110</v>
      </c>
      <c r="B355" s="2">
        <v>6.6437904944358417</v>
      </c>
      <c r="C355" s="2">
        <v>5.993974442799832</v>
      </c>
      <c r="D355" s="2">
        <v>7.4817007933348556</v>
      </c>
      <c r="E355" s="2">
        <v>10.228663241526782</v>
      </c>
      <c r="F355" s="2">
        <v>11.403349960912568</v>
      </c>
      <c r="G355" s="2">
        <v>11.448028477289185</v>
      </c>
      <c r="H355" s="2">
        <v>12.462114543523684</v>
      </c>
    </row>
    <row r="356" spans="1:8" x14ac:dyDescent="0.2">
      <c r="A356" s="15">
        <f>DATE(2020,10,7)</f>
        <v>44111</v>
      </c>
      <c r="B356" s="2">
        <v>6.9582152406731268</v>
      </c>
      <c r="C356" s="2">
        <v>6.0018913755073733</v>
      </c>
      <c r="D356" s="2">
        <v>7.4939732107531354</v>
      </c>
      <c r="E356" s="2">
        <v>10.292346668402462</v>
      </c>
      <c r="F356" s="2">
        <v>11.471059426694374</v>
      </c>
      <c r="G356" s="2">
        <v>11.515891768501119</v>
      </c>
      <c r="H356" s="2">
        <v>12.533482925059648</v>
      </c>
    </row>
    <row r="357" spans="1:8" x14ac:dyDescent="0.2">
      <c r="A357" s="15">
        <f>DATE(2020,10,8)</f>
        <v>44112</v>
      </c>
      <c r="B357" s="2">
        <v>7.1413420325789234</v>
      </c>
      <c r="C357" s="2">
        <v>6.0098088995487631</v>
      </c>
      <c r="D357" s="2">
        <v>7.5062470294539496</v>
      </c>
      <c r="E357" s="2">
        <v>10.356066887694393</v>
      </c>
      <c r="F357" s="2">
        <v>11.538810045383684</v>
      </c>
      <c r="G357" s="2">
        <v>11.58379638324616</v>
      </c>
      <c r="H357" s="2">
        <v>12.604896596922076</v>
      </c>
    </row>
    <row r="358" spans="1:8" x14ac:dyDescent="0.2">
      <c r="A358" s="15">
        <f>DATE(2020,10,9)</f>
        <v>44113</v>
      </c>
      <c r="B358" s="2">
        <v>7.6227043184513574</v>
      </c>
      <c r="C358" s="2">
        <v>6.0177270149681439</v>
      </c>
      <c r="D358" s="2">
        <v>7.5185222495972814</v>
      </c>
      <c r="E358" s="2">
        <v>10.419823920658965</v>
      </c>
      <c r="F358" s="2">
        <v>11.606601841992692</v>
      </c>
      <c r="G358" s="2">
        <v>11.651742346687154</v>
      </c>
      <c r="H358" s="2">
        <v>12.676355587852184</v>
      </c>
    </row>
    <row r="359" spans="1:8" x14ac:dyDescent="0.2">
      <c r="A359" s="15">
        <f>DATE(2020,10,13)</f>
        <v>44117</v>
      </c>
      <c r="B359" s="2">
        <v>7.7110337777520632</v>
      </c>
      <c r="C359" s="2">
        <v>6.0256457218097026</v>
      </c>
      <c r="D359" s="2">
        <v>7.5307988713431584</v>
      </c>
      <c r="E359" s="2">
        <v>10.483617788564903</v>
      </c>
      <c r="F359" s="2">
        <v>11.674434841548775</v>
      </c>
      <c r="G359" s="2">
        <v>11.719729684002299</v>
      </c>
      <c r="H359" s="2">
        <v>12.747859926609406</v>
      </c>
    </row>
    <row r="360" spans="1:8" x14ac:dyDescent="0.2">
      <c r="A360" s="15">
        <f>DATE(2020,10,14)</f>
        <v>44118</v>
      </c>
      <c r="B360" s="2">
        <v>7.6856186843390804</v>
      </c>
      <c r="C360" s="2">
        <v>6.0335650201176039</v>
      </c>
      <c r="D360" s="2">
        <v>7.5430768948516302</v>
      </c>
      <c r="E360" s="2">
        <v>10.547448512693203</v>
      </c>
      <c r="F360" s="2">
        <v>11.742309069094548</v>
      </c>
      <c r="G360" s="2">
        <v>11.787758420385085</v>
      </c>
      <c r="H360" s="2">
        <v>12.819409641971458</v>
      </c>
    </row>
    <row r="361" spans="1:8" x14ac:dyDescent="0.2">
      <c r="A361" s="15">
        <f>DATE(2020,10,15)</f>
        <v>44119</v>
      </c>
      <c r="B361" s="2">
        <v>7.59861360510794</v>
      </c>
      <c r="C361" s="2">
        <v>6.0414849099360346</v>
      </c>
      <c r="D361" s="2">
        <v>7.5553563202827254</v>
      </c>
      <c r="E361" s="2">
        <v>10.611316114337122</v>
      </c>
      <c r="F361" s="2">
        <v>11.81022454968781</v>
      </c>
      <c r="G361" s="2">
        <v>11.855828581044392</v>
      </c>
      <c r="H361" s="2">
        <v>12.891004762734305</v>
      </c>
    </row>
    <row r="362" spans="1:8" x14ac:dyDescent="0.2">
      <c r="A362" s="15">
        <f>DATE(2020,10,16)</f>
        <v>44120</v>
      </c>
      <c r="B362" s="2">
        <v>7.782531363756906</v>
      </c>
      <c r="C362" s="2">
        <v>6.0494053913091816</v>
      </c>
      <c r="D362" s="2">
        <v>7.5676371477965354</v>
      </c>
      <c r="E362" s="2">
        <v>10.675220614802283</v>
      </c>
      <c r="F362" s="2">
        <v>11.878181308401613</v>
      </c>
      <c r="G362" s="2">
        <v>11.923940191204396</v>
      </c>
      <c r="H362" s="2">
        <v>12.962645317712186</v>
      </c>
    </row>
    <row r="363" spans="1:8" x14ac:dyDescent="0.2">
      <c r="A363" s="15">
        <f>DATE(2020,10,19)</f>
        <v>44123</v>
      </c>
      <c r="B363" s="2">
        <v>7.5651076731098721</v>
      </c>
      <c r="C363" s="2">
        <v>6.0573264642812319</v>
      </c>
      <c r="D363" s="2">
        <v>7.579919377553157</v>
      </c>
      <c r="E363" s="2">
        <v>10.739162035406569</v>
      </c>
      <c r="F363" s="2">
        <v>11.946179370324272</v>
      </c>
      <c r="G363" s="2">
        <v>11.992093276104686</v>
      </c>
      <c r="H363" s="2">
        <v>13.034331335737614</v>
      </c>
    </row>
    <row r="364" spans="1:8" x14ac:dyDescent="0.2">
      <c r="A364" s="15">
        <f>DATE(2020,10,20)</f>
        <v>44124</v>
      </c>
      <c r="B364" s="2">
        <v>7.6071583184642364</v>
      </c>
      <c r="C364" s="2">
        <v>6.06524812889635</v>
      </c>
      <c r="D364" s="2">
        <v>7.5922030097126836</v>
      </c>
      <c r="E364" s="2">
        <v>10.803140397480181</v>
      </c>
      <c r="F364" s="2">
        <v>12.014218760559302</v>
      </c>
      <c r="G364" s="2">
        <v>12.060287861000173</v>
      </c>
      <c r="H364" s="2">
        <v>13.106062845661427</v>
      </c>
    </row>
    <row r="365" spans="1:8" x14ac:dyDescent="0.2">
      <c r="A365" s="15">
        <f>DATE(2020,10,21)</f>
        <v>44125</v>
      </c>
      <c r="B365" s="2">
        <v>8.0216053228717943</v>
      </c>
      <c r="C365" s="2">
        <v>6.0731703851987451</v>
      </c>
      <c r="D365" s="2">
        <v>7.6044880444352536</v>
      </c>
      <c r="E365" s="2">
        <v>10.867155722365673</v>
      </c>
      <c r="F365" s="2">
        <v>12.082299504225501</v>
      </c>
      <c r="G365" s="2">
        <v>12.128523971161176</v>
      </c>
      <c r="H365" s="2">
        <v>13.177839876352726</v>
      </c>
    </row>
    <row r="366" spans="1:8" x14ac:dyDescent="0.2">
      <c r="A366" s="15">
        <f>DATE(2020,10,22)</f>
        <v>44126</v>
      </c>
      <c r="B366" s="2">
        <v>7.962946269686122</v>
      </c>
      <c r="C366" s="2">
        <v>6.081093233232604</v>
      </c>
      <c r="D366" s="2">
        <v>7.6167744818810057</v>
      </c>
      <c r="E366" s="2">
        <v>10.931208031417915</v>
      </c>
      <c r="F366" s="2">
        <v>12.150421626456941</v>
      </c>
      <c r="G366" s="2">
        <v>12.1968016318734</v>
      </c>
      <c r="H366" s="2">
        <v>13.249662456698964</v>
      </c>
    </row>
    <row r="367" spans="1:8" x14ac:dyDescent="0.2">
      <c r="A367" s="15">
        <f>DATE(2020,10,23)</f>
        <v>44127</v>
      </c>
      <c r="B367" s="2">
        <v>8.2226112457166156</v>
      </c>
      <c r="C367" s="2">
        <v>6.0890166730421358</v>
      </c>
      <c r="D367" s="2">
        <v>7.6290623222101228</v>
      </c>
      <c r="E367" s="2">
        <v>10.995297346004129</v>
      </c>
      <c r="F367" s="2">
        <v>12.218585152402971</v>
      </c>
      <c r="G367" s="2">
        <v>12.265120868437961</v>
      </c>
      <c r="H367" s="2">
        <v>13.321530615605948</v>
      </c>
    </row>
    <row r="368" spans="1:8" x14ac:dyDescent="0.2">
      <c r="A368" s="15">
        <f>DATE(2020,10,26)</f>
        <v>44130</v>
      </c>
      <c r="B368" s="2">
        <v>7.9516820952527656</v>
      </c>
      <c r="C368" s="2">
        <v>6.0969407046715274</v>
      </c>
      <c r="D368" s="2">
        <v>7.6413515655827879</v>
      </c>
      <c r="E368" s="2">
        <v>11.059423687503811</v>
      </c>
      <c r="F368" s="2">
        <v>12.286790107228175</v>
      </c>
      <c r="G368" s="2">
        <v>12.333481706171302</v>
      </c>
      <c r="H368" s="2">
        <v>13.393444381997766</v>
      </c>
    </row>
    <row r="369" spans="1:8" x14ac:dyDescent="0.2">
      <c r="A369" s="15">
        <f>DATE(2020,10,27)</f>
        <v>44131</v>
      </c>
      <c r="B369" s="2">
        <v>8.0688909939253151</v>
      </c>
      <c r="C369" s="2">
        <v>6.1048653281649878</v>
      </c>
      <c r="D369" s="2">
        <v>7.6536422121591841</v>
      </c>
      <c r="E369" s="2">
        <v>11.123587077308894</v>
      </c>
      <c r="F369" s="2">
        <v>12.355036516112493</v>
      </c>
      <c r="G369" s="2">
        <v>12.401884170405374</v>
      </c>
      <c r="H369" s="2">
        <v>13.46540378481691</v>
      </c>
    </row>
    <row r="370" spans="1:8" x14ac:dyDescent="0.2">
      <c r="A370" s="15">
        <f>DATE(2020,10,28)</f>
        <v>44132</v>
      </c>
      <c r="B370" s="2">
        <v>7.3609486146847258</v>
      </c>
      <c r="C370" s="2">
        <v>6.1127905435667262</v>
      </c>
      <c r="D370" s="2">
        <v>7.6659342620995394</v>
      </c>
      <c r="E370" s="2">
        <v>11.187787536823635</v>
      </c>
      <c r="F370" s="2">
        <v>12.423324404251156</v>
      </c>
      <c r="G370" s="2">
        <v>12.470328286487531</v>
      </c>
      <c r="H370" s="2">
        <v>13.537408853024235</v>
      </c>
    </row>
    <row r="371" spans="1:8" x14ac:dyDescent="0.2">
      <c r="A371" s="15">
        <f>DATE(2020,10,29)</f>
        <v>44133</v>
      </c>
      <c r="B371" s="2">
        <v>7.5481861611248258</v>
      </c>
      <c r="C371" s="2">
        <v>6.1207163509209517</v>
      </c>
      <c r="D371" s="2">
        <v>7.6782277155640788</v>
      </c>
      <c r="E371" s="2">
        <v>11.252025087464679</v>
      </c>
      <c r="F371" s="2">
        <v>12.491653796854685</v>
      </c>
      <c r="G371" s="2">
        <v>12.538814079780526</v>
      </c>
      <c r="H371" s="2">
        <v>13.609459615598961</v>
      </c>
    </row>
    <row r="372" spans="1:8" x14ac:dyDescent="0.2">
      <c r="A372" s="15">
        <f>DATE(2020,10,30)</f>
        <v>44134</v>
      </c>
      <c r="B372" s="2">
        <v>7.1767903465951077</v>
      </c>
      <c r="C372" s="2">
        <v>6.1286427502718954</v>
      </c>
      <c r="D372" s="2">
        <v>7.6905225727130766</v>
      </c>
      <c r="E372" s="2">
        <v>11.316299750660995</v>
      </c>
      <c r="F372" s="2">
        <v>12.560024719148943</v>
      </c>
      <c r="G372" s="2">
        <v>12.60734157566259</v>
      </c>
      <c r="H372" s="2">
        <v>13.681556101538694</v>
      </c>
    </row>
    <row r="373" spans="1:8" x14ac:dyDescent="0.2">
      <c r="A373" s="15">
        <f>DATE(2020,11,3)</f>
        <v>44138</v>
      </c>
      <c r="B373" s="2">
        <v>7.5574618716787167</v>
      </c>
      <c r="C373" s="2">
        <v>6.1365697416637444</v>
      </c>
      <c r="D373" s="2">
        <v>7.7028188337068038</v>
      </c>
      <c r="E373" s="2">
        <v>11.386272416514197</v>
      </c>
      <c r="F373" s="2">
        <v>12.634161485203443</v>
      </c>
      <c r="G373" s="2">
        <v>12.6816375011799</v>
      </c>
      <c r="H373" s="2">
        <v>13.759479819570929</v>
      </c>
    </row>
    <row r="374" spans="1:8" x14ac:dyDescent="0.2">
      <c r="A374" s="15">
        <f>DATE(2020,11,4)</f>
        <v>44139</v>
      </c>
      <c r="B374" s="2">
        <v>7.9820696108811262</v>
      </c>
      <c r="C374" s="2">
        <v>6.144497325140752</v>
      </c>
      <c r="D374" s="2">
        <v>7.7151164987055543</v>
      </c>
      <c r="E374" s="2">
        <v>11.456289066707305</v>
      </c>
      <c r="F374" s="2">
        <v>12.708347080849913</v>
      </c>
      <c r="G374" s="2">
        <v>12.755982445566415</v>
      </c>
      <c r="H374" s="2">
        <v>13.837456950892379</v>
      </c>
    </row>
    <row r="375" spans="1:8" x14ac:dyDescent="0.2">
      <c r="A375" s="15">
        <f>DATE(2020,11,5)</f>
        <v>44140</v>
      </c>
      <c r="B375" s="2">
        <v>8.6122333832912457</v>
      </c>
      <c r="C375" s="2">
        <v>6.1524255007471274</v>
      </c>
      <c r="D375" s="2">
        <v>7.7274155678696443</v>
      </c>
      <c r="E375" s="2">
        <v>11.526349728888595</v>
      </c>
      <c r="F375" s="2">
        <v>12.782581538249604</v>
      </c>
      <c r="G375" s="2">
        <v>12.830376441163738</v>
      </c>
      <c r="H375" s="2">
        <v>13.915487532115467</v>
      </c>
    </row>
    <row r="376" spans="1:8" x14ac:dyDescent="0.2">
      <c r="A376" s="15">
        <f>DATE(2020,11,6)</f>
        <v>44141</v>
      </c>
      <c r="B376" s="2">
        <v>8.3249988290158505</v>
      </c>
      <c r="C376" s="2">
        <v>6.1603542685270796</v>
      </c>
      <c r="D376" s="2">
        <v>7.7397160413593902</v>
      </c>
      <c r="E376" s="2">
        <v>11.596454430723702</v>
      </c>
      <c r="F376" s="2">
        <v>12.856864889584907</v>
      </c>
      <c r="G376" s="2">
        <v>12.90481952033482</v>
      </c>
      <c r="H376" s="2">
        <v>13.993571599877797</v>
      </c>
    </row>
    <row r="377" spans="1:8" x14ac:dyDescent="0.2">
      <c r="A377" s="15">
        <f>DATE(2020,11,9)</f>
        <v>44144</v>
      </c>
      <c r="B377" s="2">
        <v>8.4499469553589215</v>
      </c>
      <c r="C377" s="2">
        <v>6.1682836285248621</v>
      </c>
      <c r="D377" s="2">
        <v>7.7520179193351524</v>
      </c>
      <c r="E377" s="2">
        <v>11.666603199895631</v>
      </c>
      <c r="F377" s="2">
        <v>12.931197167059416</v>
      </c>
      <c r="G377" s="2">
        <v>12.979311715463959</v>
      </c>
      <c r="H377" s="2">
        <v>14.07170919084202</v>
      </c>
    </row>
    <row r="378" spans="1:8" x14ac:dyDescent="0.2">
      <c r="A378" s="15">
        <f>DATE(2020,11,10)</f>
        <v>44145</v>
      </c>
      <c r="B378" s="2">
        <v>8.1651130766814841</v>
      </c>
      <c r="C378" s="2">
        <v>6.1762135807847063</v>
      </c>
      <c r="D378" s="2">
        <v>7.7643212019572916</v>
      </c>
      <c r="E378" s="2">
        <v>11.736796064104849</v>
      </c>
      <c r="F378" s="2">
        <v>13.005578402897999</v>
      </c>
      <c r="G378" s="2">
        <v>13.053853058956832</v>
      </c>
      <c r="H378" s="2">
        <v>14.149900341695965</v>
      </c>
    </row>
    <row r="379" spans="1:8" x14ac:dyDescent="0.2">
      <c r="A379" s="15">
        <f>DATE(2020,11,11)</f>
        <v>44146</v>
      </c>
      <c r="B379" s="2">
        <v>8.2783418913032545</v>
      </c>
      <c r="C379" s="2">
        <v>6.1841441253508433</v>
      </c>
      <c r="D379" s="2">
        <v>7.7766258893861897</v>
      </c>
      <c r="E379" s="2">
        <v>11.807033051069116</v>
      </c>
      <c r="F379" s="2">
        <v>13.080008629346596</v>
      </c>
      <c r="G379" s="2">
        <v>13.128443583240434</v>
      </c>
      <c r="H379" s="2">
        <v>14.228145089152511</v>
      </c>
    </row>
    <row r="380" spans="1:8" x14ac:dyDescent="0.2">
      <c r="A380" s="15">
        <f>DATE(2020,11,12)</f>
        <v>44147</v>
      </c>
      <c r="B380" s="2">
        <v>7.8877817037841469</v>
      </c>
      <c r="C380" s="2">
        <v>6.1920752622675268</v>
      </c>
      <c r="D380" s="2">
        <v>7.7889319817822544</v>
      </c>
      <c r="E380" s="2">
        <v>11.87731418852378</v>
      </c>
      <c r="F380" s="2">
        <v>13.154487878672549</v>
      </c>
      <c r="G380" s="2">
        <v>13.203083320763254</v>
      </c>
      <c r="H380" s="2">
        <v>14.306443469949871</v>
      </c>
    </row>
    <row r="381" spans="1:8" x14ac:dyDescent="0.2">
      <c r="A381" s="15">
        <f>DATE(2020,11,13)</f>
        <v>44148</v>
      </c>
      <c r="B381" s="2">
        <v>8.0603961499805319</v>
      </c>
      <c r="C381" s="2">
        <v>6.2000069915789879</v>
      </c>
      <c r="D381" s="2">
        <v>7.8012394793058881</v>
      </c>
      <c r="E381" s="2">
        <v>11.947639504221531</v>
      </c>
      <c r="F381" s="2">
        <v>13.22901618316441</v>
      </c>
      <c r="G381" s="2">
        <v>13.277772303995141</v>
      </c>
      <c r="H381" s="2">
        <v>14.384795520851323</v>
      </c>
    </row>
    <row r="382" spans="1:8" x14ac:dyDescent="0.2">
      <c r="A382" s="15">
        <f>DATE(2020,11,16)</f>
        <v>44151</v>
      </c>
      <c r="B382" s="2">
        <v>8.1912818925935049</v>
      </c>
      <c r="C382" s="2">
        <v>6.2079393133294802</v>
      </c>
      <c r="D382" s="2">
        <v>7.8135483821175633</v>
      </c>
      <c r="E382" s="2">
        <v>12.018009025932441</v>
      </c>
      <c r="F382" s="2">
        <v>13.303593575131909</v>
      </c>
      <c r="G382" s="2">
        <v>13.352510565427322</v>
      </c>
      <c r="H382" s="2">
        <v>14.463201278645332</v>
      </c>
    </row>
    <row r="383" spans="1:8" x14ac:dyDescent="0.2">
      <c r="A383" s="15">
        <f>DATE(2020,11,17)</f>
        <v>44152</v>
      </c>
      <c r="B383" s="2">
        <v>8.0374486455532015</v>
      </c>
      <c r="C383" s="2">
        <v>6.215872227563235</v>
      </c>
      <c r="D383" s="2">
        <v>7.8258586903777072</v>
      </c>
      <c r="E383" s="2">
        <v>12.088422781444152</v>
      </c>
      <c r="F383" s="2">
        <v>13.378220086906145</v>
      </c>
      <c r="G383" s="2">
        <v>13.42729813757253</v>
      </c>
      <c r="H383" s="2">
        <v>14.541660780145627</v>
      </c>
    </row>
    <row r="384" spans="1:8" x14ac:dyDescent="0.2">
      <c r="A384" s="15">
        <f>DATE(2020,11,18)</f>
        <v>44153</v>
      </c>
      <c r="B384" s="2">
        <v>7.883054841076409</v>
      </c>
      <c r="C384" s="2">
        <v>6.2238057343245279</v>
      </c>
      <c r="D384" s="2">
        <v>7.8381704042468137</v>
      </c>
      <c r="E384" s="2">
        <v>12.158880798561732</v>
      </c>
      <c r="F384" s="2">
        <v>13.452895750839501</v>
      </c>
      <c r="G384" s="2">
        <v>13.502135052964913</v>
      </c>
      <c r="H384" s="2">
        <v>14.620174062191182</v>
      </c>
    </row>
    <row r="385" spans="1:8" x14ac:dyDescent="0.2">
      <c r="A385" s="15">
        <f>DATE(2020,11,19)</f>
        <v>44154</v>
      </c>
      <c r="B385" s="2">
        <v>8.0233999904302475</v>
      </c>
      <c r="C385" s="2">
        <v>6.2317398336576124</v>
      </c>
      <c r="D385" s="2">
        <v>7.8504835238853774</v>
      </c>
      <c r="E385" s="2">
        <v>12.229383105107727</v>
      </c>
      <c r="F385" s="2">
        <v>13.527620599305656</v>
      </c>
      <c r="G385" s="2">
        <v>13.5770213441601</v>
      </c>
      <c r="H385" s="2">
        <v>14.698741161646177</v>
      </c>
    </row>
    <row r="386" spans="1:8" x14ac:dyDescent="0.2">
      <c r="A386" s="15">
        <f>DATE(2020,11,20)</f>
        <v>44155</v>
      </c>
      <c r="B386" s="2">
        <v>8.014050422646557</v>
      </c>
      <c r="C386" s="2">
        <v>6.2396745256067421</v>
      </c>
      <c r="D386" s="2">
        <v>7.8627980494539118</v>
      </c>
      <c r="E386" s="2">
        <v>12.299929728922153</v>
      </c>
      <c r="F386" s="2">
        <v>13.60239466469959</v>
      </c>
      <c r="G386" s="2">
        <v>13.651957043735186</v>
      </c>
      <c r="H386" s="2">
        <v>14.777362115400106</v>
      </c>
    </row>
    <row r="387" spans="1:8" x14ac:dyDescent="0.2">
      <c r="A387" s="15">
        <f>DATE(2020,11,23)</f>
        <v>44158</v>
      </c>
      <c r="B387" s="2">
        <v>8.1550312491834411</v>
      </c>
      <c r="C387" s="2">
        <v>6.2476098102161925</v>
      </c>
      <c r="D387" s="2">
        <v>7.8751139811129356</v>
      </c>
      <c r="E387" s="2">
        <v>12.370520697862553</v>
      </c>
      <c r="F387" s="2">
        <v>13.67721797943766</v>
      </c>
      <c r="G387" s="2">
        <v>13.726942184288783</v>
      </c>
      <c r="H387" s="2">
        <v>14.856036960367724</v>
      </c>
    </row>
    <row r="388" spans="1:8" x14ac:dyDescent="0.2">
      <c r="A388" s="15">
        <f>DATE(2020,11,24)</f>
        <v>44159</v>
      </c>
      <c r="B388" s="2">
        <v>8.7444554998828963</v>
      </c>
      <c r="C388" s="2">
        <v>6.2555456875302173</v>
      </c>
      <c r="D388" s="2">
        <v>7.8874313190230083</v>
      </c>
      <c r="E388" s="2">
        <v>12.44115603980398</v>
      </c>
      <c r="F388" s="2">
        <v>13.752090575957565</v>
      </c>
      <c r="G388" s="2">
        <v>13.801976798440997</v>
      </c>
      <c r="H388" s="2">
        <v>14.934765733489087</v>
      </c>
    </row>
    <row r="389" spans="1:8" x14ac:dyDescent="0.2">
      <c r="A389" s="15">
        <f>DATE(2020,11,25)</f>
        <v>44160</v>
      </c>
      <c r="B389" s="2">
        <v>8.7754875303115654</v>
      </c>
      <c r="C389" s="2">
        <v>6.2634821575930921</v>
      </c>
      <c r="D389" s="2">
        <v>7.8997500633446904</v>
      </c>
      <c r="E389" s="2">
        <v>12.51183578263897</v>
      </c>
      <c r="F389" s="2">
        <v>13.827012486718337</v>
      </c>
      <c r="G389" s="2">
        <v>13.877060918833427</v>
      </c>
      <c r="H389" s="2">
        <v>15.013548471729576</v>
      </c>
    </row>
    <row r="390" spans="1:8" x14ac:dyDescent="0.2">
      <c r="A390" s="15">
        <f>DATE(2020,11,26)</f>
        <v>44161</v>
      </c>
      <c r="B390" s="2">
        <v>8.8018128983004864</v>
      </c>
      <c r="C390" s="2">
        <v>6.2714192204490926</v>
      </c>
      <c r="D390" s="2">
        <v>7.9120702142385868</v>
      </c>
      <c r="E390" s="2">
        <v>12.58255995427764</v>
      </c>
      <c r="F390" s="2">
        <v>13.90198374420042</v>
      </c>
      <c r="G390" s="2">
        <v>13.952194578129262</v>
      </c>
      <c r="H390" s="2">
        <v>15.092385212079916</v>
      </c>
    </row>
    <row r="391" spans="1:8" x14ac:dyDescent="0.2">
      <c r="A391" s="15">
        <f>DATE(2020,11,27)</f>
        <v>44162</v>
      </c>
      <c r="B391" s="2">
        <v>9.0588467894263456</v>
      </c>
      <c r="C391" s="2">
        <v>6.2793568761425167</v>
      </c>
      <c r="D391" s="2">
        <v>7.9243917718652801</v>
      </c>
      <c r="E391" s="2">
        <v>12.653328582647649</v>
      </c>
      <c r="F391" s="2">
        <v>13.977004380905633</v>
      </c>
      <c r="G391" s="2">
        <v>14.02737780901322</v>
      </c>
      <c r="H391" s="2">
        <v>15.171275991556188</v>
      </c>
    </row>
    <row r="392" spans="1:8" x14ac:dyDescent="0.2">
      <c r="A392" s="15">
        <f>DATE(2020,11,30)</f>
        <v>44165</v>
      </c>
      <c r="B392" s="2">
        <v>8.7843926921996598</v>
      </c>
      <c r="C392" s="2">
        <v>6.2872951247176179</v>
      </c>
      <c r="D392" s="2">
        <v>7.9367147363853974</v>
      </c>
      <c r="E392" s="2">
        <v>12.724141695694181</v>
      </c>
      <c r="F392" s="2">
        <v>14.05207442935723</v>
      </c>
      <c r="G392" s="2">
        <v>14.102610644191561</v>
      </c>
      <c r="H392" s="2">
        <v>15.250220847199826</v>
      </c>
    </row>
    <row r="393" spans="1:8" x14ac:dyDescent="0.2">
      <c r="A393" s="15">
        <f>DATE(2020,12,1)</f>
        <v>44166</v>
      </c>
      <c r="B393" s="2">
        <v>9.3212949836297021</v>
      </c>
      <c r="C393" s="2">
        <v>6.2952339662186718</v>
      </c>
      <c r="D393" s="2">
        <v>7.9490391079595879</v>
      </c>
      <c r="E393" s="2">
        <v>12.815990226766916</v>
      </c>
      <c r="F393" s="2">
        <v>14.148432746020333</v>
      </c>
      <c r="G393" s="2">
        <v>14.199141375322988</v>
      </c>
      <c r="H393" s="2">
        <v>15.350682334416899</v>
      </c>
    </row>
    <row r="394" spans="1:8" x14ac:dyDescent="0.2">
      <c r="A394" s="15">
        <f>DATE(2020,12,2)</f>
        <v>44167</v>
      </c>
      <c r="B394" s="2">
        <v>9.453573913475033</v>
      </c>
      <c r="C394" s="2">
        <v>6.3031734006899987</v>
      </c>
      <c r="D394" s="2">
        <v>7.961364886748501</v>
      </c>
      <c r="E394" s="2">
        <v>12.907913596756448</v>
      </c>
      <c r="F394" s="2">
        <v>14.244872472208314</v>
      </c>
      <c r="G394" s="2">
        <v>14.29575377138741</v>
      </c>
      <c r="H394" s="2">
        <v>15.451231392055442</v>
      </c>
    </row>
    <row r="395" spans="1:8" x14ac:dyDescent="0.2">
      <c r="A395" s="15">
        <f>DATE(2020,12,3)</f>
        <v>44168</v>
      </c>
      <c r="B395" s="2">
        <v>9.3900213453707906</v>
      </c>
      <c r="C395" s="2">
        <v>6.3111134281758519</v>
      </c>
      <c r="D395" s="2">
        <v>7.9736920729128302</v>
      </c>
      <c r="E395" s="2">
        <v>12.99991186664211</v>
      </c>
      <c r="F395" s="2">
        <v>14.341393676701021</v>
      </c>
      <c r="G395" s="2">
        <v>14.392447901473314</v>
      </c>
      <c r="H395" s="2">
        <v>15.551868096448972</v>
      </c>
    </row>
    <row r="396" spans="1:8" x14ac:dyDescent="0.2">
      <c r="A396" s="15">
        <f>DATE(2020,12,4)</f>
        <v>44169</v>
      </c>
      <c r="B396" s="2">
        <v>9.5910922878281735</v>
      </c>
      <c r="C396" s="2">
        <v>6.3190540487205524</v>
      </c>
      <c r="D396" s="2">
        <v>7.9860206666132472</v>
      </c>
      <c r="E396" s="2">
        <v>13.09198509745293</v>
      </c>
      <c r="F396" s="2">
        <v>14.437996428336408</v>
      </c>
      <c r="G396" s="2">
        <v>14.489223834727616</v>
      </c>
      <c r="H396" s="2">
        <v>15.652592523997534</v>
      </c>
    </row>
    <row r="397" spans="1:8" x14ac:dyDescent="0.2">
      <c r="A397" s="15">
        <f>DATE(2020,12,7)</f>
        <v>44172</v>
      </c>
      <c r="B397" s="2">
        <v>9.4180473234204207</v>
      </c>
      <c r="C397" s="2">
        <v>6.3269952623683956</v>
      </c>
      <c r="D397" s="2">
        <v>7.9983506680104899</v>
      </c>
      <c r="E397" s="2">
        <v>13.18413335026769</v>
      </c>
      <c r="F397" s="2">
        <v>14.534680796010591</v>
      </c>
      <c r="G397" s="2">
        <v>14.586081640355729</v>
      </c>
      <c r="H397" s="2">
        <v>15.7534047511678</v>
      </c>
    </row>
    <row r="398" spans="1:8" x14ac:dyDescent="0.2">
      <c r="A398" s="15">
        <f>DATE(2020,12,8)</f>
        <v>44173</v>
      </c>
      <c r="B398" s="2">
        <v>9.5117172285688056</v>
      </c>
      <c r="C398" s="2">
        <v>6.3349370691636597</v>
      </c>
      <c r="D398" s="2">
        <v>8.0106820772652743</v>
      </c>
      <c r="E398" s="2">
        <v>13.276356686214896</v>
      </c>
      <c r="F398" s="2">
        <v>14.631446848677919</v>
      </c>
      <c r="G398" s="2">
        <v>14.683021387621652</v>
      </c>
      <c r="H398" s="2">
        <v>15.854304854493062</v>
      </c>
    </row>
    <row r="399" spans="1:8" x14ac:dyDescent="0.2">
      <c r="A399" s="15">
        <f>DATE(2020,12,9)</f>
        <v>44174</v>
      </c>
      <c r="B399" s="2">
        <v>9.4614482304377088</v>
      </c>
      <c r="C399" s="2">
        <v>6.342879469150664</v>
      </c>
      <c r="D399" s="2">
        <v>8.0230148945383597</v>
      </c>
      <c r="E399" s="2">
        <v>13.368655166472898</v>
      </c>
      <c r="F399" s="2">
        <v>14.72829465535097</v>
      </c>
      <c r="G399" s="2">
        <v>14.780043145847932</v>
      </c>
      <c r="H399" s="2">
        <v>15.955292910573361</v>
      </c>
    </row>
    <row r="400" spans="1:8" x14ac:dyDescent="0.2">
      <c r="A400" s="15">
        <f>DATE(2020,12,10)</f>
        <v>44175</v>
      </c>
      <c r="B400" s="2">
        <v>9.4121993458396993</v>
      </c>
      <c r="C400" s="2">
        <v>6.3508224623737064</v>
      </c>
      <c r="D400" s="2">
        <v>8.0353491199905314</v>
      </c>
      <c r="E400" s="2">
        <v>13.461028852269873</v>
      </c>
      <c r="F400" s="2">
        <v>14.825224285100624</v>
      </c>
      <c r="G400" s="2">
        <v>14.8771469844158</v>
      </c>
      <c r="H400" s="2">
        <v>16.056368996075452</v>
      </c>
    </row>
    <row r="401" spans="1:8" x14ac:dyDescent="0.2">
      <c r="A401" s="15">
        <f>DATE(2020,12,11)</f>
        <v>44176</v>
      </c>
      <c r="B401" s="2">
        <v>9.2765438149495125</v>
      </c>
      <c r="C401" s="2">
        <v>6.3587660488771069</v>
      </c>
      <c r="D401" s="2">
        <v>8.0476847537825478</v>
      </c>
      <c r="E401" s="2">
        <v>13.553477804883896</v>
      </c>
      <c r="F401" s="2">
        <v>14.92223580705614</v>
      </c>
      <c r="G401" s="2">
        <v>14.97433297276516</v>
      </c>
      <c r="H401" s="2">
        <v>16.157533187732987</v>
      </c>
    </row>
    <row r="402" spans="1:8" x14ac:dyDescent="0.2">
      <c r="A402" s="15">
        <f>DATE(2020,12,14)</f>
        <v>44179</v>
      </c>
      <c r="B402" s="2">
        <v>9.3128121335941163</v>
      </c>
      <c r="C402" s="2">
        <v>6.3667102287051858</v>
      </c>
      <c r="D402" s="2">
        <v>8.0600217960752332</v>
      </c>
      <c r="E402" s="2">
        <v>13.646002085642971</v>
      </c>
      <c r="F402" s="2">
        <v>15.019329290405148</v>
      </c>
      <c r="G402" s="2">
        <v>15.071601180394678</v>
      </c>
      <c r="H402" s="2">
        <v>16.258785562346457</v>
      </c>
    </row>
    <row r="403" spans="1:8" x14ac:dyDescent="0.2">
      <c r="A403" s="15">
        <f>DATE(2020,12,15)</f>
        <v>44180</v>
      </c>
      <c r="B403" s="2">
        <v>9.7054396922894757</v>
      </c>
      <c r="C403" s="2">
        <v>6.3746550019022408</v>
      </c>
      <c r="D403" s="2">
        <v>8.0723602470293976</v>
      </c>
      <c r="E403" s="2">
        <v>13.738601755925094</v>
      </c>
      <c r="F403" s="2">
        <v>15.11650480439377</v>
      </c>
      <c r="G403" s="2">
        <v>15.168951676861807</v>
      </c>
      <c r="H403" s="2">
        <v>16.36012619678333</v>
      </c>
    </row>
    <row r="404" spans="1:8" x14ac:dyDescent="0.2">
      <c r="A404" s="15">
        <f>DATE(2020,12,16)</f>
        <v>44181</v>
      </c>
      <c r="B404" s="2">
        <v>9.8885096709415912</v>
      </c>
      <c r="C404" s="2">
        <v>6.3826003685126143</v>
      </c>
      <c r="D404" s="2">
        <v>8.0847001068059097</v>
      </c>
      <c r="E404" s="2">
        <v>13.831276877158215</v>
      </c>
      <c r="F404" s="2">
        <v>15.213762418326615</v>
      </c>
      <c r="G404" s="2">
        <v>15.266384531782862</v>
      </c>
      <c r="H404" s="2">
        <v>16.461555167978048</v>
      </c>
    </row>
    <row r="405" spans="1:8" x14ac:dyDescent="0.2">
      <c r="A405" s="15">
        <f>DATE(2020,12,17)</f>
        <v>44182</v>
      </c>
      <c r="B405" s="2">
        <v>10.147233440735803</v>
      </c>
      <c r="C405" s="2">
        <v>6.3905463285806041</v>
      </c>
      <c r="D405" s="2">
        <v>8.0970413755656168</v>
      </c>
      <c r="E405" s="2">
        <v>13.924027510820403</v>
      </c>
      <c r="F405" s="2">
        <v>15.31110220156684</v>
      </c>
      <c r="G405" s="2">
        <v>15.363899814833015</v>
      </c>
      <c r="H405" s="2">
        <v>16.563072552932123</v>
      </c>
    </row>
    <row r="406" spans="1:8" x14ac:dyDescent="0.2">
      <c r="A406" s="15">
        <f>DATE(2020,12,18)</f>
        <v>44183</v>
      </c>
      <c r="B406" s="2">
        <v>10.167575741851852</v>
      </c>
      <c r="C406" s="2">
        <v>6.3984928821505527</v>
      </c>
      <c r="D406" s="2">
        <v>8.1093840534693928</v>
      </c>
      <c r="E406" s="2">
        <v>14.016853718439769</v>
      </c>
      <c r="F406" s="2">
        <v>15.408524223536203</v>
      </c>
      <c r="G406" s="2">
        <v>15.461497595746421</v>
      </c>
      <c r="H406" s="2">
        <v>16.664678428714218</v>
      </c>
    </row>
    <row r="407" spans="1:8" x14ac:dyDescent="0.2">
      <c r="A407" s="15">
        <f>DATE(2020,12,21)</f>
        <v>44186</v>
      </c>
      <c r="B407" s="2">
        <v>9.7600315477686763</v>
      </c>
      <c r="C407" s="2">
        <v>6.4064400292668022</v>
      </c>
      <c r="D407" s="2">
        <v>8.1217281406781296</v>
      </c>
      <c r="E407" s="2">
        <v>14.109755561594572</v>
      </c>
      <c r="F407" s="2">
        <v>15.506028553715122</v>
      </c>
      <c r="G407" s="2">
        <v>15.559177944316206</v>
      </c>
      <c r="H407" s="2">
        <v>16.766372872460146</v>
      </c>
    </row>
    <row r="408" spans="1:8" x14ac:dyDescent="0.2">
      <c r="A408" s="15">
        <f>DATE(2020,12,22)</f>
        <v>44187</v>
      </c>
      <c r="B408" s="2">
        <v>9.5936211088762047</v>
      </c>
      <c r="C408" s="2">
        <v>6.4143877699736729</v>
      </c>
      <c r="D408" s="2">
        <v>8.1340736373527687</v>
      </c>
      <c r="E408" s="2">
        <v>14.202733101913244</v>
      </c>
      <c r="F408" s="2">
        <v>15.603615261642712</v>
      </c>
      <c r="G408" s="2">
        <v>15.656940930394535</v>
      </c>
      <c r="H408" s="2">
        <v>16.868155961372921</v>
      </c>
    </row>
    <row r="409" spans="1:8" x14ac:dyDescent="0.2">
      <c r="A409" s="15">
        <f>DATE(2020,12,23)</f>
        <v>44188</v>
      </c>
      <c r="B409" s="2">
        <v>9.8511050872230221</v>
      </c>
      <c r="C409" s="2">
        <v>6.4223361043154634</v>
      </c>
      <c r="D409" s="2">
        <v>8.1464205436541981</v>
      </c>
      <c r="E409" s="2">
        <v>14.29578640107445</v>
      </c>
      <c r="F409" s="2">
        <v>15.701284416916851</v>
      </c>
      <c r="G409" s="2">
        <v>15.754786623892715</v>
      </c>
      <c r="H409" s="2">
        <v>16.97002777272294</v>
      </c>
    </row>
    <row r="410" spans="1:8" x14ac:dyDescent="0.2">
      <c r="A410" s="15">
        <f>DATE(2020,12,24)</f>
        <v>44189</v>
      </c>
      <c r="B410" s="2">
        <v>9.9126003842850086</v>
      </c>
      <c r="C410" s="2">
        <v>6.4302850323365801</v>
      </c>
      <c r="D410" s="2">
        <v>8.1587688597434251</v>
      </c>
      <c r="E410" s="2">
        <v>14.388915520807123</v>
      </c>
      <c r="F410" s="2">
        <v>15.799036089194217</v>
      </c>
      <c r="G410" s="2">
        <v>15.852715094781191</v>
      </c>
      <c r="H410" s="2">
        <v>17.071988383847938</v>
      </c>
    </row>
    <row r="411" spans="1:8" x14ac:dyDescent="0.2">
      <c r="A411" s="15">
        <f>DATE(2020,12,28)</f>
        <v>44193</v>
      </c>
      <c r="B411" s="2">
        <v>10.167394570698397</v>
      </c>
      <c r="C411" s="2">
        <v>6.4382345540813457</v>
      </c>
      <c r="D411" s="2">
        <v>8.1711185857814339</v>
      </c>
      <c r="E411" s="2">
        <v>14.482120522890463</v>
      </c>
      <c r="F411" s="2">
        <v>15.896870348190317</v>
      </c>
      <c r="G411" s="2">
        <v>15.950726413089544</v>
      </c>
      <c r="H411" s="2">
        <v>17.174037872152994</v>
      </c>
    </row>
    <row r="412" spans="1:8" x14ac:dyDescent="0.2">
      <c r="A412" s="15">
        <f>DATE(2020,12,29)</f>
        <v>44194</v>
      </c>
      <c r="B412" s="2">
        <v>10.176260594567266</v>
      </c>
      <c r="C412" s="2">
        <v>6.4461846695940803</v>
      </c>
      <c r="D412" s="2">
        <v>8.1834697219291606</v>
      </c>
      <c r="E412" s="2">
        <v>14.575401469153991</v>
      </c>
      <c r="F412" s="2">
        <v>15.994787263679555</v>
      </c>
      <c r="G412" s="2">
        <v>16.048820648906624</v>
      </c>
      <c r="H412" s="2">
        <v>17.276176315110714</v>
      </c>
    </row>
    <row r="413" spans="1:8" x14ac:dyDescent="0.2">
      <c r="A413" s="15">
        <f>DATE(2020,12,30)</f>
        <v>44195</v>
      </c>
      <c r="B413" s="2">
        <v>10.426570952747038</v>
      </c>
      <c r="C413" s="2">
        <v>6.4541353789191458</v>
      </c>
      <c r="D413" s="2">
        <v>8.1958222683476301</v>
      </c>
      <c r="E413" s="2">
        <v>14.668758421477657</v>
      </c>
      <c r="F413" s="2">
        <v>16.092786905495316</v>
      </c>
      <c r="G413" s="2">
        <v>16.146997872380609</v>
      </c>
      <c r="H413" s="2">
        <v>17.378403790261231</v>
      </c>
    </row>
    <row r="414" spans="1:8" x14ac:dyDescent="0.2">
      <c r="A414" s="15">
        <f>DATE(2020,12,31)</f>
        <v>44196</v>
      </c>
      <c r="B414" s="2">
        <v>10.358155801384529</v>
      </c>
      <c r="C414" s="2">
        <v>6.4620866821009102</v>
      </c>
      <c r="D414" s="2">
        <v>8.2081762251978727</v>
      </c>
      <c r="E414" s="2">
        <v>14.762191441791783</v>
      </c>
      <c r="F414" s="2">
        <v>16.190869343529979</v>
      </c>
      <c r="G414" s="2">
        <v>16.245258153719</v>
      </c>
      <c r="H414" s="2">
        <v>17.480720375212243</v>
      </c>
    </row>
    <row r="415" spans="1:8" x14ac:dyDescent="0.2">
      <c r="A415" s="15">
        <f>DATE(2021,1,4)</f>
        <v>44200</v>
      </c>
      <c r="B415" s="2">
        <v>10.124217760403997</v>
      </c>
      <c r="C415" s="2">
        <v>6.4700385791837336</v>
      </c>
      <c r="D415" s="2">
        <v>8.2205315926409561</v>
      </c>
      <c r="E415" s="2">
        <v>14.795529630530767</v>
      </c>
      <c r="F415" s="2">
        <v>16.228112786686765</v>
      </c>
      <c r="G415" s="2">
        <v>16.28265111545517</v>
      </c>
      <c r="H415" s="2">
        <v>17.521526333912306</v>
      </c>
    </row>
    <row r="416" spans="1:8" x14ac:dyDescent="0.2">
      <c r="A416" s="15">
        <f>DATE(2021,1,5)</f>
        <v>44201</v>
      </c>
      <c r="B416" s="2">
        <v>10.49296228976111</v>
      </c>
      <c r="C416" s="2">
        <v>6.4779910702119414</v>
      </c>
      <c r="D416" s="2">
        <v>8.2328883708378875</v>
      </c>
      <c r="E416" s="2">
        <v>14.828877503947414</v>
      </c>
      <c r="F416" s="2">
        <v>16.265368167735652</v>
      </c>
      <c r="G416" s="2">
        <v>16.320056105497805</v>
      </c>
      <c r="H416" s="2">
        <v>17.562346466225389</v>
      </c>
    </row>
    <row r="417" spans="1:8" x14ac:dyDescent="0.2">
      <c r="A417" s="15">
        <f>DATE(2021,1,6)</f>
        <v>44202</v>
      </c>
      <c r="B417" s="2">
        <v>10.770913558382134</v>
      </c>
      <c r="C417" s="2">
        <v>6.4859441552299169</v>
      </c>
      <c r="D417" s="2">
        <v>8.2452465599497824</v>
      </c>
      <c r="E417" s="2">
        <v>14.862235064855067</v>
      </c>
      <c r="F417" s="2">
        <v>16.30263549050315</v>
      </c>
      <c r="G417" s="2">
        <v>16.357473127716069</v>
      </c>
      <c r="H417" s="2">
        <v>17.603180777074545</v>
      </c>
    </row>
    <row r="418" spans="1:8" x14ac:dyDescent="0.2">
      <c r="A418" s="15">
        <f>DATE(2021,1,7)</f>
        <v>44203</v>
      </c>
      <c r="B418" s="2">
        <v>11.000868990278367</v>
      </c>
      <c r="C418" s="2">
        <v>6.4938978342820253</v>
      </c>
      <c r="D418" s="2">
        <v>8.2576061601377546</v>
      </c>
      <c r="E418" s="2">
        <v>14.895602316067945</v>
      </c>
      <c r="F418" s="2">
        <v>16.339914758817041</v>
      </c>
      <c r="G418" s="2">
        <v>16.39490218598041</v>
      </c>
      <c r="H418" s="2">
        <v>17.644029271384621</v>
      </c>
    </row>
    <row r="419" spans="1:8" x14ac:dyDescent="0.2">
      <c r="A419" s="15">
        <f>DATE(2021,1,8)</f>
        <v>44204</v>
      </c>
      <c r="B419" s="2">
        <v>11.540885910527843</v>
      </c>
      <c r="C419" s="2">
        <v>6.5018521074126534</v>
      </c>
      <c r="D419" s="2">
        <v>8.2699671715628984</v>
      </c>
      <c r="E419" s="2">
        <v>14.928979260400999</v>
      </c>
      <c r="F419" s="2">
        <v>16.377205976506225</v>
      </c>
      <c r="G419" s="2">
        <v>16.43234328416241</v>
      </c>
      <c r="H419" s="2">
        <v>17.684891954082026</v>
      </c>
    </row>
    <row r="420" spans="1:8" x14ac:dyDescent="0.2">
      <c r="A420" s="15">
        <f>DATE(2021,1,11)</f>
        <v>44207</v>
      </c>
      <c r="B420" s="2">
        <v>11.275080053030884</v>
      </c>
      <c r="C420" s="2">
        <v>6.5098069746661444</v>
      </c>
      <c r="D420" s="2">
        <v>8.2823295943863737</v>
      </c>
      <c r="E420" s="2">
        <v>14.962365900670127</v>
      </c>
      <c r="F420" s="2">
        <v>16.414509147401013</v>
      </c>
      <c r="G420" s="2">
        <v>16.469796426135087</v>
      </c>
      <c r="H420" s="2">
        <v>17.725768830095092</v>
      </c>
    </row>
    <row r="421" spans="1:8" x14ac:dyDescent="0.2">
      <c r="A421" s="15">
        <f>DATE(2021,1,12)</f>
        <v>44208</v>
      </c>
      <c r="B421" s="2">
        <v>11.352861816153204</v>
      </c>
      <c r="C421" s="2">
        <v>6.5177624360869046</v>
      </c>
      <c r="D421" s="2">
        <v>8.2946934287693175</v>
      </c>
      <c r="E421" s="2">
        <v>14.995762239691969</v>
      </c>
      <c r="F421" s="2">
        <v>16.451824275332804</v>
      </c>
      <c r="G421" s="2">
        <v>16.507261615772563</v>
      </c>
      <c r="H421" s="2">
        <v>17.766659904353688</v>
      </c>
    </row>
    <row r="422" spans="1:8" x14ac:dyDescent="0.2">
      <c r="A422" s="15">
        <f>DATE(2021,1,13)</f>
        <v>44209</v>
      </c>
      <c r="B422" s="2">
        <v>11.337645964295916</v>
      </c>
      <c r="C422" s="2">
        <v>6.5257184917193012</v>
      </c>
      <c r="D422" s="2">
        <v>8.3070586748729145</v>
      </c>
      <c r="E422" s="2">
        <v>15.029168280283955</v>
      </c>
      <c r="F422" s="2">
        <v>16.489151364134248</v>
      </c>
      <c r="G422" s="2">
        <v>16.544738856950204</v>
      </c>
      <c r="H422" s="2">
        <v>17.807565181789453</v>
      </c>
    </row>
    <row r="423" spans="1:8" x14ac:dyDescent="0.2">
      <c r="A423" s="15">
        <f>DATE(2021,1,14)</f>
        <v>44210</v>
      </c>
      <c r="B423" s="2">
        <v>11.471677898647048</v>
      </c>
      <c r="C423" s="2">
        <v>6.5336751416076977</v>
      </c>
      <c r="D423" s="2">
        <v>8.3194253328583425</v>
      </c>
      <c r="E423" s="2">
        <v>15.062584025264458</v>
      </c>
      <c r="F423" s="2">
        <v>16.526490417639316</v>
      </c>
      <c r="G423" s="2">
        <v>16.582228153544776</v>
      </c>
      <c r="H423" s="2">
        <v>17.848484667335796</v>
      </c>
    </row>
    <row r="424" spans="1:8" x14ac:dyDescent="0.2">
      <c r="A424" s="15">
        <f>DATE(2021,1,15)</f>
        <v>44211</v>
      </c>
      <c r="B424" s="2">
        <v>11.114906446877781</v>
      </c>
      <c r="C424" s="2">
        <v>6.5416323857965031</v>
      </c>
      <c r="D424" s="2">
        <v>8.3317934028868326</v>
      </c>
      <c r="E424" s="2">
        <v>15.096009477452531</v>
      </c>
      <c r="F424" s="2">
        <v>16.563841439683102</v>
      </c>
      <c r="G424" s="2">
        <v>16.619729509434109</v>
      </c>
      <c r="H424" s="2">
        <v>17.889418365927767</v>
      </c>
    </row>
    <row r="425" spans="1:8" x14ac:dyDescent="0.2">
      <c r="A425" s="15">
        <f>DATE(2021,1,18)</f>
        <v>44214</v>
      </c>
      <c r="B425" s="2">
        <v>11.042283327191328</v>
      </c>
      <c r="C425" s="2">
        <v>6.5495902243301041</v>
      </c>
      <c r="D425" s="2">
        <v>8.3441628851196104</v>
      </c>
      <c r="E425" s="2">
        <v>15.129444639668055</v>
      </c>
      <c r="F425" s="2">
        <v>16.601204434101913</v>
      </c>
      <c r="G425" s="2">
        <v>16.657242928497329</v>
      </c>
      <c r="H425" s="2">
        <v>17.930366282502106</v>
      </c>
    </row>
    <row r="426" spans="1:8" x14ac:dyDescent="0.2">
      <c r="A426" s="15">
        <f>DATE(2021,1,19)</f>
        <v>44215</v>
      </c>
      <c r="B426" s="2">
        <v>11.310543517248073</v>
      </c>
      <c r="C426" s="2">
        <v>6.5575486572528874</v>
      </c>
      <c r="D426" s="2">
        <v>8.3565337797178998</v>
      </c>
      <c r="E426" s="2">
        <v>15.162889514731814</v>
      </c>
      <c r="F426" s="2">
        <v>16.638579404733367</v>
      </c>
      <c r="G426" s="2">
        <v>16.69476841461486</v>
      </c>
      <c r="H426" s="2">
        <v>17.971328421997335</v>
      </c>
    </row>
    <row r="427" spans="1:8" x14ac:dyDescent="0.2">
      <c r="A427" s="15">
        <f>DATE(2021,1,20)</f>
        <v>44216</v>
      </c>
      <c r="B427" s="2">
        <v>11.63517697391665</v>
      </c>
      <c r="C427" s="2">
        <v>6.5655076846092619</v>
      </c>
      <c r="D427" s="2">
        <v>8.3689060868429976</v>
      </c>
      <c r="E427" s="2">
        <v>15.196344105465377</v>
      </c>
      <c r="F427" s="2">
        <v>16.675966355416282</v>
      </c>
      <c r="G427" s="2">
        <v>16.73230597166835</v>
      </c>
      <c r="H427" s="2">
        <v>18.012304789353674</v>
      </c>
    </row>
    <row r="428" spans="1:8" x14ac:dyDescent="0.2">
      <c r="A428" s="15">
        <f>DATE(2021,1,21)</f>
        <v>44217</v>
      </c>
      <c r="B428" s="2">
        <v>11.553535697093077</v>
      </c>
      <c r="C428" s="2">
        <v>6.5734673064436144</v>
      </c>
      <c r="D428" s="2">
        <v>8.3812798066561722</v>
      </c>
      <c r="E428" s="2">
        <v>15.229808414691126</v>
      </c>
      <c r="F428" s="2">
        <v>16.713365289990701</v>
      </c>
      <c r="G428" s="2">
        <v>16.769855603540694</v>
      </c>
      <c r="H428" s="2">
        <v>18.053295389513057</v>
      </c>
    </row>
    <row r="429" spans="1:8" x14ac:dyDescent="0.2">
      <c r="A429" s="15">
        <f>DATE(2021,1,22)</f>
        <v>44218</v>
      </c>
      <c r="B429" s="2">
        <v>11.311939229513923</v>
      </c>
      <c r="C429" s="2">
        <v>6.5814275228003538</v>
      </c>
      <c r="D429" s="2">
        <v>8.3936549393187185</v>
      </c>
      <c r="E429" s="2">
        <v>15.26328244523225</v>
      </c>
      <c r="F429" s="2">
        <v>16.750776212297925</v>
      </c>
      <c r="G429" s="2">
        <v>16.807417314116034</v>
      </c>
      <c r="H429" s="2">
        <v>18.094300227419112</v>
      </c>
    </row>
    <row r="430" spans="1:8" x14ac:dyDescent="0.2">
      <c r="A430" s="15">
        <f>DATE(2021,1,25)</f>
        <v>44221</v>
      </c>
      <c r="B430" s="2">
        <v>11.305973206617169</v>
      </c>
      <c r="C430" s="2">
        <v>6.5893883337238668</v>
      </c>
      <c r="D430" s="2">
        <v>8.4060314849919724</v>
      </c>
      <c r="E430" s="2">
        <v>15.29676619991278</v>
      </c>
      <c r="F430" s="2">
        <v>16.788199126180437</v>
      </c>
      <c r="G430" s="2">
        <v>16.84499110727975</v>
      </c>
      <c r="H430" s="2">
        <v>18.135319308017216</v>
      </c>
    </row>
    <row r="431" spans="1:8" x14ac:dyDescent="0.2">
      <c r="A431" s="15">
        <f>DATE(2021,1,26)</f>
        <v>44222</v>
      </c>
      <c r="B431" s="2">
        <v>11.083482404998568</v>
      </c>
      <c r="C431" s="2">
        <v>6.5973497392585836</v>
      </c>
      <c r="D431" s="2">
        <v>8.4184094438372714</v>
      </c>
      <c r="E431" s="2">
        <v>15.330259681557591</v>
      </c>
      <c r="F431" s="2">
        <v>16.825634035482008</v>
      </c>
      <c r="G431" s="2">
        <v>16.882576986918529</v>
      </c>
      <c r="H431" s="2">
        <v>18.176352636254478</v>
      </c>
    </row>
    <row r="432" spans="1:8" x14ac:dyDescent="0.2">
      <c r="A432" s="15">
        <f>DATE(2021,1,27)</f>
        <v>44223</v>
      </c>
      <c r="B432" s="2">
        <v>10.127957335014104</v>
      </c>
      <c r="C432" s="2">
        <v>6.6053117394489158</v>
      </c>
      <c r="D432" s="2">
        <v>8.4307888160159763</v>
      </c>
      <c r="E432" s="2">
        <v>15.363762892992259</v>
      </c>
      <c r="F432" s="2">
        <v>16.863080944047535</v>
      </c>
      <c r="G432" s="2">
        <v>16.920174956920174</v>
      </c>
      <c r="H432" s="2">
        <v>18.217400217079629</v>
      </c>
    </row>
    <row r="433" spans="1:8" x14ac:dyDescent="0.2">
      <c r="A433" s="15">
        <f>DATE(2021,1,28)</f>
        <v>44224</v>
      </c>
      <c r="B433" s="2">
        <v>10.630452888745735</v>
      </c>
      <c r="C433" s="2">
        <v>6.6132743343392919</v>
      </c>
      <c r="D433" s="2">
        <v>8.4431696016894495</v>
      </c>
      <c r="E433" s="2">
        <v>15.397275837043356</v>
      </c>
      <c r="F433" s="2">
        <v>16.900539855723306</v>
      </c>
      <c r="G433" s="2">
        <v>16.957785021173908</v>
      </c>
      <c r="H433" s="2">
        <v>18.25846205544326</v>
      </c>
    </row>
    <row r="434" spans="1:8" x14ac:dyDescent="0.2">
      <c r="A434" s="15">
        <f>DATE(2021,1,29)</f>
        <v>44225</v>
      </c>
      <c r="B434" s="2">
        <v>9.9210920719378084</v>
      </c>
      <c r="C434" s="2">
        <v>6.6212375239741004</v>
      </c>
      <c r="D434" s="2">
        <v>8.4555518010190909</v>
      </c>
      <c r="E434" s="2">
        <v>15.430798516538147</v>
      </c>
      <c r="F434" s="2">
        <v>16.938010774356727</v>
      </c>
      <c r="G434" s="2">
        <v>16.995407183570109</v>
      </c>
      <c r="H434" s="2">
        <v>18.299538156297569</v>
      </c>
    </row>
    <row r="435" spans="1:8" x14ac:dyDescent="0.2">
      <c r="A435" s="15">
        <f>DATE(2021,2,1)</f>
        <v>44228</v>
      </c>
      <c r="B435" s="2">
        <v>10.628686627814089</v>
      </c>
      <c r="C435" s="2">
        <v>6.6292013083977919</v>
      </c>
      <c r="D435" s="2">
        <v>8.4679354141663286</v>
      </c>
      <c r="E435" s="2">
        <v>15.501156053745202</v>
      </c>
      <c r="F435" s="2">
        <v>17.012800779430904</v>
      </c>
      <c r="G435" s="2">
        <v>17.070366877376976</v>
      </c>
      <c r="H435" s="2">
        <v>18.378370983629623</v>
      </c>
    </row>
    <row r="436" spans="1:8" x14ac:dyDescent="0.2">
      <c r="A436" s="15">
        <f>DATE(2021,2,2)</f>
        <v>44229</v>
      </c>
      <c r="B436" s="2">
        <v>11.034188069797612</v>
      </c>
      <c r="C436" s="2">
        <v>6.637165687654778</v>
      </c>
      <c r="D436" s="2">
        <v>8.4803204412925872</v>
      </c>
      <c r="E436" s="2">
        <v>15.57155647537396</v>
      </c>
      <c r="F436" s="2">
        <v>17.087638617924018</v>
      </c>
      <c r="G436" s="2">
        <v>17.145374598331475</v>
      </c>
      <c r="H436" s="2">
        <v>18.457256343835105</v>
      </c>
    </row>
    <row r="437" spans="1:8" x14ac:dyDescent="0.2">
      <c r="A437" s="15">
        <f>DATE(2021,2,3)</f>
        <v>44230</v>
      </c>
      <c r="B437" s="2">
        <v>11.17621173516905</v>
      </c>
      <c r="C437" s="2">
        <v>6.645130661789489</v>
      </c>
      <c r="D437" s="2">
        <v>8.4927068825593199</v>
      </c>
      <c r="E437" s="2">
        <v>15.641999807563399</v>
      </c>
      <c r="F437" s="2">
        <v>17.162524320428862</v>
      </c>
      <c r="G437" s="2">
        <v>17.220430377204931</v>
      </c>
      <c r="H437" s="2">
        <v>18.536194271921058</v>
      </c>
    </row>
    <row r="438" spans="1:8" x14ac:dyDescent="0.2">
      <c r="A438" s="15">
        <f>DATE(2021,2,4)</f>
        <v>44231</v>
      </c>
      <c r="B438" s="2">
        <v>11.461601752474371</v>
      </c>
      <c r="C438" s="2">
        <v>6.6530962308463559</v>
      </c>
      <c r="D438" s="2">
        <v>8.5050947381279727</v>
      </c>
      <c r="E438" s="2">
        <v>15.712486076468425</v>
      </c>
      <c r="F438" s="2">
        <v>17.237457917557819</v>
      </c>
      <c r="G438" s="2">
        <v>17.295534244788357</v>
      </c>
      <c r="H438" s="2">
        <v>18.615184802917817</v>
      </c>
    </row>
    <row r="439" spans="1:8" x14ac:dyDescent="0.2">
      <c r="A439" s="15">
        <f>DATE(2021,2,5)</f>
        <v>44232</v>
      </c>
      <c r="B439" s="2">
        <v>11.740758093332172</v>
      </c>
      <c r="C439" s="2">
        <v>6.6610623948698322</v>
      </c>
      <c r="D439" s="2">
        <v>8.5174840081600589</v>
      </c>
      <c r="E439" s="2">
        <v>15.783015308259873</v>
      </c>
      <c r="F439" s="2">
        <v>17.312439439942828</v>
      </c>
      <c r="G439" s="2">
        <v>17.370686231892485</v>
      </c>
      <c r="H439" s="2">
        <v>18.694227971879094</v>
      </c>
    </row>
    <row r="440" spans="1:8" x14ac:dyDescent="0.2">
      <c r="A440" s="15">
        <f>DATE(2021,2,8)</f>
        <v>44235</v>
      </c>
      <c r="B440" s="2">
        <v>11.927494420622976</v>
      </c>
      <c r="C440" s="2">
        <v>6.6690291539043267</v>
      </c>
      <c r="D440" s="2">
        <v>8.5298746928170743</v>
      </c>
      <c r="E440" s="2">
        <v>15.853587529124558</v>
      </c>
      <c r="F440" s="2">
        <v>17.387468918235438</v>
      </c>
      <c r="G440" s="2">
        <v>17.445886369347786</v>
      </c>
      <c r="H440" s="2">
        <v>18.773323813881927</v>
      </c>
    </row>
    <row r="441" spans="1:8" x14ac:dyDescent="0.2">
      <c r="A441" s="15">
        <f>DATE(2021,2,9)</f>
        <v>44236</v>
      </c>
      <c r="B441" s="2">
        <v>11.972472211059593</v>
      </c>
      <c r="C441" s="2">
        <v>6.676996507994315</v>
      </c>
      <c r="D441" s="2">
        <v>8.5422667922605324</v>
      </c>
      <c r="E441" s="2">
        <v>15.924202765265226</v>
      </c>
      <c r="F441" s="2">
        <v>17.462546383106805</v>
      </c>
      <c r="G441" s="2">
        <v>17.521134688004491</v>
      </c>
      <c r="H441" s="2">
        <v>18.852472364026763</v>
      </c>
    </row>
    <row r="442" spans="1:8" x14ac:dyDescent="0.2">
      <c r="A442" s="15">
        <f>DATE(2021,2,10)</f>
        <v>44237</v>
      </c>
      <c r="B442" s="2">
        <v>12.014652264380722</v>
      </c>
      <c r="C442" s="2">
        <v>6.684964457184206</v>
      </c>
      <c r="D442" s="2">
        <v>8.5546603066519733</v>
      </c>
      <c r="E442" s="2">
        <v>15.994861042900601</v>
      </c>
      <c r="F442" s="2">
        <v>17.537671865247663</v>
      </c>
      <c r="G442" s="2">
        <v>17.596431218732622</v>
      </c>
      <c r="H442" s="2">
        <v>18.931673657437418</v>
      </c>
    </row>
    <row r="443" spans="1:8" x14ac:dyDescent="0.2">
      <c r="A443" s="15">
        <f>DATE(2021,2,11)</f>
        <v>44238</v>
      </c>
      <c r="B443" s="2">
        <v>12.503505693382522</v>
      </c>
      <c r="C443" s="2">
        <v>6.6929330015185204</v>
      </c>
      <c r="D443" s="2">
        <v>8.5670552361530206</v>
      </c>
      <c r="E443" s="2">
        <v>16.06556238826542</v>
      </c>
      <c r="F443" s="2">
        <v>17.612845395368449</v>
      </c>
      <c r="G443" s="2">
        <v>17.671775992421956</v>
      </c>
      <c r="H443" s="2">
        <v>19.010927729261141</v>
      </c>
    </row>
    <row r="444" spans="1:8" x14ac:dyDescent="0.2">
      <c r="A444" s="15">
        <f>DATE(2021,2,12)</f>
        <v>44239</v>
      </c>
      <c r="B444" s="2">
        <v>12.736010777853091</v>
      </c>
      <c r="C444" s="2">
        <v>6.7009021410416203</v>
      </c>
      <c r="D444" s="2">
        <v>8.5794515809251681</v>
      </c>
      <c r="E444" s="2">
        <v>16.136306827610316</v>
      </c>
      <c r="F444" s="2">
        <v>17.688067004199116</v>
      </c>
      <c r="G444" s="2">
        <v>17.747169039981991</v>
      </c>
      <c r="H444" s="2">
        <v>19.0902346146685</v>
      </c>
    </row>
    <row r="445" spans="1:8" x14ac:dyDescent="0.2">
      <c r="A445" s="15">
        <f>DATE(2021,2,17)</f>
        <v>44244</v>
      </c>
      <c r="B445" s="2">
        <v>12.755515399106265</v>
      </c>
      <c r="C445" s="2">
        <v>6.7088718757980059</v>
      </c>
      <c r="D445" s="2">
        <v>8.5918493411300414</v>
      </c>
      <c r="E445" s="2">
        <v>16.207094387202069</v>
      </c>
      <c r="F445" s="2">
        <v>17.763336722489399</v>
      </c>
      <c r="G445" s="2">
        <v>17.822610392342185</v>
      </c>
      <c r="H445" s="2">
        <v>19.169594348853678</v>
      </c>
    </row>
    <row r="446" spans="1:8" x14ac:dyDescent="0.2">
      <c r="A446" s="15">
        <f>DATE(2021,2,18)</f>
        <v>44245</v>
      </c>
      <c r="B446" s="2">
        <v>12.525618674238848</v>
      </c>
      <c r="C446" s="2">
        <v>6.7168422058321298</v>
      </c>
      <c r="D446" s="2">
        <v>8.6042485169292693</v>
      </c>
      <c r="E446" s="2">
        <v>16.277925093323354</v>
      </c>
      <c r="F446" s="2">
        <v>17.838654581008662</v>
      </c>
      <c r="G446" s="2">
        <v>17.898100080451719</v>
      </c>
      <c r="H446" s="2">
        <v>19.249006967034177</v>
      </c>
    </row>
    <row r="447" spans="1:8" x14ac:dyDescent="0.2">
      <c r="A447" s="15">
        <f>DATE(2021,2,19)</f>
        <v>44246</v>
      </c>
      <c r="B447" s="2">
        <v>12.292535988355668</v>
      </c>
      <c r="C447" s="2">
        <v>6.7248131311884674</v>
      </c>
      <c r="D447" s="2">
        <v>8.6166491084844985</v>
      </c>
      <c r="E447" s="2">
        <v>16.348798972272903</v>
      </c>
      <c r="F447" s="2">
        <v>17.914020610545901</v>
      </c>
      <c r="G447" s="2">
        <v>17.973638135279568</v>
      </c>
      <c r="H447" s="2">
        <v>19.328472504451</v>
      </c>
    </row>
    <row r="448" spans="1:8" x14ac:dyDescent="0.2">
      <c r="A448" s="15">
        <f>DATE(2021,2,22)</f>
        <v>44249</v>
      </c>
      <c r="B448" s="2">
        <v>11.524262352495551</v>
      </c>
      <c r="C448" s="2">
        <v>6.732784651911472</v>
      </c>
      <c r="D448" s="2">
        <v>8.6290511159573544</v>
      </c>
      <c r="E448" s="2">
        <v>16.419716050365498</v>
      </c>
      <c r="F448" s="2">
        <v>17.989434841909848</v>
      </c>
      <c r="G448" s="2">
        <v>18.049224587814638</v>
      </c>
      <c r="H448" s="2">
        <v>19.407990996368628</v>
      </c>
    </row>
    <row r="449" spans="1:8" x14ac:dyDescent="0.2">
      <c r="A449" s="15">
        <f>DATE(2021,2,23)</f>
        <v>44250</v>
      </c>
      <c r="B449" s="2">
        <v>11.748093946901461</v>
      </c>
      <c r="C449" s="2">
        <v>6.7407567680456193</v>
      </c>
      <c r="D449" s="2">
        <v>8.6414545395095086</v>
      </c>
      <c r="E449" s="2">
        <v>16.49067635393191</v>
      </c>
      <c r="F449" s="2">
        <v>18.064897305928952</v>
      </c>
      <c r="G449" s="2">
        <v>18.124859469065612</v>
      </c>
      <c r="H449" s="2">
        <v>19.48756247807508</v>
      </c>
    </row>
    <row r="450" spans="1:8" x14ac:dyDescent="0.2">
      <c r="A450" s="15">
        <f>DATE(2021,2,24)</f>
        <v>44251</v>
      </c>
      <c r="B450" s="2">
        <v>12.024547870658321</v>
      </c>
      <c r="C450" s="2">
        <v>6.7487294796353847</v>
      </c>
      <c r="D450" s="2">
        <v>8.6538593793026752</v>
      </c>
      <c r="E450" s="2">
        <v>16.561679909319004</v>
      </c>
      <c r="F450" s="2">
        <v>18.140408033451337</v>
      </c>
      <c r="G450" s="2">
        <v>18.200542810061094</v>
      </c>
      <c r="H450" s="2">
        <v>19.567186984881847</v>
      </c>
    </row>
    <row r="451" spans="1:8" x14ac:dyDescent="0.2">
      <c r="A451" s="15">
        <f>DATE(2021,2,25)</f>
        <v>44252</v>
      </c>
      <c r="B451" s="2">
        <v>10.346964852922612</v>
      </c>
      <c r="C451" s="2">
        <v>6.7567027867252438</v>
      </c>
      <c r="D451" s="2">
        <v>8.666265635498549</v>
      </c>
      <c r="E451" s="2">
        <v>16.632726742889691</v>
      </c>
      <c r="F451" s="2">
        <v>18.215967055344873</v>
      </c>
      <c r="G451" s="2">
        <v>18.276274641849533</v>
      </c>
      <c r="H451" s="2">
        <v>19.646864552123965</v>
      </c>
    </row>
    <row r="452" spans="1:8" x14ac:dyDescent="0.2">
      <c r="A452" s="15">
        <f>DATE(2021,2,26)</f>
        <v>44253</v>
      </c>
      <c r="B452" s="2">
        <v>9.332489088383511</v>
      </c>
      <c r="C452" s="2">
        <v>6.7646766893596499</v>
      </c>
      <c r="D452" s="2">
        <v>8.6786733082588441</v>
      </c>
      <c r="E452" s="2">
        <v>16.703816881022938</v>
      </c>
      <c r="F452" s="2">
        <v>18.291574402497179</v>
      </c>
      <c r="G452" s="2">
        <v>18.352054995499302</v>
      </c>
      <c r="H452" s="2">
        <v>19.726595215160003</v>
      </c>
    </row>
    <row r="453" spans="1:8" x14ac:dyDescent="0.2">
      <c r="A453" s="15">
        <f>DATE(2021,3,1)</f>
        <v>44256</v>
      </c>
      <c r="B453" s="2">
        <v>10.187330341421275</v>
      </c>
      <c r="C453" s="2">
        <v>6.772651187583123</v>
      </c>
      <c r="D453" s="2">
        <v>8.6910823977453209</v>
      </c>
      <c r="E453" s="2">
        <v>16.765447176883285</v>
      </c>
      <c r="F453" s="2">
        <v>18.357597352479903</v>
      </c>
      <c r="G453" s="2">
        <v>18.418246212742549</v>
      </c>
      <c r="H453" s="2">
        <v>19.796629137756373</v>
      </c>
    </row>
    <row r="454" spans="1:8" x14ac:dyDescent="0.2">
      <c r="A454" s="15">
        <f>DATE(2021,3,2)</f>
        <v>44257</v>
      </c>
      <c r="B454" s="2">
        <v>9.8349675981390217</v>
      </c>
      <c r="C454" s="2">
        <v>6.7806262814401164</v>
      </c>
      <c r="D454" s="2">
        <v>8.7034929041197362</v>
      </c>
      <c r="E454" s="2">
        <v>16.827110019180157</v>
      </c>
      <c r="F454" s="2">
        <v>18.423657152339267</v>
      </c>
      <c r="G454" s="2">
        <v>18.48447444900707</v>
      </c>
      <c r="H454" s="2">
        <v>19.866704026608463</v>
      </c>
    </row>
    <row r="455" spans="1:8" x14ac:dyDescent="0.2">
      <c r="A455" s="15">
        <f>DATE(2021,3,3)</f>
        <v>44258</v>
      </c>
      <c r="B455" s="2">
        <v>9.3391665394682466</v>
      </c>
      <c r="C455" s="2">
        <v>6.7886019709751499</v>
      </c>
      <c r="D455" s="2">
        <v>8.7159048275438966</v>
      </c>
      <c r="E455" s="2">
        <v>16.888805425101051</v>
      </c>
      <c r="F455" s="2">
        <v>18.489753822642573</v>
      </c>
      <c r="G455" s="2">
        <v>18.55073972499661</v>
      </c>
      <c r="H455" s="2">
        <v>19.936819905679414</v>
      </c>
    </row>
    <row r="456" spans="1:8" x14ac:dyDescent="0.2">
      <c r="A456" s="15">
        <f>DATE(2021,3,4)</f>
        <v>44259</v>
      </c>
      <c r="B456" s="2">
        <v>8.9598799952581132</v>
      </c>
      <c r="C456" s="2">
        <v>6.7965782562326993</v>
      </c>
      <c r="D456" s="2">
        <v>8.7283181681795838</v>
      </c>
      <c r="E456" s="2">
        <v>16.950533411842539</v>
      </c>
      <c r="F456" s="2">
        <v>18.555887383968582</v>
      </c>
      <c r="G456" s="2">
        <v>18.617042061426559</v>
      </c>
      <c r="H456" s="2">
        <v>20.006976798946408</v>
      </c>
    </row>
    <row r="457" spans="1:8" x14ac:dyDescent="0.2">
      <c r="A457" s="15">
        <f>DATE(2021,3,5)</f>
        <v>44260</v>
      </c>
      <c r="B457" s="2">
        <v>9.5495176112881506</v>
      </c>
      <c r="C457" s="2">
        <v>6.8045551372572621</v>
      </c>
      <c r="D457" s="2">
        <v>8.7407329261885991</v>
      </c>
      <c r="E457" s="2">
        <v>17.012293996610261</v>
      </c>
      <c r="F457" s="2">
        <v>18.62205785690756</v>
      </c>
      <c r="G457" s="2">
        <v>18.683381479023819</v>
      </c>
      <c r="H457" s="2">
        <v>20.07717473040065</v>
      </c>
    </row>
    <row r="458" spans="1:8" x14ac:dyDescent="0.2">
      <c r="A458" s="15">
        <f>DATE(2021,3,8)</f>
        <v>44263</v>
      </c>
      <c r="B458" s="2">
        <v>9.3867425893740197</v>
      </c>
      <c r="C458" s="2">
        <v>6.8125326140933362</v>
      </c>
      <c r="D458" s="2">
        <v>8.7531491017327934</v>
      </c>
      <c r="E458" s="2">
        <v>17.074087196618979</v>
      </c>
      <c r="F458" s="2">
        <v>18.688265262061265</v>
      </c>
      <c r="G458" s="2">
        <v>18.749757998526938</v>
      </c>
      <c r="H458" s="2">
        <v>20.147413724047357</v>
      </c>
    </row>
    <row r="459" spans="1:8" x14ac:dyDescent="0.2">
      <c r="A459" s="15">
        <f>DATE(2021,3,9)</f>
        <v>44264</v>
      </c>
      <c r="B459" s="2">
        <v>9.6938131755491828</v>
      </c>
      <c r="C459" s="2">
        <v>6.8205106867854193</v>
      </c>
      <c r="D459" s="2">
        <v>8.7655666949740354</v>
      </c>
      <c r="E459" s="2">
        <v>17.135913029092521</v>
      </c>
      <c r="F459" s="2">
        <v>18.754509620042924</v>
      </c>
      <c r="G459" s="2">
        <v>18.816171640686029</v>
      </c>
      <c r="H459" s="2">
        <v>20.217693803905835</v>
      </c>
    </row>
    <row r="460" spans="1:8" x14ac:dyDescent="0.2">
      <c r="A460" s="15">
        <f>DATE(2021,3,10)</f>
        <v>44265</v>
      </c>
      <c r="B460" s="2">
        <v>9.9714784841265836</v>
      </c>
      <c r="C460" s="2">
        <v>6.8284893553780313</v>
      </c>
      <c r="D460" s="2">
        <v>8.7779857060741975</v>
      </c>
      <c r="E460" s="2">
        <v>17.197771511263802</v>
      </c>
      <c r="F460" s="2">
        <v>18.820790951477306</v>
      </c>
      <c r="G460" s="2">
        <v>18.882622426262841</v>
      </c>
      <c r="H460" s="2">
        <v>20.288014994009409</v>
      </c>
    </row>
    <row r="461" spans="1:8" x14ac:dyDescent="0.2">
      <c r="A461" s="15">
        <f>DATE(2021,3,11)</f>
        <v>44266</v>
      </c>
      <c r="B461" s="2">
        <v>10.521052656164963</v>
      </c>
      <c r="C461" s="2">
        <v>6.8364686199156699</v>
      </c>
      <c r="D461" s="2">
        <v>8.7904061351951714</v>
      </c>
      <c r="E461" s="2">
        <v>17.259662660374865</v>
      </c>
      <c r="F461" s="2">
        <v>18.887109277000679</v>
      </c>
      <c r="G461" s="2">
        <v>18.94911037603071</v>
      </c>
      <c r="H461" s="2">
        <v>20.358377318405442</v>
      </c>
    </row>
    <row r="462" spans="1:8" x14ac:dyDescent="0.2">
      <c r="A462" s="15">
        <f>DATE(2021,3,12)</f>
        <v>44267</v>
      </c>
      <c r="B462" s="2">
        <v>10.503104086804772</v>
      </c>
      <c r="C462" s="2">
        <v>6.8444484804428551</v>
      </c>
      <c r="D462" s="2">
        <v>8.8028279824988509</v>
      </c>
      <c r="E462" s="2">
        <v>17.321586493676833</v>
      </c>
      <c r="F462" s="2">
        <v>18.953464617260838</v>
      </c>
      <c r="G462" s="2">
        <v>19.015635510774612</v>
      </c>
      <c r="H462" s="2">
        <v>20.428780801155401</v>
      </c>
    </row>
    <row r="463" spans="1:8" x14ac:dyDescent="0.2">
      <c r="A463" s="15">
        <f>DATE(2021,3,15)</f>
        <v>44270</v>
      </c>
      <c r="B463" s="2">
        <v>10.628348273325461</v>
      </c>
      <c r="C463" s="2">
        <v>6.8524289370041069</v>
      </c>
      <c r="D463" s="2">
        <v>8.8152512481471934</v>
      </c>
      <c r="E463" s="2">
        <v>17.383543028429948</v>
      </c>
      <c r="F463" s="2">
        <v>19.01985699291706</v>
      </c>
      <c r="G463" s="2">
        <v>19.082197851291106</v>
      </c>
      <c r="H463" s="2">
        <v>20.499225466334824</v>
      </c>
    </row>
    <row r="464" spans="1:8" x14ac:dyDescent="0.2">
      <c r="A464" s="15">
        <f>DATE(2021,3,16)</f>
        <v>44271</v>
      </c>
      <c r="B464" s="2">
        <v>10.60904691726885</v>
      </c>
      <c r="C464" s="2">
        <v>6.860409989643923</v>
      </c>
      <c r="D464" s="2">
        <v>8.827675932302137</v>
      </c>
      <c r="E464" s="2">
        <v>17.445532281903574</v>
      </c>
      <c r="F464" s="2">
        <v>19.08628642464021</v>
      </c>
      <c r="G464" s="2">
        <v>19.14879741838844</v>
      </c>
      <c r="H464" s="2">
        <v>20.569711338033315</v>
      </c>
    </row>
    <row r="465" spans="1:8" x14ac:dyDescent="0.2">
      <c r="A465" s="15">
        <f>DATE(2021,3,17)</f>
        <v>44272</v>
      </c>
      <c r="B465" s="2">
        <v>10.904910142264358</v>
      </c>
      <c r="C465" s="2">
        <v>6.8683916384068677</v>
      </c>
      <c r="D465" s="2">
        <v>8.8401020351256623</v>
      </c>
      <c r="E465" s="2">
        <v>17.5075542713762</v>
      </c>
      <c r="F465" s="2">
        <v>19.152752933112652</v>
      </c>
      <c r="G465" s="2">
        <v>19.215434232886452</v>
      </c>
      <c r="H465" s="2">
        <v>20.640238440354565</v>
      </c>
    </row>
    <row r="466" spans="1:8" x14ac:dyDescent="0.2">
      <c r="A466" s="15">
        <f>DATE(2021,3,18)</f>
        <v>44273</v>
      </c>
      <c r="B466" s="2">
        <v>9.6186353532214266</v>
      </c>
      <c r="C466" s="2">
        <v>6.8763738833373944</v>
      </c>
      <c r="D466" s="2">
        <v>8.8525295567796878</v>
      </c>
      <c r="E466" s="2">
        <v>17.569609014135398</v>
      </c>
      <c r="F466" s="2">
        <v>19.219256539028294</v>
      </c>
      <c r="G466" s="2">
        <v>19.282108315616608</v>
      </c>
      <c r="H466" s="2">
        <v>20.710806797416371</v>
      </c>
    </row>
    <row r="467" spans="1:8" x14ac:dyDescent="0.2">
      <c r="A467" s="15">
        <f>DATE(2021,3,19)</f>
        <v>44274</v>
      </c>
      <c r="B467" s="2">
        <v>9.6262413853749553</v>
      </c>
      <c r="C467" s="2">
        <v>6.8874671058892778</v>
      </c>
      <c r="D467" s="2">
        <v>8.8681265152111166</v>
      </c>
      <c r="E467" s="2">
        <v>17.631696527477956</v>
      </c>
      <c r="F467" s="2">
        <v>19.28579726309265</v>
      </c>
      <c r="G467" s="2">
        <v>19.348819687422125</v>
      </c>
      <c r="H467" s="2">
        <v>20.781416433350675</v>
      </c>
    </row>
    <row r="468" spans="1:8" x14ac:dyDescent="0.2">
      <c r="A468" s="15">
        <f>DATE(2021,3,22)</f>
        <v>44277</v>
      </c>
      <c r="B468" s="2">
        <v>10.029172974516154</v>
      </c>
      <c r="C468" s="2">
        <v>6.8985614798610762</v>
      </c>
      <c r="D468" s="2">
        <v>8.8837257084561259</v>
      </c>
      <c r="E468" s="2">
        <v>17.693816828709696</v>
      </c>
      <c r="F468" s="2">
        <v>19.352375126022725</v>
      </c>
      <c r="G468" s="2">
        <v>19.415568369157786</v>
      </c>
      <c r="H468" s="2">
        <v>20.852067372303495</v>
      </c>
    </row>
    <row r="469" spans="1:8" x14ac:dyDescent="0.2">
      <c r="A469" s="15">
        <f>DATE(2021,3,23)</f>
        <v>44278</v>
      </c>
      <c r="B469" s="2">
        <v>9.8108232278338434</v>
      </c>
      <c r="C469" s="2">
        <v>6.9096570053723161</v>
      </c>
      <c r="D469" s="2">
        <v>8.8993271368349447</v>
      </c>
      <c r="E469" s="2">
        <v>17.755969935145632</v>
      </c>
      <c r="F469" s="2">
        <v>19.418990148547088</v>
      </c>
      <c r="G469" s="2">
        <v>19.482354381690062</v>
      </c>
      <c r="H469" s="2">
        <v>20.92275963843495</v>
      </c>
    </row>
    <row r="470" spans="1:8" x14ac:dyDescent="0.2">
      <c r="A470" s="15">
        <f>DATE(2021,3,24)</f>
        <v>44279</v>
      </c>
      <c r="B470" s="2">
        <v>9.7173022996618332</v>
      </c>
      <c r="C470" s="2">
        <v>6.920753682542502</v>
      </c>
      <c r="D470" s="2">
        <v>8.9149308006678094</v>
      </c>
      <c r="E470" s="2">
        <v>17.818155864109929</v>
      </c>
      <c r="F470" s="2">
        <v>19.485642351405907</v>
      </c>
      <c r="G470" s="2">
        <v>19.549177745897083</v>
      </c>
      <c r="H470" s="2">
        <v>20.993493255919351</v>
      </c>
    </row>
    <row r="471" spans="1:8" x14ac:dyDescent="0.2">
      <c r="A471" s="15">
        <f>DATE(2021,3,25)</f>
        <v>44280</v>
      </c>
      <c r="B471" s="2">
        <v>9.8750070543125457</v>
      </c>
      <c r="C471" s="2">
        <v>6.9318515114912271</v>
      </c>
      <c r="D471" s="2">
        <v>8.9305367002750824</v>
      </c>
      <c r="E471" s="2">
        <v>17.880374632935879</v>
      </c>
      <c r="F471" s="2">
        <v>19.552331755350938</v>
      </c>
      <c r="G471" s="2">
        <v>19.616038482668685</v>
      </c>
      <c r="H471" s="2">
        <v>21.064268248945094</v>
      </c>
    </row>
    <row r="472" spans="1:8" x14ac:dyDescent="0.2">
      <c r="A472" s="15">
        <f>DATE(2021,3,26)</f>
        <v>44281</v>
      </c>
      <c r="B472" s="2">
        <v>10.641059291953049</v>
      </c>
      <c r="C472" s="2">
        <v>6.9429504923379737</v>
      </c>
      <c r="D472" s="2">
        <v>8.9461448359770657</v>
      </c>
      <c r="E472" s="2">
        <v>17.942626258965966</v>
      </c>
      <c r="F472" s="2">
        <v>19.619058381145503</v>
      </c>
      <c r="G472" s="2">
        <v>19.682936612906364</v>
      </c>
      <c r="H472" s="2">
        <v>21.135084641714808</v>
      </c>
    </row>
    <row r="473" spans="1:8" x14ac:dyDescent="0.2">
      <c r="A473" s="15">
        <f>DATE(2021,3,29)</f>
        <v>44284</v>
      </c>
      <c r="B473" s="2">
        <v>10.637033757299298</v>
      </c>
      <c r="C473" s="2">
        <v>6.9540506252023349</v>
      </c>
      <c r="D473" s="2">
        <v>8.9617552080941696</v>
      </c>
      <c r="E473" s="2">
        <v>18.004910759551731</v>
      </c>
      <c r="F473" s="2">
        <v>19.685822249564456</v>
      </c>
      <c r="G473" s="2">
        <v>19.749872157523285</v>
      </c>
      <c r="H473" s="2">
        <v>21.205942458445161</v>
      </c>
    </row>
    <row r="474" spans="1:8" x14ac:dyDescent="0.2">
      <c r="A474" s="15">
        <f>DATE(2021,3,30)</f>
        <v>44285</v>
      </c>
      <c r="B474" s="2">
        <v>10.466653334490017</v>
      </c>
      <c r="C474" s="2">
        <v>6.9651519102038817</v>
      </c>
      <c r="D474" s="2">
        <v>8.9773678169468454</v>
      </c>
      <c r="E474" s="2">
        <v>18.06722815205395</v>
      </c>
      <c r="F474" s="2">
        <v>19.752623381394297</v>
      </c>
      <c r="G474" s="2">
        <v>19.816845137444329</v>
      </c>
      <c r="H474" s="2">
        <v>21.276841723367035</v>
      </c>
    </row>
    <row r="475" spans="1:8" x14ac:dyDescent="0.2">
      <c r="A475" s="15">
        <f>DATE(2021,3,31)</f>
        <v>44286</v>
      </c>
      <c r="B475" s="2">
        <v>10.864471099539941</v>
      </c>
      <c r="C475" s="2">
        <v>6.9762543474621852</v>
      </c>
      <c r="D475" s="2">
        <v>8.9929826628555976</v>
      </c>
      <c r="E475" s="2">
        <v>18.129578453842619</v>
      </c>
      <c r="F475" s="2">
        <v>19.819461797433188</v>
      </c>
      <c r="G475" s="2">
        <v>19.883855573606123</v>
      </c>
      <c r="H475" s="2">
        <v>21.347782460725551</v>
      </c>
    </row>
    <row r="476" spans="1:8" x14ac:dyDescent="0.2">
      <c r="A476" s="15">
        <f>DATE(2021,4,1)</f>
        <v>44287</v>
      </c>
      <c r="B476" s="2">
        <v>11.471619822876701</v>
      </c>
      <c r="C476" s="2">
        <v>6.9873579370968608</v>
      </c>
      <c r="D476" s="2">
        <v>9.0085997461409448</v>
      </c>
      <c r="E476" s="2">
        <v>18.170373000885998</v>
      </c>
      <c r="F476" s="2">
        <v>19.864439346150164</v>
      </c>
      <c r="G476" s="2">
        <v>19.928993521139795</v>
      </c>
      <c r="H476" s="2">
        <v>21.396586612692261</v>
      </c>
    </row>
    <row r="477" spans="1:8" x14ac:dyDescent="0.2">
      <c r="A477" s="15">
        <f>DATE(2021,4,5)</f>
        <v>44291</v>
      </c>
      <c r="B477" s="2">
        <v>12.029842865903163</v>
      </c>
      <c r="C477" s="2">
        <v>6.9984626792275018</v>
      </c>
      <c r="D477" s="2">
        <v>9.0242190671234734</v>
      </c>
      <c r="E477" s="2">
        <v>18.211181635807193</v>
      </c>
      <c r="F477" s="2">
        <v>19.90943377843395</v>
      </c>
      <c r="G477" s="2">
        <v>19.974148463741724</v>
      </c>
      <c r="H477" s="2">
        <v>21.445410392914209</v>
      </c>
    </row>
    <row r="478" spans="1:8" x14ac:dyDescent="0.2">
      <c r="A478" s="15">
        <f>DATE(2021,4,6)</f>
        <v>44292</v>
      </c>
      <c r="B478" s="2">
        <v>11.91595691131362</v>
      </c>
      <c r="C478" s="2">
        <v>7.0095685739737457</v>
      </c>
      <c r="D478" s="2">
        <v>9.0398406261238176</v>
      </c>
      <c r="E478" s="2">
        <v>18.252004363471297</v>
      </c>
      <c r="F478" s="2">
        <v>19.954445100622252</v>
      </c>
      <c r="G478" s="2">
        <v>20.019320407810781</v>
      </c>
      <c r="H478" s="2">
        <v>21.494253809285603</v>
      </c>
    </row>
    <row r="479" spans="1:8" x14ac:dyDescent="0.2">
      <c r="A479" s="15">
        <f>DATE(2021,4,7)</f>
        <v>44293</v>
      </c>
      <c r="B479" s="2">
        <v>11.969862588939796</v>
      </c>
      <c r="C479" s="2">
        <v>7.0206756214552302</v>
      </c>
      <c r="D479" s="2">
        <v>9.0554644234626558</v>
      </c>
      <c r="E479" s="2">
        <v>18.292841188745037</v>
      </c>
      <c r="F479" s="2">
        <v>19.999473319055184</v>
      </c>
      <c r="G479" s="2">
        <v>20.064509359748261</v>
      </c>
      <c r="H479" s="2">
        <v>21.543116869703759</v>
      </c>
    </row>
    <row r="480" spans="1:8" x14ac:dyDescent="0.2">
      <c r="A480" s="15">
        <f>DATE(2021,4,8)</f>
        <v>44294</v>
      </c>
      <c r="B480" s="2">
        <v>12.078091837236071</v>
      </c>
      <c r="C480" s="2">
        <v>7.0317838217915929</v>
      </c>
      <c r="D480" s="2">
        <v>9.0710904594606845</v>
      </c>
      <c r="E480" s="2">
        <v>18.333692116496849</v>
      </c>
      <c r="F480" s="2">
        <v>20.044518440075198</v>
      </c>
      <c r="G480" s="2">
        <v>20.109715325957865</v>
      </c>
      <c r="H480" s="2">
        <v>21.591999582069231</v>
      </c>
    </row>
    <row r="481" spans="1:8" x14ac:dyDescent="0.2">
      <c r="A481" s="15">
        <f>DATE(2021,4,9)</f>
        <v>44295</v>
      </c>
      <c r="B481" s="2">
        <v>12.343938095268991</v>
      </c>
      <c r="C481" s="2">
        <v>7.0428931751025159</v>
      </c>
      <c r="D481" s="2">
        <v>9.0867187344386924</v>
      </c>
      <c r="E481" s="2">
        <v>18.374557151596839</v>
      </c>
      <c r="F481" s="2">
        <v>20.089580470027158</v>
      </c>
      <c r="G481" s="2">
        <v>20.154938312845694</v>
      </c>
      <c r="H481" s="2">
        <v>21.640901954285717</v>
      </c>
    </row>
    <row r="482" spans="1:8" x14ac:dyDescent="0.2">
      <c r="A482" s="15">
        <f>DATE(2021,4,12)</f>
        <v>44298</v>
      </c>
      <c r="B482" s="2">
        <v>12.415304379531976</v>
      </c>
      <c r="C482" s="2">
        <v>7.054003681507659</v>
      </c>
      <c r="D482" s="2">
        <v>9.1023492487174895</v>
      </c>
      <c r="E482" s="2">
        <v>18.415436298916799</v>
      </c>
      <c r="F482" s="2">
        <v>20.134659415258295</v>
      </c>
      <c r="G482" s="2">
        <v>20.200178326820286</v>
      </c>
      <c r="H482" s="2">
        <v>21.68982399426007</v>
      </c>
    </row>
    <row r="483" spans="1:8" x14ac:dyDescent="0.2">
      <c r="A483" s="15">
        <f>DATE(2021,4,13)</f>
        <v>44299</v>
      </c>
      <c r="B483" s="2">
        <v>12.513215709698144</v>
      </c>
      <c r="C483" s="2">
        <v>7.0651153411267043</v>
      </c>
      <c r="D483" s="2">
        <v>9.1179820026179303</v>
      </c>
      <c r="E483" s="2">
        <v>18.456329563330211</v>
      </c>
      <c r="F483" s="2">
        <v>20.179755282118219</v>
      </c>
      <c r="G483" s="2">
        <v>20.245435374292551</v>
      </c>
      <c r="H483" s="2">
        <v>21.738765709902363</v>
      </c>
    </row>
    <row r="484" spans="1:8" x14ac:dyDescent="0.2">
      <c r="A484" s="15">
        <f>DATE(2021,4,14)</f>
        <v>44300</v>
      </c>
      <c r="B484" s="2">
        <v>12.249606000085821</v>
      </c>
      <c r="C484" s="2">
        <v>7.0762281540793337</v>
      </c>
      <c r="D484" s="2">
        <v>9.1336169964609368</v>
      </c>
      <c r="E484" s="2">
        <v>18.497236949712239</v>
      </c>
      <c r="F484" s="2">
        <v>20.224868076958955</v>
      </c>
      <c r="G484" s="2">
        <v>20.29070946167586</v>
      </c>
      <c r="H484" s="2">
        <v>21.787727109125843</v>
      </c>
    </row>
    <row r="485" spans="1:8" x14ac:dyDescent="0.2">
      <c r="A485" s="15">
        <f>DATE(2021,4,15)</f>
        <v>44301</v>
      </c>
      <c r="B485" s="2">
        <v>12.50963016213138</v>
      </c>
      <c r="C485" s="2">
        <v>7.0873421204852738</v>
      </c>
      <c r="D485" s="2">
        <v>9.1492542305674274</v>
      </c>
      <c r="E485" s="2">
        <v>18.538158462939691</v>
      </c>
      <c r="F485" s="2">
        <v>20.269997806134853</v>
      </c>
      <c r="G485" s="2">
        <v>20.336000595385961</v>
      </c>
      <c r="H485" s="2">
        <v>21.83670819984691</v>
      </c>
    </row>
    <row r="486" spans="1:8" x14ac:dyDescent="0.2">
      <c r="A486" s="15">
        <f>DATE(2021,4,16)</f>
        <v>44302</v>
      </c>
      <c r="B486" s="2">
        <v>12.76860454150024</v>
      </c>
      <c r="C486" s="2">
        <v>7.098457240464251</v>
      </c>
      <c r="D486" s="2">
        <v>9.1648937052584376</v>
      </c>
      <c r="E486" s="2">
        <v>18.579094107891159</v>
      </c>
      <c r="F486" s="2">
        <v>20.315144476002732</v>
      </c>
      <c r="G486" s="2">
        <v>20.381308781841081</v>
      </c>
      <c r="H486" s="2">
        <v>21.885708989985229</v>
      </c>
    </row>
    <row r="487" spans="1:8" x14ac:dyDescent="0.2">
      <c r="A487" s="15">
        <f>DATE(2021,4,19)</f>
        <v>44305</v>
      </c>
      <c r="B487" s="2">
        <v>12.665686069908055</v>
      </c>
      <c r="C487" s="2">
        <v>7.1095735141359917</v>
      </c>
      <c r="D487" s="2">
        <v>9.1805354208549748</v>
      </c>
      <c r="E487" s="2">
        <v>18.620043889446801</v>
      </c>
      <c r="F487" s="2">
        <v>20.360308092921709</v>
      </c>
      <c r="G487" s="2">
        <v>20.426634027461766</v>
      </c>
      <c r="H487" s="2">
        <v>21.934729487463557</v>
      </c>
    </row>
    <row r="488" spans="1:8" x14ac:dyDescent="0.2">
      <c r="A488" s="15">
        <f>DATE(2021,4,20)</f>
        <v>44306</v>
      </c>
      <c r="B488" s="2">
        <v>12.545549394894895</v>
      </c>
      <c r="C488" s="2">
        <v>7.1206909416202446</v>
      </c>
      <c r="D488" s="2">
        <v>9.1961793776781384</v>
      </c>
      <c r="E488" s="2">
        <v>18.661007812488538</v>
      </c>
      <c r="F488" s="2">
        <v>20.405488663253358</v>
      </c>
      <c r="G488" s="2">
        <v>20.471976338671059</v>
      </c>
      <c r="H488" s="2">
        <v>21.983769700207876</v>
      </c>
    </row>
    <row r="489" spans="1:8" x14ac:dyDescent="0.2">
      <c r="A489" s="15">
        <f>DATE(2021,4,22)</f>
        <v>44308</v>
      </c>
      <c r="B489" s="2">
        <v>12.424948113718148</v>
      </c>
      <c r="C489" s="2">
        <v>7.1318095230367797</v>
      </c>
      <c r="D489" s="2">
        <v>9.2118255760490708</v>
      </c>
      <c r="E489" s="2">
        <v>18.701985881899951</v>
      </c>
      <c r="F489" s="2">
        <v>20.450686193361591</v>
      </c>
      <c r="G489" s="2">
        <v>20.51733572189438</v>
      </c>
      <c r="H489" s="2">
        <v>22.032829636147344</v>
      </c>
    </row>
    <row r="490" spans="1:8" x14ac:dyDescent="0.2">
      <c r="A490" s="15">
        <f>DATE(2021,4,23)</f>
        <v>44309</v>
      </c>
      <c r="B490" s="2">
        <v>12.759831943870759</v>
      </c>
      <c r="C490" s="2">
        <v>7.1429292585053696</v>
      </c>
      <c r="D490" s="2">
        <v>9.2274740162889604</v>
      </c>
      <c r="E490" s="2">
        <v>18.742978102566287</v>
      </c>
      <c r="F490" s="2">
        <v>20.495900689612736</v>
      </c>
      <c r="G490" s="2">
        <v>20.562712183559583</v>
      </c>
      <c r="H490" s="2">
        <v>22.081909303214321</v>
      </c>
    </row>
    <row r="491" spans="1:8" x14ac:dyDescent="0.2">
      <c r="A491" s="15">
        <f>DATE(2021,4,26)</f>
        <v>44312</v>
      </c>
      <c r="B491" s="2">
        <v>12.79034381739892</v>
      </c>
      <c r="C491" s="2">
        <v>7.1540501481457852</v>
      </c>
      <c r="D491" s="2">
        <v>9.2431246987190185</v>
      </c>
      <c r="E491" s="2">
        <v>18.783984479374528</v>
      </c>
      <c r="F491" s="2">
        <v>20.541132158375497</v>
      </c>
      <c r="G491" s="2">
        <v>20.608105730096948</v>
      </c>
      <c r="H491" s="2">
        <v>22.131008709344368</v>
      </c>
    </row>
    <row r="492" spans="1:8" x14ac:dyDescent="0.2">
      <c r="A492" s="15">
        <f>DATE(2021,4,27)</f>
        <v>44313</v>
      </c>
      <c r="B492" s="2">
        <v>12.661038745755503</v>
      </c>
      <c r="C492" s="2">
        <v>7.16517219207784</v>
      </c>
      <c r="D492" s="2">
        <v>9.258777623660519</v>
      </c>
      <c r="E492" s="2">
        <v>18.825005017213293</v>
      </c>
      <c r="F492" s="2">
        <v>20.586380606020981</v>
      </c>
      <c r="G492" s="2">
        <v>20.653516367939151</v>
      </c>
      <c r="H492" s="2">
        <v>22.180127862476208</v>
      </c>
    </row>
    <row r="493" spans="1:8" x14ac:dyDescent="0.2">
      <c r="A493" s="15">
        <f>DATE(2021,4,28)</f>
        <v>44314</v>
      </c>
      <c r="B493" s="2">
        <v>12.673401309760356</v>
      </c>
      <c r="C493" s="2">
        <v>7.1762953904213278</v>
      </c>
      <c r="D493" s="2">
        <v>9.2744327914347835</v>
      </c>
      <c r="E493" s="2">
        <v>18.866039720972939</v>
      </c>
      <c r="F493" s="2">
        <v>20.631646038922689</v>
      </c>
      <c r="G493" s="2">
        <v>20.698944103521335</v>
      </c>
      <c r="H493" s="2">
        <v>22.229266770551771</v>
      </c>
    </row>
    <row r="494" spans="1:8" x14ac:dyDescent="0.2">
      <c r="A494" s="15">
        <f>DATE(2021,4,29)</f>
        <v>44315</v>
      </c>
      <c r="B494" s="2">
        <v>12.87735836550563</v>
      </c>
      <c r="C494" s="2">
        <v>7.1874197432960862</v>
      </c>
      <c r="D494" s="2">
        <v>9.2900902023631762</v>
      </c>
      <c r="E494" s="2">
        <v>18.907088595545464</v>
      </c>
      <c r="F494" s="2">
        <v>20.676928463456498</v>
      </c>
      <c r="G494" s="2">
        <v>20.74438894328101</v>
      </c>
      <c r="H494" s="2">
        <v>22.278425441516191</v>
      </c>
    </row>
    <row r="495" spans="1:8" x14ac:dyDescent="0.2">
      <c r="A495" s="15">
        <f>DATE(2021,4,30)</f>
        <v>44316</v>
      </c>
      <c r="B495" s="2">
        <v>12.699801166237457</v>
      </c>
      <c r="C495" s="2">
        <v>7.1985452508219296</v>
      </c>
      <c r="D495" s="2">
        <v>9.3057498567671093</v>
      </c>
      <c r="E495" s="2">
        <v>18.948151645824595</v>
      </c>
      <c r="F495" s="2">
        <v>20.722227886000688</v>
      </c>
      <c r="G495" s="2">
        <v>20.789850893658144</v>
      </c>
      <c r="H495" s="2">
        <v>22.327603883317781</v>
      </c>
    </row>
    <row r="496" spans="1:8" x14ac:dyDescent="0.2">
      <c r="A496" s="15">
        <f>DATE(2021,5,3)</f>
        <v>44319</v>
      </c>
      <c r="B496" s="2">
        <v>12.706616862906174</v>
      </c>
      <c r="C496" s="2">
        <v>7.2096719131187204</v>
      </c>
      <c r="D496" s="2">
        <v>9.3214117549680342</v>
      </c>
      <c r="E496" s="2">
        <v>19.02080359714855</v>
      </c>
      <c r="F496" s="2">
        <v>20.799590923257274</v>
      </c>
      <c r="G496" s="2">
        <v>20.867394558867215</v>
      </c>
      <c r="H496" s="2">
        <v>22.409275743342459</v>
      </c>
    </row>
    <row r="497" spans="1:8" x14ac:dyDescent="0.2">
      <c r="A497" s="15">
        <f>DATE(2021,5,4)</f>
        <v>44320</v>
      </c>
      <c r="B497" s="2">
        <v>12.436350533735485</v>
      </c>
      <c r="C497" s="2">
        <v>7.2207997303063154</v>
      </c>
      <c r="D497" s="2">
        <v>9.3370758972874501</v>
      </c>
      <c r="E497" s="2">
        <v>19.093499923319524</v>
      </c>
      <c r="F497" s="2">
        <v>20.877003537461182</v>
      </c>
      <c r="G497" s="2">
        <v>20.9449880049144</v>
      </c>
      <c r="H497" s="2">
        <v>22.491002131474524</v>
      </c>
    </row>
    <row r="498" spans="1:8" x14ac:dyDescent="0.2">
      <c r="A498" s="15">
        <f>DATE(2021,5,5)</f>
        <v>44321</v>
      </c>
      <c r="B498" s="2">
        <v>12.430236165120734</v>
      </c>
      <c r="C498" s="2">
        <v>7.2319287025045753</v>
      </c>
      <c r="D498" s="2">
        <v>9.3527422840469221</v>
      </c>
      <c r="E498" s="2">
        <v>19.166240651441058</v>
      </c>
      <c r="F498" s="2">
        <v>20.954465760383069</v>
      </c>
      <c r="G498" s="2">
        <v>21.022631263757585</v>
      </c>
      <c r="H498" s="2">
        <v>22.572783084119585</v>
      </c>
    </row>
    <row r="499" spans="1:8" x14ac:dyDescent="0.2">
      <c r="A499" s="15">
        <f>DATE(2021,5,6)</f>
        <v>44322</v>
      </c>
      <c r="B499" s="2">
        <v>12.569643895788539</v>
      </c>
      <c r="C499" s="2">
        <v>7.2430588298334042</v>
      </c>
      <c r="D499" s="2">
        <v>9.3684109155680364</v>
      </c>
      <c r="E499" s="2">
        <v>19.239025808633304</v>
      </c>
      <c r="F499" s="2">
        <v>21.031977623813948</v>
      </c>
      <c r="G499" s="2">
        <v>21.10032436737519</v>
      </c>
      <c r="H499" s="2">
        <v>22.654618637707571</v>
      </c>
    </row>
    <row r="500" spans="1:8" x14ac:dyDescent="0.2">
      <c r="A500" s="15">
        <f>DATE(2021,5,7)</f>
        <v>44323</v>
      </c>
      <c r="B500" s="2">
        <v>12.807841037021372</v>
      </c>
      <c r="C500" s="2">
        <v>7.2572885343453519</v>
      </c>
      <c r="D500" s="2">
        <v>9.3872417436648092</v>
      </c>
      <c r="E500" s="2">
        <v>19.311855422032931</v>
      </c>
      <c r="F500" s="2">
        <v>21.109539159565195</v>
      </c>
      <c r="G500" s="2">
        <v>21.178067347766149</v>
      </c>
      <c r="H500" s="2">
        <v>22.736508828692713</v>
      </c>
    </row>
    <row r="501" spans="1:8" x14ac:dyDescent="0.2">
      <c r="A501" s="15">
        <f>DATE(2021,5,10)</f>
        <v>44326</v>
      </c>
      <c r="B501" s="2">
        <v>12.541362889355655</v>
      </c>
      <c r="C501" s="2">
        <v>7.2715201269467622</v>
      </c>
      <c r="D501" s="2">
        <v>9.4060758140148462</v>
      </c>
      <c r="E501" s="2">
        <v>19.384729518793197</v>
      </c>
      <c r="F501" s="2">
        <v>21.187150399468567</v>
      </c>
      <c r="G501" s="2">
        <v>21.255860236949943</v>
      </c>
      <c r="H501" s="2">
        <v>22.818453693553622</v>
      </c>
    </row>
    <row r="502" spans="1:8" x14ac:dyDescent="0.2">
      <c r="A502" s="15">
        <f>DATE(2021,5,11)</f>
        <v>44327</v>
      </c>
      <c r="B502" s="2">
        <v>12.395470241407326</v>
      </c>
      <c r="C502" s="2">
        <v>7.2857536078881679</v>
      </c>
      <c r="D502" s="2">
        <v>9.4249131271763922</v>
      </c>
      <c r="E502" s="2">
        <v>19.457648126083949</v>
      </c>
      <c r="F502" s="2">
        <v>21.264811375376237</v>
      </c>
      <c r="G502" s="2">
        <v>21.333703066966581</v>
      </c>
      <c r="H502" s="2">
        <v>22.900453268793221</v>
      </c>
    </row>
    <row r="503" spans="1:8" x14ac:dyDescent="0.2">
      <c r="A503" s="15">
        <f>DATE(2021,5,12)</f>
        <v>44328</v>
      </c>
      <c r="B503" s="2">
        <v>12.051648423931137</v>
      </c>
      <c r="C503" s="2">
        <v>7.2999889774201474</v>
      </c>
      <c r="D503" s="2">
        <v>9.4437536837077776</v>
      </c>
      <c r="E503" s="2">
        <v>19.530611271091615</v>
      </c>
      <c r="F503" s="2">
        <v>21.342522119160723</v>
      </c>
      <c r="G503" s="2">
        <v>21.411595869876663</v>
      </c>
      <c r="H503" s="2">
        <v>22.982507590938784</v>
      </c>
    </row>
    <row r="504" spans="1:8" x14ac:dyDescent="0.2">
      <c r="A504" s="15">
        <f>DATE(2021,5,13)</f>
        <v>44329</v>
      </c>
      <c r="B504" s="2">
        <v>12.271542228597321</v>
      </c>
      <c r="C504" s="2">
        <v>7.314226235793253</v>
      </c>
      <c r="D504" s="2">
        <v>9.4625974841674445</v>
      </c>
      <c r="E504" s="2">
        <v>19.603618981019277</v>
      </c>
      <c r="F504" s="2">
        <v>21.420282662715117</v>
      </c>
      <c r="G504" s="2">
        <v>21.489538677761423</v>
      </c>
      <c r="H504" s="2">
        <v>23.064616696542075</v>
      </c>
    </row>
    <row r="505" spans="1:8" x14ac:dyDescent="0.2">
      <c r="A505" s="15">
        <f>DATE(2021,5,14)</f>
        <v>44330</v>
      </c>
      <c r="B505" s="2">
        <v>12.57441179029064</v>
      </c>
      <c r="C505" s="2">
        <v>7.3284653832581306</v>
      </c>
      <c r="D505" s="2">
        <v>9.4814445291139258</v>
      </c>
      <c r="E505" s="2">
        <v>19.676671283086591</v>
      </c>
      <c r="F505" s="2">
        <v>21.498093037952827</v>
      </c>
      <c r="G505" s="2">
        <v>21.567531522722593</v>
      </c>
      <c r="H505" s="2">
        <v>23.146780622179165</v>
      </c>
    </row>
    <row r="506" spans="1:8" x14ac:dyDescent="0.2">
      <c r="A506" s="15">
        <f>DATE(2021,5,17)</f>
        <v>44333</v>
      </c>
      <c r="B506" s="2">
        <v>12.54938428951955</v>
      </c>
      <c r="C506" s="2">
        <v>7.3427064200654479</v>
      </c>
      <c r="D506" s="2">
        <v>9.5002948191058376</v>
      </c>
      <c r="E506" s="2">
        <v>19.749768204529826</v>
      </c>
      <c r="F506" s="2">
        <v>21.575953276807724</v>
      </c>
      <c r="G506" s="2">
        <v>21.645574436882576</v>
      </c>
      <c r="H506" s="2">
        <v>23.22899940445058</v>
      </c>
    </row>
    <row r="507" spans="1:8" x14ac:dyDescent="0.2">
      <c r="A507" s="15">
        <f>DATE(2021,5,18)</f>
        <v>44334</v>
      </c>
      <c r="B507" s="2">
        <v>12.398060925775978</v>
      </c>
      <c r="C507" s="2">
        <v>7.3569493464658686</v>
      </c>
      <c r="D507" s="2">
        <v>9.5191483547019349</v>
      </c>
      <c r="E507" s="2">
        <v>19.822909772601903</v>
      </c>
      <c r="F507" s="2">
        <v>21.653863411234163</v>
      </c>
      <c r="G507" s="2">
        <v>21.723667452384365</v>
      </c>
      <c r="H507" s="2">
        <v>23.311273079981266</v>
      </c>
    </row>
    <row r="508" spans="1:8" x14ac:dyDescent="0.2">
      <c r="A508" s="15">
        <f>DATE(2021,5,19)</f>
        <v>44335</v>
      </c>
      <c r="B508" s="2">
        <v>12.380340240688946</v>
      </c>
      <c r="C508" s="2">
        <v>7.3711941627101263</v>
      </c>
      <c r="D508" s="2">
        <v>9.5380051364610132</v>
      </c>
      <c r="E508" s="2">
        <v>19.896096014572407</v>
      </c>
      <c r="F508" s="2">
        <v>21.73182347320699</v>
      </c>
      <c r="G508" s="2">
        <v>21.801810601391615</v>
      </c>
      <c r="H508" s="2">
        <v>23.393601685420641</v>
      </c>
    </row>
    <row r="509" spans="1:8" x14ac:dyDescent="0.2">
      <c r="A509" s="15">
        <f>DATE(2021,5,20)</f>
        <v>44336</v>
      </c>
      <c r="B509" s="2">
        <v>12.588456026604987</v>
      </c>
      <c r="C509" s="2">
        <v>7.3854408690489759</v>
      </c>
      <c r="D509" s="2">
        <v>9.5568651649420087</v>
      </c>
      <c r="E509" s="2">
        <v>19.969326957727549</v>
      </c>
      <c r="F509" s="2">
        <v>21.80983349472152</v>
      </c>
      <c r="G509" s="2">
        <v>21.880003916088619</v>
      </c>
      <c r="H509" s="2">
        <v>23.475985257442591</v>
      </c>
    </row>
    <row r="510" spans="1:8" x14ac:dyDescent="0.2">
      <c r="A510" s="15">
        <f>DATE(2021,5,21)</f>
        <v>44337</v>
      </c>
      <c r="B510" s="2">
        <v>12.593576794538365</v>
      </c>
      <c r="C510" s="2">
        <v>7.3996894657332168</v>
      </c>
      <c r="D510" s="2">
        <v>9.5757284407039123</v>
      </c>
      <c r="E510" s="2">
        <v>20.042602629370212</v>
      </c>
      <c r="F510" s="2">
        <v>21.887893507793589</v>
      </c>
      <c r="G510" s="2">
        <v>21.958247428680334</v>
      </c>
      <c r="H510" s="2">
        <v>23.558423832745468</v>
      </c>
    </row>
    <row r="511" spans="1:8" x14ac:dyDescent="0.2">
      <c r="A511" s="15">
        <f>DATE(2021,5,24)</f>
        <v>44340</v>
      </c>
      <c r="B511" s="2">
        <v>12.964610266761145</v>
      </c>
      <c r="C511" s="2">
        <v>7.4139399530136707</v>
      </c>
      <c r="D511" s="2">
        <v>9.5945949643058572</v>
      </c>
      <c r="E511" s="2">
        <v>20.115923056819973</v>
      </c>
      <c r="F511" s="2">
        <v>21.966003544459522</v>
      </c>
      <c r="G511" s="2">
        <v>22.036541171392376</v>
      </c>
      <c r="H511" s="2">
        <v>23.640917448052146</v>
      </c>
    </row>
    <row r="512" spans="1:8" x14ac:dyDescent="0.2">
      <c r="A512" s="15">
        <f>DATE(2021,5,25)</f>
        <v>44341</v>
      </c>
      <c r="B512" s="2">
        <v>12.793649717505762</v>
      </c>
      <c r="C512" s="2">
        <v>7.4281923311412026</v>
      </c>
      <c r="D512" s="2">
        <v>9.6134647363070425</v>
      </c>
      <c r="E512" s="2">
        <v>20.189288267413087</v>
      </c>
      <c r="F512" s="2">
        <v>22.044163636776215</v>
      </c>
      <c r="G512" s="2">
        <v>22.114885176471066</v>
      </c>
      <c r="H512" s="2">
        <v>23.723466140110027</v>
      </c>
    </row>
    <row r="513" spans="1:8" x14ac:dyDescent="0.2">
      <c r="A513" s="15">
        <f>DATE(2021,5,26)</f>
        <v>44342</v>
      </c>
      <c r="B513" s="2">
        <v>12.756547506548555</v>
      </c>
      <c r="C513" s="2">
        <v>7.4424466003666812</v>
      </c>
      <c r="D513" s="2">
        <v>9.6323377572667734</v>
      </c>
      <c r="E513" s="2">
        <v>20.262698288502492</v>
      </c>
      <c r="F513" s="2">
        <v>22.122373816821074</v>
      </c>
      <c r="G513" s="2">
        <v>22.193279476183413</v>
      </c>
      <c r="H513" s="2">
        <v>23.806069945691011</v>
      </c>
    </row>
    <row r="514" spans="1:8" x14ac:dyDescent="0.2">
      <c r="A514" s="15">
        <f>DATE(2021,5,27)</f>
        <v>44343</v>
      </c>
      <c r="B514" s="2">
        <v>12.794717806675292</v>
      </c>
      <c r="C514" s="2">
        <v>7.4567027609410363</v>
      </c>
      <c r="D514" s="2">
        <v>9.6512140277444267</v>
      </c>
      <c r="E514" s="2">
        <v>20.336153147457846</v>
      </c>
      <c r="F514" s="2">
        <v>22.200634116692065</v>
      </c>
      <c r="G514" s="2">
        <v>22.271724102817149</v>
      </c>
      <c r="H514" s="2">
        <v>23.888728901591573</v>
      </c>
    </row>
    <row r="515" spans="1:8" x14ac:dyDescent="0.2">
      <c r="A515" s="15">
        <f>DATE(2021,5,28)</f>
        <v>44344</v>
      </c>
      <c r="B515" s="2">
        <v>12.976732952583747</v>
      </c>
      <c r="C515" s="2">
        <v>7.4709608131152239</v>
      </c>
      <c r="D515" s="2">
        <v>9.6700935482995298</v>
      </c>
      <c r="E515" s="2">
        <v>20.409652871665539</v>
      </c>
      <c r="F515" s="2">
        <v>22.27894456850774</v>
      </c>
      <c r="G515" s="2">
        <v>22.350219088680735</v>
      </c>
      <c r="H515" s="2">
        <v>23.971443044632746</v>
      </c>
    </row>
    <row r="516" spans="1:8" x14ac:dyDescent="0.2">
      <c r="A516" s="15">
        <f>DATE(2021,5,31)</f>
        <v>44347</v>
      </c>
      <c r="B516" s="2">
        <v>13.10999033290947</v>
      </c>
      <c r="C516" s="2">
        <v>7.4852207571402429</v>
      </c>
      <c r="D516" s="2">
        <v>9.68897631949166</v>
      </c>
      <c r="E516" s="2">
        <v>20.483197488528649</v>
      </c>
      <c r="F516" s="2">
        <v>22.357305204407218</v>
      </c>
      <c r="G516" s="2">
        <v>22.428764466103381</v>
      </c>
      <c r="H516" s="2">
        <v>24.054212411660146</v>
      </c>
    </row>
    <row r="517" spans="1:8" x14ac:dyDescent="0.2">
      <c r="A517" s="15">
        <f>DATE(2021,6,1)</f>
        <v>44348</v>
      </c>
      <c r="B517" s="2">
        <v>13.247737854052533</v>
      </c>
      <c r="C517" s="2">
        <v>7.499482593267115</v>
      </c>
      <c r="D517" s="2">
        <v>9.7078623418805012</v>
      </c>
      <c r="E517" s="2">
        <v>20.536281823927528</v>
      </c>
      <c r="F517" s="2">
        <v>22.414891272684322</v>
      </c>
      <c r="G517" s="2">
        <v>22.486523297784977</v>
      </c>
      <c r="H517" s="2">
        <v>24.11592288225912</v>
      </c>
    </row>
    <row r="518" spans="1:8" x14ac:dyDescent="0.2">
      <c r="A518" s="15">
        <f>DATE(2021,6,2)</f>
        <v>44349</v>
      </c>
      <c r="B518" s="2">
        <v>13.195794758712442</v>
      </c>
      <c r="C518" s="2">
        <v>7.5137463217469058</v>
      </c>
      <c r="D518" s="2">
        <v>9.7267516160258758</v>
      </c>
      <c r="E518" s="2">
        <v>20.589389548037218</v>
      </c>
      <c r="F518" s="2">
        <v>22.472504443186804</v>
      </c>
      <c r="G518" s="2">
        <v>22.544309378640026</v>
      </c>
      <c r="H518" s="2">
        <v>24.17766405058379</v>
      </c>
    </row>
    <row r="519" spans="1:8" x14ac:dyDescent="0.2">
      <c r="A519" s="15">
        <f>DATE(2021,6,4)</f>
        <v>44351</v>
      </c>
      <c r="B519" s="2">
        <v>13.33563995143372</v>
      </c>
      <c r="C519" s="2">
        <v>7.5280119428306369</v>
      </c>
      <c r="D519" s="2">
        <v>9.7456441424875742</v>
      </c>
      <c r="E519" s="2">
        <v>20.642520671162679</v>
      </c>
      <c r="F519" s="2">
        <v>22.530144728669988</v>
      </c>
      <c r="G519" s="2">
        <v>22.602122721523997</v>
      </c>
      <c r="H519" s="2">
        <v>24.23943593190463</v>
      </c>
    </row>
    <row r="520" spans="1:8" x14ac:dyDescent="0.2">
      <c r="A520" s="15">
        <f>DATE(2021,6,7)</f>
        <v>44354</v>
      </c>
      <c r="B520" s="2">
        <v>13.354422413106537</v>
      </c>
      <c r="C520" s="2">
        <v>7.5422794567695304</v>
      </c>
      <c r="D520" s="2">
        <v>9.7645399218256426</v>
      </c>
      <c r="E520" s="2">
        <v>20.695675203613416</v>
      </c>
      <c r="F520" s="2">
        <v>22.587812141895224</v>
      </c>
      <c r="G520" s="2">
        <v>22.659963339298429</v>
      </c>
      <c r="H520" s="2">
        <v>24.301238541499771</v>
      </c>
    </row>
    <row r="521" spans="1:8" x14ac:dyDescent="0.2">
      <c r="A521" s="15">
        <f>DATE(2021,6,8)</f>
        <v>44355</v>
      </c>
      <c r="B521" s="2">
        <v>13.325301201777284</v>
      </c>
      <c r="C521" s="2">
        <v>7.5565488638146938</v>
      </c>
      <c r="D521" s="2">
        <v>9.7834389546001432</v>
      </c>
      <c r="E521" s="2">
        <v>20.748853155703472</v>
      </c>
      <c r="F521" s="2">
        <v>22.645506695629901</v>
      </c>
      <c r="G521" s="2">
        <v>22.717831244830933</v>
      </c>
      <c r="H521" s="2">
        <v>24.363071894654897</v>
      </c>
    </row>
    <row r="522" spans="1:8" x14ac:dyDescent="0.2">
      <c r="A522" s="15">
        <f>DATE(2021,6,9)</f>
        <v>44356</v>
      </c>
      <c r="B522" s="2">
        <v>13.304340267454284</v>
      </c>
      <c r="C522" s="2">
        <v>7.5708201642173067</v>
      </c>
      <c r="D522" s="2">
        <v>9.8023412413712485</v>
      </c>
      <c r="E522" s="2">
        <v>20.802054537751459</v>
      </c>
      <c r="F522" s="2">
        <v>22.703228402647401</v>
      </c>
      <c r="G522" s="2">
        <v>22.775726450995236</v>
      </c>
      <c r="H522" s="2">
        <v>24.424936006663376</v>
      </c>
    </row>
    <row r="523" spans="1:8" x14ac:dyDescent="0.2">
      <c r="A523" s="15">
        <f>DATE(2021,6,10)</f>
        <v>44357</v>
      </c>
      <c r="B523" s="2">
        <v>13.515456424424</v>
      </c>
      <c r="C523" s="2">
        <v>7.5850933582286117</v>
      </c>
      <c r="D523" s="2">
        <v>9.8212467826992214</v>
      </c>
      <c r="E523" s="2">
        <v>20.855279360080448</v>
      </c>
      <c r="F523" s="2">
        <v>22.760977275727058</v>
      </c>
      <c r="G523" s="2">
        <v>22.833648970671018</v>
      </c>
      <c r="H523" s="2">
        <v>24.48683089282606</v>
      </c>
    </row>
    <row r="524" spans="1:8" x14ac:dyDescent="0.2">
      <c r="A524" s="15">
        <f>DATE(2021,6,11)</f>
        <v>44358</v>
      </c>
      <c r="B524" s="2">
        <v>13.470097353929233</v>
      </c>
      <c r="C524" s="2">
        <v>7.5993684460998736</v>
      </c>
      <c r="D524" s="2">
        <v>9.8401555791444597</v>
      </c>
      <c r="E524" s="2">
        <v>20.90852763301816</v>
      </c>
      <c r="F524" s="2">
        <v>22.818753327654306</v>
      </c>
      <c r="G524" s="2">
        <v>22.891598816744185</v>
      </c>
      <c r="H524" s="2">
        <v>24.548756568451523</v>
      </c>
    </row>
    <row r="525" spans="1:8" x14ac:dyDescent="0.2">
      <c r="A525" s="15">
        <f>DATE(2021,6,14)</f>
        <v>44361</v>
      </c>
      <c r="B525" s="2">
        <v>13.6669319214358</v>
      </c>
      <c r="C525" s="2">
        <v>7.6136454280823376</v>
      </c>
      <c r="D525" s="2">
        <v>9.8590676312673384</v>
      </c>
      <c r="E525" s="2">
        <v>20.961799366896795</v>
      </c>
      <c r="F525" s="2">
        <v>22.876556571220519</v>
      </c>
      <c r="G525" s="2">
        <v>22.949576002106586</v>
      </c>
      <c r="H525" s="2">
        <v>24.61071304885585</v>
      </c>
    </row>
    <row r="526" spans="1:8" x14ac:dyDescent="0.2">
      <c r="A526" s="15">
        <f>DATE(2021,6,15)</f>
        <v>44362</v>
      </c>
      <c r="B526" s="2">
        <v>13.684894378480241</v>
      </c>
      <c r="C526" s="2">
        <v>7.6279243044273803</v>
      </c>
      <c r="D526" s="2">
        <v>9.8779829396284704</v>
      </c>
      <c r="E526" s="2">
        <v>21.01509457205313</v>
      </c>
      <c r="F526" s="2">
        <v>22.934387019223166</v>
      </c>
      <c r="G526" s="2">
        <v>23.007580539656235</v>
      </c>
      <c r="H526" s="2">
        <v>24.672700349362842</v>
      </c>
    </row>
    <row r="527" spans="1:8" x14ac:dyDescent="0.2">
      <c r="A527" s="15">
        <f>DATE(2021,6,16)</f>
        <v>44363</v>
      </c>
      <c r="B527" s="2">
        <v>13.603191238335954</v>
      </c>
      <c r="C527" s="2">
        <v>7.6422050753863324</v>
      </c>
      <c r="D527" s="2">
        <v>9.8969015047885023</v>
      </c>
      <c r="E527" s="2">
        <v>21.068413258828532</v>
      </c>
      <c r="F527" s="2">
        <v>22.9922446844657</v>
      </c>
      <c r="G527" s="2">
        <v>23.065612442297212</v>
      </c>
      <c r="H527" s="2">
        <v>24.734718485303887</v>
      </c>
    </row>
    <row r="528" spans="1:8" x14ac:dyDescent="0.2">
      <c r="A528" s="15">
        <f>DATE(2021,6,17)</f>
        <v>44364</v>
      </c>
      <c r="B528" s="2">
        <v>13.518378519439223</v>
      </c>
      <c r="C528" s="2">
        <v>7.6564877412105714</v>
      </c>
      <c r="D528" s="2">
        <v>9.9158233273081819</v>
      </c>
      <c r="E528" s="2">
        <v>21.121755437568911</v>
      </c>
      <c r="F528" s="2">
        <v>23.050129579757627</v>
      </c>
      <c r="G528" s="2">
        <v>23.123671722939719</v>
      </c>
      <c r="H528" s="2">
        <v>24.796767472018022</v>
      </c>
    </row>
    <row r="529" spans="1:8" x14ac:dyDescent="0.2">
      <c r="A529" s="15">
        <f>DATE(2021,6,18)</f>
        <v>44365</v>
      </c>
      <c r="B529" s="2">
        <v>13.331390951315392</v>
      </c>
      <c r="C529" s="2">
        <v>7.6738602782258303</v>
      </c>
      <c r="D529" s="2">
        <v>9.9379013142015804</v>
      </c>
      <c r="E529" s="2">
        <v>21.175121118624631</v>
      </c>
      <c r="F529" s="2">
        <v>23.108041717914364</v>
      </c>
      <c r="G529" s="2">
        <v>23.181758394499919</v>
      </c>
      <c r="H529" s="2">
        <v>24.858847324851794</v>
      </c>
    </row>
    <row r="530" spans="1:8" x14ac:dyDescent="0.2">
      <c r="A530" s="15">
        <f>DATE(2021,6,21)</f>
        <v>44368</v>
      </c>
      <c r="B530" s="2">
        <v>13.582928475775089</v>
      </c>
      <c r="C530" s="2">
        <v>7.6912356186489284</v>
      </c>
      <c r="D530" s="2">
        <v>9.959983735738609</v>
      </c>
      <c r="E530" s="2">
        <v>21.228510312350782</v>
      </c>
      <c r="F530" s="2">
        <v>23.16598111175756</v>
      </c>
      <c r="G530" s="2">
        <v>23.239872469900249</v>
      </c>
      <c r="H530" s="2">
        <v>24.920958059159592</v>
      </c>
    </row>
    <row r="531" spans="1:8" x14ac:dyDescent="0.2">
      <c r="A531" s="15">
        <f>DATE(2021,6,22)</f>
        <v>44369</v>
      </c>
      <c r="B531" s="2">
        <v>13.720015069400104</v>
      </c>
      <c r="C531" s="2">
        <v>7.7086137629322593</v>
      </c>
      <c r="D531" s="2">
        <v>9.9820705928100217</v>
      </c>
      <c r="E531" s="2">
        <v>21.281923029106895</v>
      </c>
      <c r="F531" s="2">
        <v>23.223947774114741</v>
      </c>
      <c r="G531" s="2">
        <v>23.29801396206912</v>
      </c>
      <c r="H531" s="2">
        <v>24.98309969030328</v>
      </c>
    </row>
    <row r="532" spans="1:8" x14ac:dyDescent="0.2">
      <c r="A532" s="15">
        <f>DATE(2021,6,23)</f>
        <v>44370</v>
      </c>
      <c r="B532" s="2">
        <v>13.769135177289726</v>
      </c>
      <c r="C532" s="2">
        <v>7.7259947115282834</v>
      </c>
      <c r="D532" s="2">
        <v>10.004161886306751</v>
      </c>
      <c r="E532" s="2">
        <v>21.335359279257137</v>
      </c>
      <c r="F532" s="2">
        <v>23.281941717819542</v>
      </c>
      <c r="G532" s="2">
        <v>23.356182883941099</v>
      </c>
      <c r="H532" s="2">
        <v>25.045272233652426</v>
      </c>
    </row>
    <row r="533" spans="1:8" x14ac:dyDescent="0.2">
      <c r="A533" s="15">
        <f>DATE(2021,6,24)</f>
        <v>44371</v>
      </c>
      <c r="B533" s="2">
        <v>14.00274938272419</v>
      </c>
      <c r="C533" s="2">
        <v>7.7433784648895276</v>
      </c>
      <c r="D533" s="2">
        <v>10.026257617119905</v>
      </c>
      <c r="E533" s="2">
        <v>21.388819073170183</v>
      </c>
      <c r="F533" s="2">
        <v>23.339962955711613</v>
      </c>
      <c r="G533" s="2">
        <v>23.414379248456818</v>
      </c>
      <c r="H533" s="2">
        <v>25.107475704584225</v>
      </c>
    </row>
    <row r="534" spans="1:8" x14ac:dyDescent="0.2">
      <c r="A534" s="15">
        <f>DATE(2021,6,25)</f>
        <v>44372</v>
      </c>
      <c r="B534" s="2">
        <v>14.049846307523772</v>
      </c>
      <c r="C534" s="2">
        <v>7.7607650234686076</v>
      </c>
      <c r="D534" s="2">
        <v>10.048357786140771</v>
      </c>
      <c r="E534" s="2">
        <v>21.442302421219338</v>
      </c>
      <c r="F534" s="2">
        <v>23.398011500636649</v>
      </c>
      <c r="G534" s="2">
        <v>23.472603068563046</v>
      </c>
      <c r="H534" s="2">
        <v>25.169710118483547</v>
      </c>
    </row>
    <row r="535" spans="1:8" x14ac:dyDescent="0.2">
      <c r="A535" s="15">
        <f>DATE(2021,6,28)</f>
        <v>44375</v>
      </c>
      <c r="B535" s="2">
        <v>14.153543120691614</v>
      </c>
      <c r="C535" s="2">
        <v>7.7781543877181836</v>
      </c>
      <c r="D535" s="2">
        <v>10.070462394260836</v>
      </c>
      <c r="E535" s="2">
        <v>21.495809333782411</v>
      </c>
      <c r="F535" s="2">
        <v>23.4560873654464</v>
      </c>
      <c r="G535" s="2">
        <v>23.530854357212625</v>
      </c>
      <c r="H535" s="2">
        <v>25.231975490742876</v>
      </c>
    </row>
    <row r="536" spans="1:8" x14ac:dyDescent="0.2">
      <c r="A536" s="15">
        <f>DATE(2021,6,29)</f>
        <v>44376</v>
      </c>
      <c r="B536" s="2">
        <v>14.133587780959077</v>
      </c>
      <c r="C536" s="2">
        <v>7.7955465580910266</v>
      </c>
      <c r="D536" s="2">
        <v>10.092571442371723</v>
      </c>
      <c r="E536" s="2">
        <v>21.549339821241855</v>
      </c>
      <c r="F536" s="2">
        <v>23.514190562998639</v>
      </c>
      <c r="G536" s="2">
        <v>23.589133127364548</v>
      </c>
      <c r="H536" s="2">
        <v>25.294271836762384</v>
      </c>
    </row>
    <row r="537" spans="1:8" x14ac:dyDescent="0.2">
      <c r="A537" s="15">
        <f>DATE(2021,6,30)</f>
        <v>44377</v>
      </c>
      <c r="B537" s="2">
        <v>14.104774623716532</v>
      </c>
      <c r="C537" s="2">
        <v>7.8129415350399523</v>
      </c>
      <c r="D537" s="2">
        <v>10.11468493136527</v>
      </c>
      <c r="E537" s="2">
        <v>21.602893893984621</v>
      </c>
      <c r="F537" s="2">
        <v>23.572321106157236</v>
      </c>
      <c r="G537" s="2">
        <v>23.64743939198388</v>
      </c>
      <c r="H537" s="2">
        <v>25.356599171949899</v>
      </c>
    </row>
    <row r="538" spans="1:8" x14ac:dyDescent="0.2">
      <c r="A538" s="15">
        <f>DATE(2021,7,1)</f>
        <v>44378</v>
      </c>
      <c r="B538" s="2">
        <v>14.138385344604742</v>
      </c>
      <c r="C538" s="2">
        <v>7.8303393190178427</v>
      </c>
      <c r="D538" s="2">
        <v>10.136802862133498</v>
      </c>
      <c r="E538" s="2">
        <v>21.677936968839795</v>
      </c>
      <c r="F538" s="2">
        <v>23.652292713597276</v>
      </c>
      <c r="G538" s="2">
        <v>23.72760015495756</v>
      </c>
      <c r="H538" s="2">
        <v>25.441086781651045</v>
      </c>
    </row>
    <row r="539" spans="1:8" x14ac:dyDescent="0.2">
      <c r="A539" s="15">
        <f>DATE(2021,7,2)</f>
        <v>44379</v>
      </c>
      <c r="B539" s="2">
        <v>14.321042480279988</v>
      </c>
      <c r="C539" s="2">
        <v>7.8477399104776913</v>
      </c>
      <c r="D539" s="2">
        <v>10.158925235568583</v>
      </c>
      <c r="E539" s="2">
        <v>21.753026353966899</v>
      </c>
      <c r="F539" s="2">
        <v>23.732316075814921</v>
      </c>
      <c r="G539" s="2">
        <v>23.807812886236857</v>
      </c>
      <c r="H539" s="2">
        <v>25.525631334155662</v>
      </c>
    </row>
    <row r="540" spans="1:8" x14ac:dyDescent="0.2">
      <c r="A540" s="15">
        <f>DATE(2021,7,5)</f>
        <v>44382</v>
      </c>
      <c r="B540" s="2">
        <v>14.292916763407204</v>
      </c>
      <c r="C540" s="2">
        <v>7.8651433098725354</v>
      </c>
      <c r="D540" s="2">
        <v>10.181052052562899</v>
      </c>
      <c r="E540" s="2">
        <v>21.828162077944736</v>
      </c>
      <c r="F540" s="2">
        <v>23.812391226304008</v>
      </c>
      <c r="G540" s="2">
        <v>23.888077619512881</v>
      </c>
      <c r="H540" s="2">
        <v>25.610232867841987</v>
      </c>
    </row>
    <row r="541" spans="1:8" x14ac:dyDescent="0.2">
      <c r="A541" s="15">
        <f>DATE(2021,7,6)</f>
        <v>44383</v>
      </c>
      <c r="B541" s="2">
        <v>13.951688786591564</v>
      </c>
      <c r="C541" s="2">
        <v>7.8825495176554803</v>
      </c>
      <c r="D541" s="2">
        <v>10.20318331400898</v>
      </c>
      <c r="E541" s="2">
        <v>21.903344169369721</v>
      </c>
      <c r="F541" s="2">
        <v>23.892518198580049</v>
      </c>
      <c r="G541" s="2">
        <v>23.96839438849856</v>
      </c>
      <c r="H541" s="2">
        <v>25.69489142111405</v>
      </c>
    </row>
    <row r="542" spans="1:8" x14ac:dyDescent="0.2">
      <c r="A542" s="15">
        <f>DATE(2021,7,7)</f>
        <v>44384</v>
      </c>
      <c r="B542" s="2">
        <v>13.957892793895477</v>
      </c>
      <c r="C542" s="2">
        <v>7.8999585342797376</v>
      </c>
      <c r="D542" s="2">
        <v>10.225319020799549</v>
      </c>
      <c r="E542" s="2">
        <v>21.978572656855988</v>
      </c>
      <c r="F542" s="2">
        <v>23.972697026180324</v>
      </c>
      <c r="G542" s="2">
        <v>24.04876322692877</v>
      </c>
      <c r="H542" s="2">
        <v>25.779607032401874</v>
      </c>
    </row>
    <row r="543" spans="1:8" x14ac:dyDescent="0.2">
      <c r="A543" s="15">
        <f>DATE(2021,7,8)</f>
        <v>44385</v>
      </c>
      <c r="B543" s="2">
        <v>13.574054876805697</v>
      </c>
      <c r="C543" s="2">
        <v>7.9173703601985501</v>
      </c>
      <c r="D543" s="2">
        <v>10.247459173827522</v>
      </c>
      <c r="E543" s="2">
        <v>22.053847569035256</v>
      </c>
      <c r="F543" s="2">
        <v>24.052927742663702</v>
      </c>
      <c r="G543" s="2">
        <v>24.129184168560137</v>
      </c>
      <c r="H543" s="2">
        <v>25.864379740161269</v>
      </c>
    </row>
    <row r="544" spans="1:8" x14ac:dyDescent="0.2">
      <c r="A544" s="15">
        <f>DATE(2021,7,9)</f>
        <v>44386</v>
      </c>
      <c r="B544" s="2">
        <v>13.946783909022219</v>
      </c>
      <c r="C544" s="2">
        <v>7.9347849958652628</v>
      </c>
      <c r="D544" s="2">
        <v>10.269603773985979</v>
      </c>
      <c r="E544" s="2">
        <v>22.129168934556965</v>
      </c>
      <c r="F544" s="2">
        <v>24.133210381610827</v>
      </c>
      <c r="G544" s="2">
        <v>24.209657247171236</v>
      </c>
      <c r="H544" s="2">
        <v>25.949209582874008</v>
      </c>
    </row>
    <row r="545" spans="1:8" x14ac:dyDescent="0.2">
      <c r="A545" s="15">
        <f>DATE(2021,7,12)</f>
        <v>44389</v>
      </c>
      <c r="B545" s="2">
        <v>14.095269135114339</v>
      </c>
      <c r="C545" s="2">
        <v>7.9522024417332906</v>
      </c>
      <c r="D545" s="2">
        <v>10.291752822168188</v>
      </c>
      <c r="E545" s="2">
        <v>22.20453678208818</v>
      </c>
      <c r="F545" s="2">
        <v>24.213544976624089</v>
      </c>
      <c r="G545" s="2">
        <v>24.290182496562498</v>
      </c>
      <c r="H545" s="2">
        <v>26.034096599047832</v>
      </c>
    </row>
    <row r="546" spans="1:8" x14ac:dyDescent="0.2">
      <c r="A546" s="15">
        <f>DATE(2021,7,13)</f>
        <v>44390</v>
      </c>
      <c r="B546" s="2">
        <v>14.158330584203306</v>
      </c>
      <c r="C546" s="2">
        <v>7.9696226982560958</v>
      </c>
      <c r="D546" s="2">
        <v>10.313906319267584</v>
      </c>
      <c r="E546" s="2">
        <v>22.279951140313692</v>
      </c>
      <c r="F546" s="2">
        <v>24.293931561327575</v>
      </c>
      <c r="G546" s="2">
        <v>24.370759950556309</v>
      </c>
      <c r="H546" s="2">
        <v>26.119040827216367</v>
      </c>
    </row>
    <row r="547" spans="1:8" x14ac:dyDescent="0.2">
      <c r="A547" s="15">
        <f>DATE(2021,7,14)</f>
        <v>44391</v>
      </c>
      <c r="B547" s="2">
        <v>14.288509948695305</v>
      </c>
      <c r="C547" s="2">
        <v>7.9870457658872462</v>
      </c>
      <c r="D547" s="2">
        <v>10.336064266177791</v>
      </c>
      <c r="E547" s="2">
        <v>22.355412037935984</v>
      </c>
      <c r="F547" s="2">
        <v>24.374370169367189</v>
      </c>
      <c r="G547" s="2">
        <v>24.451389642996979</v>
      </c>
      <c r="H547" s="2">
        <v>26.204042305939289</v>
      </c>
    </row>
    <row r="548" spans="1:8" x14ac:dyDescent="0.2">
      <c r="A548" s="15">
        <f>DATE(2021,7,15)</f>
        <v>44392</v>
      </c>
      <c r="B548" s="2">
        <v>14.140277857211325</v>
      </c>
      <c r="C548" s="2">
        <v>8.0044716450803808</v>
      </c>
      <c r="D548" s="2">
        <v>10.358226663792601</v>
      </c>
      <c r="E548" s="2">
        <v>22.430919503675284</v>
      </c>
      <c r="F548" s="2">
        <v>24.454860834410553</v>
      </c>
      <c r="G548" s="2">
        <v>24.532071607750726</v>
      </c>
      <c r="H548" s="2">
        <v>26.2891010738022</v>
      </c>
    </row>
    <row r="549" spans="1:8" x14ac:dyDescent="0.2">
      <c r="A549" s="15">
        <f>DATE(2021,7,16)</f>
        <v>44393</v>
      </c>
      <c r="B549" s="2">
        <v>13.974818093430731</v>
      </c>
      <c r="C549" s="2">
        <v>8.0219003362891996</v>
      </c>
      <c r="D549" s="2">
        <v>10.380393513005991</v>
      </c>
      <c r="E549" s="2">
        <v>22.506473566269491</v>
      </c>
      <c r="F549" s="2">
        <v>24.535403590147119</v>
      </c>
      <c r="G549" s="2">
        <v>24.612805878705757</v>
      </c>
      <c r="H549" s="2">
        <v>26.374217169416724</v>
      </c>
    </row>
    <row r="550" spans="1:8" x14ac:dyDescent="0.2">
      <c r="A550" s="15">
        <f>DATE(2021,7,19)</f>
        <v>44396</v>
      </c>
      <c r="B550" s="2">
        <v>13.175068021246329</v>
      </c>
      <c r="C550" s="2">
        <v>8.0393318399674563</v>
      </c>
      <c r="D550" s="2">
        <v>10.402564814712134</v>
      </c>
      <c r="E550" s="2">
        <v>22.582074254474271</v>
      </c>
      <c r="F550" s="2">
        <v>24.615998470288147</v>
      </c>
      <c r="G550" s="2">
        <v>24.693592489772232</v>
      </c>
      <c r="H550" s="2">
        <v>26.459390631420511</v>
      </c>
    </row>
    <row r="551" spans="1:8" x14ac:dyDescent="0.2">
      <c r="A551" s="15">
        <f>DATE(2021,7,20)</f>
        <v>44397</v>
      </c>
      <c r="B551" s="2">
        <v>13.632657116737645</v>
      </c>
      <c r="C551" s="2">
        <v>8.0567661565690294</v>
      </c>
      <c r="D551" s="2">
        <v>10.42474056980538</v>
      </c>
      <c r="E551" s="2">
        <v>22.657721597063006</v>
      </c>
      <c r="F551" s="2">
        <v>24.696645508566672</v>
      </c>
      <c r="G551" s="2">
        <v>24.77443147488232</v>
      </c>
      <c r="H551" s="2">
        <v>26.544621498477252</v>
      </c>
    </row>
    <row r="552" spans="1:8" x14ac:dyDescent="0.2">
      <c r="A552" s="15">
        <f>DATE(2021,7,21)</f>
        <v>44398</v>
      </c>
      <c r="B552" s="2">
        <v>13.8860467532679</v>
      </c>
      <c r="C552" s="2">
        <v>8.0742032865478208</v>
      </c>
      <c r="D552" s="2">
        <v>10.446920779180212</v>
      </c>
      <c r="E552" s="2">
        <v>22.73341562282689</v>
      </c>
      <c r="F552" s="2">
        <v>24.777344738737607</v>
      </c>
      <c r="G552" s="2">
        <v>24.855322867990147</v>
      </c>
      <c r="H552" s="2">
        <v>26.629909809276711</v>
      </c>
    </row>
    <row r="553" spans="1:8" x14ac:dyDescent="0.2">
      <c r="A553" s="15">
        <f>DATE(2021,7,22)</f>
        <v>44399</v>
      </c>
      <c r="B553" s="2">
        <v>14.082213449414338</v>
      </c>
      <c r="C553" s="2">
        <v>8.0916432303578265</v>
      </c>
      <c r="D553" s="2">
        <v>10.469105443731364</v>
      </c>
      <c r="E553" s="2">
        <v>22.809156360574836</v>
      </c>
      <c r="F553" s="2">
        <v>24.858096194577659</v>
      </c>
      <c r="G553" s="2">
        <v>24.936266703071873</v>
      </c>
      <c r="H553" s="2">
        <v>26.715255602534715</v>
      </c>
    </row>
    <row r="554" spans="1:8" x14ac:dyDescent="0.2">
      <c r="A554" s="15">
        <f>DATE(2021,7,23)</f>
        <v>44400</v>
      </c>
      <c r="B554" s="2">
        <v>14.771601251255273</v>
      </c>
      <c r="C554" s="2">
        <v>8.1090859884531241</v>
      </c>
      <c r="D554" s="2">
        <v>10.491294564353693</v>
      </c>
      <c r="E554" s="2">
        <v>22.884943839133555</v>
      </c>
      <c r="F554" s="2">
        <v>24.938899909885446</v>
      </c>
      <c r="G554" s="2">
        <v>25.017263014125682</v>
      </c>
      <c r="H554" s="2">
        <v>26.800658916993189</v>
      </c>
    </row>
    <row r="555" spans="1:8" x14ac:dyDescent="0.2">
      <c r="A555" s="15">
        <f>DATE(2021,7,26)</f>
        <v>44403</v>
      </c>
      <c r="B555" s="2">
        <v>14.838948313448252</v>
      </c>
      <c r="C555" s="2">
        <v>8.1265315612878428</v>
      </c>
      <c r="D555" s="2">
        <v>10.513488141942284</v>
      </c>
      <c r="E555" s="2">
        <v>22.960778087347531</v>
      </c>
      <c r="F555" s="2">
        <v>25.019755918481422</v>
      </c>
      <c r="G555" s="2">
        <v>25.098311835171796</v>
      </c>
      <c r="H555" s="2">
        <v>26.88611979142015</v>
      </c>
    </row>
    <row r="556" spans="1:8" x14ac:dyDescent="0.2">
      <c r="A556" s="15">
        <f>DATE(2021,7,27)</f>
        <v>44404</v>
      </c>
      <c r="B556" s="2">
        <v>14.667719479383724</v>
      </c>
      <c r="C556" s="2">
        <v>8.1439799493161935</v>
      </c>
      <c r="D556" s="2">
        <v>10.535686177392355</v>
      </c>
      <c r="E556" s="2">
        <v>23.036659134079063</v>
      </c>
      <c r="F556" s="2">
        <v>25.10066425420796</v>
      </c>
      <c r="G556" s="2">
        <v>25.179413200252519</v>
      </c>
      <c r="H556" s="2">
        <v>26.971638264609776</v>
      </c>
    </row>
    <row r="557" spans="1:8" x14ac:dyDescent="0.2">
      <c r="A557" s="15">
        <f>DATE(2021,7,28)</f>
        <v>44405</v>
      </c>
      <c r="B557" s="2">
        <v>14.695031504211874</v>
      </c>
      <c r="C557" s="2">
        <v>8.1614311529924812</v>
      </c>
      <c r="D557" s="2">
        <v>10.557888671599326</v>
      </c>
      <c r="E557" s="2">
        <v>23.112587008208262</v>
      </c>
      <c r="F557" s="2">
        <v>25.18162495092928</v>
      </c>
      <c r="G557" s="2">
        <v>25.260567143432191</v>
      </c>
      <c r="H557" s="2">
        <v>27.057214375382376</v>
      </c>
    </row>
    <row r="558" spans="1:8" x14ac:dyDescent="0.2">
      <c r="A558" s="15">
        <f>DATE(2021,7,29)</f>
        <v>44406</v>
      </c>
      <c r="B558" s="2">
        <v>14.729851084887136</v>
      </c>
      <c r="C558" s="2">
        <v>8.1788851727710554</v>
      </c>
      <c r="D558" s="2">
        <v>10.580095625458785</v>
      </c>
      <c r="E558" s="2">
        <v>23.188561738633062</v>
      </c>
      <c r="F558" s="2">
        <v>25.262638042531592</v>
      </c>
      <c r="G558" s="2">
        <v>25.341773698797244</v>
      </c>
      <c r="H558" s="2">
        <v>27.142848162584411</v>
      </c>
    </row>
    <row r="559" spans="1:8" x14ac:dyDescent="0.2">
      <c r="A559" s="15">
        <f>DATE(2021,7,30)</f>
        <v>44407</v>
      </c>
      <c r="B559" s="2">
        <v>14.611452895437171</v>
      </c>
      <c r="C559" s="2">
        <v>8.1963420091063721</v>
      </c>
      <c r="D559" s="2">
        <v>10.602307039866531</v>
      </c>
      <c r="E559" s="2">
        <v>23.26458335426922</v>
      </c>
      <c r="F559" s="2">
        <v>25.343703562922968</v>
      </c>
      <c r="G559" s="2">
        <v>25.423032900456221</v>
      </c>
      <c r="H559" s="2">
        <v>27.228539665088537</v>
      </c>
    </row>
    <row r="560" spans="1:8" x14ac:dyDescent="0.2">
      <c r="A560" s="15">
        <f>DATE(2021,8,2)</f>
        <v>44410</v>
      </c>
      <c r="B560" s="2">
        <v>14.674504244392118</v>
      </c>
      <c r="C560" s="2">
        <v>8.2138016624529122</v>
      </c>
      <c r="D560" s="2">
        <v>10.624522915718515</v>
      </c>
      <c r="E560" s="2">
        <v>23.332877040614598</v>
      </c>
      <c r="F560" s="2">
        <v>25.416915325857214</v>
      </c>
      <c r="G560" s="2">
        <v>25.496433549574117</v>
      </c>
      <c r="H560" s="2">
        <v>27.306263598038761</v>
      </c>
    </row>
    <row r="561" spans="1:8" x14ac:dyDescent="0.2">
      <c r="A561" s="15">
        <f>DATE(2021,8,3)</f>
        <v>44411</v>
      </c>
      <c r="B561" s="2">
        <v>14.84031751286239</v>
      </c>
      <c r="C561" s="2">
        <v>8.2312641332652703</v>
      </c>
      <c r="D561" s="2">
        <v>10.646743253910863</v>
      </c>
      <c r="E561" s="2">
        <v>23.401208564491792</v>
      </c>
      <c r="F561" s="2">
        <v>25.490169850909371</v>
      </c>
      <c r="G561" s="2">
        <v>25.569877154560359</v>
      </c>
      <c r="H561" s="2">
        <v>27.384035012550665</v>
      </c>
    </row>
    <row r="562" spans="1:8" x14ac:dyDescent="0.2">
      <c r="A562" s="15">
        <f>DATE(2021,8,4)</f>
        <v>44412</v>
      </c>
      <c r="B562" s="2">
        <v>14.611452895437171</v>
      </c>
      <c r="C562" s="2">
        <v>8.2487294219981013</v>
      </c>
      <c r="D562" s="2">
        <v>10.668968055339899</v>
      </c>
      <c r="E562" s="2">
        <v>23.469577946864373</v>
      </c>
      <c r="F562" s="2">
        <v>25.563467163056288</v>
      </c>
      <c r="G562" s="2">
        <v>25.643363740553806</v>
      </c>
      <c r="H562" s="2">
        <v>27.461853937630739</v>
      </c>
    </row>
    <row r="563" spans="1:8" x14ac:dyDescent="0.2">
      <c r="A563" s="15">
        <f>DATE(2021,8,5)</f>
        <v>44413</v>
      </c>
      <c r="B563" s="2">
        <v>14.954318356476071</v>
      </c>
      <c r="C563" s="2">
        <v>8.2661975291061331</v>
      </c>
      <c r="D563" s="2">
        <v>10.691197320902113</v>
      </c>
      <c r="E563" s="2">
        <v>23.537985208707489</v>
      </c>
      <c r="F563" s="2">
        <v>25.636807287289386</v>
      </c>
      <c r="G563" s="2">
        <v>25.71689333270799</v>
      </c>
      <c r="H563" s="2">
        <v>27.539720402303214</v>
      </c>
    </row>
    <row r="564" spans="1:8" x14ac:dyDescent="0.2">
      <c r="A564" s="15">
        <f>DATE(2021,8,6)</f>
        <v>44414</v>
      </c>
      <c r="B564" s="2">
        <v>14.994813581195855</v>
      </c>
      <c r="C564" s="2">
        <v>8.2877746042451452</v>
      </c>
      <c r="D564" s="2">
        <v>10.71762933802194</v>
      </c>
      <c r="E564" s="2">
        <v>23.606430371007981</v>
      </c>
      <c r="F564" s="2">
        <v>25.71019024861474</v>
      </c>
      <c r="G564" s="2">
        <v>25.790465956191209</v>
      </c>
      <c r="H564" s="2">
        <v>27.617634435610029</v>
      </c>
    </row>
    <row r="565" spans="1:8" x14ac:dyDescent="0.2">
      <c r="A565" s="15">
        <f>DATE(2021,8,9)</f>
        <v>44417</v>
      </c>
      <c r="B565" s="2">
        <v>14.991592269711118</v>
      </c>
      <c r="C565" s="2">
        <v>8.3093559796198804</v>
      </c>
      <c r="D565" s="2">
        <v>10.744067666858935</v>
      </c>
      <c r="E565" s="2">
        <v>23.674913454764223</v>
      </c>
      <c r="F565" s="2">
        <v>25.783616072052929</v>
      </c>
      <c r="G565" s="2">
        <v>25.864081636186388</v>
      </c>
      <c r="H565" s="2">
        <v>27.695596066610829</v>
      </c>
    </row>
    <row r="566" spans="1:8" x14ac:dyDescent="0.2">
      <c r="A566" s="15">
        <f>DATE(2021,8,10)</f>
        <v>44418</v>
      </c>
      <c r="B566" s="2">
        <v>15.029590867560016</v>
      </c>
      <c r="C566" s="2">
        <v>8.3309416560873863</v>
      </c>
      <c r="D566" s="2">
        <v>10.770512308920255</v>
      </c>
      <c r="E566" s="2">
        <v>23.743434480986302</v>
      </c>
      <c r="F566" s="2">
        <v>25.857084782639216</v>
      </c>
      <c r="G566" s="2">
        <v>25.937740397891297</v>
      </c>
      <c r="H566" s="2">
        <v>27.773605324383091</v>
      </c>
    </row>
    <row r="567" spans="1:8" x14ac:dyDescent="0.2">
      <c r="A567" s="15">
        <f>DATE(2021,8,11)</f>
        <v>44419</v>
      </c>
      <c r="B567" s="2">
        <v>15.043128203399704</v>
      </c>
      <c r="C567" s="2">
        <v>8.3525316345048441</v>
      </c>
      <c r="D567" s="2">
        <v>10.796963265713444</v>
      </c>
      <c r="E567" s="2">
        <v>23.811993470695914</v>
      </c>
      <c r="F567" s="2">
        <v>25.930596405423501</v>
      </c>
      <c r="G567" s="2">
        <v>26.011442266518415</v>
      </c>
      <c r="H567" s="2">
        <v>27.851662238022001</v>
      </c>
    </row>
    <row r="568" spans="1:8" x14ac:dyDescent="0.2">
      <c r="A568" s="15">
        <f>DATE(2021,8,12)</f>
        <v>44420</v>
      </c>
      <c r="B568" s="2">
        <v>15.136459122800995</v>
      </c>
      <c r="C568" s="2">
        <v>8.3741259157296124</v>
      </c>
      <c r="D568" s="2">
        <v>10.82342053874641</v>
      </c>
      <c r="E568" s="2">
        <v>23.880590444926387</v>
      </c>
      <c r="F568" s="2">
        <v>26.004150965470263</v>
      </c>
      <c r="G568" s="2">
        <v>26.085187267294984</v>
      </c>
      <c r="H568" s="2">
        <v>27.929766836640546</v>
      </c>
    </row>
    <row r="569" spans="1:8" x14ac:dyDescent="0.2">
      <c r="A569" s="15">
        <f>DATE(2021,8,13)</f>
        <v>44421</v>
      </c>
      <c r="B569" s="2">
        <v>15.191271918711259</v>
      </c>
      <c r="C569" s="2">
        <v>8.3957245006192274</v>
      </c>
      <c r="D569" s="2">
        <v>10.84988412952741</v>
      </c>
      <c r="E569" s="2">
        <v>23.949225424722709</v>
      </c>
      <c r="F569" s="2">
        <v>26.077748487858621</v>
      </c>
      <c r="G569" s="2">
        <v>26.158975425462948</v>
      </c>
      <c r="H569" s="2">
        <v>28.007919149369439</v>
      </c>
    </row>
    <row r="570" spans="1:8" x14ac:dyDescent="0.2">
      <c r="A570" s="15">
        <f>DATE(2021,8,16)</f>
        <v>44424</v>
      </c>
      <c r="B570" s="2">
        <v>15.112768627266981</v>
      </c>
      <c r="C570" s="2">
        <v>8.4173273900314047</v>
      </c>
      <c r="D570" s="2">
        <v>10.876354039565062</v>
      </c>
      <c r="E570" s="2">
        <v>24.017898431141614</v>
      </c>
      <c r="F570" s="2">
        <v>26.151388997682435</v>
      </c>
      <c r="G570" s="2">
        <v>26.232806766279193</v>
      </c>
      <c r="H570" s="2">
        <v>28.086119205357331</v>
      </c>
    </row>
    <row r="571" spans="1:8" x14ac:dyDescent="0.2">
      <c r="A571" s="15">
        <f>DATE(2021,8,17)</f>
        <v>44425</v>
      </c>
      <c r="B571" s="2">
        <v>14.845954650146066</v>
      </c>
      <c r="C571" s="2">
        <v>8.4389345848240094</v>
      </c>
      <c r="D571" s="2">
        <v>10.902830270368336</v>
      </c>
      <c r="E571" s="2">
        <v>24.086609485251341</v>
      </c>
      <c r="F571" s="2">
        <v>26.225072520050087</v>
      </c>
      <c r="G571" s="2">
        <v>26.306681315015169</v>
      </c>
      <c r="H571" s="2">
        <v>28.1643670337705</v>
      </c>
    </row>
    <row r="572" spans="1:8" x14ac:dyDescent="0.2">
      <c r="A572" s="15">
        <f>DATE(2021,8,18)</f>
        <v>44426</v>
      </c>
      <c r="B572" s="2">
        <v>14.375045371695849</v>
      </c>
      <c r="C572" s="2">
        <v>8.4605460858550927</v>
      </c>
      <c r="D572" s="2">
        <v>10.92931282344658</v>
      </c>
      <c r="E572" s="2">
        <v>24.155358608131916</v>
      </c>
      <c r="F572" s="2">
        <v>26.29879908008472</v>
      </c>
      <c r="G572" s="2">
        <v>26.380599096957226</v>
      </c>
      <c r="H572" s="2">
        <v>28.242662663793158</v>
      </c>
    </row>
    <row r="573" spans="1:8" x14ac:dyDescent="0.2">
      <c r="A573" s="15">
        <f>DATE(2021,8,19)</f>
        <v>44427</v>
      </c>
      <c r="B573" s="2">
        <v>14.45081910192909</v>
      </c>
      <c r="C573" s="2">
        <v>8.4821618939828536</v>
      </c>
      <c r="D573" s="2">
        <v>10.955801700309499</v>
      </c>
      <c r="E573" s="2">
        <v>24.22414582087502</v>
      </c>
      <c r="F573" s="2">
        <v>26.372568702924127</v>
      </c>
      <c r="G573" s="2">
        <v>26.454560137406524</v>
      </c>
      <c r="H573" s="2">
        <v>28.321006124627335</v>
      </c>
    </row>
    <row r="574" spans="1:8" x14ac:dyDescent="0.2">
      <c r="A574" s="15">
        <f>DATE(2021,8,20)</f>
        <v>44428</v>
      </c>
      <c r="B574" s="2">
        <v>14.847208329277684</v>
      </c>
      <c r="C574" s="2">
        <v>8.5037820100657182</v>
      </c>
      <c r="D574" s="2">
        <v>10.982296902467127</v>
      </c>
      <c r="E574" s="2">
        <v>24.292971144584019</v>
      </c>
      <c r="F574" s="2">
        <v>26.446381413720754</v>
      </c>
      <c r="G574" s="2">
        <v>26.528564461678993</v>
      </c>
      <c r="H574" s="2">
        <v>28.399397445492848</v>
      </c>
    </row>
    <row r="575" spans="1:8" x14ac:dyDescent="0.2">
      <c r="A575" s="15">
        <f>DATE(2021,8,23)</f>
        <v>44431</v>
      </c>
      <c r="B575" s="2">
        <v>15.103318058143378</v>
      </c>
      <c r="C575" s="2">
        <v>8.5254064349622247</v>
      </c>
      <c r="D575" s="2">
        <v>11.0087984314299</v>
      </c>
      <c r="E575" s="2">
        <v>24.361834600373957</v>
      </c>
      <c r="F575" s="2">
        <v>26.520237237641787</v>
      </c>
      <c r="G575" s="2">
        <v>26.602612095105393</v>
      </c>
      <c r="H575" s="2">
        <v>28.477836655627421</v>
      </c>
    </row>
    <row r="576" spans="1:8" x14ac:dyDescent="0.2">
      <c r="A576" s="15">
        <f>DATE(2021,8,24)</f>
        <v>44432</v>
      </c>
      <c r="B576" s="2">
        <v>15.313324462890844</v>
      </c>
      <c r="C576" s="2">
        <v>8.5470351695311031</v>
      </c>
      <c r="D576" s="2">
        <v>11.035306288708613</v>
      </c>
      <c r="E576" s="2">
        <v>24.430736209371574</v>
      </c>
      <c r="F576" s="2">
        <v>26.594136199869055</v>
      </c>
      <c r="G576" s="2">
        <v>26.676703063031294</v>
      </c>
      <c r="H576" s="2">
        <v>28.556323784286565</v>
      </c>
    </row>
    <row r="577" spans="1:8" x14ac:dyDescent="0.2">
      <c r="A577" s="15">
        <f>DATE(2021,8,25)</f>
        <v>44433</v>
      </c>
      <c r="B577" s="2">
        <v>15.542226955818528</v>
      </c>
      <c r="C577" s="2">
        <v>8.5686682146312698</v>
      </c>
      <c r="D577" s="2">
        <v>11.061820475814388</v>
      </c>
      <c r="E577" s="2">
        <v>24.499675992715385</v>
      </c>
      <c r="F577" s="2">
        <v>26.668078325599211</v>
      </c>
      <c r="G577" s="2">
        <v>26.750837390817185</v>
      </c>
      <c r="H577" s="2">
        <v>28.634858860743815</v>
      </c>
    </row>
    <row r="578" spans="1:8" x14ac:dyDescent="0.2">
      <c r="A578" s="15">
        <f>DATE(2021,8,26)</f>
        <v>44434</v>
      </c>
      <c r="B578" s="2">
        <v>15.247508833514244</v>
      </c>
      <c r="C578" s="2">
        <v>8.5903055711217693</v>
      </c>
      <c r="D578" s="2">
        <v>11.088340994258751</v>
      </c>
      <c r="E578" s="2">
        <v>24.568653971555499</v>
      </c>
      <c r="F578" s="2">
        <v>26.742063640043455</v>
      </c>
      <c r="G578" s="2">
        <v>26.825015103838258</v>
      </c>
      <c r="H578" s="2">
        <v>28.713441914290392</v>
      </c>
    </row>
    <row r="579" spans="1:8" x14ac:dyDescent="0.2">
      <c r="A579" s="15">
        <f>DATE(2021,8,27)</f>
        <v>44435</v>
      </c>
      <c r="B579" s="2">
        <v>15.599049678392962</v>
      </c>
      <c r="C579" s="2">
        <v>8.6119472398618715</v>
      </c>
      <c r="D579" s="2">
        <v>11.114867845553555</v>
      </c>
      <c r="E579" s="2">
        <v>24.637670167053827</v>
      </c>
      <c r="F579" s="2">
        <v>26.81609216842784</v>
      </c>
      <c r="G579" s="2">
        <v>26.899236227484625</v>
      </c>
      <c r="H579" s="2">
        <v>28.792072974235559</v>
      </c>
    </row>
    <row r="580" spans="1:8" x14ac:dyDescent="0.2">
      <c r="A580" s="15">
        <f>DATE(2021,8,30)</f>
        <v>44438</v>
      </c>
      <c r="B580" s="2">
        <v>15.737991540380447</v>
      </c>
      <c r="C580" s="2">
        <v>8.6335932217109992</v>
      </c>
      <c r="D580" s="2">
        <v>11.141401031211018</v>
      </c>
      <c r="E580" s="2">
        <v>24.706724600383989</v>
      </c>
      <c r="F580" s="2">
        <v>26.890163935993105</v>
      </c>
      <c r="G580" s="2">
        <v>26.973500787161253</v>
      </c>
      <c r="H580" s="2">
        <v>28.870752069906413</v>
      </c>
    </row>
    <row r="581" spans="1:8" x14ac:dyDescent="0.2">
      <c r="A581" s="15">
        <f>DATE(2021,8,31)</f>
        <v>44439</v>
      </c>
      <c r="B581" s="2">
        <v>15.769255873890907</v>
      </c>
      <c r="C581" s="2">
        <v>8.6552435175287314</v>
      </c>
      <c r="D581" s="2">
        <v>11.167940552743728</v>
      </c>
      <c r="E581" s="2">
        <v>24.775817292731283</v>
      </c>
      <c r="F581" s="2">
        <v>26.964278967994716</v>
      </c>
      <c r="G581" s="2">
        <v>27.047808808287964</v>
      </c>
      <c r="H581" s="2">
        <v>28.949479230647945</v>
      </c>
    </row>
    <row r="582" spans="1:8" x14ac:dyDescent="0.2">
      <c r="A582" s="15">
        <f>DATE(2021,9,1)</f>
        <v>44440</v>
      </c>
      <c r="B582" s="2">
        <v>15.83887483497346</v>
      </c>
      <c r="C582" s="2">
        <v>8.6768981281748268</v>
      </c>
      <c r="D582" s="2">
        <v>11.194486411664627</v>
      </c>
      <c r="E582" s="2">
        <v>24.866145856265675</v>
      </c>
      <c r="F582" s="2">
        <v>27.060007316115041</v>
      </c>
      <c r="G582" s="2">
        <v>27.143744558156399</v>
      </c>
      <c r="H582" s="2">
        <v>29.050162365961985</v>
      </c>
    </row>
    <row r="583" spans="1:8" x14ac:dyDescent="0.2">
      <c r="A583" s="15">
        <f>DATE(2021,9,2)</f>
        <v>44441</v>
      </c>
      <c r="B583" s="2">
        <v>15.964837393524256</v>
      </c>
      <c r="C583" s="2">
        <v>8.6985570545091928</v>
      </c>
      <c r="D583" s="2">
        <v>11.221038609487044</v>
      </c>
      <c r="E583" s="2">
        <v>24.956539811071931</v>
      </c>
      <c r="F583" s="2">
        <v>27.15580784136036</v>
      </c>
      <c r="G583" s="2">
        <v>27.239752750581616</v>
      </c>
      <c r="H583" s="2">
        <v>29.150924114185496</v>
      </c>
    </row>
    <row r="584" spans="1:8" x14ac:dyDescent="0.2">
      <c r="A584" s="15">
        <f>DATE(2021,9,3)</f>
        <v>44442</v>
      </c>
      <c r="B584" s="2">
        <v>15.955783254659783</v>
      </c>
      <c r="C584" s="2">
        <v>8.7202202973919665</v>
      </c>
      <c r="D584" s="2">
        <v>11.24759714772463</v>
      </c>
      <c r="E584" s="2">
        <v>25.046999204488539</v>
      </c>
      <c r="F584" s="2">
        <v>27.251680598150685</v>
      </c>
      <c r="G584" s="2">
        <v>27.335833440266065</v>
      </c>
      <c r="H584" s="2">
        <v>29.251764536699042</v>
      </c>
    </row>
    <row r="585" spans="1:8" x14ac:dyDescent="0.2">
      <c r="A585" s="15">
        <f>DATE(2021,9,6)</f>
        <v>44445</v>
      </c>
      <c r="B585" s="2">
        <v>16.094434737795016</v>
      </c>
      <c r="C585" s="2">
        <v>8.7418878576833947</v>
      </c>
      <c r="D585" s="2">
        <v>11.274162027891421</v>
      </c>
      <c r="E585" s="2">
        <v>25.137524083888273</v>
      </c>
      <c r="F585" s="2">
        <v>27.347625640947061</v>
      </c>
      <c r="G585" s="2">
        <v>27.431986681953589</v>
      </c>
      <c r="H585" s="2">
        <v>29.352683694931159</v>
      </c>
    </row>
    <row r="586" spans="1:8" x14ac:dyDescent="0.2">
      <c r="A586" s="15">
        <f>DATE(2021,9,8)</f>
        <v>44447</v>
      </c>
      <c r="B586" s="2">
        <v>15.704246361458486</v>
      </c>
      <c r="C586" s="2">
        <v>8.7635597362439412</v>
      </c>
      <c r="D586" s="2">
        <v>11.300733251501827</v>
      </c>
      <c r="E586" s="2">
        <v>25.228114496678192</v>
      </c>
      <c r="F586" s="2">
        <v>27.443643024251596</v>
      </c>
      <c r="G586" s="2">
        <v>27.528212530429297</v>
      </c>
      <c r="H586" s="2">
        <v>29.453681650358309</v>
      </c>
    </row>
    <row r="587" spans="1:8" x14ac:dyDescent="0.2">
      <c r="A587" s="15">
        <f>DATE(2021,9,9)</f>
        <v>44448</v>
      </c>
      <c r="B587" s="2">
        <v>15.913238333998224</v>
      </c>
      <c r="C587" s="2">
        <v>8.7852359339342101</v>
      </c>
      <c r="D587" s="2">
        <v>11.327310820070592</v>
      </c>
      <c r="E587" s="2">
        <v>25.31877049029967</v>
      </c>
      <c r="F587" s="2">
        <v>27.539732802607464</v>
      </c>
      <c r="G587" s="2">
        <v>27.624511040519685</v>
      </c>
      <c r="H587" s="2">
        <v>29.55475846450495</v>
      </c>
    </row>
    <row r="588" spans="1:8" x14ac:dyDescent="0.2">
      <c r="A588" s="15">
        <f>DATE(2021,9,10)</f>
        <v>44449</v>
      </c>
      <c r="B588" s="2">
        <v>15.695790655532971</v>
      </c>
      <c r="C588" s="2">
        <v>8.8069164516149989</v>
      </c>
      <c r="D588" s="2">
        <v>11.353894735112814</v>
      </c>
      <c r="E588" s="2">
        <v>25.409492112228449</v>
      </c>
      <c r="F588" s="2">
        <v>27.635895030598999</v>
      </c>
      <c r="G588" s="2">
        <v>27.720882267092659</v>
      </c>
      <c r="H588" s="2">
        <v>29.655914198943599</v>
      </c>
    </row>
    <row r="589" spans="1:8" x14ac:dyDescent="0.2">
      <c r="A589" s="15">
        <f>DATE(2021,9,13)</f>
        <v>44452</v>
      </c>
      <c r="B589" s="2">
        <v>15.812955997377665</v>
      </c>
      <c r="C589" s="2">
        <v>8.8286012901472635</v>
      </c>
      <c r="D589" s="2">
        <v>11.380484998143992</v>
      </c>
      <c r="E589" s="2">
        <v>25.500279409974613</v>
      </c>
      <c r="F589" s="2">
        <v>27.732129762851667</v>
      </c>
      <c r="G589" s="2">
        <v>27.817326265057549</v>
      </c>
      <c r="H589" s="2">
        <v>29.757148915294859</v>
      </c>
    </row>
    <row r="590" spans="1:8" x14ac:dyDescent="0.2">
      <c r="A590" s="15">
        <f>DATE(2021,9,14)</f>
        <v>44453</v>
      </c>
      <c r="B590" s="2">
        <v>15.316075486886582</v>
      </c>
      <c r="C590" s="2">
        <v>8.8502904503921176</v>
      </c>
      <c r="D590" s="2">
        <v>11.40708161067996</v>
      </c>
      <c r="E590" s="2">
        <v>25.59113243108262</v>
      </c>
      <c r="F590" s="2">
        <v>27.828437054032108</v>
      </c>
      <c r="G590" s="2">
        <v>27.91384308936513</v>
      </c>
      <c r="H590" s="2">
        <v>29.858462675227379</v>
      </c>
    </row>
    <row r="591" spans="1:8" x14ac:dyDescent="0.2">
      <c r="A591" s="15">
        <f>DATE(2021,9,15)</f>
        <v>44454</v>
      </c>
      <c r="B591" s="2">
        <v>15.576217694248131</v>
      </c>
      <c r="C591" s="2">
        <v>8.8719839332108918</v>
      </c>
      <c r="D591" s="2">
        <v>11.433684574236924</v>
      </c>
      <c r="E591" s="2">
        <v>25.682051223131431</v>
      </c>
      <c r="F591" s="2">
        <v>27.924816958848254</v>
      </c>
      <c r="G591" s="2">
        <v>28.010432795007745</v>
      </c>
      <c r="H591" s="2">
        <v>29.959855540458079</v>
      </c>
    </row>
    <row r="592" spans="1:8" x14ac:dyDescent="0.2">
      <c r="A592" s="15">
        <f>DATE(2021,9,16)</f>
        <v>44455</v>
      </c>
      <c r="B592" s="2">
        <v>15.489957499898832</v>
      </c>
      <c r="C592" s="2">
        <v>8.8936817394650305</v>
      </c>
      <c r="D592" s="2">
        <v>11.460293890331451</v>
      </c>
      <c r="E592" s="2">
        <v>25.773035833734362</v>
      </c>
      <c r="F592" s="2">
        <v>28.0212695320492</v>
      </c>
      <c r="G592" s="2">
        <v>28.107095437019169</v>
      </c>
      <c r="H592" s="2">
        <v>30.061327572751971</v>
      </c>
    </row>
    <row r="593" spans="1:8" x14ac:dyDescent="0.2">
      <c r="A593" s="15">
        <f>DATE(2021,9,17)</f>
        <v>44456</v>
      </c>
      <c r="B593" s="2">
        <v>15.06876108095183</v>
      </c>
      <c r="C593" s="2">
        <v>8.9153838700162016</v>
      </c>
      <c r="D593" s="2">
        <v>11.486909560480463</v>
      </c>
      <c r="E593" s="2">
        <v>25.864086310539225</v>
      </c>
      <c r="F593" s="2">
        <v>28.117794828425335</v>
      </c>
      <c r="G593" s="2">
        <v>28.20383107047477</v>
      </c>
      <c r="H593" s="2">
        <v>30.162878833922299</v>
      </c>
    </row>
    <row r="594" spans="1:8" x14ac:dyDescent="0.2">
      <c r="A594" s="15">
        <f>DATE(2021,9,20)</f>
        <v>44459</v>
      </c>
      <c r="B594" s="2">
        <v>14.237468921572226</v>
      </c>
      <c r="C594" s="2">
        <v>8.9370903257262277</v>
      </c>
      <c r="D594" s="2">
        <v>11.51353158620123</v>
      </c>
      <c r="E594" s="2">
        <v>25.955202701228352</v>
      </c>
      <c r="F594" s="2">
        <v>28.214392902808406</v>
      </c>
      <c r="G594" s="2">
        <v>28.300639750491531</v>
      </c>
      <c r="H594" s="2">
        <v>30.264509385830607</v>
      </c>
    </row>
    <row r="595" spans="1:8" x14ac:dyDescent="0.2">
      <c r="A595" s="15">
        <f>DATE(2021,9,21)</f>
        <v>44460</v>
      </c>
      <c r="B595" s="2">
        <v>14.256429398106651</v>
      </c>
      <c r="C595" s="2">
        <v>8.9588011074570826</v>
      </c>
      <c r="D595" s="2">
        <v>11.540159969011432</v>
      </c>
      <c r="E595" s="2">
        <v>26.04638505351857</v>
      </c>
      <c r="F595" s="2">
        <v>28.31106381007147</v>
      </c>
      <c r="G595" s="2">
        <v>28.397521532228009</v>
      </c>
      <c r="H595" s="2">
        <v>30.36621929038672</v>
      </c>
    </row>
    <row r="596" spans="1:8" x14ac:dyDescent="0.2">
      <c r="A596" s="15">
        <f>DATE(2021,9,22)</f>
        <v>44461</v>
      </c>
      <c r="B596" s="2">
        <v>14.41616554220626</v>
      </c>
      <c r="C596" s="2">
        <v>8.9805162160709227</v>
      </c>
      <c r="D596" s="2">
        <v>11.566794710429074</v>
      </c>
      <c r="E596" s="2">
        <v>26.137633415161243</v>
      </c>
      <c r="F596" s="2">
        <v>28.40780760512893</v>
      </c>
      <c r="G596" s="2">
        <v>28.494476470884432</v>
      </c>
      <c r="H596" s="2">
        <v>30.468008609548814</v>
      </c>
    </row>
    <row r="597" spans="1:8" x14ac:dyDescent="0.2">
      <c r="A597" s="15">
        <f>DATE(2021,9,23)</f>
        <v>44462</v>
      </c>
      <c r="B597" s="2">
        <v>15.049350517196425</v>
      </c>
      <c r="C597" s="2">
        <v>9.0022356524300804</v>
      </c>
      <c r="D597" s="2">
        <v>11.593435811972519</v>
      </c>
      <c r="E597" s="2">
        <v>26.228947833942321</v>
      </c>
      <c r="F597" s="2">
        <v>28.504624342936658</v>
      </c>
      <c r="G597" s="2">
        <v>28.591504621702725</v>
      </c>
      <c r="H597" s="2">
        <v>30.569877405323421</v>
      </c>
    </row>
    <row r="598" spans="1:8" x14ac:dyDescent="0.2">
      <c r="A598" s="15">
        <f>DATE(2021,9,24)</f>
        <v>44463</v>
      </c>
      <c r="B598" s="2">
        <v>15.216325932334017</v>
      </c>
      <c r="C598" s="2">
        <v>9.0280545060370319</v>
      </c>
      <c r="D598" s="2">
        <v>11.62427587775403</v>
      </c>
      <c r="E598" s="2">
        <v>26.320328357682321</v>
      </c>
      <c r="F598" s="2">
        <v>28.601514078491896</v>
      </c>
      <c r="G598" s="2">
        <v>28.688606039966523</v>
      </c>
      <c r="H598" s="2">
        <v>30.671825739765499</v>
      </c>
    </row>
    <row r="599" spans="1:8" x14ac:dyDescent="0.2">
      <c r="A599" s="15">
        <f>DATE(2021,9,27)</f>
        <v>44466</v>
      </c>
      <c r="B599" s="2">
        <v>15.095063723639246</v>
      </c>
      <c r="C599" s="2">
        <v>9.053879475235993</v>
      </c>
      <c r="D599" s="2">
        <v>11.655124466524835</v>
      </c>
      <c r="E599" s="2">
        <v>26.41177503423642</v>
      </c>
      <c r="F599" s="2">
        <v>28.698476866833399</v>
      </c>
      <c r="G599" s="2">
        <v>28.785780781001179</v>
      </c>
      <c r="H599" s="2">
        <v>30.773853674978469</v>
      </c>
    </row>
    <row r="600" spans="1:8" x14ac:dyDescent="0.2">
      <c r="A600" s="15">
        <f>DATE(2021,9,28)</f>
        <v>44467</v>
      </c>
      <c r="B600" s="2">
        <v>14.091169111972347</v>
      </c>
      <c r="C600" s="2">
        <v>9.0797105614755402</v>
      </c>
      <c r="D600" s="2">
        <v>11.685981580640338</v>
      </c>
      <c r="E600" s="2">
        <v>26.503287911494411</v>
      </c>
      <c r="F600" s="2">
        <v>28.795512763041419</v>
      </c>
      <c r="G600" s="2">
        <v>28.883028900173869</v>
      </c>
      <c r="H600" s="2">
        <v>30.875961273114203</v>
      </c>
    </row>
    <row r="601" spans="1:8" x14ac:dyDescent="0.2">
      <c r="A601" s="15">
        <f>DATE(2021,9,29)</f>
        <v>44468</v>
      </c>
      <c r="B601" s="2">
        <v>14.174586118603205</v>
      </c>
      <c r="C601" s="2">
        <v>9.1055477662045803</v>
      </c>
      <c r="D601" s="2">
        <v>11.716847222456629</v>
      </c>
      <c r="E601" s="2">
        <v>26.594867037380766</v>
      </c>
      <c r="F601" s="2">
        <v>28.892621822237686</v>
      </c>
      <c r="G601" s="2">
        <v>28.980350452893511</v>
      </c>
      <c r="H601" s="2">
        <v>30.978148596373156</v>
      </c>
    </row>
    <row r="602" spans="1:8" x14ac:dyDescent="0.2">
      <c r="A602" s="15">
        <f>DATE(2021,9,30)</f>
        <v>44469</v>
      </c>
      <c r="B602" s="2">
        <v>13.793935425045944</v>
      </c>
      <c r="C602" s="2">
        <v>9.1313910908723752</v>
      </c>
      <c r="D602" s="2">
        <v>11.747721394330402</v>
      </c>
      <c r="E602" s="2">
        <v>26.686512459854629</v>
      </c>
      <c r="F602" s="2">
        <v>28.989804099585559</v>
      </c>
      <c r="G602" s="2">
        <v>29.07774549461093</v>
      </c>
      <c r="H602" s="2">
        <v>31.080415707004306</v>
      </c>
    </row>
    <row r="603" spans="1:8" x14ac:dyDescent="0.2">
      <c r="A603" s="15">
        <f>DATE(2021,10,1)</f>
        <v>44470</v>
      </c>
      <c r="B603" s="2">
        <v>14.092078755289904</v>
      </c>
      <c r="C603" s="2">
        <v>9.1572405369285246</v>
      </c>
      <c r="D603" s="2">
        <v>11.778604098619061</v>
      </c>
      <c r="E603" s="2">
        <v>26.77931891173051</v>
      </c>
      <c r="F603" s="2">
        <v>29.088174271082281</v>
      </c>
      <c r="G603" s="2">
        <v>29.176329462793269</v>
      </c>
      <c r="H603" s="2">
        <v>31.183895383746886</v>
      </c>
    </row>
    <row r="604" spans="1:8" x14ac:dyDescent="0.2">
      <c r="A604" s="15">
        <f>DATE(2021,10,4)</f>
        <v>44473</v>
      </c>
      <c r="B604" s="2">
        <v>13.605175283406723</v>
      </c>
      <c r="C604" s="2">
        <v>9.1830961058229743</v>
      </c>
      <c r="D604" s="2">
        <v>11.809495337680609</v>
      </c>
      <c r="E604" s="2">
        <v>26.872193350618922</v>
      </c>
      <c r="F604" s="2">
        <v>29.186619461614093</v>
      </c>
      <c r="G604" s="2">
        <v>29.27498872512291</v>
      </c>
      <c r="H604" s="2">
        <v>31.287456751132869</v>
      </c>
    </row>
    <row r="605" spans="1:8" x14ac:dyDescent="0.2">
      <c r="A605" s="15">
        <f>DATE(2021,10,5)</f>
        <v>44474</v>
      </c>
      <c r="B605" s="2">
        <v>14.017792901045212</v>
      </c>
      <c r="C605" s="2">
        <v>9.2089577990060114</v>
      </c>
      <c r="D605" s="2">
        <v>11.840395113873736</v>
      </c>
      <c r="E605" s="2">
        <v>26.965135826324961</v>
      </c>
      <c r="F605" s="2">
        <v>29.285139728391997</v>
      </c>
      <c r="G605" s="2">
        <v>29.373723339106238</v>
      </c>
      <c r="H605" s="2">
        <v>31.391099873651871</v>
      </c>
    </row>
    <row r="606" spans="1:8" x14ac:dyDescent="0.2">
      <c r="A606" s="15">
        <f>DATE(2021,10,6)</f>
        <v>44475</v>
      </c>
      <c r="B606" s="2">
        <v>14.166789446420625</v>
      </c>
      <c r="C606" s="2">
        <v>9.2348256179282764</v>
      </c>
      <c r="D606" s="2">
        <v>11.871303429557779</v>
      </c>
      <c r="E606" s="2">
        <v>27.058146388690197</v>
      </c>
      <c r="F606" s="2">
        <v>29.383735128670629</v>
      </c>
      <c r="G606" s="2">
        <v>29.472533362293586</v>
      </c>
      <c r="H606" s="2">
        <v>31.49482481584436</v>
      </c>
    </row>
    <row r="607" spans="1:8" x14ac:dyDescent="0.2">
      <c r="A607" s="15">
        <f>DATE(2021,10,7)</f>
        <v>44476</v>
      </c>
      <c r="B607" s="2">
        <v>14.606703307427882</v>
      </c>
      <c r="C607" s="2">
        <v>9.2606995640407419</v>
      </c>
      <c r="D607" s="2">
        <v>11.902220287092714</v>
      </c>
      <c r="E607" s="2">
        <v>27.15122508759271</v>
      </c>
      <c r="F607" s="2">
        <v>29.482405719748272</v>
      </c>
      <c r="G607" s="2">
        <v>29.571418852279209</v>
      </c>
      <c r="H607" s="2">
        <v>31.59863164230179</v>
      </c>
    </row>
    <row r="608" spans="1:8" x14ac:dyDescent="0.2">
      <c r="A608" s="15">
        <f>DATE(2021,10,8)</f>
        <v>44477</v>
      </c>
      <c r="B608" s="2">
        <v>14.53975078171894</v>
      </c>
      <c r="C608" s="2">
        <v>9.2865796387947341</v>
      </c>
      <c r="D608" s="2">
        <v>11.933145688839163</v>
      </c>
      <c r="E608" s="2">
        <v>27.244371972947157</v>
      </c>
      <c r="F608" s="2">
        <v>29.581151558966901</v>
      </c>
      <c r="G608" s="2">
        <v>29.670379866701381</v>
      </c>
      <c r="H608" s="2">
        <v>31.702520417666591</v>
      </c>
    </row>
    <row r="609" spans="1:8" x14ac:dyDescent="0.2">
      <c r="A609" s="15">
        <f>DATE(2021,10,11)</f>
        <v>44480</v>
      </c>
      <c r="B609" s="2">
        <v>14.322237452382748</v>
      </c>
      <c r="C609" s="2">
        <v>9.3124658436418937</v>
      </c>
      <c r="D609" s="2">
        <v>11.96407963715842</v>
      </c>
      <c r="E609" s="2">
        <v>27.337587094704709</v>
      </c>
      <c r="F609" s="2">
        <v>29.679972703712252</v>
      </c>
      <c r="G609" s="2">
        <v>29.769416463242361</v>
      </c>
      <c r="H609" s="2">
        <v>31.806491206632238</v>
      </c>
    </row>
    <row r="610" spans="1:8" x14ac:dyDescent="0.2">
      <c r="A610" s="15">
        <f>DATE(2021,10,13)</f>
        <v>44482</v>
      </c>
      <c r="B610" s="2">
        <v>14.151453024213811</v>
      </c>
      <c r="C610" s="2">
        <v>9.3383581800342554</v>
      </c>
      <c r="D610" s="2">
        <v>11.995022134412435</v>
      </c>
      <c r="E610" s="2">
        <v>27.430870502853153</v>
      </c>
      <c r="F610" s="2">
        <v>29.778869211413795</v>
      </c>
      <c r="G610" s="2">
        <v>29.868528699628506</v>
      </c>
      <c r="H610" s="2">
        <v>31.910544073943271</v>
      </c>
    </row>
    <row r="611" spans="1:8" x14ac:dyDescent="0.2">
      <c r="A611" s="15">
        <f>DATE(2021,10,14)</f>
        <v>44483</v>
      </c>
      <c r="B611" s="2">
        <v>14.934956399615462</v>
      </c>
      <c r="C611" s="2">
        <v>9.3642566494241528</v>
      </c>
      <c r="D611" s="2">
        <v>12.02597318296379</v>
      </c>
      <c r="E611" s="2">
        <v>27.524222247416908</v>
      </c>
      <c r="F611" s="2">
        <v>29.877841139544813</v>
      </c>
      <c r="G611" s="2">
        <v>29.967716633630225</v>
      </c>
      <c r="H611" s="2">
        <v>32.014679084395326</v>
      </c>
    </row>
    <row r="612" spans="1:8" x14ac:dyDescent="0.2">
      <c r="A612" s="15">
        <f>DATE(2021,10,15)</f>
        <v>44484</v>
      </c>
      <c r="B612" s="2">
        <v>15.506458593806437</v>
      </c>
      <c r="C612" s="2">
        <v>9.3901612532642833</v>
      </c>
      <c r="D612" s="2">
        <v>12.056932785175722</v>
      </c>
      <c r="E612" s="2">
        <v>27.617642378457031</v>
      </c>
      <c r="F612" s="2">
        <v>29.976888545622415</v>
      </c>
      <c r="G612" s="2">
        <v>30.066980323062076</v>
      </c>
      <c r="H612" s="2">
        <v>32.118896302835218</v>
      </c>
    </row>
    <row r="613" spans="1:8" x14ac:dyDescent="0.2">
      <c r="A613" s="15">
        <f>DATE(2021,10,18)</f>
        <v>44487</v>
      </c>
      <c r="B613" s="2">
        <v>15.784326536322046</v>
      </c>
      <c r="C613" s="2">
        <v>9.4160719930076908</v>
      </c>
      <c r="D613" s="2">
        <v>12.087900943412144</v>
      </c>
      <c r="E613" s="2">
        <v>27.71113094607125</v>
      </c>
      <c r="F613" s="2">
        <v>30.076011487207602</v>
      </c>
      <c r="G613" s="2">
        <v>30.166319825782772</v>
      </c>
      <c r="H613" s="2">
        <v>32.223195794160951</v>
      </c>
    </row>
    <row r="614" spans="1:8" x14ac:dyDescent="0.2">
      <c r="A614" s="15">
        <f>DATE(2021,10,19)</f>
        <v>44488</v>
      </c>
      <c r="B614" s="2">
        <v>16.464693024733968</v>
      </c>
      <c r="C614" s="2">
        <v>9.4419888701077426</v>
      </c>
      <c r="D614" s="2">
        <v>12.118877660037587</v>
      </c>
      <c r="E614" s="2">
        <v>27.804688000393931</v>
      </c>
      <c r="F614" s="2">
        <v>30.175210021905151</v>
      </c>
      <c r="G614" s="2">
        <v>30.265735199695129</v>
      </c>
      <c r="H614" s="2">
        <v>32.32757762332168</v>
      </c>
    </row>
    <row r="615" spans="1:8" x14ac:dyDescent="0.2">
      <c r="A615" s="15">
        <f>DATE(2021,10,20)</f>
        <v>44489</v>
      </c>
      <c r="B615" s="2">
        <v>16.685825358330785</v>
      </c>
      <c r="C615" s="2">
        <v>9.4679118860181646</v>
      </c>
      <c r="D615" s="2">
        <v>12.149862937417266</v>
      </c>
      <c r="E615" s="2">
        <v>27.898313591596313</v>
      </c>
      <c r="F615" s="2">
        <v>30.274484207363962</v>
      </c>
      <c r="G615" s="2">
        <v>30.365226502746381</v>
      </c>
      <c r="H615" s="2">
        <v>32.432041855317983</v>
      </c>
    </row>
    <row r="616" spans="1:8" x14ac:dyDescent="0.2">
      <c r="A616" s="15">
        <f>DATE(2021,10,21)</f>
        <v>44490</v>
      </c>
      <c r="B616" s="2">
        <v>16.903372775619196</v>
      </c>
      <c r="C616" s="2">
        <v>9.4938410421930417</v>
      </c>
      <c r="D616" s="2">
        <v>12.180856777917048</v>
      </c>
      <c r="E616" s="2">
        <v>27.992007769886261</v>
      </c>
      <c r="F616" s="2">
        <v>30.373834101276763</v>
      </c>
      <c r="G616" s="2">
        <v>30.464793792927836</v>
      </c>
      <c r="H616" s="2">
        <v>32.536588555201646</v>
      </c>
    </row>
    <row r="617" spans="1:8" x14ac:dyDescent="0.2">
      <c r="A617" s="15">
        <f>DATE(2021,10,22)</f>
        <v>44491</v>
      </c>
      <c r="B617" s="2">
        <v>16.782736775231854</v>
      </c>
      <c r="C617" s="2">
        <v>9.5197763400867839</v>
      </c>
      <c r="D617" s="2">
        <v>12.21185918390344</v>
      </c>
      <c r="E617" s="2">
        <v>28.085770585508474</v>
      </c>
      <c r="F617" s="2">
        <v>30.473259761380309</v>
      </c>
      <c r="G617" s="2">
        <v>30.56443712827517</v>
      </c>
      <c r="H617" s="2">
        <v>32.641217788075849</v>
      </c>
    </row>
    <row r="618" spans="1:8" x14ac:dyDescent="0.2">
      <c r="A618" s="15">
        <f>DATE(2021,10,25)</f>
        <v>44494</v>
      </c>
      <c r="B618" s="2">
        <v>17.079413692271995</v>
      </c>
      <c r="C618" s="2">
        <v>9.5457177811541616</v>
      </c>
      <c r="D618" s="2">
        <v>12.242870157743591</v>
      </c>
      <c r="E618" s="2">
        <v>28.179602088744414</v>
      </c>
      <c r="F618" s="2">
        <v>30.572761245455379</v>
      </c>
      <c r="G618" s="2">
        <v>30.664156566868339</v>
      </c>
      <c r="H618" s="2">
        <v>32.745929619095129</v>
      </c>
    </row>
    <row r="619" spans="1:8" x14ac:dyDescent="0.2">
      <c r="A619" s="15">
        <f>DATE(2021,10,26)</f>
        <v>44495</v>
      </c>
      <c r="B619" s="2">
        <v>17.135228926480849</v>
      </c>
      <c r="C619" s="2">
        <v>9.5716653668502794</v>
      </c>
      <c r="D619" s="2">
        <v>12.27388970180534</v>
      </c>
      <c r="E619" s="2">
        <v>28.273502329912461</v>
      </c>
      <c r="F619" s="2">
        <v>30.672338611326875</v>
      </c>
      <c r="G619" s="2">
        <v>30.763952166831743</v>
      </c>
      <c r="H619" s="2">
        <v>32.850724113465525</v>
      </c>
    </row>
    <row r="620" spans="1:8" x14ac:dyDescent="0.2">
      <c r="A620" s="15">
        <f>DATE(2021,10,27)</f>
        <v>44496</v>
      </c>
      <c r="B620" s="2">
        <v>16.989183514005891</v>
      </c>
      <c r="C620" s="2">
        <v>9.5976190986305507</v>
      </c>
      <c r="D620" s="2">
        <v>12.304917818457128</v>
      </c>
      <c r="E620" s="2">
        <v>28.367471359367791</v>
      </c>
      <c r="F620" s="2">
        <v>30.77199191686373</v>
      </c>
      <c r="G620" s="2">
        <v>30.863823986334115</v>
      </c>
      <c r="H620" s="2">
        <v>32.955601336444481</v>
      </c>
    </row>
    <row r="621" spans="1:8" x14ac:dyDescent="0.2">
      <c r="A621" s="15">
        <f>DATE(2021,10,28)</f>
        <v>44497</v>
      </c>
      <c r="B621" s="2">
        <v>17.478390447697368</v>
      </c>
      <c r="C621" s="2">
        <v>9.6235789779508316</v>
      </c>
      <c r="D621" s="2">
        <v>12.335954510068149</v>
      </c>
      <c r="E621" s="2">
        <v>28.461509227502479</v>
      </c>
      <c r="F621" s="2">
        <v>30.87172121997903</v>
      </c>
      <c r="G621" s="2">
        <v>30.963772083588626</v>
      </c>
      <c r="H621" s="2">
        <v>33.060561353341008</v>
      </c>
    </row>
    <row r="622" spans="1:8" x14ac:dyDescent="0.2">
      <c r="A622" s="15">
        <f>DATE(2021,10,29)</f>
        <v>44498</v>
      </c>
      <c r="B622" s="2">
        <v>17.612580196642135</v>
      </c>
      <c r="C622" s="2">
        <v>9.6556507569157013</v>
      </c>
      <c r="D622" s="2">
        <v>12.373256849037274</v>
      </c>
      <c r="E622" s="2">
        <v>28.555615984745518</v>
      </c>
      <c r="F622" s="2">
        <v>30.971526578630026</v>
      </c>
      <c r="G622" s="2">
        <v>31.063796516852893</v>
      </c>
      <c r="H622" s="2">
        <v>33.165604229515644</v>
      </c>
    </row>
    <row r="623" spans="1:8" x14ac:dyDescent="0.2">
      <c r="A623" s="15">
        <f>DATE(2021,11,1)</f>
        <v>44501</v>
      </c>
      <c r="B623" s="2">
        <v>17.81252434290117</v>
      </c>
      <c r="C623" s="2">
        <v>9.6877319188893427</v>
      </c>
      <c r="D623" s="2">
        <v>12.410571574641628</v>
      </c>
      <c r="E623" s="2">
        <v>28.62941311368348</v>
      </c>
      <c r="F623" s="2">
        <v>31.050645890607154</v>
      </c>
      <c r="G623" s="2">
        <v>31.14312053359696</v>
      </c>
      <c r="H623" s="2">
        <v>33.249619490030959</v>
      </c>
    </row>
    <row r="624" spans="1:8" x14ac:dyDescent="0.2">
      <c r="A624" s="15">
        <f>DATE(2021,11,3)</f>
        <v>44503</v>
      </c>
      <c r="B624" s="2">
        <v>18.525108996227345</v>
      </c>
      <c r="C624" s="2">
        <v>9.7198224666169128</v>
      </c>
      <c r="D624" s="2">
        <v>12.447898690994318</v>
      </c>
      <c r="E624" s="2">
        <v>28.703252605735695</v>
      </c>
      <c r="F624" s="2">
        <v>31.129812998205963</v>
      </c>
      <c r="G624" s="2">
        <v>31.222492559782268</v>
      </c>
      <c r="H624" s="2">
        <v>33.333687756456087</v>
      </c>
    </row>
    <row r="625" spans="1:8" x14ac:dyDescent="0.2">
      <c r="A625" s="15">
        <f>DATE(2021,11,4)</f>
        <v>44504</v>
      </c>
      <c r="B625" s="2">
        <v>18.791594718993565</v>
      </c>
      <c r="C625" s="2">
        <v>9.7519224028443254</v>
      </c>
      <c r="D625" s="2">
        <v>12.485238202209835</v>
      </c>
      <c r="E625" s="2">
        <v>28.777134485220547</v>
      </c>
      <c r="F625" s="2">
        <v>31.20902793029947</v>
      </c>
      <c r="G625" s="2">
        <v>31.301912624465619</v>
      </c>
      <c r="H625" s="2">
        <v>33.417809062232791</v>
      </c>
    </row>
    <row r="626" spans="1:8" x14ac:dyDescent="0.2">
      <c r="A626" s="15">
        <f>DATE(2021,11,5)</f>
        <v>44505</v>
      </c>
      <c r="B626" s="2">
        <v>19.268151234861453</v>
      </c>
      <c r="C626" s="2">
        <v>9.7840317303182989</v>
      </c>
      <c r="D626" s="2">
        <v>12.522590112404043</v>
      </c>
      <c r="E626" s="2">
        <v>28.851058776470474</v>
      </c>
      <c r="F626" s="2">
        <v>31.288290715778299</v>
      </c>
      <c r="G626" s="2">
        <v>31.381380756721455</v>
      </c>
      <c r="H626" s="2">
        <v>33.50198344082407</v>
      </c>
    </row>
    <row r="627" spans="1:8" x14ac:dyDescent="0.2">
      <c r="A627" s="15">
        <f>DATE(2021,11,8)</f>
        <v>44508</v>
      </c>
      <c r="B627" s="2">
        <v>19.288795908738845</v>
      </c>
      <c r="C627" s="2">
        <v>9.8161504517863651</v>
      </c>
      <c r="D627" s="2">
        <v>12.55995442569413</v>
      </c>
      <c r="E627" s="2">
        <v>28.925025503831915</v>
      </c>
      <c r="F627" s="2">
        <v>31.367601383550436</v>
      </c>
      <c r="G627" s="2">
        <v>31.460896985641831</v>
      </c>
      <c r="H627" s="2">
        <v>33.586210925713964</v>
      </c>
    </row>
    <row r="628" spans="1:8" x14ac:dyDescent="0.2">
      <c r="A628" s="15">
        <f>DATE(2021,11,9)</f>
        <v>44509</v>
      </c>
      <c r="B628" s="2">
        <v>19.122486471186285</v>
      </c>
      <c r="C628" s="2">
        <v>9.8482785699968591</v>
      </c>
      <c r="D628" s="2">
        <v>12.597331146198677</v>
      </c>
      <c r="E628" s="2">
        <v>28.999034691665205</v>
      </c>
      <c r="F628" s="2">
        <v>31.446959962541388</v>
      </c>
      <c r="G628" s="2">
        <v>31.540461340336389</v>
      </c>
      <c r="H628" s="2">
        <v>33.670491550407689</v>
      </c>
    </row>
    <row r="629" spans="1:8" x14ac:dyDescent="0.2">
      <c r="A629" s="15">
        <f>DATE(2021,11,10)</f>
        <v>44510</v>
      </c>
      <c r="B629" s="2">
        <v>18.8039162512041</v>
      </c>
      <c r="C629" s="2">
        <v>9.8804160876989187</v>
      </c>
      <c r="D629" s="2">
        <v>12.634720278037648</v>
      </c>
      <c r="E629" s="2">
        <v>29.073086364344736</v>
      </c>
      <c r="F629" s="2">
        <v>31.52636648169409</v>
      </c>
      <c r="G629" s="2">
        <v>31.620073849932396</v>
      </c>
      <c r="H629" s="2">
        <v>33.754825348431595</v>
      </c>
    </row>
    <row r="630" spans="1:8" x14ac:dyDescent="0.2">
      <c r="A630" s="15">
        <f>DATE(2021,11,11)</f>
        <v>44511</v>
      </c>
      <c r="B630" s="2">
        <v>18.996868579707947</v>
      </c>
      <c r="C630" s="2">
        <v>9.912563007642472</v>
      </c>
      <c r="D630" s="2">
        <v>12.672121825332328</v>
      </c>
      <c r="E630" s="2">
        <v>29.147180546258845</v>
      </c>
      <c r="F630" s="2">
        <v>31.605820969968981</v>
      </c>
      <c r="G630" s="2">
        <v>31.699734543574731</v>
      </c>
      <c r="H630" s="2">
        <v>33.839212353333139</v>
      </c>
    </row>
    <row r="631" spans="1:8" x14ac:dyDescent="0.2">
      <c r="A631" s="15">
        <f>DATE(2021,11,12)</f>
        <v>44512</v>
      </c>
      <c r="B631" s="2">
        <v>19.267029488730113</v>
      </c>
      <c r="C631" s="2">
        <v>9.9447193325782788</v>
      </c>
      <c r="D631" s="2">
        <v>12.709535792205418</v>
      </c>
      <c r="E631" s="2">
        <v>29.221317261809855</v>
      </c>
      <c r="F631" s="2">
        <v>31.685323456343959</v>
      </c>
      <c r="G631" s="2">
        <v>31.779443450425891</v>
      </c>
      <c r="H631" s="2">
        <v>33.923652598680953</v>
      </c>
    </row>
    <row r="632" spans="1:8" x14ac:dyDescent="0.2">
      <c r="A632" s="15">
        <f>DATE(2021,11,16)</f>
        <v>44516</v>
      </c>
      <c r="B632" s="2">
        <v>19.394346727752421</v>
      </c>
      <c r="C632" s="2">
        <v>9.9768850652578909</v>
      </c>
      <c r="D632" s="2">
        <v>12.746962182780974</v>
      </c>
      <c r="E632" s="2">
        <v>29.295496535414191</v>
      </c>
      <c r="F632" s="2">
        <v>31.764873969814534</v>
      </c>
      <c r="G632" s="2">
        <v>31.859200599666138</v>
      </c>
      <c r="H632" s="2">
        <v>34.008146118064928</v>
      </c>
    </row>
    <row r="633" spans="1:8" x14ac:dyDescent="0.2">
      <c r="A633" s="15">
        <f>DATE(2021,11,17)</f>
        <v>44517</v>
      </c>
      <c r="B633" s="2">
        <v>19.233488206263072</v>
      </c>
      <c r="C633" s="2">
        <v>10.009060208433661</v>
      </c>
      <c r="D633" s="2">
        <v>12.78440100118441</v>
      </c>
      <c r="E633" s="2">
        <v>29.3697183915022</v>
      </c>
      <c r="F633" s="2">
        <v>31.844472539393621</v>
      </c>
      <c r="G633" s="2">
        <v>31.939006020493292</v>
      </c>
      <c r="H633" s="2">
        <v>34.092692945096047</v>
      </c>
    </row>
    <row r="634" spans="1:8" x14ac:dyDescent="0.2">
      <c r="A634" s="15">
        <f>DATE(2021,11,18)</f>
        <v>44518</v>
      </c>
      <c r="B634" s="2">
        <v>19.497524015278113</v>
      </c>
      <c r="C634" s="2">
        <v>10.041244764858748</v>
      </c>
      <c r="D634" s="2">
        <v>12.821852251542531</v>
      </c>
      <c r="E634" s="2">
        <v>29.443982854518278</v>
      </c>
      <c r="F634" s="2">
        <v>31.92411919411169</v>
      </c>
      <c r="G634" s="2">
        <v>32.018859742122842</v>
      </c>
      <c r="H634" s="2">
        <v>34.177293113406563</v>
      </c>
    </row>
    <row r="635" spans="1:8" x14ac:dyDescent="0.2">
      <c r="A635" s="15">
        <f>DATE(2021,11,19)</f>
        <v>44519</v>
      </c>
      <c r="B635" s="2">
        <v>19.497250680401979</v>
      </c>
      <c r="C635" s="2">
        <v>10.073438737287121</v>
      </c>
      <c r="D635" s="2">
        <v>12.859315937983483</v>
      </c>
      <c r="E635" s="2">
        <v>29.51828994892087</v>
      </c>
      <c r="F635" s="2">
        <v>32.003813963016768</v>
      </c>
      <c r="G635" s="2">
        <v>32.098761793787993</v>
      </c>
      <c r="H635" s="2">
        <v>34.261946656649883</v>
      </c>
    </row>
    <row r="636" spans="1:8" x14ac:dyDescent="0.2">
      <c r="A636" s="15">
        <f>DATE(2021,11,22)</f>
        <v>44522</v>
      </c>
      <c r="B636" s="2">
        <v>19.254516053973749</v>
      </c>
      <c r="C636" s="2">
        <v>10.105642128473558</v>
      </c>
      <c r="D636" s="2">
        <v>12.896792064636807</v>
      </c>
      <c r="E636" s="2">
        <v>29.592639699182492</v>
      </c>
      <c r="F636" s="2">
        <v>32.083556875174459</v>
      </c>
      <c r="G636" s="2">
        <v>32.178712204739647</v>
      </c>
      <c r="H636" s="2">
        <v>34.346653608500731</v>
      </c>
    </row>
    <row r="637" spans="1:8" x14ac:dyDescent="0.2">
      <c r="A637" s="15">
        <f>DATE(2021,11,23)</f>
        <v>44523</v>
      </c>
      <c r="B637" s="2">
        <v>19.445430680444908</v>
      </c>
      <c r="C637" s="2">
        <v>10.137854941173631</v>
      </c>
      <c r="D637" s="2">
        <v>12.934280635633399</v>
      </c>
      <c r="E637" s="2">
        <v>29.66703212978954</v>
      </c>
      <c r="F637" s="2">
        <v>32.163347959667774</v>
      </c>
      <c r="G637" s="2">
        <v>32.258711004246329</v>
      </c>
      <c r="H637" s="2">
        <v>34.431414002654947</v>
      </c>
    </row>
    <row r="638" spans="1:8" x14ac:dyDescent="0.2">
      <c r="A638" s="15">
        <f>DATE(2021,11,24)</f>
        <v>44524</v>
      </c>
      <c r="B638" s="2">
        <v>19.574956061260984</v>
      </c>
      <c r="C638" s="2">
        <v>10.17007717814371</v>
      </c>
      <c r="D638" s="2">
        <v>12.971781655105531</v>
      </c>
      <c r="E638" s="2">
        <v>29.74146726524274</v>
      </c>
      <c r="F638" s="2">
        <v>32.243187245597539</v>
      </c>
      <c r="G638" s="2">
        <v>32.338758221594468</v>
      </c>
      <c r="H638" s="2">
        <v>34.516227872829838</v>
      </c>
    </row>
    <row r="639" spans="1:8" x14ac:dyDescent="0.2">
      <c r="A639" s="15">
        <f>DATE(2021,11,25)</f>
        <v>44525</v>
      </c>
      <c r="B639" s="2">
        <v>19.774647072911876</v>
      </c>
      <c r="C639" s="2">
        <v>10.202308842140996</v>
      </c>
      <c r="D639" s="2">
        <v>13.009295127186848</v>
      </c>
      <c r="E639" s="2">
        <v>29.81594513005663</v>
      </c>
      <c r="F639" s="2">
        <v>32.323074762081937</v>
      </c>
      <c r="G639" s="2">
        <v>32.418853886087987</v>
      </c>
      <c r="H639" s="2">
        <v>34.601095252763777</v>
      </c>
    </row>
    <row r="640" spans="1:8" x14ac:dyDescent="0.2">
      <c r="A640" s="15">
        <f>DATE(2021,11,26)</f>
        <v>44526</v>
      </c>
      <c r="B640" s="2">
        <v>18.818540613964551</v>
      </c>
      <c r="C640" s="2">
        <v>10.234549935923498</v>
      </c>
      <c r="D640" s="2">
        <v>13.046821056012403</v>
      </c>
      <c r="E640" s="2">
        <v>29.890465748759976</v>
      </c>
      <c r="F640" s="2">
        <v>32.403010538256893</v>
      </c>
      <c r="G640" s="2">
        <v>32.498998027048721</v>
      </c>
      <c r="H640" s="2">
        <v>34.68601617621654</v>
      </c>
    </row>
    <row r="641" spans="1:8" x14ac:dyDescent="0.2">
      <c r="A641" s="15">
        <f>DATE(2021,11,29)</f>
        <v>44529</v>
      </c>
      <c r="B641" s="2">
        <v>19.195228898705508</v>
      </c>
      <c r="C641" s="2">
        <v>10.266800462250014</v>
      </c>
      <c r="D641" s="2">
        <v>13.084359445718553</v>
      </c>
      <c r="E641" s="2">
        <v>29.965029145895539</v>
      </c>
      <c r="F641" s="2">
        <v>32.482994603275792</v>
      </c>
      <c r="G641" s="2">
        <v>32.579190673816143</v>
      </c>
      <c r="H641" s="2">
        <v>34.770990676969113</v>
      </c>
    </row>
    <row r="642" spans="1:8" x14ac:dyDescent="0.2">
      <c r="A642" s="15">
        <f>DATE(2021,11,30)</f>
        <v>44530</v>
      </c>
      <c r="B642" s="2">
        <v>18.454109473079928</v>
      </c>
      <c r="C642" s="2">
        <v>10.299060423880158</v>
      </c>
      <c r="D642" s="2">
        <v>13.121910300443075</v>
      </c>
      <c r="E642" s="2">
        <v>30.03963534602023</v>
      </c>
      <c r="F642" s="2">
        <v>32.563026986309751</v>
      </c>
      <c r="G642" s="2">
        <v>32.659431855747535</v>
      </c>
      <c r="H642" s="2">
        <v>34.856018788823896</v>
      </c>
    </row>
    <row r="643" spans="1:8" x14ac:dyDescent="0.2">
      <c r="A643" s="15">
        <f>DATE(2021,12,1)</f>
        <v>44531</v>
      </c>
      <c r="B643" s="2">
        <v>17.986335654975495</v>
      </c>
      <c r="C643" s="2">
        <v>10.331329823574341</v>
      </c>
      <c r="D643" s="2">
        <v>13.159473624325123</v>
      </c>
      <c r="E643" s="2">
        <v>30.101012432961394</v>
      </c>
      <c r="F643" s="2">
        <v>32.629577830308328</v>
      </c>
      <c r="G643" s="2">
        <v>32.726181861151751</v>
      </c>
      <c r="H643" s="2">
        <v>34.927336259085642</v>
      </c>
    </row>
    <row r="644" spans="1:8" x14ac:dyDescent="0.2">
      <c r="A644" s="15">
        <f>DATE(2021,12,2)</f>
        <v>44532</v>
      </c>
      <c r="B644" s="2">
        <v>18.468769186309331</v>
      </c>
      <c r="C644" s="2">
        <v>10.363608664093782</v>
      </c>
      <c r="D644" s="2">
        <v>13.197049421505191</v>
      </c>
      <c r="E644" s="2">
        <v>30.162418489122533</v>
      </c>
      <c r="F644" s="2">
        <v>32.696162084941371</v>
      </c>
      <c r="G644" s="2">
        <v>32.792965453034959</v>
      </c>
      <c r="H644" s="2">
        <v>34.998691444991167</v>
      </c>
    </row>
    <row r="645" spans="1:8" x14ac:dyDescent="0.2">
      <c r="A645" s="15">
        <f>DATE(2021,12,3)</f>
        <v>44533</v>
      </c>
      <c r="B645" s="2">
        <v>18.306990290110047</v>
      </c>
      <c r="C645" s="2">
        <v>10.395896948200534</v>
      </c>
      <c r="D645" s="2">
        <v>13.234637696125183</v>
      </c>
      <c r="E645" s="2">
        <v>30.223853528176736</v>
      </c>
      <c r="F645" s="2">
        <v>32.76277976698205</v>
      </c>
      <c r="G645" s="2">
        <v>32.859782648296807</v>
      </c>
      <c r="H645" s="2">
        <v>35.070084366486064</v>
      </c>
    </row>
    <row r="646" spans="1:8" x14ac:dyDescent="0.2">
      <c r="A646" s="15">
        <f>DATE(2021,12,6)</f>
        <v>44536</v>
      </c>
      <c r="B646" s="2">
        <v>18.624861707071737</v>
      </c>
      <c r="C646" s="2">
        <v>10.428194678657432</v>
      </c>
      <c r="D646" s="2">
        <v>13.272238452328367</v>
      </c>
      <c r="E646" s="2">
        <v>30.285317563803591</v>
      </c>
      <c r="F646" s="2">
        <v>32.82943089321202</v>
      </c>
      <c r="G646" s="2">
        <v>32.926633463845455</v>
      </c>
      <c r="H646" s="2">
        <v>35.141515043526468</v>
      </c>
    </row>
    <row r="647" spans="1:8" x14ac:dyDescent="0.2">
      <c r="A647" s="15">
        <f>DATE(2021,12,7)</f>
        <v>44537</v>
      </c>
      <c r="B647" s="2">
        <v>19.40954995444222</v>
      </c>
      <c r="C647" s="2">
        <v>10.46050185822811</v>
      </c>
      <c r="D647" s="2">
        <v>13.309851694259377</v>
      </c>
      <c r="E647" s="2">
        <v>30.346810609689111</v>
      </c>
      <c r="F647" s="2">
        <v>32.896115480421287</v>
      </c>
      <c r="G647" s="2">
        <v>32.993517916597547</v>
      </c>
      <c r="H647" s="2">
        <v>35.21298349607909</v>
      </c>
    </row>
    <row r="648" spans="1:8" x14ac:dyDescent="0.2">
      <c r="A648" s="15">
        <f>DATE(2021,12,8)</f>
        <v>44538</v>
      </c>
      <c r="B648" s="2">
        <v>19.585049251409757</v>
      </c>
      <c r="C648" s="2">
        <v>10.492818489677047</v>
      </c>
      <c r="D648" s="2">
        <v>13.347477426064236</v>
      </c>
      <c r="E648" s="2">
        <v>30.40833267952576</v>
      </c>
      <c r="F648" s="2">
        <v>32.962833545408323</v>
      </c>
      <c r="G648" s="2">
        <v>33.060436023478232</v>
      </c>
      <c r="H648" s="2">
        <v>35.284489744121167</v>
      </c>
    </row>
    <row r="649" spans="1:8" x14ac:dyDescent="0.2">
      <c r="A649" s="15">
        <f>DATE(2021,12,9)</f>
        <v>44539</v>
      </c>
      <c r="B649" s="2">
        <v>19.212416170466138</v>
      </c>
      <c r="C649" s="2">
        <v>10.525144575769495</v>
      </c>
      <c r="D649" s="2">
        <v>13.385115651890334</v>
      </c>
      <c r="E649" s="2">
        <v>30.46988378701252</v>
      </c>
      <c r="F649" s="2">
        <v>33.029585104980086</v>
      </c>
      <c r="G649" s="2">
        <v>33.127387801421257</v>
      </c>
      <c r="H649" s="2">
        <v>35.356033807640586</v>
      </c>
    </row>
    <row r="650" spans="1:8" x14ac:dyDescent="0.2">
      <c r="A650" s="15">
        <f>DATE(2021,12,10)</f>
        <v>44540</v>
      </c>
      <c r="B650" s="2">
        <v>19.68406023366418</v>
      </c>
      <c r="C650" s="2">
        <v>10.563551233743883</v>
      </c>
      <c r="D650" s="2">
        <v>13.428994833677788</v>
      </c>
      <c r="E650" s="2">
        <v>30.531463945854775</v>
      </c>
      <c r="F650" s="2">
        <v>33.096370175951883</v>
      </c>
      <c r="G650" s="2">
        <v>33.194373267368803</v>
      </c>
      <c r="H650" s="2">
        <v>35.427615706635706</v>
      </c>
    </row>
    <row r="651" spans="1:8" x14ac:dyDescent="0.2">
      <c r="A651" s="15">
        <f>DATE(2021,12,13)</f>
        <v>44543</v>
      </c>
      <c r="B651" s="2">
        <v>19.306879567391167</v>
      </c>
      <c r="C651" s="2">
        <v>10.601971237743578</v>
      </c>
      <c r="D651" s="2">
        <v>13.472890996376563</v>
      </c>
      <c r="E651" s="2">
        <v>30.59307316976443</v>
      </c>
      <c r="F651" s="2">
        <v>33.163188775147503</v>
      </c>
      <c r="G651" s="2">
        <v>33.261392438271599</v>
      </c>
      <c r="H651" s="2">
        <v>35.499235461115511</v>
      </c>
    </row>
    <row r="652" spans="1:8" x14ac:dyDescent="0.2">
      <c r="A652" s="15">
        <f>DATE(2021,12,14)</f>
        <v>44544</v>
      </c>
      <c r="B652" s="2">
        <v>18.938914642126491</v>
      </c>
      <c r="C652" s="2">
        <v>10.640404592406227</v>
      </c>
      <c r="D652" s="2">
        <v>13.516804146558137</v>
      </c>
      <c r="E652" s="2">
        <v>30.654711472459795</v>
      </c>
      <c r="F652" s="2">
        <v>33.230040919399187</v>
      </c>
      <c r="G652" s="2">
        <v>33.328445331088894</v>
      </c>
      <c r="H652" s="2">
        <v>35.570893091099528</v>
      </c>
    </row>
    <row r="653" spans="1:8" x14ac:dyDescent="0.2">
      <c r="A653" s="15">
        <f>DATE(2021,12,15)</f>
        <v>44545</v>
      </c>
      <c r="B653" s="2">
        <v>19.488255248566301</v>
      </c>
      <c r="C653" s="2">
        <v>10.678851302371095</v>
      </c>
      <c r="D653" s="2">
        <v>13.560734290796541</v>
      </c>
      <c r="E653" s="2">
        <v>30.716378867665718</v>
      </c>
      <c r="F653" s="2">
        <v>33.296926625547599</v>
      </c>
      <c r="G653" s="2">
        <v>33.395531962788503</v>
      </c>
      <c r="H653" s="2">
        <v>35.642588616617928</v>
      </c>
    </row>
    <row r="654" spans="1:8" x14ac:dyDescent="0.2">
      <c r="A654" s="15">
        <f>DATE(2021,12,16)</f>
        <v>44546</v>
      </c>
      <c r="B654" s="2">
        <v>19.046368073880561</v>
      </c>
      <c r="C654" s="2">
        <v>10.717311372279026</v>
      </c>
      <c r="D654" s="2">
        <v>13.604681435668352</v>
      </c>
      <c r="E654" s="2">
        <v>30.778075369113498</v>
      </c>
      <c r="F654" s="2">
        <v>33.363845910441881</v>
      </c>
      <c r="G654" s="2">
        <v>33.462652350346758</v>
      </c>
      <c r="H654" s="2">
        <v>35.714322057711435</v>
      </c>
    </row>
    <row r="655" spans="1:8" x14ac:dyDescent="0.2">
      <c r="A655" s="15">
        <f>DATE(2021,12,17)</f>
        <v>44547</v>
      </c>
      <c r="B655" s="2">
        <v>18.855233769495094</v>
      </c>
      <c r="C655" s="2">
        <v>10.755784806772528</v>
      </c>
      <c r="D655" s="2">
        <v>13.648645587752695</v>
      </c>
      <c r="E655" s="2">
        <v>30.839800990540908</v>
      </c>
      <c r="F655" s="2">
        <v>33.43079879093964</v>
      </c>
      <c r="G655" s="2">
        <v>33.529806510748507</v>
      </c>
      <c r="H655" s="2">
        <v>35.786093434431379</v>
      </c>
    </row>
    <row r="656" spans="1:8" x14ac:dyDescent="0.2">
      <c r="A656" s="15">
        <f>DATE(2021,12,20)</f>
        <v>44550</v>
      </c>
      <c r="B656" s="2">
        <v>18.456061955232016</v>
      </c>
      <c r="C656" s="2">
        <v>10.794271610495665</v>
      </c>
      <c r="D656" s="2">
        <v>13.692626753631233</v>
      </c>
      <c r="E656" s="2">
        <v>30.901555745692221</v>
      </c>
      <c r="F656" s="2">
        <v>33.497785283906921</v>
      </c>
      <c r="G656" s="2">
        <v>33.596994460987183</v>
      </c>
      <c r="H656" s="2">
        <v>35.857902766839693</v>
      </c>
    </row>
    <row r="657" spans="1:8" x14ac:dyDescent="0.2">
      <c r="A657" s="15">
        <f>DATE(2021,12,21)</f>
        <v>44551</v>
      </c>
      <c r="B657" s="2">
        <v>18.808400710696048</v>
      </c>
      <c r="C657" s="2">
        <v>10.832771788094163</v>
      </c>
      <c r="D657" s="2">
        <v>13.736624939888165</v>
      </c>
      <c r="E657" s="2">
        <v>30.96333964831819</v>
      </c>
      <c r="F657" s="2">
        <v>33.564805406218269</v>
      </c>
      <c r="G657" s="2">
        <v>33.664216218064773</v>
      </c>
      <c r="H657" s="2">
        <v>35.92975007500894</v>
      </c>
    </row>
    <row r="658" spans="1:8" x14ac:dyDescent="0.2">
      <c r="A658" s="15">
        <f>DATE(2021,12,22)</f>
        <v>44552</v>
      </c>
      <c r="B658" s="2">
        <v>19.09282869023874</v>
      </c>
      <c r="C658" s="2">
        <v>10.87128534421533</v>
      </c>
      <c r="D658" s="2">
        <v>13.780640153110246</v>
      </c>
      <c r="E658" s="2">
        <v>31.025152712176073</v>
      </c>
      <c r="F658" s="2">
        <v>33.631859174756663</v>
      </c>
      <c r="G658" s="2">
        <v>33.731471798991784</v>
      </c>
      <c r="H658" s="2">
        <v>36.001635379022254</v>
      </c>
    </row>
    <row r="659" spans="1:8" x14ac:dyDescent="0.2">
      <c r="A659" s="15">
        <f>DATE(2021,12,23)</f>
        <v>44553</v>
      </c>
      <c r="B659" s="2">
        <v>19.203379075577786</v>
      </c>
      <c r="C659" s="2">
        <v>10.909812283508113</v>
      </c>
      <c r="D659" s="2">
        <v>13.824672399886785</v>
      </c>
      <c r="E659" s="2">
        <v>31.086994951029624</v>
      </c>
      <c r="F659" s="2">
        <v>33.698946606413614</v>
      </c>
      <c r="G659" s="2">
        <v>33.798761220787355</v>
      </c>
      <c r="H659" s="2">
        <v>36.073558698973486</v>
      </c>
    </row>
    <row r="660" spans="1:8" x14ac:dyDescent="0.2">
      <c r="A660" s="15">
        <f>DATE(2021,12,24)</f>
        <v>44554</v>
      </c>
      <c r="B660" s="2">
        <v>19.205296207260947</v>
      </c>
      <c r="C660" s="2">
        <v>10.948352610623058</v>
      </c>
      <c r="D660" s="2">
        <v>13.868721686809637</v>
      </c>
      <c r="E660" s="2">
        <v>31.148866378649</v>
      </c>
      <c r="F660" s="2">
        <v>33.766067718088991</v>
      </c>
      <c r="G660" s="2">
        <v>33.866084500479012</v>
      </c>
      <c r="H660" s="2">
        <v>36.145520054966923</v>
      </c>
    </row>
    <row r="661" spans="1:8" x14ac:dyDescent="0.2">
      <c r="A661" s="15">
        <f>DATE(2021,12,27)</f>
        <v>44557</v>
      </c>
      <c r="B661" s="2">
        <v>19.723755654023577</v>
      </c>
      <c r="C661" s="2">
        <v>10.986906330212332</v>
      </c>
      <c r="D661" s="2">
        <v>13.91278802047322</v>
      </c>
      <c r="E661" s="2">
        <v>31.210767008811001</v>
      </c>
      <c r="F661" s="2">
        <v>33.833222526691301</v>
      </c>
      <c r="G661" s="2">
        <v>33.933441655103081</v>
      </c>
      <c r="H661" s="2">
        <v>36.217519467117711</v>
      </c>
    </row>
    <row r="662" spans="1:8" x14ac:dyDescent="0.2">
      <c r="A662" s="15">
        <f>DATE(2021,12,28)</f>
        <v>44558</v>
      </c>
      <c r="B662" s="2">
        <v>19.744171181111049</v>
      </c>
      <c r="C662" s="2">
        <v>11.025473446929723</v>
      </c>
      <c r="D662" s="2">
        <v>13.95687140747448</v>
      </c>
      <c r="E662" s="2">
        <v>31.272696855298854</v>
      </c>
      <c r="F662" s="2">
        <v>33.90041104913746</v>
      </c>
      <c r="G662" s="2">
        <v>34.000832701704311</v>
      </c>
      <c r="H662" s="2">
        <v>36.289556955551497</v>
      </c>
    </row>
    <row r="663" spans="1:8" x14ac:dyDescent="0.2">
      <c r="A663" s="15">
        <f>DATE(2021,12,29)</f>
        <v>44559</v>
      </c>
      <c r="B663" s="2">
        <v>19.731893205728348</v>
      </c>
      <c r="C663" s="2">
        <v>11.064053965430642</v>
      </c>
      <c r="D663" s="2">
        <v>14.000971854412937</v>
      </c>
      <c r="E663" s="2">
        <v>31.334655931902301</v>
      </c>
      <c r="F663" s="2">
        <v>33.967633302352887</v>
      </c>
      <c r="G663" s="2">
        <v>34.068257657336076</v>
      </c>
      <c r="H663" s="2">
        <v>36.361632540404585</v>
      </c>
    </row>
    <row r="664" spans="1:8" x14ac:dyDescent="0.2">
      <c r="A664" s="15">
        <f>DATE(2021,12,30)</f>
        <v>44560</v>
      </c>
      <c r="B664" s="2">
        <v>19.702082660254217</v>
      </c>
      <c r="C664" s="2">
        <v>11.102647890372097</v>
      </c>
      <c r="D664" s="2">
        <v>14.045089367890663</v>
      </c>
      <c r="E664" s="2">
        <v>31.39664425241757</v>
      </c>
      <c r="F664" s="2">
        <v>34.034889303271477</v>
      </c>
      <c r="G664" s="2">
        <v>34.135716539060311</v>
      </c>
      <c r="H664" s="2">
        <v>36.433746241823982</v>
      </c>
    </row>
    <row r="665" spans="1:8" x14ac:dyDescent="0.2">
      <c r="A665" s="15">
        <f>DATE(2021,12,31)</f>
        <v>44561</v>
      </c>
      <c r="B665" s="2">
        <v>19.628323275493774</v>
      </c>
      <c r="C665" s="2">
        <v>11.141255226412715</v>
      </c>
      <c r="D665" s="2">
        <v>14.089223954512264</v>
      </c>
      <c r="E665" s="2">
        <v>31.458661830647451</v>
      </c>
      <c r="F665" s="2">
        <v>34.10217906883566</v>
      </c>
      <c r="G665" s="2">
        <v>34.203209363947558</v>
      </c>
      <c r="H665" s="2">
        <v>36.505898079967288</v>
      </c>
    </row>
    <row r="666" spans="1:8" x14ac:dyDescent="0.2">
      <c r="A666" s="15">
        <f>DATE(2022,1,3)</f>
        <v>44564</v>
      </c>
      <c r="B666" s="2">
        <v>19.862378730531962</v>
      </c>
      <c r="C666" s="2">
        <v>11.179875978212772</v>
      </c>
      <c r="D666" s="2">
        <v>14.133375620884925</v>
      </c>
      <c r="E666" s="2">
        <v>31.520938200856062</v>
      </c>
      <c r="F666" s="2">
        <v>34.16973675893535</v>
      </c>
      <c r="G666" s="2">
        <v>34.270970468681369</v>
      </c>
      <c r="H666" s="2">
        <v>36.578326421231381</v>
      </c>
    </row>
    <row r="667" spans="1:8" x14ac:dyDescent="0.2">
      <c r="A667" s="15">
        <f>DATE(2022,1,4)</f>
        <v>44565</v>
      </c>
      <c r="B667" s="2">
        <v>19.783674067666237</v>
      </c>
      <c r="C667" s="2">
        <v>11.218510150434136</v>
      </c>
      <c r="D667" s="2">
        <v>14.177544373618378</v>
      </c>
      <c r="E667" s="2">
        <v>31.583244073466666</v>
      </c>
      <c r="F667" s="2">
        <v>34.237328483094174</v>
      </c>
      <c r="G667" s="2">
        <v>34.33876578695849</v>
      </c>
      <c r="H667" s="2">
        <v>36.650793192077579</v>
      </c>
    </row>
    <row r="668" spans="1:8" x14ac:dyDescent="0.2">
      <c r="A668" s="15">
        <f>DATE(2022,1,5)</f>
        <v>44566</v>
      </c>
      <c r="B668" s="2">
        <v>18.929969710960815</v>
      </c>
      <c r="C668" s="2">
        <v>11.257157747740298</v>
      </c>
      <c r="D668" s="2">
        <v>14.221730219324934</v>
      </c>
      <c r="E668" s="2">
        <v>31.645579462455519</v>
      </c>
      <c r="F668" s="2">
        <v>34.30495425845772</v>
      </c>
      <c r="G668" s="2">
        <v>34.406595336053812</v>
      </c>
      <c r="H668" s="2">
        <v>36.723298412896142</v>
      </c>
    </row>
    <row r="669" spans="1:8" x14ac:dyDescent="0.2">
      <c r="A669" s="15">
        <f>DATE(2022,1,6)</f>
        <v>44567</v>
      </c>
      <c r="B669" s="2">
        <v>18.995287908738366</v>
      </c>
      <c r="C669" s="2">
        <v>11.295818774796373</v>
      </c>
      <c r="D669" s="2">
        <v>14.265933164619439</v>
      </c>
      <c r="E669" s="2">
        <v>31.707944381805554</v>
      </c>
      <c r="F669" s="2">
        <v>34.372614102180243</v>
      </c>
      <c r="G669" s="2">
        <v>34.474459133250953</v>
      </c>
      <c r="H669" s="2">
        <v>36.795842104088152</v>
      </c>
    </row>
    <row r="670" spans="1:8" x14ac:dyDescent="0.2">
      <c r="A670" s="15">
        <f>DATE(2022,1,7)</f>
        <v>44568</v>
      </c>
      <c r="B670" s="2">
        <v>18.835220353992167</v>
      </c>
      <c r="C670" s="2">
        <v>11.334493236269116</v>
      </c>
      <c r="D670" s="2">
        <v>14.31015321611928</v>
      </c>
      <c r="E670" s="2">
        <v>31.770338845506263</v>
      </c>
      <c r="F670" s="2">
        <v>34.440308031424614</v>
      </c>
      <c r="G670" s="2">
        <v>34.542357195842293</v>
      </c>
      <c r="H670" s="2">
        <v>36.868424286065512</v>
      </c>
    </row>
    <row r="671" spans="1:8" x14ac:dyDescent="0.2">
      <c r="A671" s="15">
        <f>DATE(2022,1,10)</f>
        <v>44571</v>
      </c>
      <c r="B671" s="2">
        <v>18.677795878059712</v>
      </c>
      <c r="C671" s="2">
        <v>11.37318113682686</v>
      </c>
      <c r="D671" s="2">
        <v>14.354390380444437</v>
      </c>
      <c r="E671" s="2">
        <v>31.832762867553811</v>
      </c>
      <c r="F671" s="2">
        <v>34.508036063362347</v>
      </c>
      <c r="G671" s="2">
        <v>34.610289541128878</v>
      </c>
      <c r="H671" s="2">
        <v>36.941044979250968</v>
      </c>
    </row>
    <row r="672" spans="1:8" x14ac:dyDescent="0.2">
      <c r="A672" s="15">
        <f>DATE(2022,1,11)</f>
        <v>44572</v>
      </c>
      <c r="B672" s="2">
        <v>18.844191798009579</v>
      </c>
      <c r="C672" s="2">
        <v>11.411882481139601</v>
      </c>
      <c r="D672" s="2">
        <v>14.398644664217453</v>
      </c>
      <c r="E672" s="2">
        <v>31.895216461950969</v>
      </c>
      <c r="F672" s="2">
        <v>34.575798215173627</v>
      </c>
      <c r="G672" s="2">
        <v>34.678256186420576</v>
      </c>
      <c r="H672" s="2">
        <v>37.013704204078081</v>
      </c>
    </row>
    <row r="673" spans="1:8" x14ac:dyDescent="0.2">
      <c r="A673" s="15">
        <f>DATE(2022,1,12)</f>
        <v>44573</v>
      </c>
      <c r="B673" s="2">
        <v>19.099288988442687</v>
      </c>
      <c r="C673" s="2">
        <v>11.450597273878937</v>
      </c>
      <c r="D673" s="2">
        <v>14.442916074063428</v>
      </c>
      <c r="E673" s="2">
        <v>31.957699642707141</v>
      </c>
      <c r="F673" s="2">
        <v>34.643594504047307</v>
      </c>
      <c r="G673" s="2">
        <v>34.746257149035898</v>
      </c>
      <c r="H673" s="2">
        <v>37.086401980991269</v>
      </c>
    </row>
    <row r="674" spans="1:8" x14ac:dyDescent="0.2">
      <c r="A674" s="15">
        <f>DATE(2022,1,13)</f>
        <v>44574</v>
      </c>
      <c r="B674" s="2">
        <v>18.916660259394291</v>
      </c>
      <c r="C674" s="2">
        <v>11.489325519718108</v>
      </c>
      <c r="D674" s="2">
        <v>14.487204616610017</v>
      </c>
      <c r="E674" s="2">
        <v>32.020212423838387</v>
      </c>
      <c r="F674" s="2">
        <v>34.711424947180845</v>
      </c>
      <c r="G674" s="2">
        <v>34.814292446302183</v>
      </c>
      <c r="H674" s="2">
        <v>37.159138330445771</v>
      </c>
    </row>
    <row r="675" spans="1:8" x14ac:dyDescent="0.2">
      <c r="A675" s="15">
        <f>DATE(2022,1,14)</f>
        <v>44575</v>
      </c>
      <c r="B675" s="2">
        <v>19.022680734638421</v>
      </c>
      <c r="C675" s="2">
        <v>11.52806722333195</v>
      </c>
      <c r="D675" s="2">
        <v>14.531510298487451</v>
      </c>
      <c r="E675" s="2">
        <v>32.082754819367402</v>
      </c>
      <c r="F675" s="2">
        <v>34.779289561780423</v>
      </c>
      <c r="G675" s="2">
        <v>34.882362095555465</v>
      </c>
      <c r="H675" s="2">
        <v>37.231913272907732</v>
      </c>
    </row>
    <row r="676" spans="1:8" x14ac:dyDescent="0.2">
      <c r="A676" s="15">
        <f>DATE(2022,1,17)</f>
        <v>44578</v>
      </c>
      <c r="B676" s="2">
        <v>19.096050632981854</v>
      </c>
      <c r="C676" s="2">
        <v>11.566822389396947</v>
      </c>
      <c r="D676" s="2">
        <v>14.575833126328508</v>
      </c>
      <c r="E676" s="2">
        <v>32.145326843323474</v>
      </c>
      <c r="F676" s="2">
        <v>34.847188365060823</v>
      </c>
      <c r="G676" s="2">
        <v>34.950466114140518</v>
      </c>
      <c r="H676" s="2">
        <v>37.304726828854058</v>
      </c>
    </row>
    <row r="677" spans="1:8" x14ac:dyDescent="0.2">
      <c r="A677" s="15">
        <f>DATE(2022,1,18)</f>
        <v>44579</v>
      </c>
      <c r="B677" s="2">
        <v>18.890483868381772</v>
      </c>
      <c r="C677" s="2">
        <v>11.6055910225912</v>
      </c>
      <c r="D677" s="2">
        <v>14.620173106768553</v>
      </c>
      <c r="E677" s="2">
        <v>32.207928509742636</v>
      </c>
      <c r="F677" s="2">
        <v>34.915121374245594</v>
      </c>
      <c r="G677" s="2">
        <v>35.018604519410992</v>
      </c>
      <c r="H677" s="2">
        <v>37.377579018772678</v>
      </c>
    </row>
    <row r="678" spans="1:8" x14ac:dyDescent="0.2">
      <c r="A678" s="15">
        <f>DATE(2022,1,19)</f>
        <v>44580</v>
      </c>
      <c r="B678" s="2">
        <v>19.193071888840095</v>
      </c>
      <c r="C678" s="2">
        <v>11.644373127594433</v>
      </c>
      <c r="D678" s="2">
        <v>14.664530246445517</v>
      </c>
      <c r="E678" s="2">
        <v>32.270559832667487</v>
      </c>
      <c r="F678" s="2">
        <v>34.983088606566888</v>
      </c>
      <c r="G678" s="2">
        <v>35.086777328729163</v>
      </c>
      <c r="H678" s="2">
        <v>37.450469863162247</v>
      </c>
    </row>
    <row r="679" spans="1:8" x14ac:dyDescent="0.2">
      <c r="A679" s="15">
        <f>DATE(2022,1,20)</f>
        <v>44581</v>
      </c>
      <c r="B679" s="2">
        <v>19.562515852476078</v>
      </c>
      <c r="C679" s="2">
        <v>11.683168709087989</v>
      </c>
      <c r="D679" s="2">
        <v>14.70890455199989</v>
      </c>
      <c r="E679" s="2">
        <v>32.333220826147333</v>
      </c>
      <c r="F679" s="2">
        <v>35.05109007926557</v>
      </c>
      <c r="G679" s="2">
        <v>35.154984559466108</v>
      </c>
      <c r="H679" s="2">
        <v>37.523399382532375</v>
      </c>
    </row>
    <row r="680" spans="1:8" x14ac:dyDescent="0.2">
      <c r="A680" s="15">
        <f>DATE(2022,1,21)</f>
        <v>44582</v>
      </c>
      <c r="B680" s="2">
        <v>19.450379114842086</v>
      </c>
      <c r="C680" s="2">
        <v>11.721977771754855</v>
      </c>
      <c r="D680" s="2">
        <v>14.753296030074736</v>
      </c>
      <c r="E680" s="2">
        <v>32.395911504238086</v>
      </c>
      <c r="F680" s="2">
        <v>35.119125809591154</v>
      </c>
      <c r="G680" s="2">
        <v>35.223226229001718</v>
      </c>
      <c r="H680" s="2">
        <v>37.5963675974035</v>
      </c>
    </row>
    <row r="681" spans="1:8" x14ac:dyDescent="0.2">
      <c r="A681" s="15">
        <f>DATE(2022,1,24)</f>
        <v>44585</v>
      </c>
      <c r="B681" s="2">
        <v>19.294609167109012</v>
      </c>
      <c r="C681" s="2">
        <v>11.760800320279641</v>
      </c>
      <c r="D681" s="2">
        <v>14.797704687315694</v>
      </c>
      <c r="E681" s="2">
        <v>32.458631881002354</v>
      </c>
      <c r="F681" s="2">
        <v>35.187195814801875</v>
      </c>
      <c r="G681" s="2">
        <v>35.291502354724599</v>
      </c>
      <c r="H681" s="2">
        <v>37.66937452830701</v>
      </c>
    </row>
    <row r="682" spans="1:8" x14ac:dyDescent="0.2">
      <c r="A682" s="15">
        <f>DATE(2022,1,25)</f>
        <v>44586</v>
      </c>
      <c r="B682" s="2">
        <v>19.49616554725635</v>
      </c>
      <c r="C682" s="2">
        <v>11.799636359348598</v>
      </c>
      <c r="D682" s="2">
        <v>14.842130530370978</v>
      </c>
      <c r="E682" s="2">
        <v>32.521381970509381</v>
      </c>
      <c r="F682" s="2">
        <v>35.255300112164669</v>
      </c>
      <c r="G682" s="2">
        <v>35.359812954032193</v>
      </c>
      <c r="H682" s="2">
        <v>37.74242019578513</v>
      </c>
    </row>
    <row r="683" spans="1:8" x14ac:dyDescent="0.2">
      <c r="A683" s="15">
        <f>DATE(2022,1,26)</f>
        <v>44587</v>
      </c>
      <c r="B683" s="2">
        <v>19.655087368052971</v>
      </c>
      <c r="C683" s="2">
        <v>11.838485893649553</v>
      </c>
      <c r="D683" s="2">
        <v>14.886573565891361</v>
      </c>
      <c r="E683" s="2">
        <v>32.584161786835097</v>
      </c>
      <c r="F683" s="2">
        <v>35.32343871895516</v>
      </c>
      <c r="G683" s="2">
        <v>35.428158044330679</v>
      </c>
      <c r="H683" s="2">
        <v>37.815504620391003</v>
      </c>
    </row>
    <row r="684" spans="1:8" x14ac:dyDescent="0.2">
      <c r="A684" s="15">
        <f>DATE(2022,1,27)</f>
        <v>44588</v>
      </c>
      <c r="B684" s="2">
        <v>19.989873353157559</v>
      </c>
      <c r="C684" s="2">
        <v>11.877348927872022</v>
      </c>
      <c r="D684" s="2">
        <v>14.931033800530201</v>
      </c>
      <c r="E684" s="2">
        <v>32.646971344062088</v>
      </c>
      <c r="F684" s="2">
        <v>35.391611652457655</v>
      </c>
      <c r="G684" s="2">
        <v>35.49653764303509</v>
      </c>
      <c r="H684" s="2">
        <v>37.88862782268869</v>
      </c>
    </row>
    <row r="685" spans="1:8" x14ac:dyDescent="0.2">
      <c r="A685" s="15">
        <f>DATE(2022,1,28)</f>
        <v>44589</v>
      </c>
      <c r="B685" s="2">
        <v>19.990289352426306</v>
      </c>
      <c r="C685" s="2">
        <v>11.91622546670712</v>
      </c>
      <c r="D685" s="2">
        <v>14.975511240943407</v>
      </c>
      <c r="E685" s="2">
        <v>32.7098106562796</v>
      </c>
      <c r="F685" s="2">
        <v>35.459818929965188</v>
      </c>
      <c r="G685" s="2">
        <v>35.564951767569177</v>
      </c>
      <c r="H685" s="2">
        <v>37.961789823253156</v>
      </c>
    </row>
    <row r="686" spans="1:8" x14ac:dyDescent="0.2">
      <c r="A686" s="15">
        <f>DATE(2022,1,31)</f>
        <v>44592</v>
      </c>
      <c r="B686" s="2">
        <v>20.219878654465372</v>
      </c>
      <c r="C686" s="2">
        <v>11.955115514847604</v>
      </c>
      <c r="D686" s="2">
        <v>15.020005893789511</v>
      </c>
      <c r="E686" s="2">
        <v>32.772679737583601</v>
      </c>
      <c r="F686" s="2">
        <v>35.52806056877953</v>
      </c>
      <c r="G686" s="2">
        <v>35.633400435365516</v>
      </c>
      <c r="H686" s="2">
        <v>38.034990642670287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2" x14ac:dyDescent="0.2"/>
  <cols>
    <col min="2" max="2" width="70.33203125" customWidth="1"/>
    <col min="3" max="4" width="21.1640625" customWidth="1"/>
  </cols>
  <sheetData>
    <row r="1" spans="1:4" x14ac:dyDescent="0.2">
      <c r="A1" s="13" t="s">
        <v>8</v>
      </c>
      <c r="B1" s="14"/>
      <c r="C1" s="14"/>
      <c r="D1" s="14"/>
    </row>
    <row r="2" spans="1:4" x14ac:dyDescent="0.2">
      <c r="A2" s="1"/>
      <c r="B2" s="1" t="s">
        <v>9</v>
      </c>
      <c r="C2" s="1" t="s">
        <v>10</v>
      </c>
      <c r="D2" s="1" t="s">
        <v>11</v>
      </c>
    </row>
    <row r="3" spans="1:4" x14ac:dyDescent="0.2">
      <c r="A3" s="6"/>
      <c r="B3" s="3" t="s">
        <v>1</v>
      </c>
      <c r="C3" s="4">
        <v>20.219878654465195</v>
      </c>
      <c r="D3" s="5">
        <v>0.49449441635092128</v>
      </c>
    </row>
    <row r="4" spans="1:4" x14ac:dyDescent="0.2">
      <c r="A4" s="7"/>
      <c r="B4" s="3" t="s">
        <v>2</v>
      </c>
      <c r="C4" s="4">
        <v>11.955115514847758</v>
      </c>
      <c r="D4" s="5">
        <v>0.73227559539161824</v>
      </c>
    </row>
    <row r="5" spans="1:4" x14ac:dyDescent="0.2">
      <c r="A5" s="8"/>
      <c r="B5" s="3" t="s">
        <v>3</v>
      </c>
      <c r="C5" s="4">
        <v>15.020005893789513</v>
      </c>
      <c r="D5" s="5">
        <v>0.81583685734278877</v>
      </c>
    </row>
    <row r="6" spans="1:4" x14ac:dyDescent="0.2">
      <c r="A6" s="9"/>
      <c r="B6" s="3" t="s">
        <v>4</v>
      </c>
      <c r="C6" s="4">
        <v>32.772679737583601</v>
      </c>
      <c r="D6" s="5">
        <v>0.99956738387378952</v>
      </c>
    </row>
    <row r="7" spans="1:4" x14ac:dyDescent="0.2">
      <c r="A7" s="10"/>
      <c r="B7" s="3" t="s">
        <v>5</v>
      </c>
      <c r="C7" s="4">
        <v>35.52806056877953</v>
      </c>
      <c r="D7" s="5">
        <v>1.0632798883991601</v>
      </c>
    </row>
    <row r="8" spans="1:4" x14ac:dyDescent="0.2">
      <c r="A8" s="11"/>
      <c r="B8" s="3" t="s">
        <v>6</v>
      </c>
      <c r="C8" s="4">
        <v>35.633400435365516</v>
      </c>
      <c r="D8" s="5">
        <v>1.0656906628361051</v>
      </c>
    </row>
    <row r="9" spans="1:4" x14ac:dyDescent="0.2">
      <c r="A9" s="12"/>
      <c r="B9" s="3" t="s">
        <v>7</v>
      </c>
      <c r="C9" s="4">
        <v>38.034990642670287</v>
      </c>
      <c r="D9" s="5">
        <v>1.1201659299785449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Denilson</cp:lastModifiedBy>
  <dcterms:created xsi:type="dcterms:W3CDTF">2022-02-17T18:31:36Z</dcterms:created>
  <dcterms:modified xsi:type="dcterms:W3CDTF">2022-02-17T20:30:13Z</dcterms:modified>
</cp:coreProperties>
</file>