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son\Desktop\Retorno\del\"/>
    </mc:Choice>
  </mc:AlternateContent>
  <xr:revisionPtr revIDLastSave="0" documentId="13_ncr:1_{237CAF97-99C8-4E80-BDF1-83F944022FE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dos" sheetId="1" r:id="rId1"/>
    <sheet name="Gráfico" sheetId="2" r:id="rId2"/>
  </sheets>
  <calcPr calcId="191029"/>
</workbook>
</file>

<file path=xl/calcChain.xml><?xml version="1.0" encoding="utf-8"?>
<calcChain xmlns="http://schemas.openxmlformats.org/spreadsheetml/2006/main">
  <c r="A1019" i="1" l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<sst xmlns="http://schemas.openxmlformats.org/spreadsheetml/2006/main" count="19" uniqueCount="12">
  <si>
    <t/>
  </si>
  <si>
    <t>BAHIA AM MARAÚ FIC MULTIMERCADO</t>
  </si>
  <si>
    <t>CDI</t>
  </si>
  <si>
    <t>CDI +1,00%</t>
  </si>
  <si>
    <t>Índice INPC +4,00%</t>
  </si>
  <si>
    <t>Índice INPC +4,79%</t>
  </si>
  <si>
    <t>Índice INPC +4,82%</t>
  </si>
  <si>
    <t>Índice INPC +5,500%</t>
  </si>
  <si>
    <t>Retorno acumulado - 13/01/2018 até 31/01/2022 (diária)</t>
  </si>
  <si>
    <t>Ativo</t>
  </si>
  <si>
    <t>Retorno</t>
  </si>
  <si>
    <t>Retorno YTD*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</si>
</sst>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\ \%"/>
    <numFmt numFmtId="166" formatCode="#,##0.00\ \%"/>
  </numFmts>
  <fonts count="2" x14ac:knownFonts="1">
    <font>
      <sz val="9"/>
      <color indexed="8"/>
      <name val="Calibri"/>
      <family val="2"/>
      <scheme val="minor"/>
    </font>
    <font>
      <b/>
      <sz val="9"/>
      <color indexed="9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4E80A6"/>
        <bgColor rgb="FF4E80A6"/>
      </patternFill>
    </fill>
    <fill>
      <patternFill patternType="solid">
        <fgColor rgb="FF4F94EF"/>
        <bgColor rgb="FF4F94EF"/>
      </patternFill>
    </fill>
    <fill>
      <patternFill patternType="solid">
        <fgColor rgb="FFA2A2A2"/>
        <bgColor rgb="FFA2A2A2"/>
      </patternFill>
    </fill>
    <fill>
      <patternFill patternType="solid">
        <fgColor rgb="FFFF6A6A"/>
        <bgColor rgb="FFFF6A6A"/>
      </patternFill>
    </fill>
    <fill>
      <patternFill patternType="solid">
        <fgColor rgb="FFF0C484"/>
        <bgColor rgb="FFF0C484"/>
      </patternFill>
    </fill>
    <fill>
      <patternFill patternType="solid">
        <fgColor rgb="FF96D7FA"/>
        <bgColor rgb="FF96D7FA"/>
      </patternFill>
    </fill>
    <fill>
      <patternFill patternType="solid">
        <fgColor rgb="FF6DBA82"/>
        <bgColor rgb="FF6DBA82"/>
      </patternFill>
    </fill>
    <fill>
      <patternFill patternType="solid">
        <fgColor rgb="FFC3C6D5"/>
        <bgColor rgb="FFC3C6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0" xfId="0" applyFont="1" applyFill="1" applyAlignment="1">
      <alignment horizontal="center" vertical="top" wrapText="1"/>
    </xf>
    <xf numFmtId="0" fontId="0" fillId="0" borderId="0" xfId="0"/>
    <xf numFmtId="14" fontId="1" fillId="2" borderId="0" xfId="0" applyNumberFormat="1" applyFont="1" applyFill="1" applyAlignment="1">
      <alignment horizontal="center"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4</xdr:col>
      <xdr:colOff>0</xdr:colOff>
      <xdr:row>36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36289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"/>
  <sheetViews>
    <sheetView tabSelected="1" workbookViewId="0">
      <selection sqref="A1:A1048576"/>
    </sheetView>
  </sheetViews>
  <sheetFormatPr defaultRowHeight="12" x14ac:dyDescent="0.2"/>
  <cols>
    <col min="1" max="1" width="20.33203125" style="17" customWidth="1"/>
    <col min="2" max="9" width="20.33203125" customWidth="1"/>
  </cols>
  <sheetData>
    <row r="1" spans="1:8" ht="33.75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6">
        <f>DATE(2018,1,12)</f>
        <v>43112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 s="16">
        <f>DATE(2018,1,15)</f>
        <v>43115</v>
      </c>
      <c r="B3" s="2">
        <v>0.37557933622949236</v>
      </c>
      <c r="C3" s="2">
        <v>2.6444004658965351E-2</v>
      </c>
      <c r="D3" s="2">
        <v>3.0393670778106063E-2</v>
      </c>
      <c r="E3" s="2">
        <v>2.6009698126783221E-2</v>
      </c>
      <c r="F3" s="2">
        <v>2.9013479980033448E-2</v>
      </c>
      <c r="G3" s="2">
        <v>2.9127102638648594E-2</v>
      </c>
      <c r="H3" s="2">
        <v>3.1693898668039289E-2</v>
      </c>
    </row>
    <row r="4" spans="1:8" x14ac:dyDescent="0.2">
      <c r="A4" s="16">
        <f>DATE(2018,1,16)</f>
        <v>43116</v>
      </c>
      <c r="B4" s="2">
        <v>0.27664872086028414</v>
      </c>
      <c r="C4" s="2">
        <v>5.2895002171760019E-2</v>
      </c>
      <c r="D4" s="2">
        <v>6.0796579308441963E-2</v>
      </c>
      <c r="E4" s="2">
        <v>5.20261612975359E-2</v>
      </c>
      <c r="F4" s="2">
        <v>5.8035377780263353E-2</v>
      </c>
      <c r="G4" s="2">
        <v>5.8262689158383729E-2</v>
      </c>
      <c r="H4" s="2">
        <v>6.3397842368195789E-2</v>
      </c>
    </row>
    <row r="5" spans="1:8" x14ac:dyDescent="0.2">
      <c r="A5" s="16">
        <f>DATE(2018,1,17)</f>
        <v>43117</v>
      </c>
      <c r="B5" s="2">
        <v>0.22400255177323913</v>
      </c>
      <c r="C5" s="2">
        <v>7.9352994387571485E-2</v>
      </c>
      <c r="D5" s="2">
        <v>9.1208728398717298E-2</v>
      </c>
      <c r="E5" s="2">
        <v>7.804939127185051E-2</v>
      </c>
      <c r="F5" s="2">
        <v>8.7065695843024926E-2</v>
      </c>
      <c r="G5" s="2">
        <v>8.7406762030317608E-2</v>
      </c>
      <c r="H5" s="2">
        <v>9.5111834284167251E-2</v>
      </c>
    </row>
    <row r="6" spans="1:8" x14ac:dyDescent="0.2">
      <c r="A6" s="16">
        <f>DATE(2018,1,18)</f>
        <v>43118</v>
      </c>
      <c r="B6" s="2">
        <v>0.31053130312506116</v>
      </c>
      <c r="C6" s="2">
        <v>0.10581798315607571</v>
      </c>
      <c r="D6" s="2">
        <v>0.12163012085746328</v>
      </c>
      <c r="E6" s="2">
        <v>0.10407938980967479</v>
      </c>
      <c r="F6" s="2">
        <v>0.11610443661127512</v>
      </c>
      <c r="G6" s="2">
        <v>0.11655932372622857</v>
      </c>
      <c r="H6" s="2">
        <v>0.12683587760056181</v>
      </c>
    </row>
    <row r="7" spans="1:8" x14ac:dyDescent="0.2">
      <c r="A7" s="16">
        <f>DATE(2018,1,19)</f>
        <v>43119</v>
      </c>
      <c r="B7" s="2">
        <v>0.32960715033409915</v>
      </c>
      <c r="C7" s="2">
        <v>0.13228997032743717</v>
      </c>
      <c r="D7" s="2">
        <v>0.15206075949407705</v>
      </c>
      <c r="E7" s="2">
        <v>0.13011615867155601</v>
      </c>
      <c r="F7" s="2">
        <v>0.14515160252877024</v>
      </c>
      <c r="G7" s="2">
        <v>0.14572037671873872</v>
      </c>
      <c r="H7" s="2">
        <v>0.15856997550312002</v>
      </c>
    </row>
    <row r="8" spans="1:8" x14ac:dyDescent="0.2">
      <c r="A8" s="16">
        <f>DATE(2018,1,22)</f>
        <v>43122</v>
      </c>
      <c r="B8" s="2">
        <v>0.22715311925758375</v>
      </c>
      <c r="C8" s="2">
        <v>0.15876895775230881</v>
      </c>
      <c r="D8" s="2">
        <v>0.18250064711879954</v>
      </c>
      <c r="E8" s="2">
        <v>0.15615969961841891</v>
      </c>
      <c r="F8" s="2">
        <v>0.17420719603995494</v>
      </c>
      <c r="G8" s="2">
        <v>0.17488992348106969</v>
      </c>
      <c r="H8" s="2">
        <v>0.19031413117851503</v>
      </c>
    </row>
    <row r="9" spans="1:8" x14ac:dyDescent="0.2">
      <c r="A9" s="16">
        <f>DATE(2018,1,23)</f>
        <v>43123</v>
      </c>
      <c r="B9" s="2">
        <v>0.29009455990212096</v>
      </c>
      <c r="C9" s="2">
        <v>0.18525494728187653</v>
      </c>
      <c r="D9" s="2">
        <v>0.21294978654278207</v>
      </c>
      <c r="E9" s="2">
        <v>0.18221001441167672</v>
      </c>
      <c r="F9" s="2">
        <v>0.20327121958993999</v>
      </c>
      <c r="G9" s="2">
        <v>0.20406796648724246</v>
      </c>
      <c r="H9" s="2">
        <v>0.2220683478144414</v>
      </c>
    </row>
    <row r="10" spans="1:8" x14ac:dyDescent="0.2">
      <c r="A10" s="16">
        <f>DATE(2018,1,24)</f>
        <v>43124</v>
      </c>
      <c r="B10" s="2">
        <v>0.68308590814554204</v>
      </c>
      <c r="C10" s="2">
        <v>0.21174794076772585</v>
      </c>
      <c r="D10" s="2">
        <v>0.2434081805779309</v>
      </c>
      <c r="E10" s="2">
        <v>0.20826710481316457</v>
      </c>
      <c r="F10" s="2">
        <v>0.23234367562456892</v>
      </c>
      <c r="G10" s="2">
        <v>0.23325450821194416</v>
      </c>
      <c r="H10" s="2">
        <v>0.25383262859961508</v>
      </c>
    </row>
    <row r="11" spans="1:8" x14ac:dyDescent="0.2">
      <c r="A11" s="16">
        <f>DATE(2018,1,25)</f>
        <v>43125</v>
      </c>
      <c r="B11" s="2">
        <v>0.73405426022910003</v>
      </c>
      <c r="C11" s="2">
        <v>0.23824794006201966</v>
      </c>
      <c r="D11" s="2">
        <v>0.27387583203708488</v>
      </c>
      <c r="E11" s="2">
        <v>0.23433097258520608</v>
      </c>
      <c r="F11" s="2">
        <v>0.26142456659041802</v>
      </c>
      <c r="G11" s="2">
        <v>0.26244955113061685</v>
      </c>
      <c r="H11" s="2">
        <v>0.28560697672375124</v>
      </c>
    </row>
    <row r="12" spans="1:8" x14ac:dyDescent="0.2">
      <c r="A12" s="16">
        <f>DATE(2018,1,26)</f>
        <v>43126</v>
      </c>
      <c r="B12" s="2">
        <v>0.95261322794659697</v>
      </c>
      <c r="C12" s="2">
        <v>0.26475494701736491</v>
      </c>
      <c r="D12" s="2">
        <v>0.30435274373392662</v>
      </c>
      <c r="E12" s="2">
        <v>0.26040161949056895</v>
      </c>
      <c r="F12" s="2">
        <v>0.29051389493475188</v>
      </c>
      <c r="G12" s="2">
        <v>0.29165309771939096</v>
      </c>
      <c r="H12" s="2">
        <v>0.31739139537758643</v>
      </c>
    </row>
    <row r="13" spans="1:8" x14ac:dyDescent="0.2">
      <c r="A13" s="16">
        <f>DATE(2018,1,29)</f>
        <v>43129</v>
      </c>
      <c r="B13" s="2">
        <v>1.0390021612147748</v>
      </c>
      <c r="C13" s="2">
        <v>0.29126896348685705</v>
      </c>
      <c r="D13" s="2">
        <v>0.33483891848296032</v>
      </c>
      <c r="E13" s="2">
        <v>0.28647904729250939</v>
      </c>
      <c r="F13" s="2">
        <v>0.31961166310552347</v>
      </c>
      <c r="G13" s="2">
        <v>0.32086515045515185</v>
      </c>
      <c r="H13" s="2">
        <v>0.34918588775285642</v>
      </c>
    </row>
    <row r="14" spans="1:8" x14ac:dyDescent="0.2">
      <c r="A14" s="16">
        <f>DATE(2018,1,30)</f>
        <v>43130</v>
      </c>
      <c r="B14" s="2">
        <v>0.8863534381174043</v>
      </c>
      <c r="C14" s="2">
        <v>0.31778999132410224</v>
      </c>
      <c r="D14" s="2">
        <v>0.36533435909957834</v>
      </c>
      <c r="E14" s="2">
        <v>0.3125632577546833</v>
      </c>
      <c r="F14" s="2">
        <v>0.34871787355144068</v>
      </c>
      <c r="G14" s="2">
        <v>0.35008571181549542</v>
      </c>
      <c r="H14" s="2">
        <v>0.38099045704231838</v>
      </c>
    </row>
    <row r="15" spans="1:8" x14ac:dyDescent="0.2">
      <c r="A15" s="16">
        <f>DATE(2018,1,31)</f>
        <v>43131</v>
      </c>
      <c r="B15" s="2">
        <v>0.98889136004409739</v>
      </c>
      <c r="C15" s="2">
        <v>0.34431803238317293</v>
      </c>
      <c r="D15" s="2">
        <v>0.39583906840003902</v>
      </c>
      <c r="E15" s="2">
        <v>0.33865425264125726</v>
      </c>
      <c r="F15" s="2">
        <v>0.37783252872189976</v>
      </c>
      <c r="G15" s="2">
        <v>0.37931478427875032</v>
      </c>
      <c r="H15" s="2">
        <v>0.41280510643975088</v>
      </c>
    </row>
    <row r="16" spans="1:8" x14ac:dyDescent="0.2">
      <c r="A16" s="16">
        <f>DATE(2018,2,1)</f>
        <v>43132</v>
      </c>
      <c r="B16" s="2">
        <v>1.1603549365944099</v>
      </c>
      <c r="C16" s="2">
        <v>0.37085308851865229</v>
      </c>
      <c r="D16" s="2">
        <v>0.42635304920140005</v>
      </c>
      <c r="E16" s="2">
        <v>0.36429885742890189</v>
      </c>
      <c r="F16" s="2">
        <v>0.4065022642174565</v>
      </c>
      <c r="G16" s="2">
        <v>0.40809899626461638</v>
      </c>
      <c r="H16" s="2">
        <v>0.44417630218027693</v>
      </c>
    </row>
    <row r="17" spans="1:8" x14ac:dyDescent="0.2">
      <c r="A17" s="16">
        <f>DATE(2018,2,2)</f>
        <v>43133</v>
      </c>
      <c r="B17" s="2">
        <v>1.1321256655108192</v>
      </c>
      <c r="C17" s="2">
        <v>0.39739516158563415</v>
      </c>
      <c r="D17" s="2">
        <v>0.45687630432162951</v>
      </c>
      <c r="E17" s="2">
        <v>0.38995001647781358</v>
      </c>
      <c r="F17" s="2">
        <v>0.43518018831114608</v>
      </c>
      <c r="G17" s="2">
        <v>0.43689146225043268</v>
      </c>
      <c r="H17" s="2">
        <v>0.47555729898074439</v>
      </c>
    </row>
    <row r="18" spans="1:8" x14ac:dyDescent="0.2">
      <c r="A18" s="16">
        <f>DATE(2018,2,5)</f>
        <v>43136</v>
      </c>
      <c r="B18" s="2">
        <v>0.85138027480036182</v>
      </c>
      <c r="C18" s="2">
        <v>0.42394425343963432</v>
      </c>
      <c r="D18" s="2">
        <v>0.48740883657953932</v>
      </c>
      <c r="E18" s="2">
        <v>0.41560773146311902</v>
      </c>
      <c r="F18" s="2">
        <v>0.46386630334180889</v>
      </c>
      <c r="G18" s="2">
        <v>0.4656921846030837</v>
      </c>
      <c r="H18" s="2">
        <v>0.50694809990321499</v>
      </c>
    </row>
    <row r="19" spans="1:8" x14ac:dyDescent="0.2">
      <c r="A19" s="16">
        <f>DATE(2018,2,6)</f>
        <v>43137</v>
      </c>
      <c r="B19" s="2">
        <v>1.1636220191483915</v>
      </c>
      <c r="C19" s="2">
        <v>0.45050036593672349</v>
      </c>
      <c r="D19" s="2">
        <v>0.51795064879478492</v>
      </c>
      <c r="E19" s="2">
        <v>0.44127200406041123</v>
      </c>
      <c r="F19" s="2">
        <v>0.49256061164890669</v>
      </c>
      <c r="G19" s="2">
        <v>0.49450116569009772</v>
      </c>
      <c r="H19" s="2">
        <v>0.53834870801072743</v>
      </c>
    </row>
    <row r="20" spans="1:8" x14ac:dyDescent="0.2">
      <c r="A20" s="16">
        <f>DATE(2018,2,7)</f>
        <v>43138</v>
      </c>
      <c r="B20" s="2">
        <v>1.2254495757267225</v>
      </c>
      <c r="C20" s="2">
        <v>0.47706350093343902</v>
      </c>
      <c r="D20" s="2">
        <v>0.54850174378788807</v>
      </c>
      <c r="E20" s="2">
        <v>0.46694283594566072</v>
      </c>
      <c r="F20" s="2">
        <v>0.52126311557258997</v>
      </c>
      <c r="G20" s="2">
        <v>0.52331840787971373</v>
      </c>
      <c r="H20" s="2">
        <v>0.56975912636727521</v>
      </c>
    </row>
    <row r="21" spans="1:8" x14ac:dyDescent="0.2">
      <c r="A21" s="16">
        <f>DATE(2018,2,8)</f>
        <v>43139</v>
      </c>
      <c r="B21" s="2">
        <v>0.68663262686676774</v>
      </c>
      <c r="C21" s="2">
        <v>0.50363366028680634</v>
      </c>
      <c r="D21" s="2">
        <v>0.57906212438021409</v>
      </c>
      <c r="E21" s="2">
        <v>0.49262022879530409</v>
      </c>
      <c r="F21" s="2">
        <v>0.54997381745367502</v>
      </c>
      <c r="G21" s="2">
        <v>0.55214391354085901</v>
      </c>
      <c r="H21" s="2">
        <v>0.60117935803778444</v>
      </c>
    </row>
    <row r="22" spans="1:8" x14ac:dyDescent="0.2">
      <c r="A22" s="16">
        <f>DATE(2018,2,9)</f>
        <v>43140</v>
      </c>
      <c r="B22" s="2">
        <v>0.62489828234419953</v>
      </c>
      <c r="C22" s="2">
        <v>0.52927672011797711</v>
      </c>
      <c r="D22" s="2">
        <v>0.6086969296789535</v>
      </c>
      <c r="E22" s="2">
        <v>0.51830418428617797</v>
      </c>
      <c r="F22" s="2">
        <v>0.57869271963364444</v>
      </c>
      <c r="G22" s="2">
        <v>0.58097768504306035</v>
      </c>
      <c r="H22" s="2">
        <v>0.63260940608813598</v>
      </c>
    </row>
    <row r="23" spans="1:8" x14ac:dyDescent="0.2">
      <c r="A23" s="16">
        <f>DATE(2018,2,14)</f>
        <v>43145</v>
      </c>
      <c r="B23" s="2">
        <v>1.1094005663192075</v>
      </c>
      <c r="C23" s="2">
        <v>0.55492632266300745</v>
      </c>
      <c r="D23" s="2">
        <v>0.63834046663282518</v>
      </c>
      <c r="E23" s="2">
        <v>0.54399470409562944</v>
      </c>
      <c r="F23" s="2">
        <v>0.60741982445469134</v>
      </c>
      <c r="G23" s="2">
        <v>0.60981972475668833</v>
      </c>
      <c r="H23" s="2">
        <v>0.66404927358525434</v>
      </c>
    </row>
    <row r="24" spans="1:8" x14ac:dyDescent="0.2">
      <c r="A24" s="16">
        <f>DATE(2018,2,15)</f>
        <v>43146</v>
      </c>
      <c r="B24" s="2">
        <v>1.4612481131550004</v>
      </c>
      <c r="C24" s="2">
        <v>0.58058246959125093</v>
      </c>
      <c r="D24" s="2">
        <v>0.66799273781454893</v>
      </c>
      <c r="E24" s="2">
        <v>0.56969178990131653</v>
      </c>
      <c r="F24" s="2">
        <v>0.63615513425958614</v>
      </c>
      <c r="G24" s="2">
        <v>0.638670035052602</v>
      </c>
      <c r="H24" s="2">
        <v>0.69549896359686336</v>
      </c>
    </row>
    <row r="25" spans="1:8" x14ac:dyDescent="0.2">
      <c r="A25" s="16">
        <f>DATE(2018,2,16)</f>
        <v>43147</v>
      </c>
      <c r="B25" s="2">
        <v>1.8105602920744257</v>
      </c>
      <c r="C25" s="2">
        <v>0.60624516257248295</v>
      </c>
      <c r="D25" s="2">
        <v>0.69765374579759953</v>
      </c>
      <c r="E25" s="2">
        <v>0.59539544338136352</v>
      </c>
      <c r="F25" s="2">
        <v>0.66489865139183202</v>
      </c>
      <c r="G25" s="2">
        <v>0.66752861830241539</v>
      </c>
      <c r="H25" s="2">
        <v>0.72695847919175272</v>
      </c>
    </row>
    <row r="26" spans="1:8" x14ac:dyDescent="0.2">
      <c r="A26" s="16">
        <f>DATE(2018,2,19)</f>
        <v>43150</v>
      </c>
      <c r="B26" s="2">
        <v>1.9925381885131932</v>
      </c>
      <c r="C26" s="2">
        <v>0.63191440327687864</v>
      </c>
      <c r="D26" s="2">
        <v>0.7273234931561845</v>
      </c>
      <c r="E26" s="2">
        <v>0.62110566621442764</v>
      </c>
      <c r="F26" s="2">
        <v>0.69365037819564268</v>
      </c>
      <c r="G26" s="2">
        <v>0.69639547687851966</v>
      </c>
      <c r="H26" s="2">
        <v>0.75842782343973347</v>
      </c>
    </row>
    <row r="27" spans="1:8" x14ac:dyDescent="0.2">
      <c r="A27" s="16">
        <f>DATE(2018,2,20)</f>
        <v>43151</v>
      </c>
      <c r="B27" s="2">
        <v>1.9268190286073628</v>
      </c>
      <c r="C27" s="2">
        <v>0.65759019337510161</v>
      </c>
      <c r="D27" s="2">
        <v>0.75700198246535511</v>
      </c>
      <c r="E27" s="2">
        <v>0.64682246007941036</v>
      </c>
      <c r="F27" s="2">
        <v>0.72241031701578695</v>
      </c>
      <c r="G27" s="2">
        <v>0.72527061315383889</v>
      </c>
      <c r="H27" s="2">
        <v>0.78990699941141596</v>
      </c>
    </row>
    <row r="28" spans="1:8" x14ac:dyDescent="0.2">
      <c r="A28" s="16">
        <f>DATE(2018,2,21)</f>
        <v>43152</v>
      </c>
      <c r="B28" s="2">
        <v>2.0990795682343188</v>
      </c>
      <c r="C28" s="2">
        <v>0.68327253453814851</v>
      </c>
      <c r="D28" s="2">
        <v>0.78668921630076216</v>
      </c>
      <c r="E28" s="2">
        <v>0.67254582665579044</v>
      </c>
      <c r="F28" s="2">
        <v>0.75117847019778861</v>
      </c>
      <c r="G28" s="2">
        <v>0.75415402950205213</v>
      </c>
      <c r="H28" s="2">
        <v>0.82139601017847674</v>
      </c>
    </row>
    <row r="29" spans="1:8" x14ac:dyDescent="0.2">
      <c r="A29" s="16">
        <f>DATE(2018,2,22)</f>
        <v>43153</v>
      </c>
      <c r="B29" s="2">
        <v>2.2356119268926999</v>
      </c>
      <c r="C29" s="2">
        <v>0.70896142843752674</v>
      </c>
      <c r="D29" s="2">
        <v>0.81638519723898895</v>
      </c>
      <c r="E29" s="2">
        <v>0.69827576762340193</v>
      </c>
      <c r="F29" s="2">
        <v>0.77995484008781535</v>
      </c>
      <c r="G29" s="2">
        <v>0.78304572829750452</v>
      </c>
      <c r="H29" s="2">
        <v>0.85289485881352434</v>
      </c>
    </row>
    <row r="30" spans="1:8" x14ac:dyDescent="0.2">
      <c r="A30" s="16">
        <f>DATE(2018,2,23)</f>
        <v>43154</v>
      </c>
      <c r="B30" s="2">
        <v>2.4029275669621653</v>
      </c>
      <c r="C30" s="2">
        <v>0.73465687674516555</v>
      </c>
      <c r="D30" s="2">
        <v>0.84608992785728532</v>
      </c>
      <c r="E30" s="2">
        <v>0.72401228466254519</v>
      </c>
      <c r="F30" s="2">
        <v>0.80873942903272322</v>
      </c>
      <c r="G30" s="2">
        <v>0.81194571191522957</v>
      </c>
      <c r="H30" s="2">
        <v>0.88440354839012247</v>
      </c>
    </row>
    <row r="31" spans="1:8" x14ac:dyDescent="0.2">
      <c r="A31" s="16">
        <f>DATE(2018,2,26)</f>
        <v>43157</v>
      </c>
      <c r="B31" s="2">
        <v>2.593042875867857</v>
      </c>
      <c r="C31" s="2">
        <v>0.76035888113332728</v>
      </c>
      <c r="D31" s="2">
        <v>0.87580341073363321</v>
      </c>
      <c r="E31" s="2">
        <v>0.74975537945392023</v>
      </c>
      <c r="F31" s="2">
        <v>0.8375322393800122</v>
      </c>
      <c r="G31" s="2">
        <v>0.84085398273094913</v>
      </c>
      <c r="H31" s="2">
        <v>0.91592208198278957</v>
      </c>
    </row>
    <row r="32" spans="1:8" x14ac:dyDescent="0.2">
      <c r="A32" s="16">
        <f>DATE(2018,2,27)</f>
        <v>43158</v>
      </c>
      <c r="B32" s="2">
        <v>2.6428227742406163</v>
      </c>
      <c r="C32" s="2">
        <v>0.78606744327480715</v>
      </c>
      <c r="D32" s="2">
        <v>0.90552564844681438</v>
      </c>
      <c r="E32" s="2">
        <v>0.77550505367869338</v>
      </c>
      <c r="F32" s="2">
        <v>0.86633327347784839</v>
      </c>
      <c r="G32" s="2">
        <v>0.86977054312102897</v>
      </c>
      <c r="H32" s="2">
        <v>0.94745046266702104</v>
      </c>
    </row>
    <row r="33" spans="1:8" x14ac:dyDescent="0.2">
      <c r="A33" s="16">
        <f>DATE(2018,2,28)</f>
        <v>43159</v>
      </c>
      <c r="B33" s="2">
        <v>2.8618244992229203</v>
      </c>
      <c r="C33" s="2">
        <v>0.81178256484277789</v>
      </c>
      <c r="D33" s="2">
        <v>0.93525664357640981</v>
      </c>
      <c r="E33" s="2">
        <v>0.80126130901843062</v>
      </c>
      <c r="F33" s="2">
        <v>0.89514253367510843</v>
      </c>
      <c r="G33" s="2">
        <v>0.8986953954625454</v>
      </c>
      <c r="H33" s="2">
        <v>0.9789886935192893</v>
      </c>
    </row>
    <row r="34" spans="1:8" x14ac:dyDescent="0.2">
      <c r="A34" s="16">
        <f>DATE(2018,3,1)</f>
        <v>43160</v>
      </c>
      <c r="B34" s="2">
        <v>2.8015396021672467</v>
      </c>
      <c r="C34" s="2">
        <v>0.83750424751085628</v>
      </c>
      <c r="D34" s="2">
        <v>0.96499639870268883</v>
      </c>
      <c r="E34" s="2">
        <v>0.82031045686576931</v>
      </c>
      <c r="F34" s="2">
        <v>0.91723987743854696</v>
      </c>
      <c r="G34" s="2">
        <v>0.92090815297767303</v>
      </c>
      <c r="H34" s="2">
        <v>1.0038108679154556</v>
      </c>
    </row>
    <row r="35" spans="1:8" x14ac:dyDescent="0.2">
      <c r="A35" s="16">
        <f>DATE(2018,3,2)</f>
        <v>43161</v>
      </c>
      <c r="B35" s="2">
        <v>2.9122988274109973</v>
      </c>
      <c r="C35" s="2">
        <v>0.86323249295308102</v>
      </c>
      <c r="D35" s="2">
        <v>0.99474491640676455</v>
      </c>
      <c r="E35" s="2">
        <v>0.83936320456918789</v>
      </c>
      <c r="F35" s="2">
        <v>0.93934206080665827</v>
      </c>
      <c r="G35" s="2">
        <v>0.94312580061148843</v>
      </c>
      <c r="H35" s="2">
        <v>1.0286391439803921</v>
      </c>
    </row>
    <row r="36" spans="1:8" x14ac:dyDescent="0.2">
      <c r="A36" s="16">
        <f>DATE(2018,3,5)</f>
        <v>43164</v>
      </c>
      <c r="B36" s="2">
        <v>3.095796080358526</v>
      </c>
      <c r="C36" s="2">
        <v>0.88896730284386827</v>
      </c>
      <c r="D36" s="2">
        <v>1.0245021992703718</v>
      </c>
      <c r="E36" s="2">
        <v>0.85841955280896443</v>
      </c>
      <c r="F36" s="2">
        <v>0.96144908483932756</v>
      </c>
      <c r="G36" s="2">
        <v>0.96534833944053045</v>
      </c>
      <c r="H36" s="2">
        <v>1.0534735232139658</v>
      </c>
    </row>
    <row r="37" spans="1:8" x14ac:dyDescent="0.2">
      <c r="A37" s="16">
        <f>DATE(2018,3,6)</f>
        <v>43165</v>
      </c>
      <c r="B37" s="2">
        <v>3.398702637323292</v>
      </c>
      <c r="C37" s="2">
        <v>0.91470867885816709</v>
      </c>
      <c r="D37" s="2">
        <v>1.0542682498761557</v>
      </c>
      <c r="E37" s="2">
        <v>0.87747950226557681</v>
      </c>
      <c r="F37" s="2">
        <v>0.98356095059679571</v>
      </c>
      <c r="G37" s="2">
        <v>0.9875757705416488</v>
      </c>
      <c r="H37" s="2">
        <v>1.0783140071164876</v>
      </c>
    </row>
    <row r="38" spans="1:8" x14ac:dyDescent="0.2">
      <c r="A38" s="16">
        <f>DATE(2018,3,7)</f>
        <v>43166</v>
      </c>
      <c r="B38" s="2">
        <v>3.3369962564174571</v>
      </c>
      <c r="C38" s="2">
        <v>0.94045662267123742</v>
      </c>
      <c r="D38" s="2">
        <v>1.0840430708074278</v>
      </c>
      <c r="E38" s="2">
        <v>0.89654305361950304</v>
      </c>
      <c r="F38" s="2">
        <v>1.0056776591394145</v>
      </c>
      <c r="G38" s="2">
        <v>1.0098080949918264</v>
      </c>
      <c r="H38" s="2">
        <v>1.1031605971885128</v>
      </c>
    </row>
    <row r="39" spans="1:8" x14ac:dyDescent="0.2">
      <c r="A39" s="16">
        <f>DATE(2018,3,8)</f>
        <v>43167</v>
      </c>
      <c r="B39" s="2">
        <v>3.3235317749645166</v>
      </c>
      <c r="C39" s="2">
        <v>0.9662111359589165</v>
      </c>
      <c r="D39" s="2">
        <v>1.1138266646483652</v>
      </c>
      <c r="E39" s="2">
        <v>0.91561020755144273</v>
      </c>
      <c r="F39" s="2">
        <v>1.0277992115278245</v>
      </c>
      <c r="G39" s="2">
        <v>1.032045313868335</v>
      </c>
      <c r="H39" s="2">
        <v>1.1280132949310628</v>
      </c>
    </row>
    <row r="40" spans="1:8" x14ac:dyDescent="0.2">
      <c r="A40" s="16">
        <f>DATE(2018,3,9)</f>
        <v>43168</v>
      </c>
      <c r="B40" s="2">
        <v>3.5835887499014558</v>
      </c>
      <c r="C40" s="2">
        <v>0.99197222039726363</v>
      </c>
      <c r="D40" s="2">
        <v>1.1436190339837449</v>
      </c>
      <c r="E40" s="2">
        <v>0.93468096474220719</v>
      </c>
      <c r="F40" s="2">
        <v>1.0499256088228881</v>
      </c>
      <c r="G40" s="2">
        <v>1.0542874282486903</v>
      </c>
      <c r="H40" s="2">
        <v>1.1528721018454702</v>
      </c>
    </row>
    <row r="41" spans="1:8" x14ac:dyDescent="0.2">
      <c r="A41" s="16">
        <f>DATE(2018,3,12)</f>
        <v>43171</v>
      </c>
      <c r="B41" s="2">
        <v>3.7042890408908846</v>
      </c>
      <c r="C41" s="2">
        <v>1.0177398776629598</v>
      </c>
      <c r="D41" s="2">
        <v>1.173420181399254</v>
      </c>
      <c r="E41" s="2">
        <v>0.95375532587274048</v>
      </c>
      <c r="F41" s="2">
        <v>1.0720568520856899</v>
      </c>
      <c r="G41" s="2">
        <v>1.076534439210608</v>
      </c>
      <c r="H41" s="2">
        <v>1.1777370194334891</v>
      </c>
    </row>
    <row r="42" spans="1:8" x14ac:dyDescent="0.2">
      <c r="A42" s="16">
        <f>DATE(2018,3,13)</f>
        <v>43172</v>
      </c>
      <c r="B42" s="2">
        <v>3.7891586176503456</v>
      </c>
      <c r="C42" s="2">
        <v>1.0435141094330191</v>
      </c>
      <c r="D42" s="2">
        <v>1.2032301094812459</v>
      </c>
      <c r="E42" s="2">
        <v>0.97283329162409782</v>
      </c>
      <c r="F42" s="2">
        <v>1.0941929423775809</v>
      </c>
      <c r="G42" s="2">
        <v>1.0987863478320925</v>
      </c>
      <c r="H42" s="2">
        <v>1.2026080491972069</v>
      </c>
    </row>
    <row r="43" spans="1:8" x14ac:dyDescent="0.2">
      <c r="A43" s="16">
        <f>DATE(2018,3,14)</f>
        <v>43173</v>
      </c>
      <c r="B43" s="2">
        <v>3.7427949411207968</v>
      </c>
      <c r="C43" s="2">
        <v>1.0692949173848776</v>
      </c>
      <c r="D43" s="2">
        <v>1.2330488208168955</v>
      </c>
      <c r="E43" s="2">
        <v>0.99191486267746765</v>
      </c>
      <c r="F43" s="2">
        <v>1.1163338807601342</v>
      </c>
      <c r="G43" s="2">
        <v>1.121043155191348</v>
      </c>
      <c r="H43" s="2">
        <v>1.2274851926390884</v>
      </c>
    </row>
    <row r="44" spans="1:8" x14ac:dyDescent="0.2">
      <c r="A44" s="16">
        <f>DATE(2018,3,15)</f>
        <v>43174</v>
      </c>
      <c r="B44" s="2">
        <v>3.6749971523717622</v>
      </c>
      <c r="C44" s="2">
        <v>1.0950823031964374</v>
      </c>
      <c r="D44" s="2">
        <v>1.2628763179941105</v>
      </c>
      <c r="E44" s="2">
        <v>1.0110000397141716</v>
      </c>
      <c r="F44" s="2">
        <v>1.1384796682951226</v>
      </c>
      <c r="G44" s="2">
        <v>1.1433048623668229</v>
      </c>
      <c r="H44" s="2">
        <v>1.2523684512619759</v>
      </c>
    </row>
    <row r="45" spans="1:8" x14ac:dyDescent="0.2">
      <c r="A45" s="16">
        <f>DATE(2018,3,16)</f>
        <v>43175</v>
      </c>
      <c r="B45" s="2">
        <v>4.0903360909810171</v>
      </c>
      <c r="C45" s="2">
        <v>1.1208762685460005</v>
      </c>
      <c r="D45" s="2">
        <v>1.2927126036015757</v>
      </c>
      <c r="E45" s="2">
        <v>1.0300888234156425</v>
      </c>
      <c r="F45" s="2">
        <v>1.1606303060445633</v>
      </c>
      <c r="G45" s="2">
        <v>1.1655714704372322</v>
      </c>
      <c r="H45" s="2">
        <v>1.2772578265690671</v>
      </c>
    </row>
    <row r="46" spans="1:8" x14ac:dyDescent="0.2">
      <c r="A46" s="16">
        <f>DATE(2018,3,19)</f>
        <v>43178</v>
      </c>
      <c r="B46" s="2">
        <v>3.8735574735283329</v>
      </c>
      <c r="C46" s="2">
        <v>1.146676815112313</v>
      </c>
      <c r="D46" s="2">
        <v>1.3225576802287309</v>
      </c>
      <c r="E46" s="2">
        <v>1.0491812144634682</v>
      </c>
      <c r="F46" s="2">
        <v>1.1827857950707399</v>
      </c>
      <c r="G46" s="2">
        <v>1.1878429804814683</v>
      </c>
      <c r="H46" s="2">
        <v>1.3021533200639368</v>
      </c>
    </row>
    <row r="47" spans="1:8" x14ac:dyDescent="0.2">
      <c r="A47" s="16">
        <f>DATE(2018,3,20)</f>
        <v>43179</v>
      </c>
      <c r="B47" s="2">
        <v>3.9070392439533701</v>
      </c>
      <c r="C47" s="2">
        <v>1.1724839445745427</v>
      </c>
      <c r="D47" s="2">
        <v>1.3524115504657708</v>
      </c>
      <c r="E47" s="2">
        <v>1.0682772135393925</v>
      </c>
      <c r="F47" s="2">
        <v>1.204946136436158</v>
      </c>
      <c r="G47" s="2">
        <v>1.2101193935787347</v>
      </c>
      <c r="H47" s="2">
        <v>1.3270549332505377</v>
      </c>
    </row>
    <row r="48" spans="1:8" x14ac:dyDescent="0.2">
      <c r="A48" s="16">
        <f>DATE(2018,3,21)</f>
        <v>43180</v>
      </c>
      <c r="B48" s="2">
        <v>4.1121570332318669</v>
      </c>
      <c r="C48" s="2">
        <v>1.1982976586122795</v>
      </c>
      <c r="D48" s="2">
        <v>1.382274216903645</v>
      </c>
      <c r="E48" s="2">
        <v>1.0873768213252033</v>
      </c>
      <c r="F48" s="2">
        <v>1.2271113312035009</v>
      </c>
      <c r="G48" s="2">
        <v>1.2324007108084123</v>
      </c>
      <c r="H48" s="2">
        <v>1.3519626676331553</v>
      </c>
    </row>
    <row r="49" spans="1:8" x14ac:dyDescent="0.2">
      <c r="A49" s="16">
        <f>DATE(2018,3,22)</f>
        <v>43181</v>
      </c>
      <c r="B49" s="2">
        <v>4.8752515094295124</v>
      </c>
      <c r="C49" s="2">
        <v>1.2241179589055351</v>
      </c>
      <c r="D49" s="2">
        <v>1.4121456821341027</v>
      </c>
      <c r="E49" s="2">
        <v>1.1064800385028439</v>
      </c>
      <c r="F49" s="2">
        <v>1.2492813804357183</v>
      </c>
      <c r="G49" s="2">
        <v>1.2546869332501043</v>
      </c>
      <c r="H49" s="2">
        <v>1.3768765247164749</v>
      </c>
    </row>
    <row r="50" spans="1:8" x14ac:dyDescent="0.2">
      <c r="A50" s="16">
        <f>DATE(2018,3,23)</f>
        <v>43182</v>
      </c>
      <c r="B50" s="2">
        <v>4.7822212171892087</v>
      </c>
      <c r="C50" s="2">
        <v>1.2490018254740054</v>
      </c>
      <c r="D50" s="2">
        <v>1.4410811380840549</v>
      </c>
      <c r="E50" s="2">
        <v>1.1255868657544577</v>
      </c>
      <c r="F50" s="2">
        <v>1.2714562851960709</v>
      </c>
      <c r="G50" s="2">
        <v>1.2769780619837467</v>
      </c>
      <c r="H50" s="2">
        <v>1.4017965060055815</v>
      </c>
    </row>
    <row r="51" spans="1:8" x14ac:dyDescent="0.2">
      <c r="A51" s="16">
        <f>DATE(2018,3,26)</f>
        <v>43185</v>
      </c>
      <c r="B51" s="2">
        <v>5.2633725277600352</v>
      </c>
      <c r="C51" s="2">
        <v>1.2738918092290996</v>
      </c>
      <c r="D51" s="2">
        <v>1.4700248500531421</v>
      </c>
      <c r="E51" s="2">
        <v>1.1446973037622321</v>
      </c>
      <c r="F51" s="2">
        <v>1.293636046547908</v>
      </c>
      <c r="G51" s="2">
        <v>1.2992740980894313</v>
      </c>
      <c r="H51" s="2">
        <v>1.4267226130058708</v>
      </c>
    </row>
    <row r="52" spans="1:8" x14ac:dyDescent="0.2">
      <c r="A52" s="16">
        <f>DATE(2018,3,27)</f>
        <v>43186</v>
      </c>
      <c r="B52" s="2">
        <v>4.9105136301193619</v>
      </c>
      <c r="C52" s="2">
        <v>1.298787911674526</v>
      </c>
      <c r="D52" s="2">
        <v>1.4989768203969467</v>
      </c>
      <c r="E52" s="2">
        <v>1.1638113532085992</v>
      </c>
      <c r="F52" s="2">
        <v>1.3158206655549565</v>
      </c>
      <c r="G52" s="2">
        <v>1.3215750426475603</v>
      </c>
      <c r="H52" s="2">
        <v>1.4516548472231827</v>
      </c>
    </row>
    <row r="53" spans="1:8" x14ac:dyDescent="0.2">
      <c r="A53" s="16">
        <f>DATE(2018,3,28)</f>
        <v>43187</v>
      </c>
      <c r="B53" s="2">
        <v>4.8779686408545908</v>
      </c>
      <c r="C53" s="2">
        <v>1.3236901343144591</v>
      </c>
      <c r="D53" s="2">
        <v>1.527937051471806</v>
      </c>
      <c r="E53" s="2">
        <v>1.1829290147759464</v>
      </c>
      <c r="F53" s="2">
        <v>1.3380101432810543</v>
      </c>
      <c r="G53" s="2">
        <v>1.3438808967386473</v>
      </c>
      <c r="H53" s="2">
        <v>1.4765932101636237</v>
      </c>
    </row>
    <row r="54" spans="1:8" x14ac:dyDescent="0.2">
      <c r="A54" s="16">
        <f>DATE(2018,3,29)</f>
        <v>43188</v>
      </c>
      <c r="B54" s="2">
        <v>5.2530026865579726</v>
      </c>
      <c r="C54" s="2">
        <v>1.3485984786534067</v>
      </c>
      <c r="D54" s="2">
        <v>1.5569055456347236</v>
      </c>
      <c r="E54" s="2">
        <v>1.2020502891469054</v>
      </c>
      <c r="F54" s="2">
        <v>1.360204480790328</v>
      </c>
      <c r="G54" s="2">
        <v>1.366191661443561</v>
      </c>
      <c r="H54" s="2">
        <v>1.501537703333744</v>
      </c>
    </row>
    <row r="55" spans="1:8" x14ac:dyDescent="0.2">
      <c r="A55" s="16">
        <f>DATE(2018,4,2)</f>
        <v>43192</v>
      </c>
      <c r="B55" s="2">
        <v>4.9695774492447331</v>
      </c>
      <c r="C55" s="2">
        <v>1.3735129461963203</v>
      </c>
      <c r="D55" s="2">
        <v>1.5858823052434134</v>
      </c>
      <c r="E55" s="2">
        <v>1.2279140466575189</v>
      </c>
      <c r="F55" s="2">
        <v>1.3891532826993291</v>
      </c>
      <c r="G55" s="2">
        <v>1.3952573477508112</v>
      </c>
      <c r="H55" s="2">
        <v>1.5332475243276411</v>
      </c>
    </row>
    <row r="56" spans="1:8" x14ac:dyDescent="0.2">
      <c r="A56" s="16">
        <f>DATE(2018,4,3)</f>
        <v>43193</v>
      </c>
      <c r="B56" s="2">
        <v>5.0913496788752344</v>
      </c>
      <c r="C56" s="2">
        <v>1.3984335384484403</v>
      </c>
      <c r="D56" s="2">
        <v>1.6148673326561671</v>
      </c>
      <c r="E56" s="2">
        <v>1.2537844140535048</v>
      </c>
      <c r="F56" s="2">
        <v>1.4181103524796956</v>
      </c>
      <c r="G56" s="2">
        <v>1.4243313683370395</v>
      </c>
      <c r="H56" s="2">
        <v>1.5649672517010105</v>
      </c>
    </row>
    <row r="57" spans="1:8" x14ac:dyDescent="0.2">
      <c r="A57" s="16">
        <f>DATE(2018,4,4)</f>
        <v>43194</v>
      </c>
      <c r="B57" s="2">
        <v>5.0225125757045852</v>
      </c>
      <c r="C57" s="2">
        <v>1.4233602569153625</v>
      </c>
      <c r="D57" s="2">
        <v>1.6438606302319858</v>
      </c>
      <c r="E57" s="2">
        <v>1.2796613930241341</v>
      </c>
      <c r="F57" s="2">
        <v>1.4470756924927386</v>
      </c>
      <c r="G57" s="2">
        <v>1.453413725592001</v>
      </c>
      <c r="H57" s="2">
        <v>1.5966968885486432</v>
      </c>
    </row>
    <row r="58" spans="1:8" x14ac:dyDescent="0.2">
      <c r="A58" s="16">
        <f>DATE(2018,4,5)</f>
        <v>43195</v>
      </c>
      <c r="B58" s="2">
        <v>5.4772382684705745</v>
      </c>
      <c r="C58" s="2">
        <v>1.4482931031031265</v>
      </c>
      <c r="D58" s="2">
        <v>1.6728622003305826</v>
      </c>
      <c r="E58" s="2">
        <v>1.3055449852590995</v>
      </c>
      <c r="F58" s="2">
        <v>1.4760493051005019</v>
      </c>
      <c r="G58" s="2">
        <v>1.4825044219061612</v>
      </c>
      <c r="H58" s="2">
        <v>1.6284364379663521</v>
      </c>
    </row>
    <row r="59" spans="1:8" x14ac:dyDescent="0.2">
      <c r="A59" s="16">
        <f>DATE(2018,4,6)</f>
        <v>43196</v>
      </c>
      <c r="B59" s="2">
        <v>5.4603482439688378</v>
      </c>
      <c r="C59" s="2">
        <v>1.473232078518083</v>
      </c>
      <c r="D59" s="2">
        <v>1.7018720453123137</v>
      </c>
      <c r="E59" s="2">
        <v>1.3314351924485157</v>
      </c>
      <c r="F59" s="2">
        <v>1.505031192665629</v>
      </c>
      <c r="G59" s="2">
        <v>1.511603459670674</v>
      </c>
      <c r="H59" s="2">
        <v>1.6601859030508814</v>
      </c>
    </row>
    <row r="60" spans="1:8" x14ac:dyDescent="0.2">
      <c r="A60" s="16">
        <f>DATE(2018,4,9)</f>
        <v>43199</v>
      </c>
      <c r="B60" s="2">
        <v>5.3108687307669378</v>
      </c>
      <c r="C60" s="2">
        <v>1.4981771846670044</v>
      </c>
      <c r="D60" s="2">
        <v>1.7308901675382238</v>
      </c>
      <c r="E60" s="2">
        <v>1.3573320162829416</v>
      </c>
      <c r="F60" s="2">
        <v>1.5340213575515182</v>
      </c>
      <c r="G60" s="2">
        <v>1.5407108412773596</v>
      </c>
      <c r="H60" s="2">
        <v>1.6919452868999985</v>
      </c>
    </row>
    <row r="61" spans="1:8" x14ac:dyDescent="0.2">
      <c r="A61" s="16">
        <f>DATE(2018,4,10)</f>
        <v>43200</v>
      </c>
      <c r="B61" s="2">
        <v>5.4159140569932873</v>
      </c>
      <c r="C61" s="2">
        <v>1.5231284230569742</v>
      </c>
      <c r="D61" s="2">
        <v>1.7599165693700014</v>
      </c>
      <c r="E61" s="2">
        <v>1.3832354584533579</v>
      </c>
      <c r="F61" s="2">
        <v>1.5630198021221453</v>
      </c>
      <c r="G61" s="2">
        <v>1.5698265691186819</v>
      </c>
      <c r="H61" s="2">
        <v>1.7237145926123354</v>
      </c>
    </row>
    <row r="62" spans="1:8" x14ac:dyDescent="0.2">
      <c r="A62" s="16">
        <f>DATE(2018,4,11)</f>
        <v>43201</v>
      </c>
      <c r="B62" s="2">
        <v>5.484131299993189</v>
      </c>
      <c r="C62" s="2">
        <v>1.5480857951954974</v>
      </c>
      <c r="D62" s="2">
        <v>1.7889512531700458</v>
      </c>
      <c r="E62" s="2">
        <v>1.4091455206511672</v>
      </c>
      <c r="F62" s="2">
        <v>1.5920265287422408</v>
      </c>
      <c r="G62" s="2">
        <v>1.5989506455878819</v>
      </c>
      <c r="H62" s="2">
        <v>1.7554938232875905</v>
      </c>
    </row>
    <row r="63" spans="1:8" x14ac:dyDescent="0.2">
      <c r="A63" s="16">
        <f>DATE(2018,4,12)</f>
        <v>43202</v>
      </c>
      <c r="B63" s="2">
        <v>5.7822001512645826</v>
      </c>
      <c r="C63" s="2">
        <v>1.5730493025904346</v>
      </c>
      <c r="D63" s="2">
        <v>1.8179942213014</v>
      </c>
      <c r="E63" s="2">
        <v>1.4350622045682382</v>
      </c>
      <c r="F63" s="2">
        <v>1.6210415397771794</v>
      </c>
      <c r="G63" s="2">
        <v>1.6280830730788229</v>
      </c>
      <c r="H63" s="2">
        <v>1.7872829820263947</v>
      </c>
    </row>
    <row r="64" spans="1:8" x14ac:dyDescent="0.2">
      <c r="A64" s="16">
        <f>DATE(2018,4,13)</f>
        <v>43203</v>
      </c>
      <c r="B64" s="2">
        <v>5.7736945511774662</v>
      </c>
      <c r="C64" s="2">
        <v>1.5980189467499795</v>
      </c>
      <c r="D64" s="2">
        <v>1.8470454761277733</v>
      </c>
      <c r="E64" s="2">
        <v>1.4609855118968618</v>
      </c>
      <c r="F64" s="2">
        <v>1.6500648375930238</v>
      </c>
      <c r="G64" s="2">
        <v>1.6572238539860784</v>
      </c>
      <c r="H64" s="2">
        <v>1.8190820719303336</v>
      </c>
    </row>
    <row r="65" spans="1:8" x14ac:dyDescent="0.2">
      <c r="A65" s="16">
        <f>DATE(2018,4,16)</f>
        <v>43206</v>
      </c>
      <c r="B65" s="2">
        <v>5.8376659850380319</v>
      </c>
      <c r="C65" s="2">
        <v>1.6229947291827695</v>
      </c>
      <c r="D65" s="2">
        <v>1.8761050200136298</v>
      </c>
      <c r="E65" s="2">
        <v>1.4869154443297505</v>
      </c>
      <c r="F65" s="2">
        <v>1.6790964245565032</v>
      </c>
      <c r="G65" s="2">
        <v>1.6863729907048874</v>
      </c>
      <c r="H65" s="2">
        <v>1.850891096101992</v>
      </c>
    </row>
    <row r="66" spans="1:8" x14ac:dyDescent="0.2">
      <c r="A66" s="16">
        <f>DATE(2018,4,17)</f>
        <v>43207</v>
      </c>
      <c r="B66" s="2">
        <v>5.8840483039787284</v>
      </c>
      <c r="C66" s="2">
        <v>1.6479766513977534</v>
      </c>
      <c r="D66" s="2">
        <v>1.9051728553239891</v>
      </c>
      <c r="E66" s="2">
        <v>1.5128520035600612</v>
      </c>
      <c r="F66" s="2">
        <v>1.7081363030350569</v>
      </c>
      <c r="G66" s="2">
        <v>1.7155304856312226</v>
      </c>
      <c r="H66" s="2">
        <v>1.8827100576449096</v>
      </c>
    </row>
    <row r="67" spans="1:8" x14ac:dyDescent="0.2">
      <c r="A67" s="16">
        <f>DATE(2018,4,18)</f>
        <v>43208</v>
      </c>
      <c r="B67" s="2">
        <v>6.0738140676753316</v>
      </c>
      <c r="C67" s="2">
        <v>1.6729647149043014</v>
      </c>
      <c r="D67" s="2">
        <v>1.9342489844246691</v>
      </c>
      <c r="E67" s="2">
        <v>1.538795191281328</v>
      </c>
      <c r="F67" s="2">
        <v>1.7371844753966803</v>
      </c>
      <c r="G67" s="2">
        <v>1.7446963411616556</v>
      </c>
      <c r="H67" s="2">
        <v>1.9145389596635365</v>
      </c>
    </row>
    <row r="68" spans="1:8" x14ac:dyDescent="0.2">
      <c r="A68" s="16">
        <f>DATE(2018,4,19)</f>
        <v>43209</v>
      </c>
      <c r="B68" s="2">
        <v>6.1501733837449279</v>
      </c>
      <c r="C68" s="2">
        <v>1.6979589212120949</v>
      </c>
      <c r="D68" s="2">
        <v>1.9633334096820443</v>
      </c>
      <c r="E68" s="2">
        <v>1.5647450091876181</v>
      </c>
      <c r="F68" s="2">
        <v>1.7662409440102109</v>
      </c>
      <c r="G68" s="2">
        <v>1.7738705596935578</v>
      </c>
      <c r="H68" s="2">
        <v>1.9463778052634331</v>
      </c>
    </row>
    <row r="69" spans="1:8" x14ac:dyDescent="0.2">
      <c r="A69" s="16">
        <f>DATE(2018,4,20)</f>
        <v>43210</v>
      </c>
      <c r="B69" s="2">
        <v>6.1009154728843606</v>
      </c>
      <c r="C69" s="2">
        <v>1.7229592718312148</v>
      </c>
      <c r="D69" s="2">
        <v>1.9924261334632209</v>
      </c>
      <c r="E69" s="2">
        <v>1.5907014589733537</v>
      </c>
      <c r="F69" s="2">
        <v>1.7953057112450654</v>
      </c>
      <c r="G69" s="2">
        <v>1.803053143624922</v>
      </c>
      <c r="H69" s="2">
        <v>1.9782265975510027</v>
      </c>
    </row>
    <row r="70" spans="1:8" x14ac:dyDescent="0.2">
      <c r="A70" s="16">
        <f>DATE(2018,4,23)</f>
        <v>43213</v>
      </c>
      <c r="B70" s="2">
        <v>5.9923047855256151</v>
      </c>
      <c r="C70" s="2">
        <v>1.7479657682720973</v>
      </c>
      <c r="D70" s="2">
        <v>2.0215271581359939</v>
      </c>
      <c r="E70" s="2">
        <v>1.6166645423334236</v>
      </c>
      <c r="F70" s="2">
        <v>1.8243787794713473</v>
      </c>
      <c r="G70" s="2">
        <v>1.8322440953544072</v>
      </c>
      <c r="H70" s="2">
        <v>2.0100853396336715</v>
      </c>
    </row>
    <row r="71" spans="1:8" x14ac:dyDescent="0.2">
      <c r="A71" s="16">
        <f>DATE(2018,4,24)</f>
        <v>43214</v>
      </c>
      <c r="B71" s="2">
        <v>5.9527036436406666</v>
      </c>
      <c r="C71" s="2">
        <v>1.7729784120456005</v>
      </c>
      <c r="D71" s="2">
        <v>2.0506364860688242</v>
      </c>
      <c r="E71" s="2">
        <v>1.6426342609631384</v>
      </c>
      <c r="F71" s="2">
        <v>1.8534601510598714</v>
      </c>
      <c r="G71" s="2">
        <v>1.8614434172814276</v>
      </c>
      <c r="H71" s="2">
        <v>2.0419540346198195</v>
      </c>
    </row>
    <row r="72" spans="1:8" x14ac:dyDescent="0.2">
      <c r="A72" s="16">
        <f>DATE(2018,4,25)</f>
        <v>43215</v>
      </c>
      <c r="B72" s="2">
        <v>5.9338328629542803</v>
      </c>
      <c r="C72" s="2">
        <v>1.7979972046628934</v>
      </c>
      <c r="D72" s="2">
        <v>2.0797541196308167</v>
      </c>
      <c r="E72" s="2">
        <v>1.6686106165582304</v>
      </c>
      <c r="F72" s="2">
        <v>1.8825498283820521</v>
      </c>
      <c r="G72" s="2">
        <v>1.8906511118059965</v>
      </c>
      <c r="H72" s="2">
        <v>2.0738326856188039</v>
      </c>
    </row>
    <row r="73" spans="1:8" x14ac:dyDescent="0.2">
      <c r="A73" s="16">
        <f>DATE(2018,4,26)</f>
        <v>43216</v>
      </c>
      <c r="B73" s="2">
        <v>5.9358089585361595</v>
      </c>
      <c r="C73" s="2">
        <v>1.8230221476355668</v>
      </c>
      <c r="D73" s="2">
        <v>2.108880061191809</v>
      </c>
      <c r="E73" s="2">
        <v>1.6945936108149431</v>
      </c>
      <c r="F73" s="2">
        <v>1.9116478138101245</v>
      </c>
      <c r="G73" s="2">
        <v>1.9198671813289492</v>
      </c>
      <c r="H73" s="2">
        <v>2.1057212957410032</v>
      </c>
    </row>
    <row r="74" spans="1:8" x14ac:dyDescent="0.2">
      <c r="A74" s="16">
        <f>DATE(2018,4,27)</f>
        <v>43217</v>
      </c>
      <c r="B74" s="2">
        <v>6.0287040932956115</v>
      </c>
      <c r="C74" s="2">
        <v>1.8480532424755447</v>
      </c>
      <c r="D74" s="2">
        <v>2.1380143131222606</v>
      </c>
      <c r="E74" s="2">
        <v>1.7205832454297854</v>
      </c>
      <c r="F74" s="2">
        <v>1.9407541097167913</v>
      </c>
      <c r="G74" s="2">
        <v>1.9490916282516535</v>
      </c>
      <c r="H74" s="2">
        <v>2.1376198680976399</v>
      </c>
    </row>
    <row r="75" spans="1:8" x14ac:dyDescent="0.2">
      <c r="A75" s="16">
        <f>DATE(2018,4,30)</f>
        <v>43220</v>
      </c>
      <c r="B75" s="2">
        <v>6.0066221572886658</v>
      </c>
      <c r="C75" s="2">
        <v>1.8730904906951285</v>
      </c>
      <c r="D75" s="2">
        <v>2.1671568777933414</v>
      </c>
      <c r="E75" s="2">
        <v>1.7465795220998892</v>
      </c>
      <c r="F75" s="2">
        <v>1.9698687184756425</v>
      </c>
      <c r="G75" s="2">
        <v>1.9783244549762771</v>
      </c>
      <c r="H75" s="2">
        <v>2.1695284058010467</v>
      </c>
    </row>
    <row r="76" spans="1:8" x14ac:dyDescent="0.2">
      <c r="A76" s="16">
        <f>DATE(2018,5,2)</f>
        <v>43222</v>
      </c>
      <c r="B76" s="2">
        <v>5.9547915936894347</v>
      </c>
      <c r="C76" s="2">
        <v>1.8981338938070189</v>
      </c>
      <c r="D76" s="2">
        <v>2.1963077575768875</v>
      </c>
      <c r="E76" s="2">
        <v>1.7832108820964754</v>
      </c>
      <c r="F76" s="2">
        <v>2.0096437266788003</v>
      </c>
      <c r="G76" s="2">
        <v>2.0182186435363736</v>
      </c>
      <c r="H76" s="2">
        <v>2.2121201392403034</v>
      </c>
    </row>
    <row r="77" spans="1:8" x14ac:dyDescent="0.2">
      <c r="A77" s="16">
        <f>DATE(2018,5,3)</f>
        <v>43223</v>
      </c>
      <c r="B77" s="2">
        <v>5.9721523390726894</v>
      </c>
      <c r="C77" s="2">
        <v>1.9231834533242509</v>
      </c>
      <c r="D77" s="2">
        <v>2.2254669548454009</v>
      </c>
      <c r="E77" s="2">
        <v>1.8198554303156644</v>
      </c>
      <c r="F77" s="2">
        <v>2.0494342497718199</v>
      </c>
      <c r="G77" s="2">
        <v>2.058128438807949</v>
      </c>
      <c r="H77" s="2">
        <v>2.2547296280298168</v>
      </c>
    </row>
    <row r="78" spans="1:8" x14ac:dyDescent="0.2">
      <c r="A78" s="16">
        <f>DATE(2018,5,4)</f>
        <v>43224</v>
      </c>
      <c r="B78" s="2">
        <v>6.1593501106334214</v>
      </c>
      <c r="C78" s="2">
        <v>1.9482391707602575</v>
      </c>
      <c r="D78" s="2">
        <v>2.2546344719720723</v>
      </c>
      <c r="E78" s="2">
        <v>1.8565131715054806</v>
      </c>
      <c r="F78" s="2">
        <v>2.0892402938064825</v>
      </c>
      <c r="G78" s="2">
        <v>2.0980538468962973</v>
      </c>
      <c r="H78" s="2">
        <v>2.297356879571244</v>
      </c>
    </row>
    <row r="79" spans="1:8" x14ac:dyDescent="0.2">
      <c r="A79" s="16">
        <f>DATE(2018,5,7)</f>
        <v>43227</v>
      </c>
      <c r="B79" s="2">
        <v>5.9858545112677852</v>
      </c>
      <c r="C79" s="2">
        <v>1.9733010476288726</v>
      </c>
      <c r="D79" s="2">
        <v>2.2838103113308028</v>
      </c>
      <c r="E79" s="2">
        <v>1.8931841104157687</v>
      </c>
      <c r="F79" s="2">
        <v>2.1290618648370119</v>
      </c>
      <c r="G79" s="2">
        <v>2.1379948739092436</v>
      </c>
      <c r="H79" s="2">
        <v>2.3400019012694395</v>
      </c>
    </row>
    <row r="80" spans="1:8" x14ac:dyDescent="0.2">
      <c r="A80" s="16">
        <f>DATE(2018,5,8)</f>
        <v>43228</v>
      </c>
      <c r="B80" s="2">
        <v>5.8899952331354921</v>
      </c>
      <c r="C80" s="2">
        <v>1.9983690854441738</v>
      </c>
      <c r="D80" s="2">
        <v>2.3129944752960485</v>
      </c>
      <c r="E80" s="2">
        <v>1.929868251798017</v>
      </c>
      <c r="F80" s="2">
        <v>2.168898968919919</v>
      </c>
      <c r="G80" s="2">
        <v>2.1779515259569227</v>
      </c>
      <c r="H80" s="2">
        <v>2.3826647005322554</v>
      </c>
    </row>
    <row r="81" spans="1:8" x14ac:dyDescent="0.2">
      <c r="A81" s="16">
        <f>DATE(2018,5,9)</f>
        <v>43229</v>
      </c>
      <c r="B81" s="2">
        <v>6.1754524932640553</v>
      </c>
      <c r="C81" s="2">
        <v>2.023443285720794</v>
      </c>
      <c r="D81" s="2">
        <v>2.3421869662431094</v>
      </c>
      <c r="E81" s="2">
        <v>1.9665656004054677</v>
      </c>
      <c r="F81" s="2">
        <v>2.208751612114157</v>
      </c>
      <c r="G81" s="2">
        <v>2.2179238091519116</v>
      </c>
      <c r="H81" s="2">
        <v>2.4253452847707191</v>
      </c>
    </row>
    <row r="82" spans="1:8" x14ac:dyDescent="0.2">
      <c r="A82" s="16">
        <f>DATE(2018,5,10)</f>
        <v>43230</v>
      </c>
      <c r="B82" s="2">
        <v>6.2948058700478704</v>
      </c>
      <c r="C82" s="2">
        <v>2.0485236499736104</v>
      </c>
      <c r="D82" s="2">
        <v>2.371387786547885</v>
      </c>
      <c r="E82" s="2">
        <v>2.0032761609930505</v>
      </c>
      <c r="F82" s="2">
        <v>2.2486198004809888</v>
      </c>
      <c r="G82" s="2">
        <v>2.2579117296091411</v>
      </c>
      <c r="H82" s="2">
        <v>2.4680436613988999</v>
      </c>
    </row>
    <row r="83" spans="1:8" x14ac:dyDescent="0.2">
      <c r="A83" s="16">
        <f>DATE(2018,5,11)</f>
        <v>43231</v>
      </c>
      <c r="B83" s="2">
        <v>6.1883250781629817</v>
      </c>
      <c r="C83" s="2">
        <v>2.0736101797179218</v>
      </c>
      <c r="D83" s="2">
        <v>2.4005969385869186</v>
      </c>
      <c r="E83" s="2">
        <v>2.0399999383174272</v>
      </c>
      <c r="F83" s="2">
        <v>2.2885035400840747</v>
      </c>
      <c r="G83" s="2">
        <v>2.2979152934459623</v>
      </c>
      <c r="H83" s="2">
        <v>2.5107598378339757</v>
      </c>
    </row>
    <row r="84" spans="1:8" x14ac:dyDescent="0.2">
      <c r="A84" s="16">
        <f>DATE(2018,5,14)</f>
        <v>43234</v>
      </c>
      <c r="B84" s="2">
        <v>6.0149506544698195</v>
      </c>
      <c r="C84" s="2">
        <v>2.0987028764693827</v>
      </c>
      <c r="D84" s="2">
        <v>2.4298144247374864</v>
      </c>
      <c r="E84" s="2">
        <v>2.0767369371369471</v>
      </c>
      <c r="F84" s="2">
        <v>2.3284028369894294</v>
      </c>
      <c r="G84" s="2">
        <v>2.33793450678208</v>
      </c>
      <c r="H84" s="2">
        <v>2.5534938214962111</v>
      </c>
    </row>
    <row r="85" spans="1:8" x14ac:dyDescent="0.2">
      <c r="A85" s="16">
        <f>DATE(2018,5,15)</f>
        <v>43235</v>
      </c>
      <c r="B85" s="2">
        <v>6.0623489848181888</v>
      </c>
      <c r="C85" s="2">
        <v>2.1238017417440025</v>
      </c>
      <c r="D85" s="2">
        <v>2.4590402473775086</v>
      </c>
      <c r="E85" s="2">
        <v>2.1134871622116913</v>
      </c>
      <c r="F85" s="2">
        <v>2.3683176972654429</v>
      </c>
      <c r="G85" s="2">
        <v>2.3779693757396414</v>
      </c>
      <c r="H85" s="2">
        <v>2.5962456198089345</v>
      </c>
    </row>
    <row r="86" spans="1:8" x14ac:dyDescent="0.2">
      <c r="A86" s="16">
        <f>DATE(2018,5,16)</f>
        <v>43236</v>
      </c>
      <c r="B86" s="2">
        <v>6.2566401938214167</v>
      </c>
      <c r="C86" s="2">
        <v>2.1489067770582126</v>
      </c>
      <c r="D86" s="2">
        <v>2.4882744088855935</v>
      </c>
      <c r="E86" s="2">
        <v>2.1502506183034509</v>
      </c>
      <c r="F86" s="2">
        <v>2.4082481269828371</v>
      </c>
      <c r="G86" s="2">
        <v>2.4180199064431696</v>
      </c>
      <c r="H86" s="2">
        <v>2.6390152401986278</v>
      </c>
    </row>
    <row r="87" spans="1:8" x14ac:dyDescent="0.2">
      <c r="A87" s="16">
        <f>DATE(2018,5,17)</f>
        <v>43237</v>
      </c>
      <c r="B87" s="2">
        <v>5.8210555967034949</v>
      </c>
      <c r="C87" s="2">
        <v>2.1740179839287777</v>
      </c>
      <c r="D87" s="2">
        <v>2.5175169116410379</v>
      </c>
      <c r="E87" s="2">
        <v>2.1870273101757487</v>
      </c>
      <c r="F87" s="2">
        <v>2.448194132214776</v>
      </c>
      <c r="G87" s="2">
        <v>2.4580861050196079</v>
      </c>
      <c r="H87" s="2">
        <v>2.6818026900948366</v>
      </c>
    </row>
    <row r="88" spans="1:8" x14ac:dyDescent="0.2">
      <c r="A88" s="16">
        <f>DATE(2018,5,18)</f>
        <v>43238</v>
      </c>
      <c r="B88" s="2">
        <v>5.7042748726583437</v>
      </c>
      <c r="C88" s="2">
        <v>2.1991353638728617</v>
      </c>
      <c r="D88" s="2">
        <v>2.5467677580238268</v>
      </c>
      <c r="E88" s="2">
        <v>2.2238172425937286</v>
      </c>
      <c r="F88" s="2">
        <v>2.4881557190366443</v>
      </c>
      <c r="G88" s="2">
        <v>2.4981679775981869</v>
      </c>
      <c r="H88" s="2">
        <v>2.724607976930149</v>
      </c>
    </row>
    <row r="89" spans="1:8" x14ac:dyDescent="0.2">
      <c r="A89" s="16">
        <f>DATE(2018,5,21)</f>
        <v>43241</v>
      </c>
      <c r="B89" s="2">
        <v>5.8269419380240439</v>
      </c>
      <c r="C89" s="2">
        <v>2.2242589184079842</v>
      </c>
      <c r="D89" s="2">
        <v>2.5760269504145894</v>
      </c>
      <c r="E89" s="2">
        <v>2.2606204203243996</v>
      </c>
      <c r="F89" s="2">
        <v>2.5281328935263803</v>
      </c>
      <c r="G89" s="2">
        <v>2.5382655303106905</v>
      </c>
      <c r="H89" s="2">
        <v>2.7674311081403724</v>
      </c>
    </row>
    <row r="90" spans="1:8" x14ac:dyDescent="0.2">
      <c r="A90" s="16">
        <f>DATE(2018,5,22)</f>
        <v>43242</v>
      </c>
      <c r="B90" s="2">
        <v>5.9611113710691832</v>
      </c>
      <c r="C90" s="2">
        <v>2.2493886490520199</v>
      </c>
      <c r="D90" s="2">
        <v>2.6052944911946652</v>
      </c>
      <c r="E90" s="2">
        <v>2.2974368481363916</v>
      </c>
      <c r="F90" s="2">
        <v>2.5681256617641868</v>
      </c>
      <c r="G90" s="2">
        <v>2.5783787692911897</v>
      </c>
      <c r="H90" s="2">
        <v>2.810272091164312</v>
      </c>
    </row>
    <row r="91" spans="1:8" x14ac:dyDescent="0.2">
      <c r="A91" s="16">
        <f>DATE(2018,5,23)</f>
        <v>43243</v>
      </c>
      <c r="B91" s="2">
        <v>5.7893029099125748</v>
      </c>
      <c r="C91" s="2">
        <v>2.2745245573232653</v>
      </c>
      <c r="D91" s="2">
        <v>2.6345703827460376</v>
      </c>
      <c r="E91" s="2">
        <v>2.3342665308000665</v>
      </c>
      <c r="F91" s="2">
        <v>2.608134029832665</v>
      </c>
      <c r="G91" s="2">
        <v>2.6185077006762203</v>
      </c>
      <c r="H91" s="2">
        <v>2.8531309334439259</v>
      </c>
    </row>
    <row r="92" spans="1:8" x14ac:dyDescent="0.2">
      <c r="A92" s="16">
        <f>DATE(2018,5,24)</f>
        <v>43244</v>
      </c>
      <c r="B92" s="2">
        <v>5.6836470447210852</v>
      </c>
      <c r="C92" s="2">
        <v>2.2996666447403502</v>
      </c>
      <c r="D92" s="2">
        <v>2.663854627451423</v>
      </c>
      <c r="E92" s="2">
        <v>2.3711094730875182</v>
      </c>
      <c r="F92" s="2">
        <v>2.6481580038167696</v>
      </c>
      <c r="G92" s="2">
        <v>2.6586523306046717</v>
      </c>
      <c r="H92" s="2">
        <v>2.8960076424242587</v>
      </c>
    </row>
    <row r="93" spans="1:8" x14ac:dyDescent="0.2">
      <c r="A93" s="16">
        <f>DATE(2018,5,25)</f>
        <v>43245</v>
      </c>
      <c r="B93" s="2">
        <v>5.6772946431218108</v>
      </c>
      <c r="C93" s="2">
        <v>2.3248149128222817</v>
      </c>
      <c r="D93" s="2">
        <v>2.6931472276941815</v>
      </c>
      <c r="E93" s="2">
        <v>2.4079656797725502</v>
      </c>
      <c r="F93" s="2">
        <v>2.6881975898038535</v>
      </c>
      <c r="G93" s="2">
        <v>2.6988126652178757</v>
      </c>
      <c r="H93" s="2">
        <v>2.9389022255534414</v>
      </c>
    </row>
    <row r="94" spans="1:8" x14ac:dyDescent="0.2">
      <c r="A94" s="16">
        <f>DATE(2018,5,28)</f>
        <v>43248</v>
      </c>
      <c r="B94" s="2">
        <v>5.5929750174912307</v>
      </c>
      <c r="C94" s="2">
        <v>2.3499693630884666</v>
      </c>
      <c r="D94" s="2">
        <v>2.7224481858583394</v>
      </c>
      <c r="E94" s="2">
        <v>2.4448351556306536</v>
      </c>
      <c r="F94" s="2">
        <v>2.7282527938836232</v>
      </c>
      <c r="G94" s="2">
        <v>2.7389887106595401</v>
      </c>
      <c r="H94" s="2">
        <v>2.9818146902827358</v>
      </c>
    </row>
    <row r="95" spans="1:8" x14ac:dyDescent="0.2">
      <c r="A95" s="16">
        <f>DATE(2018,5,29)</f>
        <v>43249</v>
      </c>
      <c r="B95" s="2">
        <v>5.0607435003699575</v>
      </c>
      <c r="C95" s="2">
        <v>2.375129997058667</v>
      </c>
      <c r="D95" s="2">
        <v>2.7517575043286335</v>
      </c>
      <c r="E95" s="2">
        <v>2.4817179054390959</v>
      </c>
      <c r="F95" s="2">
        <v>2.7683236221481611</v>
      </c>
      <c r="G95" s="2">
        <v>2.7791804730757708</v>
      </c>
      <c r="H95" s="2">
        <v>3.0247450440665125</v>
      </c>
    </row>
    <row r="96" spans="1:8" x14ac:dyDescent="0.2">
      <c r="A96" s="16">
        <f>DATE(2018,5,30)</f>
        <v>43250</v>
      </c>
      <c r="B96" s="2">
        <v>5.4530777036203126</v>
      </c>
      <c r="C96" s="2">
        <v>2.4002968162530003</v>
      </c>
      <c r="D96" s="2">
        <v>2.7810751854904892</v>
      </c>
      <c r="E96" s="2">
        <v>2.5186139339768321</v>
      </c>
      <c r="F96" s="2">
        <v>2.8084100806919476</v>
      </c>
      <c r="G96" s="2">
        <v>2.8193879586150938</v>
      </c>
      <c r="H96" s="2">
        <v>3.0676932943622282</v>
      </c>
    </row>
    <row r="97" spans="1:8" x14ac:dyDescent="0.2">
      <c r="A97" s="16">
        <f>DATE(2018,6,1)</f>
        <v>43252</v>
      </c>
      <c r="B97" s="2">
        <v>5.7998498540205778</v>
      </c>
      <c r="C97" s="2">
        <v>2.4254698221920057</v>
      </c>
      <c r="D97" s="2">
        <v>2.8104012317299754</v>
      </c>
      <c r="E97" s="2">
        <v>2.6039210320425443</v>
      </c>
      <c r="F97" s="2">
        <v>2.8970482283469545</v>
      </c>
      <c r="G97" s="2">
        <v>2.9081524639791745</v>
      </c>
      <c r="H97" s="2">
        <v>3.1593192133531729</v>
      </c>
    </row>
    <row r="98" spans="1:8" x14ac:dyDescent="0.2">
      <c r="A98" s="16">
        <f>DATE(2018,6,4)</f>
        <v>43255</v>
      </c>
      <c r="B98" s="2">
        <v>6.0458923963756961</v>
      </c>
      <c r="C98" s="2">
        <v>2.4506490163965333</v>
      </c>
      <c r="D98" s="2">
        <v>2.8397356454338718</v>
      </c>
      <c r="E98" s="2">
        <v>2.689299115275734</v>
      </c>
      <c r="F98" s="2">
        <v>2.9857627969991585</v>
      </c>
      <c r="G98" s="2">
        <v>2.9969936001963404</v>
      </c>
      <c r="H98" s="2">
        <v>3.2510265866656729</v>
      </c>
    </row>
    <row r="99" spans="1:8" x14ac:dyDescent="0.2">
      <c r="A99" s="16">
        <f>DATE(2018,6,5)</f>
        <v>43256</v>
      </c>
      <c r="B99" s="2">
        <v>5.3918886496238994</v>
      </c>
      <c r="C99" s="2">
        <v>2.4758344003878552</v>
      </c>
      <c r="D99" s="2">
        <v>2.8690784289896243</v>
      </c>
      <c r="E99" s="2">
        <v>2.7747482427441073</v>
      </c>
      <c r="F99" s="2">
        <v>3.0745538525363214</v>
      </c>
      <c r="G99" s="2">
        <v>3.0859114334224058</v>
      </c>
      <c r="H99" s="2">
        <v>3.3428154867116255</v>
      </c>
    </row>
    <row r="100" spans="1:8" x14ac:dyDescent="0.2">
      <c r="A100" s="16">
        <f>DATE(2018,6,6)</f>
        <v>43257</v>
      </c>
      <c r="B100" s="2">
        <v>5.0898769283943102</v>
      </c>
      <c r="C100" s="2">
        <v>2.5010259756876208</v>
      </c>
      <c r="D100" s="2">
        <v>2.8984295847853447</v>
      </c>
      <c r="E100" s="2">
        <v>2.8602684735645312</v>
      </c>
      <c r="F100" s="2">
        <v>3.1634214609030264</v>
      </c>
      <c r="G100" s="2">
        <v>3.1749060298702725</v>
      </c>
      <c r="H100" s="2">
        <v>3.4346859859672785</v>
      </c>
    </row>
    <row r="101" spans="1:8" x14ac:dyDescent="0.2">
      <c r="A101" s="16">
        <f>DATE(2018,6,7)</f>
        <v>43258</v>
      </c>
      <c r="B101" s="2">
        <v>4.5936765314227967</v>
      </c>
      <c r="C101" s="2">
        <v>2.5262237438178126</v>
      </c>
      <c r="D101" s="2">
        <v>2.9277891152098778</v>
      </c>
      <c r="E101" s="2">
        <v>2.9458598669030334</v>
      </c>
      <c r="F101" s="2">
        <v>3.2523656881006779</v>
      </c>
      <c r="G101" s="2">
        <v>3.263977455810041</v>
      </c>
      <c r="H101" s="2">
        <v>3.5266381569733611</v>
      </c>
    </row>
    <row r="102" spans="1:8" x14ac:dyDescent="0.2">
      <c r="A102" s="16">
        <f>DATE(2018,6,8)</f>
        <v>43259</v>
      </c>
      <c r="B102" s="2">
        <v>4.9885414419867491</v>
      </c>
      <c r="C102" s="2">
        <v>2.5514277063008128</v>
      </c>
      <c r="D102" s="2">
        <v>2.95715702265269</v>
      </c>
      <c r="E102" s="2">
        <v>3.0315224819748687</v>
      </c>
      <c r="F102" s="2">
        <v>3.3413866001876125</v>
      </c>
      <c r="G102" s="2">
        <v>3.3531257775689882</v>
      </c>
      <c r="H102" s="2">
        <v>3.6186720723350385</v>
      </c>
    </row>
    <row r="103" spans="1:8" x14ac:dyDescent="0.2">
      <c r="A103" s="16">
        <f>DATE(2018,6,11)</f>
        <v>43262</v>
      </c>
      <c r="B103" s="2">
        <v>5.1261737029029586</v>
      </c>
      <c r="C103" s="2">
        <v>2.5766378646593813</v>
      </c>
      <c r="D103" s="2">
        <v>2.9865333095039803</v>
      </c>
      <c r="E103" s="2">
        <v>3.1172563780446083</v>
      </c>
      <c r="F103" s="2">
        <v>3.4304842632790988</v>
      </c>
      <c r="G103" s="2">
        <v>3.4423510615316788</v>
      </c>
      <c r="H103" s="2">
        <v>3.7107878047220488</v>
      </c>
    </row>
    <row r="104" spans="1:8" x14ac:dyDescent="0.2">
      <c r="A104" s="16">
        <f>DATE(2018,6,12)</f>
        <v>43263</v>
      </c>
      <c r="B104" s="2">
        <v>5.2728382120212469</v>
      </c>
      <c r="C104" s="2">
        <v>2.601854220416655</v>
      </c>
      <c r="D104" s="2">
        <v>3.0159179781545919</v>
      </c>
      <c r="E104" s="2">
        <v>3.203061614426117</v>
      </c>
      <c r="F104" s="2">
        <v>3.5196587435474052</v>
      </c>
      <c r="G104" s="2">
        <v>3.5316533741399869</v>
      </c>
      <c r="H104" s="2">
        <v>3.8029854268687209</v>
      </c>
    </row>
    <row r="105" spans="1:8" x14ac:dyDescent="0.2">
      <c r="A105" s="16">
        <f>DATE(2018,6,13)</f>
        <v>43264</v>
      </c>
      <c r="B105" s="2">
        <v>5.3484797952615848</v>
      </c>
      <c r="C105" s="2">
        <v>2.6270767750961266</v>
      </c>
      <c r="D105" s="2">
        <v>3.0453110309960563</v>
      </c>
      <c r="E105" s="2">
        <v>3.2889382504825981</v>
      </c>
      <c r="F105" s="2">
        <v>3.6089101072218628</v>
      </c>
      <c r="G105" s="2">
        <v>3.6210327818931192</v>
      </c>
      <c r="H105" s="2">
        <v>3.8952650115740668</v>
      </c>
    </row>
    <row r="106" spans="1:8" x14ac:dyDescent="0.2">
      <c r="A106" s="16">
        <f>DATE(2018,6,14)</f>
        <v>43265</v>
      </c>
      <c r="B106" s="2">
        <v>5.1594038007774845</v>
      </c>
      <c r="C106" s="2">
        <v>2.652305530221688</v>
      </c>
      <c r="D106" s="2">
        <v>3.0747124704206152</v>
      </c>
      <c r="E106" s="2">
        <v>3.374886345626682</v>
      </c>
      <c r="F106" s="2">
        <v>3.6982384205889174</v>
      </c>
      <c r="G106" s="2">
        <v>3.7104893513477228</v>
      </c>
      <c r="H106" s="2">
        <v>3.9876266317017794</v>
      </c>
    </row>
    <row r="107" spans="1:8" x14ac:dyDescent="0.2">
      <c r="A107" s="16">
        <f>DATE(2018,6,15)</f>
        <v>43266</v>
      </c>
      <c r="B107" s="2">
        <v>5.2137371080735795</v>
      </c>
      <c r="C107" s="2">
        <v>2.6775404873175646</v>
      </c>
      <c r="D107" s="2">
        <v>3.1041222988211548</v>
      </c>
      <c r="E107" s="2">
        <v>3.4609059593204261</v>
      </c>
      <c r="F107" s="2">
        <v>3.7876437499921645</v>
      </c>
      <c r="G107" s="2">
        <v>3.8000231491178926</v>
      </c>
      <c r="H107" s="2">
        <v>4.0800703601803656</v>
      </c>
    </row>
    <row r="108" spans="1:8" x14ac:dyDescent="0.2">
      <c r="A108" s="16">
        <f>DATE(2018,6,18)</f>
        <v>43269</v>
      </c>
      <c r="B108" s="2">
        <v>5.2987185392999514</v>
      </c>
      <c r="C108" s="2">
        <v>2.7027816479084033</v>
      </c>
      <c r="D108" s="2">
        <v>3.1335405185912935</v>
      </c>
      <c r="E108" s="2">
        <v>3.5469971510753595</v>
      </c>
      <c r="F108" s="2">
        <v>3.877126161832356</v>
      </c>
      <c r="G108" s="2">
        <v>3.8896342418752279</v>
      </c>
      <c r="H108" s="2">
        <v>4.1725962700031261</v>
      </c>
    </row>
    <row r="109" spans="1:8" x14ac:dyDescent="0.2">
      <c r="A109" s="16">
        <f>DATE(2018,6,19)</f>
        <v>43270</v>
      </c>
      <c r="B109" s="2">
        <v>5.3865196352127276</v>
      </c>
      <c r="C109" s="2">
        <v>2.7280290135192065</v>
      </c>
      <c r="D109" s="2">
        <v>3.1629671321252721</v>
      </c>
      <c r="E109" s="2">
        <v>3.6331599804525272</v>
      </c>
      <c r="F109" s="2">
        <v>3.9666857225675312</v>
      </c>
      <c r="G109" s="2">
        <v>3.9793226963488859</v>
      </c>
      <c r="H109" s="2">
        <v>4.2652044342282869</v>
      </c>
    </row>
    <row r="110" spans="1:8" x14ac:dyDescent="0.2">
      <c r="A110" s="16">
        <f>DATE(2018,6,20)</f>
        <v>43271</v>
      </c>
      <c r="B110" s="2">
        <v>5.4754719000140284</v>
      </c>
      <c r="C110" s="2">
        <v>2.7532825856753318</v>
      </c>
      <c r="D110" s="2">
        <v>3.1924021418180404</v>
      </c>
      <c r="E110" s="2">
        <v>3.7193945070625571</v>
      </c>
      <c r="F110" s="2">
        <v>4.0563224987130386</v>
      </c>
      <c r="G110" s="2">
        <v>4.0690885793256415</v>
      </c>
      <c r="H110" s="2">
        <v>4.3578949259790001</v>
      </c>
    </row>
    <row r="111" spans="1:8" x14ac:dyDescent="0.2">
      <c r="A111" s="16">
        <f>DATE(2018,6,21)</f>
        <v>43272</v>
      </c>
      <c r="B111" s="2">
        <v>5.4562049680907165</v>
      </c>
      <c r="C111" s="2">
        <v>2.7785423659025588</v>
      </c>
      <c r="D111" s="2">
        <v>3.221845550065261</v>
      </c>
      <c r="E111" s="2">
        <v>3.8057007905656581</v>
      </c>
      <c r="F111" s="2">
        <v>4.1460365568415369</v>
      </c>
      <c r="G111" s="2">
        <v>4.158931957649914</v>
      </c>
      <c r="H111" s="2">
        <v>4.4506678184434323</v>
      </c>
    </row>
    <row r="112" spans="1:8" x14ac:dyDescent="0.2">
      <c r="A112" s="16">
        <f>DATE(2018,6,22)</f>
        <v>43273</v>
      </c>
      <c r="B112" s="2">
        <v>5.5220313218606654</v>
      </c>
      <c r="C112" s="2">
        <v>2.8038083557269999</v>
      </c>
      <c r="D112" s="2">
        <v>3.2512973592632388</v>
      </c>
      <c r="E112" s="2">
        <v>3.8920788906716912</v>
      </c>
      <c r="F112" s="2">
        <v>4.2358279635831053</v>
      </c>
      <c r="G112" s="2">
        <v>4.2488528982238094</v>
      </c>
      <c r="H112" s="2">
        <v>4.5435231848748092</v>
      </c>
    </row>
    <row r="113" spans="1:8" x14ac:dyDescent="0.2">
      <c r="A113" s="16">
        <f>DATE(2018,6,25)</f>
        <v>43276</v>
      </c>
      <c r="B113" s="2">
        <v>5.5743512487525848</v>
      </c>
      <c r="C113" s="2">
        <v>2.8290805566751454</v>
      </c>
      <c r="D113" s="2">
        <v>3.2807575718089899</v>
      </c>
      <c r="E113" s="2">
        <v>3.9785288671402075</v>
      </c>
      <c r="F113" s="2">
        <v>4.3256967856252437</v>
      </c>
      <c r="G113" s="2">
        <v>4.3388514680072543</v>
      </c>
      <c r="H113" s="2">
        <v>4.6364610985914601</v>
      </c>
    </row>
    <row r="114" spans="1:8" x14ac:dyDescent="0.2">
      <c r="A114" s="16">
        <f>DATE(2018,6,26)</f>
        <v>43277</v>
      </c>
      <c r="B114" s="2">
        <v>5.6298916521706044</v>
      </c>
      <c r="C114" s="2">
        <v>2.8543589702738847</v>
      </c>
      <c r="D114" s="2">
        <v>3.3102261901001961</v>
      </c>
      <c r="E114" s="2">
        <v>4.0650507797804769</v>
      </c>
      <c r="F114" s="2">
        <v>4.4156430897129839</v>
      </c>
      <c r="G114" s="2">
        <v>4.4289277340179289</v>
      </c>
      <c r="H114" s="2">
        <v>4.7294816329769285</v>
      </c>
    </row>
    <row r="115" spans="1:8" x14ac:dyDescent="0.2">
      <c r="A115" s="16">
        <f>DATE(2018,6,27)</f>
        <v>43278</v>
      </c>
      <c r="B115" s="2">
        <v>5.6138125725539112</v>
      </c>
      <c r="C115" s="2">
        <v>2.8796435980504631</v>
      </c>
      <c r="D115" s="2">
        <v>3.3397032165352281</v>
      </c>
      <c r="E115" s="2">
        <v>4.1516446884515501</v>
      </c>
      <c r="F115" s="2">
        <v>4.5056669426488893</v>
      </c>
      <c r="G115" s="2">
        <v>4.5190817633313785</v>
      </c>
      <c r="H115" s="2">
        <v>4.8225848614799949</v>
      </c>
    </row>
    <row r="116" spans="1:8" x14ac:dyDescent="0.2">
      <c r="A116" s="16">
        <f>DATE(2018,6,28)</f>
        <v>43279</v>
      </c>
      <c r="B116" s="2">
        <v>5.765394017612957</v>
      </c>
      <c r="C116" s="2">
        <v>2.9049344415325251</v>
      </c>
      <c r="D116" s="2">
        <v>3.3691886535131221</v>
      </c>
      <c r="E116" s="2">
        <v>4.2383106530622827</v>
      </c>
      <c r="F116" s="2">
        <v>4.5957684112930997</v>
      </c>
      <c r="G116" s="2">
        <v>4.6093136230810572</v>
      </c>
      <c r="H116" s="2">
        <v>4.9157708576146986</v>
      </c>
    </row>
    <row r="117" spans="1:8" x14ac:dyDescent="0.2">
      <c r="A117" s="16">
        <f>DATE(2018,6,29)</f>
        <v>43280</v>
      </c>
      <c r="B117" s="2">
        <v>5.8310386078742171</v>
      </c>
      <c r="C117" s="2">
        <v>2.9302315022480485</v>
      </c>
      <c r="D117" s="2">
        <v>3.3986825034336476</v>
      </c>
      <c r="E117" s="2">
        <v>4.3250487335713572</v>
      </c>
      <c r="F117" s="2">
        <v>4.6859475625634195</v>
      </c>
      <c r="G117" s="2">
        <v>4.6996233804583953</v>
      </c>
      <c r="H117" s="2">
        <v>5.0090396949604488</v>
      </c>
    </row>
    <row r="118" spans="1:8" x14ac:dyDescent="0.2">
      <c r="A118" s="16">
        <f>DATE(2018,7,2)</f>
        <v>43283</v>
      </c>
      <c r="B118" s="2">
        <v>5.8696517019682481</v>
      </c>
      <c r="C118" s="2">
        <v>2.9555347817254329</v>
      </c>
      <c r="D118" s="2">
        <v>3.4281847686972182</v>
      </c>
      <c r="E118" s="2">
        <v>4.3531297530008395</v>
      </c>
      <c r="F118" s="2">
        <v>4.717270290612352</v>
      </c>
      <c r="G118" s="2">
        <v>4.7310691639770308</v>
      </c>
      <c r="H118" s="2">
        <v>5.0432738017637035</v>
      </c>
    </row>
    <row r="119" spans="1:8" x14ac:dyDescent="0.2">
      <c r="A119" s="16">
        <f>DATE(2018,7,3)</f>
        <v>43284</v>
      </c>
      <c r="B119" s="2">
        <v>6.046386420271177</v>
      </c>
      <c r="C119" s="2">
        <v>2.9808442814934111</v>
      </c>
      <c r="D119" s="2">
        <v>3.4576954517049558</v>
      </c>
      <c r="E119" s="2">
        <v>4.3812183309569042</v>
      </c>
      <c r="F119" s="2">
        <v>4.7486023906287311</v>
      </c>
      <c r="G119" s="2">
        <v>4.7625243920120131</v>
      </c>
      <c r="H119" s="2">
        <v>5.0775190692639249</v>
      </c>
    </row>
    <row r="120" spans="1:8" x14ac:dyDescent="0.2">
      <c r="A120" s="16">
        <f>DATE(2018,7,4)</f>
        <v>43285</v>
      </c>
      <c r="B120" s="2">
        <v>6.1921933784765626</v>
      </c>
      <c r="C120" s="2">
        <v>3.0061600030811375</v>
      </c>
      <c r="D120" s="2">
        <v>3.4872145548586531</v>
      </c>
      <c r="E120" s="2">
        <v>4.4093144694740127</v>
      </c>
      <c r="F120" s="2">
        <v>4.7799438654166915</v>
      </c>
      <c r="G120" s="2">
        <v>4.7939890673998731</v>
      </c>
      <c r="H120" s="2">
        <v>5.1117755010995802</v>
      </c>
    </row>
    <row r="121" spans="1:8" x14ac:dyDescent="0.2">
      <c r="A121" s="16">
        <f>DATE(2018,7,5)</f>
        <v>43286</v>
      </c>
      <c r="B121" s="2">
        <v>6.136117005737951</v>
      </c>
      <c r="C121" s="2">
        <v>3.0314819480180999</v>
      </c>
      <c r="D121" s="2">
        <v>3.5167420805607859</v>
      </c>
      <c r="E121" s="2">
        <v>4.4374181705872706</v>
      </c>
      <c r="F121" s="2">
        <v>4.8112947177812559</v>
      </c>
      <c r="G121" s="2">
        <v>4.8254631929780967</v>
      </c>
      <c r="H121" s="2">
        <v>5.1460431009103802</v>
      </c>
    </row>
    <row r="122" spans="1:8" x14ac:dyDescent="0.2">
      <c r="A122" s="16">
        <f>DATE(2018,7,6)</f>
        <v>43287</v>
      </c>
      <c r="B122" s="2">
        <v>6.2210145461141453</v>
      </c>
      <c r="C122" s="2">
        <v>3.0568101178342078</v>
      </c>
      <c r="D122" s="2">
        <v>3.5462780312145004</v>
      </c>
      <c r="E122" s="2">
        <v>4.4655294363322939</v>
      </c>
      <c r="F122" s="2">
        <v>4.8426549505282468</v>
      </c>
      <c r="G122" s="2">
        <v>4.856946771584969</v>
      </c>
      <c r="H122" s="2">
        <v>5.1803218723372124</v>
      </c>
    </row>
    <row r="123" spans="1:8" x14ac:dyDescent="0.2">
      <c r="A123" s="16">
        <f>DATE(2018,7,9)</f>
        <v>43290</v>
      </c>
      <c r="B123" s="2">
        <v>6.2670985864764717</v>
      </c>
      <c r="C123" s="2">
        <v>3.0821445140597037</v>
      </c>
      <c r="D123" s="2">
        <v>3.5758224092236719</v>
      </c>
      <c r="E123" s="2">
        <v>4.4936482687452317</v>
      </c>
      <c r="F123" s="2">
        <v>4.87402456646433</v>
      </c>
      <c r="G123" s="2">
        <v>4.8884398060596412</v>
      </c>
      <c r="H123" s="2">
        <v>5.2146118190221635</v>
      </c>
    </row>
    <row r="124" spans="1:8" x14ac:dyDescent="0.2">
      <c r="A124" s="16">
        <f>DATE(2018,7,10)</f>
        <v>43291</v>
      </c>
      <c r="B124" s="2">
        <v>6.219099038368503</v>
      </c>
      <c r="C124" s="2">
        <v>3.1074851382252078</v>
      </c>
      <c r="D124" s="2">
        <v>3.6053752169928455</v>
      </c>
      <c r="E124" s="2">
        <v>4.5217746698628103</v>
      </c>
      <c r="F124" s="2">
        <v>4.9054035683970154</v>
      </c>
      <c r="G124" s="2">
        <v>4.9199422992421082</v>
      </c>
      <c r="H124" s="2">
        <v>5.2489129446084748</v>
      </c>
    </row>
    <row r="125" spans="1:8" x14ac:dyDescent="0.2">
      <c r="A125" s="16">
        <f>DATE(2018,7,11)</f>
        <v>43292</v>
      </c>
      <c r="B125" s="2">
        <v>6.180155041476576</v>
      </c>
      <c r="C125" s="2">
        <v>3.1328319918617402</v>
      </c>
      <c r="D125" s="2">
        <v>3.6349364569272291</v>
      </c>
      <c r="E125" s="2">
        <v>4.5499086417222667</v>
      </c>
      <c r="F125" s="2">
        <v>4.9367919591346787</v>
      </c>
      <c r="G125" s="2">
        <v>4.9514542539732309</v>
      </c>
      <c r="H125" s="2">
        <v>5.2832252527406087</v>
      </c>
    </row>
    <row r="126" spans="1:8" x14ac:dyDescent="0.2">
      <c r="A126" s="16">
        <f>DATE(2018,7,12)</f>
        <v>43293</v>
      </c>
      <c r="B126" s="2">
        <v>6.252347778654177</v>
      </c>
      <c r="C126" s="2">
        <v>3.1581850765006969</v>
      </c>
      <c r="D126" s="2">
        <v>3.6645061314327432</v>
      </c>
      <c r="E126" s="2">
        <v>4.5780501863614154</v>
      </c>
      <c r="F126" s="2">
        <v>4.9681897414864951</v>
      </c>
      <c r="G126" s="2">
        <v>4.9829756730947139</v>
      </c>
      <c r="H126" s="2">
        <v>5.3175487470641825</v>
      </c>
    </row>
    <row r="127" spans="1:8" x14ac:dyDescent="0.2">
      <c r="A127" s="16">
        <f>DATE(2018,7,13)</f>
        <v>43294</v>
      </c>
      <c r="B127" s="2">
        <v>6.2110594985601786</v>
      </c>
      <c r="C127" s="2">
        <v>3.1835443936738321</v>
      </c>
      <c r="D127" s="2">
        <v>3.6940842429159741</v>
      </c>
      <c r="E127" s="2">
        <v>4.6061993058186257</v>
      </c>
      <c r="F127" s="2">
        <v>4.9995969182624833</v>
      </c>
      <c r="G127" s="2">
        <v>5.0145065594491278</v>
      </c>
      <c r="H127" s="2">
        <v>5.3518834312260122</v>
      </c>
    </row>
    <row r="128" spans="1:8" x14ac:dyDescent="0.2">
      <c r="A128" s="16">
        <f>DATE(2018,7,16)</f>
        <v>43297</v>
      </c>
      <c r="B128" s="2">
        <v>6.2741920239189897</v>
      </c>
      <c r="C128" s="2">
        <v>3.2089099449132958</v>
      </c>
      <c r="D128" s="2">
        <v>3.7236707937842168</v>
      </c>
      <c r="E128" s="2">
        <v>4.6343560021327779</v>
      </c>
      <c r="F128" s="2">
        <v>5.0310134922735505</v>
      </c>
      <c r="G128" s="2">
        <v>5.0460469158798871</v>
      </c>
      <c r="H128" s="2">
        <v>5.3862293088741131</v>
      </c>
    </row>
    <row r="129" spans="1:8" x14ac:dyDescent="0.2">
      <c r="A129" s="16">
        <f>DATE(2018,7,17)</f>
        <v>43298</v>
      </c>
      <c r="B129" s="2">
        <v>6.3269780110896567</v>
      </c>
      <c r="C129" s="2">
        <v>3.2342817317515982</v>
      </c>
      <c r="D129" s="2">
        <v>3.7532657864454366</v>
      </c>
      <c r="E129" s="2">
        <v>4.6625202773433294</v>
      </c>
      <c r="F129" s="2">
        <v>5.062439466331381</v>
      </c>
      <c r="G129" s="2">
        <v>5.0775967452312498</v>
      </c>
      <c r="H129" s="2">
        <v>5.4205863836576995</v>
      </c>
    </row>
    <row r="130" spans="1:8" x14ac:dyDescent="0.2">
      <c r="A130" s="16">
        <f>DATE(2018,7,18)</f>
        <v>43299</v>
      </c>
      <c r="B130" s="2">
        <v>6.3826628931941132</v>
      </c>
      <c r="C130" s="2">
        <v>3.2596597557216218</v>
      </c>
      <c r="D130" s="2">
        <v>3.782869223308305</v>
      </c>
      <c r="E130" s="2">
        <v>4.6906921334902707</v>
      </c>
      <c r="F130" s="2">
        <v>5.093874843248547</v>
      </c>
      <c r="G130" s="2">
        <v>5.1091560503483624</v>
      </c>
      <c r="H130" s="2">
        <v>5.4549546592271403</v>
      </c>
    </row>
    <row r="131" spans="1:8" x14ac:dyDescent="0.2">
      <c r="A131" s="16">
        <f>DATE(2018,7,19)</f>
        <v>43300</v>
      </c>
      <c r="B131" s="2">
        <v>6.3839165953439414</v>
      </c>
      <c r="C131" s="2">
        <v>3.2850440183566532</v>
      </c>
      <c r="D131" s="2">
        <v>3.8124811067821396</v>
      </c>
      <c r="E131" s="2">
        <v>4.7188715726141695</v>
      </c>
      <c r="F131" s="2">
        <v>5.1253196258384426</v>
      </c>
      <c r="G131" s="2">
        <v>5.1407248340771927</v>
      </c>
      <c r="H131" s="2">
        <v>5.4893341392340256</v>
      </c>
    </row>
    <row r="132" spans="1:8" x14ac:dyDescent="0.2">
      <c r="A132" s="16">
        <f>DATE(2018,7,20)</f>
        <v>43301</v>
      </c>
      <c r="B132" s="2">
        <v>6.5633917480858672</v>
      </c>
      <c r="C132" s="2">
        <v>3.3104345211903312</v>
      </c>
      <c r="D132" s="2">
        <v>3.8421014392769899</v>
      </c>
      <c r="E132" s="2">
        <v>4.7470585967561263</v>
      </c>
      <c r="F132" s="2">
        <v>5.1567738169153055</v>
      </c>
      <c r="G132" s="2">
        <v>5.1723030992645525</v>
      </c>
      <c r="H132" s="2">
        <v>5.5237248273311446</v>
      </c>
    </row>
    <row r="133" spans="1:8" x14ac:dyDescent="0.2">
      <c r="A133" s="16">
        <f>DATE(2018,7,23)</f>
        <v>43304</v>
      </c>
      <c r="B133" s="2">
        <v>6.5718227785283689</v>
      </c>
      <c r="C133" s="2">
        <v>3.3358312657566946</v>
      </c>
      <c r="D133" s="2">
        <v>3.8717302232035729</v>
      </c>
      <c r="E133" s="2">
        <v>4.7752532079577747</v>
      </c>
      <c r="F133" s="2">
        <v>5.1882374192942393</v>
      </c>
      <c r="G133" s="2">
        <v>5.2038908487581637</v>
      </c>
      <c r="H133" s="2">
        <v>5.5581267271724411</v>
      </c>
    </row>
    <row r="134" spans="1:8" x14ac:dyDescent="0.2">
      <c r="A134" s="16">
        <f>DATE(2018,7,24)</f>
        <v>43305</v>
      </c>
      <c r="B134" s="2">
        <v>6.6094385036258751</v>
      </c>
      <c r="C134" s="2">
        <v>3.3612342535901396</v>
      </c>
      <c r="D134" s="2">
        <v>3.9013674609733151</v>
      </c>
      <c r="E134" s="2">
        <v>4.8034554082613035</v>
      </c>
      <c r="F134" s="2">
        <v>5.2197104357911472</v>
      </c>
      <c r="G134" s="2">
        <v>5.2354880854065478</v>
      </c>
      <c r="H134" s="2">
        <v>5.5925398424130579</v>
      </c>
    </row>
    <row r="135" spans="1:8" x14ac:dyDescent="0.2">
      <c r="A135" s="16">
        <f>DATE(2018,7,25)</f>
        <v>43306</v>
      </c>
      <c r="B135" s="2">
        <v>6.6277313695666251</v>
      </c>
      <c r="C135" s="2">
        <v>3.386643486225438</v>
      </c>
      <c r="D135" s="2">
        <v>3.9310131549982859</v>
      </c>
      <c r="E135" s="2">
        <v>4.8316651997094562</v>
      </c>
      <c r="F135" s="2">
        <v>5.2511928692227539</v>
      </c>
      <c r="G135" s="2">
        <v>5.2670948120590921</v>
      </c>
      <c r="H135" s="2">
        <v>5.6269641767093148</v>
      </c>
    </row>
    <row r="136" spans="1:8" x14ac:dyDescent="0.2">
      <c r="A136" s="16">
        <f>DATE(2018,7,26)</f>
        <v>43307</v>
      </c>
      <c r="B136" s="2">
        <v>6.4752690705807359</v>
      </c>
      <c r="C136" s="2">
        <v>3.4120589651977395</v>
      </c>
      <c r="D136" s="2">
        <v>3.960667307691268</v>
      </c>
      <c r="E136" s="2">
        <v>4.8598825843455984</v>
      </c>
      <c r="F136" s="2">
        <v>5.2826847224067608</v>
      </c>
      <c r="G136" s="2">
        <v>5.2987110315661168</v>
      </c>
      <c r="H136" s="2">
        <v>5.6613997337188415</v>
      </c>
    </row>
    <row r="137" spans="1:8" x14ac:dyDescent="0.2">
      <c r="A137" s="16">
        <f>DATE(2018,7,27)</f>
        <v>43308</v>
      </c>
      <c r="B137" s="2">
        <v>6.6006952127966034</v>
      </c>
      <c r="C137" s="2">
        <v>3.437480692042616</v>
      </c>
      <c r="D137" s="2">
        <v>3.9903299214657739</v>
      </c>
      <c r="E137" s="2">
        <v>4.8881075642135174</v>
      </c>
      <c r="F137" s="2">
        <v>5.3141859981615802</v>
      </c>
      <c r="G137" s="2">
        <v>5.3303367467786744</v>
      </c>
      <c r="H137" s="2">
        <v>5.6958465171003114</v>
      </c>
    </row>
    <row r="138" spans="1:8" x14ac:dyDescent="0.2">
      <c r="A138" s="16">
        <f>DATE(2018,7,30)</f>
        <v>43311</v>
      </c>
      <c r="B138" s="2">
        <v>6.7368966686570664</v>
      </c>
      <c r="C138" s="2">
        <v>3.4629086682959054</v>
      </c>
      <c r="D138" s="2">
        <v>4.0200009987358953</v>
      </c>
      <c r="E138" s="2">
        <v>4.916340141357578</v>
      </c>
      <c r="F138" s="2">
        <v>5.3456966993064459</v>
      </c>
      <c r="G138" s="2">
        <v>5.361971960548706</v>
      </c>
      <c r="H138" s="2">
        <v>5.7303045305135747</v>
      </c>
    </row>
    <row r="139" spans="1:8" x14ac:dyDescent="0.2">
      <c r="A139" s="16">
        <f>DATE(2018,7,31)</f>
        <v>43312</v>
      </c>
      <c r="B139" s="2">
        <v>6.7780497912702584</v>
      </c>
      <c r="C139" s="2">
        <v>3.4883428954939566</v>
      </c>
      <c r="D139" s="2">
        <v>4.0496805419165449</v>
      </c>
      <c r="E139" s="2">
        <v>4.9445803178227887</v>
      </c>
      <c r="F139" s="2">
        <v>5.3772168286615685</v>
      </c>
      <c r="G139" s="2">
        <v>5.3936166757291071</v>
      </c>
      <c r="H139" s="2">
        <v>5.764773777619836</v>
      </c>
    </row>
    <row r="140" spans="1:8" x14ac:dyDescent="0.2">
      <c r="A140" s="16">
        <f>DATE(2018,8,1)</f>
        <v>43313</v>
      </c>
      <c r="B140" s="2">
        <v>6.7988174372911381</v>
      </c>
      <c r="C140" s="2">
        <v>3.5137833751734289</v>
      </c>
      <c r="D140" s="2">
        <v>4.0793685534232349</v>
      </c>
      <c r="E140" s="2">
        <v>4.9609149273499353</v>
      </c>
      <c r="F140" s="2">
        <v>5.3967837491981641</v>
      </c>
      <c r="G140" s="2">
        <v>5.4133063799887138</v>
      </c>
      <c r="H140" s="2">
        <v>5.787247304229548</v>
      </c>
    </row>
    <row r="141" spans="1:8" x14ac:dyDescent="0.2">
      <c r="A141" s="16">
        <f>DATE(2018,8,2)</f>
        <v>43314</v>
      </c>
      <c r="B141" s="2">
        <v>6.8576062808520346</v>
      </c>
      <c r="C141" s="2">
        <v>3.5392301088713611</v>
      </c>
      <c r="D141" s="2">
        <v>4.1090650356721881</v>
      </c>
      <c r="E141" s="2">
        <v>4.9772520793568198</v>
      </c>
      <c r="F141" s="2">
        <v>5.4163543030095074</v>
      </c>
      <c r="G141" s="2">
        <v>5.4329997626917148</v>
      </c>
      <c r="H141" s="2">
        <v>5.80972560614752</v>
      </c>
    </row>
    <row r="142" spans="1:8" x14ac:dyDescent="0.2">
      <c r="A142" s="16">
        <f>DATE(2018,8,3)</f>
        <v>43315</v>
      </c>
      <c r="B142" s="2">
        <v>6.836517053238822</v>
      </c>
      <c r="C142" s="2">
        <v>3.5646830981251654</v>
      </c>
      <c r="D142" s="2">
        <v>4.1387699910803377</v>
      </c>
      <c r="E142" s="2">
        <v>4.99359177423917</v>
      </c>
      <c r="F142" s="2">
        <v>5.4359284907702143</v>
      </c>
      <c r="G142" s="2">
        <v>5.4526968245253382</v>
      </c>
      <c r="H142" s="2">
        <v>5.8322086843884291</v>
      </c>
    </row>
    <row r="143" spans="1:8" x14ac:dyDescent="0.2">
      <c r="A143" s="16">
        <f>DATE(2018,8,6)</f>
        <v>43318</v>
      </c>
      <c r="B143" s="2">
        <v>6.8221297724339491</v>
      </c>
      <c r="C143" s="2">
        <v>3.5901423444726581</v>
      </c>
      <c r="D143" s="2">
        <v>4.1684834220653055</v>
      </c>
      <c r="E143" s="2">
        <v>5.0099340123928027</v>
      </c>
      <c r="F143" s="2">
        <v>5.4555063131550563</v>
      </c>
      <c r="G143" s="2">
        <v>5.4723975661769009</v>
      </c>
      <c r="H143" s="2">
        <v>5.8546965399671969</v>
      </c>
    </row>
    <row r="144" spans="1:8" x14ac:dyDescent="0.2">
      <c r="A144" s="16">
        <f>DATE(2018,8,7)</f>
        <v>43319</v>
      </c>
      <c r="B144" s="2">
        <v>6.9155935007334968</v>
      </c>
      <c r="C144" s="2">
        <v>3.6156078494519628</v>
      </c>
      <c r="D144" s="2">
        <v>4.1982053310453127</v>
      </c>
      <c r="E144" s="2">
        <v>5.0262787942135567</v>
      </c>
      <c r="F144" s="2">
        <v>5.4750877708389378</v>
      </c>
      <c r="G144" s="2">
        <v>5.4921019883338751</v>
      </c>
      <c r="H144" s="2">
        <v>5.8771891738989224</v>
      </c>
    </row>
    <row r="145" spans="1:8" x14ac:dyDescent="0.2">
      <c r="A145" s="16">
        <f>DATE(2018,8,8)</f>
        <v>43320</v>
      </c>
      <c r="B145" s="2">
        <v>6.9172852995453402</v>
      </c>
      <c r="C145" s="2">
        <v>3.6410796146016944</v>
      </c>
      <c r="D145" s="2">
        <v>4.2279357204394241</v>
      </c>
      <c r="E145" s="2">
        <v>5.0426261200973599</v>
      </c>
      <c r="F145" s="2">
        <v>5.4946728644968745</v>
      </c>
      <c r="G145" s="2">
        <v>5.5118100916838664</v>
      </c>
      <c r="H145" s="2">
        <v>5.899686587198949</v>
      </c>
    </row>
    <row r="146" spans="1:8" x14ac:dyDescent="0.2">
      <c r="A146" s="16">
        <f>DATE(2018,8,9)</f>
        <v>43321</v>
      </c>
      <c r="B146" s="2">
        <v>6.8816363488241272</v>
      </c>
      <c r="C146" s="2">
        <v>3.666557641460777</v>
      </c>
      <c r="D146" s="2">
        <v>4.2576745926672821</v>
      </c>
      <c r="E146" s="2">
        <v>5.0589759904401843</v>
      </c>
      <c r="F146" s="2">
        <v>5.5142615948040152</v>
      </c>
      <c r="G146" s="2">
        <v>5.5315218769145913</v>
      </c>
      <c r="H146" s="2">
        <v>5.9221887808828422</v>
      </c>
    </row>
    <row r="147" spans="1:8" x14ac:dyDescent="0.2">
      <c r="A147" s="16">
        <f>DATE(2018,8,10)</f>
        <v>43322</v>
      </c>
      <c r="B147" s="2">
        <v>6.9293655819704147</v>
      </c>
      <c r="C147" s="2">
        <v>3.6920419315685131</v>
      </c>
      <c r="D147" s="2">
        <v>4.2874219501492616</v>
      </c>
      <c r="E147" s="2">
        <v>5.075328405638091</v>
      </c>
      <c r="F147" s="2">
        <v>5.5338539624356198</v>
      </c>
      <c r="G147" s="2">
        <v>5.5512373447138996</v>
      </c>
      <c r="H147" s="2">
        <v>5.9446957559663449</v>
      </c>
    </row>
    <row r="148" spans="1:8" x14ac:dyDescent="0.2">
      <c r="A148" s="16">
        <f>DATE(2018,8,13)</f>
        <v>43325</v>
      </c>
      <c r="B148" s="2">
        <v>7.0205689179180464</v>
      </c>
      <c r="C148" s="2">
        <v>3.7175324864646031</v>
      </c>
      <c r="D148" s="2">
        <v>4.3171777953064261</v>
      </c>
      <c r="E148" s="2">
        <v>5.0916833660871852</v>
      </c>
      <c r="F148" s="2">
        <v>5.5534499680671034</v>
      </c>
      <c r="G148" s="2">
        <v>5.5709564957697744</v>
      </c>
      <c r="H148" s="2">
        <v>5.9672075134654445</v>
      </c>
    </row>
    <row r="149" spans="1:8" x14ac:dyDescent="0.2">
      <c r="A149" s="16">
        <f>DATE(2018,8,14)</f>
        <v>43326</v>
      </c>
      <c r="B149" s="2">
        <v>7.091340171245486</v>
      </c>
      <c r="C149" s="2">
        <v>3.7430293076891048</v>
      </c>
      <c r="D149" s="2">
        <v>4.3469421305605271</v>
      </c>
      <c r="E149" s="2">
        <v>5.1080408721836168</v>
      </c>
      <c r="F149" s="2">
        <v>5.5730496123739703</v>
      </c>
      <c r="G149" s="2">
        <v>5.5906793307703095</v>
      </c>
      <c r="H149" s="2">
        <v>5.9897240543963282</v>
      </c>
    </row>
    <row r="150" spans="1:8" x14ac:dyDescent="0.2">
      <c r="A150" s="16">
        <f>DATE(2018,8,15)</f>
        <v>43327</v>
      </c>
      <c r="B150" s="2">
        <v>7.010166452496458</v>
      </c>
      <c r="C150" s="2">
        <v>3.7685323967824762</v>
      </c>
      <c r="D150" s="2">
        <v>4.3767149583340048</v>
      </c>
      <c r="E150" s="2">
        <v>5.1244009243236244</v>
      </c>
      <c r="F150" s="2">
        <v>5.5926528960318578</v>
      </c>
      <c r="G150" s="2">
        <v>5.6104058504037546</v>
      </c>
      <c r="H150" s="2">
        <v>6.012245379775405</v>
      </c>
    </row>
    <row r="151" spans="1:8" x14ac:dyDescent="0.2">
      <c r="A151" s="16">
        <f>DATE(2018,8,16)</f>
        <v>43328</v>
      </c>
      <c r="B151" s="2">
        <v>7.0720685787193824</v>
      </c>
      <c r="C151" s="2">
        <v>3.7940417552855266</v>
      </c>
      <c r="D151" s="2">
        <v>4.4064962810499875</v>
      </c>
      <c r="E151" s="2">
        <v>5.1407635229035131</v>
      </c>
      <c r="F151" s="2">
        <v>5.6122598197165585</v>
      </c>
      <c r="G151" s="2">
        <v>5.6301360553584701</v>
      </c>
      <c r="H151" s="2">
        <v>6.0347714906193284</v>
      </c>
    </row>
    <row r="152" spans="1:8" x14ac:dyDescent="0.2">
      <c r="A152" s="16">
        <f>DATE(2018,8,17)</f>
        <v>43329</v>
      </c>
      <c r="B152" s="2">
        <v>7.0871269863256314</v>
      </c>
      <c r="C152" s="2">
        <v>3.8195573847394688</v>
      </c>
      <c r="D152" s="2">
        <v>4.4362861011322918</v>
      </c>
      <c r="E152" s="2">
        <v>5.1571286683196327</v>
      </c>
      <c r="F152" s="2">
        <v>5.6318703841039541</v>
      </c>
      <c r="G152" s="2">
        <v>5.6498699463229496</v>
      </c>
      <c r="H152" s="2">
        <v>6.0573023879449295</v>
      </c>
    </row>
    <row r="153" spans="1:8" x14ac:dyDescent="0.2">
      <c r="A153" s="16">
        <f>DATE(2018,8,20)</f>
        <v>43332</v>
      </c>
      <c r="B153" s="2">
        <v>7.1296037201304507</v>
      </c>
      <c r="C153" s="2">
        <v>3.8450792866858929</v>
      </c>
      <c r="D153" s="2">
        <v>4.4660844210054229</v>
      </c>
      <c r="E153" s="2">
        <v>5.1734963609683771</v>
      </c>
      <c r="F153" s="2">
        <v>5.6514845898700816</v>
      </c>
      <c r="G153" s="2">
        <v>5.6696075239858201</v>
      </c>
      <c r="H153" s="2">
        <v>6.0798380727692614</v>
      </c>
    </row>
    <row r="154" spans="1:8" x14ac:dyDescent="0.2">
      <c r="A154" s="16">
        <f>DATE(2018,8,21)</f>
        <v>43333</v>
      </c>
      <c r="B154" s="2">
        <v>7.072054596911026</v>
      </c>
      <c r="C154" s="2">
        <v>3.8706074626667641</v>
      </c>
      <c r="D154" s="2">
        <v>4.4958912430945963</v>
      </c>
      <c r="E154" s="2">
        <v>5.1898666012462291</v>
      </c>
      <c r="F154" s="2">
        <v>5.6711024376910668</v>
      </c>
      <c r="G154" s="2">
        <v>5.6893487890358418</v>
      </c>
      <c r="H154" s="2">
        <v>6.1023785461095992</v>
      </c>
    </row>
    <row r="155" spans="1:8" x14ac:dyDescent="0.2">
      <c r="A155" s="16">
        <f>DATE(2018,8,22)</f>
        <v>43334</v>
      </c>
      <c r="B155" s="2">
        <v>7.1003491164336463</v>
      </c>
      <c r="C155" s="2">
        <v>3.8961419142244269</v>
      </c>
      <c r="D155" s="2">
        <v>4.525706569825716</v>
      </c>
      <c r="E155" s="2">
        <v>5.2062393895497383</v>
      </c>
      <c r="F155" s="2">
        <v>5.690723928243191</v>
      </c>
      <c r="G155" s="2">
        <v>5.7090937421618859</v>
      </c>
      <c r="H155" s="2">
        <v>6.1249238089834401</v>
      </c>
    </row>
    <row r="156" spans="1:8" x14ac:dyDescent="0.2">
      <c r="A156" s="16">
        <f>DATE(2018,8,23)</f>
        <v>43335</v>
      </c>
      <c r="B156" s="2">
        <v>6.9871337535209133</v>
      </c>
      <c r="C156" s="2">
        <v>3.9216826429016032</v>
      </c>
      <c r="D156" s="2">
        <v>4.5555304036253741</v>
      </c>
      <c r="E156" s="2">
        <v>5.2226147262754985</v>
      </c>
      <c r="F156" s="2">
        <v>5.7103490622028685</v>
      </c>
      <c r="G156" s="2">
        <v>5.7288423840529568</v>
      </c>
      <c r="H156" s="2">
        <v>6.1474738624084813</v>
      </c>
    </row>
    <row r="157" spans="1:8" x14ac:dyDescent="0.2">
      <c r="A157" s="16">
        <f>DATE(2018,8,24)</f>
        <v>43336</v>
      </c>
      <c r="B157" s="2">
        <v>7.0581566793988859</v>
      </c>
      <c r="C157" s="2">
        <v>3.9472296502413906</v>
      </c>
      <c r="D157" s="2">
        <v>4.5853627469208291</v>
      </c>
      <c r="E157" s="2">
        <v>5.2389926118201702</v>
      </c>
      <c r="F157" s="2">
        <v>5.7299778402466028</v>
      </c>
      <c r="G157" s="2">
        <v>5.748594715398192</v>
      </c>
      <c r="H157" s="2">
        <v>6.1700287074026638</v>
      </c>
    </row>
    <row r="158" spans="1:8" x14ac:dyDescent="0.2">
      <c r="A158" s="16">
        <f>DATE(2018,8,27)</f>
        <v>43339</v>
      </c>
      <c r="B158" s="2">
        <v>7.1563788831443986</v>
      </c>
      <c r="C158" s="2">
        <v>3.972782937787267</v>
      </c>
      <c r="D158" s="2">
        <v>4.6152036021400944</v>
      </c>
      <c r="E158" s="2">
        <v>5.2553730465804804</v>
      </c>
      <c r="F158" s="2">
        <v>5.7496102630510526</v>
      </c>
      <c r="G158" s="2">
        <v>5.7683507368868625</v>
      </c>
      <c r="H158" s="2">
        <v>6.192588344984129</v>
      </c>
    </row>
    <row r="159" spans="1:8" x14ac:dyDescent="0.2">
      <c r="A159" s="16">
        <f>DATE(2018,8,28)</f>
        <v>43340</v>
      </c>
      <c r="B159" s="2">
        <v>7.2022252327645484</v>
      </c>
      <c r="C159" s="2">
        <v>3.9983425070830858</v>
      </c>
      <c r="D159" s="2">
        <v>4.645052971711805</v>
      </c>
      <c r="E159" s="2">
        <v>5.271756030953223</v>
      </c>
      <c r="F159" s="2">
        <v>5.7692463312929876</v>
      </c>
      <c r="G159" s="2">
        <v>5.7881104492083724</v>
      </c>
      <c r="H159" s="2">
        <v>6.2151527761712178</v>
      </c>
    </row>
    <row r="160" spans="1:8" x14ac:dyDescent="0.2">
      <c r="A160" s="16">
        <f>DATE(2018,8,29)</f>
        <v>43341</v>
      </c>
      <c r="B160" s="2">
        <v>7.2738447157993047</v>
      </c>
      <c r="C160" s="2">
        <v>4.0239083596730785</v>
      </c>
      <c r="D160" s="2">
        <v>4.6749108580653287</v>
      </c>
      <c r="E160" s="2">
        <v>5.2881415653352359</v>
      </c>
      <c r="F160" s="2">
        <v>5.788886045649333</v>
      </c>
      <c r="G160" s="2">
        <v>5.8078738530522367</v>
      </c>
      <c r="H160" s="2">
        <v>6.2377220019825153</v>
      </c>
    </row>
    <row r="161" spans="1:8" x14ac:dyDescent="0.2">
      <c r="A161" s="16">
        <f>DATE(2018,8,30)</f>
        <v>43342</v>
      </c>
      <c r="B161" s="2">
        <v>7.1728774170119802</v>
      </c>
      <c r="C161" s="2">
        <v>4.0494804971018761</v>
      </c>
      <c r="D161" s="2">
        <v>4.7047772636307217</v>
      </c>
      <c r="E161" s="2">
        <v>5.304529650123424</v>
      </c>
      <c r="F161" s="2">
        <v>5.8085294067970805</v>
      </c>
      <c r="G161" s="2">
        <v>5.8276409491081038</v>
      </c>
      <c r="H161" s="2">
        <v>6.2602960234368288</v>
      </c>
    </row>
    <row r="162" spans="1:8" x14ac:dyDescent="0.2">
      <c r="A162" s="16">
        <f>DATE(2018,8,31)</f>
        <v>43343</v>
      </c>
      <c r="B162" s="2">
        <v>7.269561621837628</v>
      </c>
      <c r="C162" s="2">
        <v>4.0750589209144872</v>
      </c>
      <c r="D162" s="2">
        <v>4.7346521908387285</v>
      </c>
      <c r="E162" s="2">
        <v>5.3209202857147586</v>
      </c>
      <c r="F162" s="2">
        <v>5.8281764154133997</v>
      </c>
      <c r="G162" s="2">
        <v>5.8474117380657553</v>
      </c>
      <c r="H162" s="2">
        <v>6.2828748415531432</v>
      </c>
    </row>
    <row r="163" spans="1:8" x14ac:dyDescent="0.2">
      <c r="A163" s="16">
        <f>DATE(2018,9,3)</f>
        <v>43346</v>
      </c>
      <c r="B163" s="2">
        <v>7.2622444754613102</v>
      </c>
      <c r="C163" s="2">
        <v>4.1006436326562756</v>
      </c>
      <c r="D163" s="2">
        <v>4.764535642120804</v>
      </c>
      <c r="E163" s="2">
        <v>5.3539220905796103</v>
      </c>
      <c r="F163" s="2">
        <v>5.8645161833345671</v>
      </c>
      <c r="G163" s="2">
        <v>5.883878384146457</v>
      </c>
      <c r="H163" s="2">
        <v>6.3222197236144861</v>
      </c>
    </row>
    <row r="164" spans="1:8" x14ac:dyDescent="0.2">
      <c r="A164" s="16">
        <f>DATE(2018,9,4)</f>
        <v>43347</v>
      </c>
      <c r="B164" s="2">
        <v>7.2828723033985474</v>
      </c>
      <c r="C164" s="2">
        <v>4.1262346338730049</v>
      </c>
      <c r="D164" s="2">
        <v>4.7944276199090696</v>
      </c>
      <c r="E164" s="2">
        <v>5.3869342364016193</v>
      </c>
      <c r="F164" s="2">
        <v>5.9008684297730651</v>
      </c>
      <c r="G164" s="2">
        <v>5.9203575937490704</v>
      </c>
      <c r="H164" s="2">
        <v>6.361579170766829</v>
      </c>
    </row>
    <row r="165" spans="1:8" x14ac:dyDescent="0.2">
      <c r="A165" s="16">
        <f>DATE(2018,9,5)</f>
        <v>43348</v>
      </c>
      <c r="B165" s="2">
        <v>7.3597256433636016</v>
      </c>
      <c r="C165" s="2">
        <v>4.1518319261108161</v>
      </c>
      <c r="D165" s="2">
        <v>4.8243281266363569</v>
      </c>
      <c r="E165" s="2">
        <v>5.4199567264210602</v>
      </c>
      <c r="F165" s="2">
        <v>5.9372331590138216</v>
      </c>
      <c r="G165" s="2">
        <v>5.9568493712019777</v>
      </c>
      <c r="H165" s="2">
        <v>6.4009531884020374</v>
      </c>
    </row>
    <row r="166" spans="1:8" x14ac:dyDescent="0.2">
      <c r="A166" s="16">
        <f>DATE(2018,9,6)</f>
        <v>43349</v>
      </c>
      <c r="B166" s="2">
        <v>7.4759610768826201</v>
      </c>
      <c r="C166" s="2">
        <v>4.1774355109162276</v>
      </c>
      <c r="D166" s="2">
        <v>4.8542371647361859</v>
      </c>
      <c r="E166" s="2">
        <v>5.4529895638792514</v>
      </c>
      <c r="F166" s="2">
        <v>5.9736103753432301</v>
      </c>
      <c r="G166" s="2">
        <v>5.9933537208350929</v>
      </c>
      <c r="H166" s="2">
        <v>6.4403417819139497</v>
      </c>
    </row>
    <row r="167" spans="1:8" x14ac:dyDescent="0.2">
      <c r="A167" s="16">
        <f>DATE(2018,9,10)</f>
        <v>43353</v>
      </c>
      <c r="B167" s="2">
        <v>7.4715288436317584</v>
      </c>
      <c r="C167" s="2">
        <v>4.2030453898361131</v>
      </c>
      <c r="D167" s="2">
        <v>4.8841547366427873</v>
      </c>
      <c r="E167" s="2">
        <v>5.4860327520185326</v>
      </c>
      <c r="F167" s="2">
        <v>6.0100000830491718</v>
      </c>
      <c r="G167" s="2">
        <v>6.0298706469797736</v>
      </c>
      <c r="H167" s="2">
        <v>6.47974495669843</v>
      </c>
    </row>
    <row r="168" spans="1:8" x14ac:dyDescent="0.2">
      <c r="A168" s="16">
        <f>DATE(2018,9,11)</f>
        <v>43354</v>
      </c>
      <c r="B168" s="2">
        <v>7.4600357971579054</v>
      </c>
      <c r="C168" s="2">
        <v>4.2286615644177905</v>
      </c>
      <c r="D168" s="2">
        <v>4.9140808447910578</v>
      </c>
      <c r="E168" s="2">
        <v>5.5190862940822205</v>
      </c>
      <c r="F168" s="2">
        <v>6.046402286420971</v>
      </c>
      <c r="G168" s="2">
        <v>6.0664001539688872</v>
      </c>
      <c r="H168" s="2">
        <v>6.5191627181533152</v>
      </c>
    </row>
    <row r="169" spans="1:8" x14ac:dyDescent="0.2">
      <c r="A169" s="16">
        <f>DATE(2018,9,12)</f>
        <v>43355</v>
      </c>
      <c r="B169" s="2">
        <v>7.4119710006109507</v>
      </c>
      <c r="C169" s="2">
        <v>4.2542840362088885</v>
      </c>
      <c r="D169" s="2">
        <v>4.9440154916166046</v>
      </c>
      <c r="E169" s="2">
        <v>5.5521501933146533</v>
      </c>
      <c r="F169" s="2">
        <v>6.0828169897494844</v>
      </c>
      <c r="G169" s="2">
        <v>6.102942246136811</v>
      </c>
      <c r="H169" s="2">
        <v>6.5585950716784414</v>
      </c>
    </row>
    <row r="170" spans="1:8" x14ac:dyDescent="0.2">
      <c r="A170" s="16">
        <f>DATE(2018,9,13)</f>
        <v>43356</v>
      </c>
      <c r="B170" s="2">
        <v>7.3327267714159428</v>
      </c>
      <c r="C170" s="2">
        <v>4.2799128067574577</v>
      </c>
      <c r="D170" s="2">
        <v>4.9739586795557234</v>
      </c>
      <c r="E170" s="2">
        <v>5.5852244529612127</v>
      </c>
      <c r="F170" s="2">
        <v>6.1192441973269673</v>
      </c>
      <c r="G170" s="2">
        <v>6.13949692781941</v>
      </c>
      <c r="H170" s="2">
        <v>6.5980420226756653</v>
      </c>
    </row>
    <row r="171" spans="1:8" x14ac:dyDescent="0.2">
      <c r="A171" s="16">
        <f>DATE(2018,9,14)</f>
        <v>43357</v>
      </c>
      <c r="B171" s="2">
        <v>7.3707060235308708</v>
      </c>
      <c r="C171" s="2">
        <v>4.305547877611926</v>
      </c>
      <c r="D171" s="2">
        <v>5.0039104110454202</v>
      </c>
      <c r="E171" s="2">
        <v>5.6183090762683019</v>
      </c>
      <c r="F171" s="2">
        <v>6.1556839134472074</v>
      </c>
      <c r="G171" s="2">
        <v>6.1760642033540147</v>
      </c>
      <c r="H171" s="2">
        <v>6.63750357654882</v>
      </c>
    </row>
    <row r="172" spans="1:8" x14ac:dyDescent="0.2">
      <c r="A172" s="16">
        <f>DATE(2018,9,17)</f>
        <v>43360</v>
      </c>
      <c r="B172" s="2">
        <v>7.3750823295482881</v>
      </c>
      <c r="C172" s="2">
        <v>4.3311892503210769</v>
      </c>
      <c r="D172" s="2">
        <v>5.0338706885233897</v>
      </c>
      <c r="E172" s="2">
        <v>5.651404066483301</v>
      </c>
      <c r="F172" s="2">
        <v>6.1921361424054577</v>
      </c>
      <c r="G172" s="2">
        <v>6.2126440770794877</v>
      </c>
      <c r="H172" s="2">
        <v>6.6769797387037366</v>
      </c>
    </row>
    <row r="173" spans="1:8" x14ac:dyDescent="0.2">
      <c r="A173" s="16">
        <f>DATE(2018,9,18)</f>
        <v>43361</v>
      </c>
      <c r="B173" s="2">
        <v>7.3309277787399596</v>
      </c>
      <c r="C173" s="2">
        <v>4.3568369264340934</v>
      </c>
      <c r="D173" s="2">
        <v>5.0638395144280146</v>
      </c>
      <c r="E173" s="2">
        <v>5.6845094268546337</v>
      </c>
      <c r="F173" s="2">
        <v>6.2286008884984145</v>
      </c>
      <c r="G173" s="2">
        <v>6.2492365533361571</v>
      </c>
      <c r="H173" s="2">
        <v>6.7164705145482673</v>
      </c>
    </row>
    <row r="174" spans="1:8" x14ac:dyDescent="0.2">
      <c r="A174" s="16">
        <f>DATE(2018,9,19)</f>
        <v>43362</v>
      </c>
      <c r="B174" s="2">
        <v>7.3610865393775482</v>
      </c>
      <c r="C174" s="2">
        <v>4.382490907500558</v>
      </c>
      <c r="D174" s="2">
        <v>5.0938168911983661</v>
      </c>
      <c r="E174" s="2">
        <v>5.7176251606317452</v>
      </c>
      <c r="F174" s="2">
        <v>6.2650781560242841</v>
      </c>
      <c r="G174" s="2">
        <v>6.2858416364658609</v>
      </c>
      <c r="H174" s="2">
        <v>6.7559759094922622</v>
      </c>
    </row>
    <row r="175" spans="1:8" x14ac:dyDescent="0.2">
      <c r="A175" s="16">
        <f>DATE(2018,9,20)</f>
        <v>43363</v>
      </c>
      <c r="B175" s="2">
        <v>7.4130942058826976</v>
      </c>
      <c r="C175" s="2">
        <v>4.4081511950703867</v>
      </c>
      <c r="D175" s="2">
        <v>5.1238028212742481</v>
      </c>
      <c r="E175" s="2">
        <v>5.7507512710651021</v>
      </c>
      <c r="F175" s="2">
        <v>6.3015679492827159</v>
      </c>
      <c r="G175" s="2">
        <v>6.3224593308119248</v>
      </c>
      <c r="H175" s="2">
        <v>6.7954959289475481</v>
      </c>
    </row>
    <row r="176" spans="1:8" x14ac:dyDescent="0.2">
      <c r="A176" s="16">
        <f>DATE(2018,9,21)</f>
        <v>43364</v>
      </c>
      <c r="B176" s="2">
        <v>7.405115253910588</v>
      </c>
      <c r="C176" s="2">
        <v>4.4338177906939169</v>
      </c>
      <c r="D176" s="2">
        <v>5.1537973070961085</v>
      </c>
      <c r="E176" s="2">
        <v>5.7838877614061701</v>
      </c>
      <c r="F176" s="2">
        <v>6.3380702725748703</v>
      </c>
      <c r="G176" s="2">
        <v>6.3590896407191844</v>
      </c>
      <c r="H176" s="2">
        <v>6.8350305783279941</v>
      </c>
    </row>
    <row r="177" spans="1:8" x14ac:dyDescent="0.2">
      <c r="A177" s="16">
        <f>DATE(2018,9,24)</f>
        <v>43367</v>
      </c>
      <c r="B177" s="2">
        <v>7.6637693874085144</v>
      </c>
      <c r="C177" s="2">
        <v>4.4594906959218639</v>
      </c>
      <c r="D177" s="2">
        <v>5.1838003511051278</v>
      </c>
      <c r="E177" s="2">
        <v>5.8170346349074586</v>
      </c>
      <c r="F177" s="2">
        <v>6.3745851302033696</v>
      </c>
      <c r="G177" s="2">
        <v>6.3957325705339851</v>
      </c>
      <c r="H177" s="2">
        <v>6.8745798630494903</v>
      </c>
    </row>
    <row r="178" spans="1:8" x14ac:dyDescent="0.2">
      <c r="A178" s="16">
        <f>DATE(2018,9,25)</f>
        <v>43368</v>
      </c>
      <c r="B178" s="2">
        <v>7.9017351051329454</v>
      </c>
      <c r="C178" s="2">
        <v>4.4851699123052979</v>
      </c>
      <c r="D178" s="2">
        <v>5.213811955743175</v>
      </c>
      <c r="E178" s="2">
        <v>5.8501918948224318</v>
      </c>
      <c r="F178" s="2">
        <v>6.4111125264722846</v>
      </c>
      <c r="G178" s="2">
        <v>6.4323881246040937</v>
      </c>
      <c r="H178" s="2">
        <v>6.9141437885298362</v>
      </c>
    </row>
    <row r="179" spans="1:8" x14ac:dyDescent="0.2">
      <c r="A179" s="16">
        <f>DATE(2018,9,26)</f>
        <v>43369</v>
      </c>
      <c r="B179" s="2">
        <v>7.8573335423768986</v>
      </c>
      <c r="C179" s="2">
        <v>4.5108554413956892</v>
      </c>
      <c r="D179" s="2">
        <v>5.2438321234528296</v>
      </c>
      <c r="E179" s="2">
        <v>5.8833595444056641</v>
      </c>
      <c r="F179" s="2">
        <v>6.4476524656872147</v>
      </c>
      <c r="G179" s="2">
        <v>6.4690563072788754</v>
      </c>
      <c r="H179" s="2">
        <v>6.9537223601889186</v>
      </c>
    </row>
    <row r="180" spans="1:8" x14ac:dyDescent="0.2">
      <c r="A180" s="16">
        <f>DATE(2018,9,27)</f>
        <v>43370</v>
      </c>
      <c r="B180" s="2">
        <v>7.6599010870949336</v>
      </c>
      <c r="C180" s="2">
        <v>4.5365472847449073</v>
      </c>
      <c r="D180" s="2">
        <v>5.2738608566773371</v>
      </c>
      <c r="E180" s="2">
        <v>5.9165375869127068</v>
      </c>
      <c r="F180" s="2">
        <v>6.4842049521552036</v>
      </c>
      <c r="G180" s="2">
        <v>6.5057371229091387</v>
      </c>
      <c r="H180" s="2">
        <v>6.9933155834486227</v>
      </c>
    </row>
    <row r="181" spans="1:8" x14ac:dyDescent="0.2">
      <c r="A181" s="16">
        <f>DATE(2018,9,28)</f>
        <v>43371</v>
      </c>
      <c r="B181" s="2">
        <v>7.7296283653979891</v>
      </c>
      <c r="C181" s="2">
        <v>4.5622454439051552</v>
      </c>
      <c r="D181" s="2">
        <v>5.3038981578606537</v>
      </c>
      <c r="E181" s="2">
        <v>5.9497260256001105</v>
      </c>
      <c r="F181" s="2">
        <v>6.5207699901848049</v>
      </c>
      <c r="G181" s="2">
        <v>6.5424305758471801</v>
      </c>
      <c r="H181" s="2">
        <v>7.0329234637328097</v>
      </c>
    </row>
    <row r="182" spans="1:8" x14ac:dyDescent="0.2">
      <c r="A182" s="16">
        <f>DATE(2018,10,1)</f>
        <v>43374</v>
      </c>
      <c r="B182" s="2">
        <v>7.6126472354329788</v>
      </c>
      <c r="C182" s="2">
        <v>4.5879499204290575</v>
      </c>
      <c r="D182" s="2">
        <v>5.3339440294474461</v>
      </c>
      <c r="E182" s="2">
        <v>5.9854469847542502</v>
      </c>
      <c r="F182" s="2">
        <v>6.5598833748981678</v>
      </c>
      <c r="G182" s="2">
        <v>6.5816729797832041</v>
      </c>
      <c r="H182" s="2">
        <v>7.0750940576768997</v>
      </c>
    </row>
    <row r="183" spans="1:8" x14ac:dyDescent="0.2">
      <c r="A183" s="16">
        <f>DATE(2018,10,2)</f>
        <v>43375</v>
      </c>
      <c r="B183" s="2">
        <v>7.5682829574992283</v>
      </c>
      <c r="C183" s="2">
        <v>4.613699734023835</v>
      </c>
      <c r="D183" s="2">
        <v>5.3640377718936039</v>
      </c>
      <c r="E183" s="2">
        <v>6.0211799872328164</v>
      </c>
      <c r="F183" s="2">
        <v>6.599011121663767</v>
      </c>
      <c r="G183" s="2">
        <v>6.6209298377377657</v>
      </c>
      <c r="H183" s="2">
        <v>7.1172812666861152</v>
      </c>
    </row>
    <row r="184" spans="1:8" x14ac:dyDescent="0.2">
      <c r="A184" s="16">
        <f>DATE(2018,10,3)</f>
        <v>43376</v>
      </c>
      <c r="B184" s="2">
        <v>7.5129662630149863</v>
      </c>
      <c r="C184" s="2">
        <v>4.6394558872868252</v>
      </c>
      <c r="D184" s="2">
        <v>5.3941401120747301</v>
      </c>
      <c r="E184" s="2">
        <v>6.056925037096228</v>
      </c>
      <c r="F184" s="2">
        <v>6.6381532357552064</v>
      </c>
      <c r="G184" s="2">
        <v>6.6602011550346507</v>
      </c>
      <c r="H184" s="2">
        <v>7.1594850973067281</v>
      </c>
    </row>
    <row r="185" spans="1:8" x14ac:dyDescent="0.2">
      <c r="A185" s="16">
        <f>DATE(2018,10,4)</f>
        <v>43377</v>
      </c>
      <c r="B185" s="2">
        <v>7.724417811481632</v>
      </c>
      <c r="C185" s="2">
        <v>4.6652183817788462</v>
      </c>
      <c r="D185" s="2">
        <v>5.4242510524471932</v>
      </c>
      <c r="E185" s="2">
        <v>6.0926821384062579</v>
      </c>
      <c r="F185" s="2">
        <v>6.677309722448066</v>
      </c>
      <c r="G185" s="2">
        <v>6.6994869369996657</v>
      </c>
      <c r="H185" s="2">
        <v>7.2017055560876342</v>
      </c>
    </row>
    <row r="186" spans="1:8" x14ac:dyDescent="0.2">
      <c r="A186" s="16">
        <f>DATE(2018,10,5)</f>
        <v>43378</v>
      </c>
      <c r="B186" s="2">
        <v>7.8203097138334066</v>
      </c>
      <c r="C186" s="2">
        <v>4.6909872190611379</v>
      </c>
      <c r="D186" s="2">
        <v>5.4543705954680499</v>
      </c>
      <c r="E186" s="2">
        <v>6.1284512952260117</v>
      </c>
      <c r="F186" s="2">
        <v>6.7164805870197686</v>
      </c>
      <c r="G186" s="2">
        <v>6.7387871889604822</v>
      </c>
      <c r="H186" s="2">
        <v>7.2439426495801928</v>
      </c>
    </row>
    <row r="187" spans="1:8" x14ac:dyDescent="0.2">
      <c r="A187" s="16">
        <f>DATE(2018,10,8)</f>
        <v>43381</v>
      </c>
      <c r="B187" s="2">
        <v>7.7783829311575126</v>
      </c>
      <c r="C187" s="2">
        <v>4.7167624006953179</v>
      </c>
      <c r="D187" s="2">
        <v>5.4844987435950676</v>
      </c>
      <c r="E187" s="2">
        <v>6.164232511620038</v>
      </c>
      <c r="F187" s="2">
        <v>6.7556658347497578</v>
      </c>
      <c r="G187" s="2">
        <v>6.7781019162467926</v>
      </c>
      <c r="H187" s="2">
        <v>7.2861963843384716</v>
      </c>
    </row>
    <row r="188" spans="1:8" x14ac:dyDescent="0.2">
      <c r="A188" s="16">
        <f>DATE(2018,10,9)</f>
        <v>43382</v>
      </c>
      <c r="B188" s="2">
        <v>7.9692905425370553</v>
      </c>
      <c r="C188" s="2">
        <v>4.742543928243359</v>
      </c>
      <c r="D188" s="2">
        <v>5.5146354992867019</v>
      </c>
      <c r="E188" s="2">
        <v>6.2000257916542179</v>
      </c>
      <c r="F188" s="2">
        <v>6.7948654709193868</v>
      </c>
      <c r="G188" s="2">
        <v>6.817431124190243</v>
      </c>
      <c r="H188" s="2">
        <v>7.3284667669190497</v>
      </c>
    </row>
    <row r="189" spans="1:8" x14ac:dyDescent="0.2">
      <c r="A189" s="16">
        <f>DATE(2018,10,10)</f>
        <v>43383</v>
      </c>
      <c r="B189" s="2">
        <v>7.8623483509762124</v>
      </c>
      <c r="C189" s="2">
        <v>4.7683318032676558</v>
      </c>
      <c r="D189" s="2">
        <v>5.5447808650021413</v>
      </c>
      <c r="E189" s="2">
        <v>6.2358311393958088</v>
      </c>
      <c r="F189" s="2">
        <v>6.8340795008119626</v>
      </c>
      <c r="G189" s="2">
        <v>6.8567748181244559</v>
      </c>
      <c r="H189" s="2">
        <v>7.3707538038811249</v>
      </c>
    </row>
    <row r="190" spans="1:8" x14ac:dyDescent="0.2">
      <c r="A190" s="16">
        <f>DATE(2018,10,11)</f>
        <v>43384</v>
      </c>
      <c r="B190" s="2">
        <v>7.8730444343734218</v>
      </c>
      <c r="C190" s="2">
        <v>4.7941260273309805</v>
      </c>
      <c r="D190" s="2">
        <v>5.5749348432012402</v>
      </c>
      <c r="E190" s="2">
        <v>6.2716485589134452</v>
      </c>
      <c r="F190" s="2">
        <v>6.873307929712702</v>
      </c>
      <c r="G190" s="2">
        <v>6.8961330033850077</v>
      </c>
      <c r="H190" s="2">
        <v>7.4130575017864686</v>
      </c>
    </row>
    <row r="191" spans="1:8" x14ac:dyDescent="0.2">
      <c r="A191" s="16">
        <f>DATE(2018,10,15)</f>
        <v>43388</v>
      </c>
      <c r="B191" s="2">
        <v>7.9298292187357067</v>
      </c>
      <c r="C191" s="2">
        <v>4.8199266019964604</v>
      </c>
      <c r="D191" s="2">
        <v>5.6050974363445638</v>
      </c>
      <c r="E191" s="2">
        <v>6.3074780542771158</v>
      </c>
      <c r="F191" s="2">
        <v>6.9125507629087979</v>
      </c>
      <c r="G191" s="2">
        <v>6.9355056853094288</v>
      </c>
      <c r="H191" s="2">
        <v>7.4553778671994309</v>
      </c>
    </row>
    <row r="192" spans="1:8" x14ac:dyDescent="0.2">
      <c r="A192" s="16">
        <f>DATE(2018,10,16)</f>
        <v>43389</v>
      </c>
      <c r="B192" s="2">
        <v>8.2246263268503039</v>
      </c>
      <c r="C192" s="2">
        <v>4.8457335288276449</v>
      </c>
      <c r="D192" s="2">
        <v>5.6352686468933877</v>
      </c>
      <c r="E192" s="2">
        <v>6.3433196295582084</v>
      </c>
      <c r="F192" s="2">
        <v>6.9518080056893528</v>
      </c>
      <c r="G192" s="2">
        <v>6.9748928692372258</v>
      </c>
      <c r="H192" s="2">
        <v>7.4977149066869364</v>
      </c>
    </row>
    <row r="193" spans="1:8" x14ac:dyDescent="0.2">
      <c r="A193" s="16">
        <f>DATE(2018,10,17)</f>
        <v>43390</v>
      </c>
      <c r="B193" s="2">
        <v>8.3001886798432345</v>
      </c>
      <c r="C193" s="2">
        <v>4.8715468093884606</v>
      </c>
      <c r="D193" s="2">
        <v>5.665448477309698</v>
      </c>
      <c r="E193" s="2">
        <v>6.379173288829465</v>
      </c>
      <c r="F193" s="2">
        <v>6.9910796633454231</v>
      </c>
      <c r="G193" s="2">
        <v>7.0142945605098816</v>
      </c>
      <c r="H193" s="2">
        <v>7.5400686268185302</v>
      </c>
    </row>
    <row r="194" spans="1:8" x14ac:dyDescent="0.2">
      <c r="A194" s="16">
        <f>DATE(2018,10,18)</f>
        <v>43391</v>
      </c>
      <c r="B194" s="2">
        <v>8.1968817584566089</v>
      </c>
      <c r="C194" s="2">
        <v>4.8973664452431898</v>
      </c>
      <c r="D194" s="2">
        <v>5.6956369300561915</v>
      </c>
      <c r="E194" s="2">
        <v>6.4150390361649823</v>
      </c>
      <c r="F194" s="2">
        <v>7.0303657411700202</v>
      </c>
      <c r="G194" s="2">
        <v>7.0537107644708108</v>
      </c>
      <c r="H194" s="2">
        <v>7.5824390341663097</v>
      </c>
    </row>
    <row r="195" spans="1:8" x14ac:dyDescent="0.2">
      <c r="A195" s="16">
        <f>DATE(2018,10,19)</f>
        <v>43392</v>
      </c>
      <c r="B195" s="2">
        <v>8.1973478187353574</v>
      </c>
      <c r="C195" s="2">
        <v>4.9231924379565362</v>
      </c>
      <c r="D195" s="2">
        <v>5.7258340075962311</v>
      </c>
      <c r="E195" s="2">
        <v>6.4509168756402779</v>
      </c>
      <c r="F195" s="2">
        <v>7.0696662444580838</v>
      </c>
      <c r="G195" s="2">
        <v>7.0931414864654494</v>
      </c>
      <c r="H195" s="2">
        <v>7.6248261353049962</v>
      </c>
    </row>
    <row r="196" spans="1:8" x14ac:dyDescent="0.2">
      <c r="A196" s="16">
        <f>DATE(2018,10,22)</f>
        <v>43395</v>
      </c>
      <c r="B196" s="2">
        <v>8.2448813065645776</v>
      </c>
      <c r="C196" s="2">
        <v>4.9490247890935812</v>
      </c>
      <c r="D196" s="2">
        <v>5.7560397123939344</v>
      </c>
      <c r="E196" s="2">
        <v>6.4868068113322019</v>
      </c>
      <c r="F196" s="2">
        <v>7.1089811785064896</v>
      </c>
      <c r="G196" s="2">
        <v>7.1325867318411618</v>
      </c>
      <c r="H196" s="2">
        <v>7.667229936811859</v>
      </c>
    </row>
    <row r="197" spans="1:8" x14ac:dyDescent="0.2">
      <c r="A197" s="16">
        <f>DATE(2018,10,23)</f>
        <v>43396</v>
      </c>
      <c r="B197" s="2">
        <v>8.2681283932683591</v>
      </c>
      <c r="C197" s="2">
        <v>4.9748635002197616</v>
      </c>
      <c r="D197" s="2">
        <v>5.7862540469140633</v>
      </c>
      <c r="E197" s="2">
        <v>6.5227088473190031</v>
      </c>
      <c r="F197" s="2">
        <v>7.1483105486140897</v>
      </c>
      <c r="G197" s="2">
        <v>7.1720465059472938</v>
      </c>
      <c r="H197" s="2">
        <v>7.7096504452668144</v>
      </c>
    </row>
    <row r="198" spans="1:8" x14ac:dyDescent="0.2">
      <c r="A198" s="16">
        <f>DATE(2018,10,24)</f>
        <v>43397</v>
      </c>
      <c r="B198" s="2">
        <v>8.0623674408051968</v>
      </c>
      <c r="C198" s="2">
        <v>5.000708572900936</v>
      </c>
      <c r="D198" s="2">
        <v>5.8164770136221344</v>
      </c>
      <c r="E198" s="2">
        <v>6.558622987680307</v>
      </c>
      <c r="F198" s="2">
        <v>7.1876543600816634</v>
      </c>
      <c r="G198" s="2">
        <v>7.2115208141351639</v>
      </c>
      <c r="H198" s="2">
        <v>7.7520876672523276</v>
      </c>
    </row>
    <row r="199" spans="1:8" x14ac:dyDescent="0.2">
      <c r="A199" s="16">
        <f>DATE(2018,10,25)</f>
        <v>43398</v>
      </c>
      <c r="B199" s="2">
        <v>8.2050984011708739</v>
      </c>
      <c r="C199" s="2">
        <v>5.0265600087033402</v>
      </c>
      <c r="D199" s="2">
        <v>5.8467086149843528</v>
      </c>
      <c r="E199" s="2">
        <v>6.5945492364970937</v>
      </c>
      <c r="F199" s="2">
        <v>7.2270126182119254</v>
      </c>
      <c r="G199" s="2">
        <v>7.2510096617580677</v>
      </c>
      <c r="H199" s="2">
        <v>7.794541609353467</v>
      </c>
    </row>
    <row r="200" spans="1:8" x14ac:dyDescent="0.2">
      <c r="A200" s="16">
        <f>DATE(2018,10,26)</f>
        <v>43399</v>
      </c>
      <c r="B200" s="2">
        <v>8.3831707124737864</v>
      </c>
      <c r="C200" s="2">
        <v>5.0524178091935878</v>
      </c>
      <c r="D200" s="2">
        <v>5.8769488534676118</v>
      </c>
      <c r="E200" s="2">
        <v>6.6304875978517197</v>
      </c>
      <c r="F200" s="2">
        <v>7.2663853283095658</v>
      </c>
      <c r="G200" s="2">
        <v>7.2905130541712548</v>
      </c>
      <c r="H200" s="2">
        <v>7.8370122781578946</v>
      </c>
    </row>
    <row r="201" spans="1:8" x14ac:dyDescent="0.2">
      <c r="A201" s="16">
        <f>DATE(2018,10,29)</f>
        <v>43402</v>
      </c>
      <c r="B201" s="2">
        <v>8.1412341611744274</v>
      </c>
      <c r="C201" s="2">
        <v>5.0782819759386699</v>
      </c>
      <c r="D201" s="2">
        <v>5.9071977315395374</v>
      </c>
      <c r="E201" s="2">
        <v>6.6664380758279629</v>
      </c>
      <c r="F201" s="2">
        <v>7.3057724956812056</v>
      </c>
      <c r="G201" s="2">
        <v>7.3300309967319954</v>
      </c>
      <c r="H201" s="2">
        <v>7.879499680255897</v>
      </c>
    </row>
    <row r="202" spans="1:8" x14ac:dyDescent="0.2">
      <c r="A202" s="16">
        <f>DATE(2018,10,30)</f>
        <v>43403</v>
      </c>
      <c r="B202" s="2">
        <v>8.2133383468990804</v>
      </c>
      <c r="C202" s="2">
        <v>5.1041525105059771</v>
      </c>
      <c r="D202" s="2">
        <v>5.9374552516684442</v>
      </c>
      <c r="E202" s="2">
        <v>6.7024006745108888</v>
      </c>
      <c r="F202" s="2">
        <v>7.3451741256353786</v>
      </c>
      <c r="G202" s="2">
        <v>7.3695634947994249</v>
      </c>
      <c r="H202" s="2">
        <v>7.9220038222403089</v>
      </c>
    </row>
    <row r="203" spans="1:8" x14ac:dyDescent="0.2">
      <c r="A203" s="16">
        <f>DATE(2018,10,31)</f>
        <v>43404</v>
      </c>
      <c r="B203" s="2">
        <v>8.4571111756966744</v>
      </c>
      <c r="C203" s="2">
        <v>5.1300294144632996</v>
      </c>
      <c r="D203" s="2">
        <v>5.9677214163233572</v>
      </c>
      <c r="E203" s="2">
        <v>6.7383753979870287</v>
      </c>
      <c r="F203" s="2">
        <v>7.3845902234826344</v>
      </c>
      <c r="G203" s="2">
        <v>7.4091105537347657</v>
      </c>
      <c r="H203" s="2">
        <v>7.9645247107065886</v>
      </c>
    </row>
    <row r="204" spans="1:8" x14ac:dyDescent="0.2">
      <c r="A204" s="16">
        <f>DATE(2018,11,1)</f>
        <v>43405</v>
      </c>
      <c r="B204" s="2">
        <v>8.5506448130380228</v>
      </c>
      <c r="C204" s="2">
        <v>5.1559126893787832</v>
      </c>
      <c r="D204" s="2">
        <v>5.9979962279739896</v>
      </c>
      <c r="E204" s="2">
        <v>6.7416289655791051</v>
      </c>
      <c r="F204" s="2">
        <v>7.3910883471840503</v>
      </c>
      <c r="G204" s="2">
        <v>7.4157321742975624</v>
      </c>
      <c r="H204" s="2">
        <v>7.973951164753168</v>
      </c>
    </row>
    <row r="205" spans="1:8" x14ac:dyDescent="0.2">
      <c r="A205" s="16">
        <f>DATE(2018,11,5)</f>
        <v>43409</v>
      </c>
      <c r="B205" s="2">
        <v>8.5947480972156765</v>
      </c>
      <c r="C205" s="2">
        <v>5.1818023368209731</v>
      </c>
      <c r="D205" s="2">
        <v>6.0282796890907875</v>
      </c>
      <c r="E205" s="2">
        <v>6.7448826323454716</v>
      </c>
      <c r="F205" s="2">
        <v>7.397586864104011</v>
      </c>
      <c r="G205" s="2">
        <v>7.4223542030739553</v>
      </c>
      <c r="H205" s="2">
        <v>7.9833784418296796</v>
      </c>
    </row>
    <row r="206" spans="1:8" x14ac:dyDescent="0.2">
      <c r="A206" s="16">
        <f>DATE(2018,11,6)</f>
        <v>43410</v>
      </c>
      <c r="B206" s="2">
        <v>8.5692312969543725</v>
      </c>
      <c r="C206" s="2">
        <v>5.2076983583587921</v>
      </c>
      <c r="D206" s="2">
        <v>6.0585718021448853</v>
      </c>
      <c r="E206" s="2">
        <v>6.7481363982891276</v>
      </c>
      <c r="F206" s="2">
        <v>7.404085774266278</v>
      </c>
      <c r="G206" s="2">
        <v>7.4289766400891022</v>
      </c>
      <c r="H206" s="2">
        <v>7.9928065420079566</v>
      </c>
    </row>
    <row r="207" spans="1:8" x14ac:dyDescent="0.2">
      <c r="A207" s="16">
        <f>DATE(2018,11,7)</f>
        <v>43411</v>
      </c>
      <c r="B207" s="2">
        <v>8.4721835651112798</v>
      </c>
      <c r="C207" s="2">
        <v>5.2336007555615849</v>
      </c>
      <c r="D207" s="2">
        <v>6.0888725696081281</v>
      </c>
      <c r="E207" s="2">
        <v>6.7513902634131373</v>
      </c>
      <c r="F207" s="2">
        <v>7.410585077694698</v>
      </c>
      <c r="G207" s="2">
        <v>7.4355994853681828</v>
      </c>
      <c r="H207" s="2">
        <v>8.0022354653599184</v>
      </c>
    </row>
    <row r="208" spans="1:8" x14ac:dyDescent="0.2">
      <c r="A208" s="16">
        <f>DATE(2018,11,8)</f>
        <v>43412</v>
      </c>
      <c r="B208" s="2">
        <v>8.4640694556583398</v>
      </c>
      <c r="C208" s="2">
        <v>5.2595095299990291</v>
      </c>
      <c r="D208" s="2">
        <v>6.119181993953049</v>
      </c>
      <c r="E208" s="2">
        <v>6.7546442277204974</v>
      </c>
      <c r="F208" s="2">
        <v>7.4170847744130519</v>
      </c>
      <c r="G208" s="2">
        <v>7.4422227389363549</v>
      </c>
      <c r="H208" s="2">
        <v>8.0116652119574194</v>
      </c>
    </row>
    <row r="209" spans="1:8" x14ac:dyDescent="0.2">
      <c r="A209" s="16">
        <f>DATE(2018,11,9)</f>
        <v>43413</v>
      </c>
      <c r="B209" s="2">
        <v>8.4891201956408757</v>
      </c>
      <c r="C209" s="2">
        <v>5.2854246832412244</v>
      </c>
      <c r="D209" s="2">
        <v>6.1495000776529363</v>
      </c>
      <c r="E209" s="2">
        <v>6.757898291214226</v>
      </c>
      <c r="F209" s="2">
        <v>7.4235848644451208</v>
      </c>
      <c r="G209" s="2">
        <v>7.4488464008187982</v>
      </c>
      <c r="H209" s="2">
        <v>8.0210957818723347</v>
      </c>
    </row>
    <row r="210" spans="1:8" x14ac:dyDescent="0.2">
      <c r="A210" s="16">
        <f>DATE(2018,11,12)</f>
        <v>43416</v>
      </c>
      <c r="B210" s="2">
        <v>8.4733347339997813</v>
      </c>
      <c r="C210" s="2">
        <v>5.31134621685867</v>
      </c>
      <c r="D210" s="2">
        <v>6.1798268231817444</v>
      </c>
      <c r="E210" s="2">
        <v>6.7611524538973677</v>
      </c>
      <c r="F210" s="2">
        <v>7.43008534781473</v>
      </c>
      <c r="G210" s="2">
        <v>7.4554704710406696</v>
      </c>
      <c r="H210" s="2">
        <v>8.0305271751765375</v>
      </c>
    </row>
    <row r="211" spans="1:8" x14ac:dyDescent="0.2">
      <c r="A211" s="16">
        <f>DATE(2018,11,13)</f>
        <v>43417</v>
      </c>
      <c r="B211" s="2">
        <v>8.363847853317008</v>
      </c>
      <c r="C211" s="2">
        <v>5.3372741324221984</v>
      </c>
      <c r="D211" s="2">
        <v>6.2101622330141382</v>
      </c>
      <c r="E211" s="2">
        <v>6.7644067157729193</v>
      </c>
      <c r="F211" s="2">
        <v>7.4365862245456604</v>
      </c>
      <c r="G211" s="2">
        <v>7.4620949496271516</v>
      </c>
      <c r="H211" s="2">
        <v>8.039959391941931</v>
      </c>
    </row>
    <row r="212" spans="1:8" x14ac:dyDescent="0.2">
      <c r="A212" s="16">
        <f>DATE(2018,11,14)</f>
        <v>43418</v>
      </c>
      <c r="B212" s="2">
        <v>8.4739173093482112</v>
      </c>
      <c r="C212" s="2">
        <v>5.3632084315030859</v>
      </c>
      <c r="D212" s="2">
        <v>6.2405063096254931</v>
      </c>
      <c r="E212" s="2">
        <v>6.7676610768439227</v>
      </c>
      <c r="F212" s="2">
        <v>7.4430874946617154</v>
      </c>
      <c r="G212" s="2">
        <v>7.4687198366034213</v>
      </c>
      <c r="H212" s="2">
        <v>8.0493924322404098</v>
      </c>
    </row>
    <row r="213" spans="1:8" x14ac:dyDescent="0.2">
      <c r="A213" s="16">
        <f>DATE(2018,11,16)</f>
        <v>43420</v>
      </c>
      <c r="B213" s="2">
        <v>8.6731207936894474</v>
      </c>
      <c r="C213" s="2">
        <v>5.3891491156729421</v>
      </c>
      <c r="D213" s="2">
        <v>6.2708590554918953</v>
      </c>
      <c r="E213" s="2">
        <v>6.7709155371133978</v>
      </c>
      <c r="F213" s="2">
        <v>7.4495891581867202</v>
      </c>
      <c r="G213" s="2">
        <v>7.4753451319946604</v>
      </c>
      <c r="H213" s="2">
        <v>8.0588262961438737</v>
      </c>
    </row>
    <row r="214" spans="1:8" x14ac:dyDescent="0.2">
      <c r="A214" s="16">
        <f>DATE(2018,11,19)</f>
        <v>43423</v>
      </c>
      <c r="B214" s="2">
        <v>8.5893790828045269</v>
      </c>
      <c r="C214" s="2">
        <v>5.4150961865038205</v>
      </c>
      <c r="D214" s="2">
        <v>6.3012204730901411</v>
      </c>
      <c r="E214" s="2">
        <v>6.7741700965843421</v>
      </c>
      <c r="F214" s="2">
        <v>7.4560912151444336</v>
      </c>
      <c r="G214" s="2">
        <v>7.481970835826024</v>
      </c>
      <c r="H214" s="2">
        <v>8.0682609837242172</v>
      </c>
    </row>
    <row r="215" spans="1:8" x14ac:dyDescent="0.2">
      <c r="A215" s="16">
        <f>DATE(2018,11,20)</f>
        <v>43424</v>
      </c>
      <c r="B215" s="2">
        <v>8.5277426109404928</v>
      </c>
      <c r="C215" s="2">
        <v>5.4410496455681301</v>
      </c>
      <c r="D215" s="2">
        <v>6.3315905648977377</v>
      </c>
      <c r="E215" s="2">
        <v>6.7774247552598421</v>
      </c>
      <c r="F215" s="2">
        <v>7.4625936655587246</v>
      </c>
      <c r="G215" s="2">
        <v>7.4885969481227388</v>
      </c>
      <c r="H215" s="2">
        <v>8.077696495053388</v>
      </c>
    </row>
    <row r="216" spans="1:8" x14ac:dyDescent="0.2">
      <c r="A216" s="16">
        <f>DATE(2018,11,21)</f>
        <v>43425</v>
      </c>
      <c r="B216" s="2">
        <v>8.4436513548465264</v>
      </c>
      <c r="C216" s="2">
        <v>5.4670094944386571</v>
      </c>
      <c r="D216" s="2">
        <v>6.3619693333928797</v>
      </c>
      <c r="E216" s="2">
        <v>6.780679513142851</v>
      </c>
      <c r="F216" s="2">
        <v>7.4690965094533546</v>
      </c>
      <c r="G216" s="2">
        <v>7.4952234689099173</v>
      </c>
      <c r="H216" s="2">
        <v>8.0871328302032595</v>
      </c>
    </row>
    <row r="217" spans="1:8" x14ac:dyDescent="0.2">
      <c r="A217" s="16">
        <f>DATE(2018,11,22)</f>
        <v>43426</v>
      </c>
      <c r="B217" s="2">
        <v>8.4274371177490046</v>
      </c>
      <c r="C217" s="2">
        <v>5.4929757346885877</v>
      </c>
      <c r="D217" s="2">
        <v>6.3923567810544979</v>
      </c>
      <c r="E217" s="2">
        <v>6.7839343702364552</v>
      </c>
      <c r="F217" s="2">
        <v>7.4755997468521684</v>
      </c>
      <c r="G217" s="2">
        <v>7.501850398212806</v>
      </c>
      <c r="H217" s="2">
        <v>8.0965699892458165</v>
      </c>
    </row>
    <row r="218" spans="1:8" x14ac:dyDescent="0.2">
      <c r="A218" s="16">
        <f>DATE(2018,11,23)</f>
        <v>43427</v>
      </c>
      <c r="B218" s="2">
        <v>8.1640291694078826</v>
      </c>
      <c r="C218" s="2">
        <v>5.5189483678914852</v>
      </c>
      <c r="D218" s="2">
        <v>6.4227529103622061</v>
      </c>
      <c r="E218" s="2">
        <v>6.7871893265436523</v>
      </c>
      <c r="F218" s="2">
        <v>7.4821033777789703</v>
      </c>
      <c r="G218" s="2">
        <v>7.5084777360565846</v>
      </c>
      <c r="H218" s="2">
        <v>8.1060079722529821</v>
      </c>
    </row>
    <row r="219" spans="1:8" x14ac:dyDescent="0.2">
      <c r="A219" s="16">
        <f>DATE(2018,11,26)</f>
        <v>43430</v>
      </c>
      <c r="B219" s="2">
        <v>7.8535770965302074</v>
      </c>
      <c r="C219" s="2">
        <v>5.5449273956213352</v>
      </c>
      <c r="D219" s="2">
        <v>6.4531577237963322</v>
      </c>
      <c r="E219" s="2">
        <v>6.790444382067462</v>
      </c>
      <c r="F219" s="2">
        <v>7.4886074022575633</v>
      </c>
      <c r="G219" s="2">
        <v>7.5151054824663888</v>
      </c>
      <c r="H219" s="2">
        <v>8.1154467792966756</v>
      </c>
    </row>
    <row r="220" spans="1:8" x14ac:dyDescent="0.2">
      <c r="A220" s="16">
        <f>DATE(2018,11,27)</f>
        <v>43431</v>
      </c>
      <c r="B220" s="2">
        <v>8.0524776416902366</v>
      </c>
      <c r="C220" s="2">
        <v>5.5709128194524782</v>
      </c>
      <c r="D220" s="2">
        <v>6.483571223837914</v>
      </c>
      <c r="E220" s="2">
        <v>6.7936995368109043</v>
      </c>
      <c r="F220" s="2">
        <v>7.4951118203117728</v>
      </c>
      <c r="G220" s="2">
        <v>7.5217336374674648</v>
      </c>
      <c r="H220" s="2">
        <v>8.1248864104488625</v>
      </c>
    </row>
    <row r="221" spans="1:8" x14ac:dyDescent="0.2">
      <c r="A221" s="16">
        <f>DATE(2018,11,28)</f>
        <v>43432</v>
      </c>
      <c r="B221" s="2">
        <v>8.3150793057491512</v>
      </c>
      <c r="C221" s="2">
        <v>5.5969046409596546</v>
      </c>
      <c r="D221" s="2">
        <v>6.5139934129687216</v>
      </c>
      <c r="E221" s="2">
        <v>6.7969547907770211</v>
      </c>
      <c r="F221" s="2">
        <v>7.5016166319654021</v>
      </c>
      <c r="G221" s="2">
        <v>7.5283622010849696</v>
      </c>
      <c r="H221" s="2">
        <v>8.1343268657814836</v>
      </c>
    </row>
    <row r="222" spans="1:8" x14ac:dyDescent="0.2">
      <c r="A222" s="16">
        <f>DATE(2018,11,29)</f>
        <v>43433</v>
      </c>
      <c r="B222" s="2">
        <v>8.1993099325088572</v>
      </c>
      <c r="C222" s="2">
        <v>5.6229028617179599</v>
      </c>
      <c r="D222" s="2">
        <v>6.5444242936712138</v>
      </c>
      <c r="E222" s="2">
        <v>6.8002101439688323</v>
      </c>
      <c r="F222" s="2">
        <v>7.5081218372422764</v>
      </c>
      <c r="G222" s="2">
        <v>7.5349911733440864</v>
      </c>
      <c r="H222" s="2">
        <v>8.1437681453665025</v>
      </c>
    </row>
    <row r="223" spans="1:8" x14ac:dyDescent="0.2">
      <c r="A223" s="16">
        <f>DATE(2018,11,30)</f>
        <v>43434</v>
      </c>
      <c r="B223" s="2">
        <v>8.1911771806447486</v>
      </c>
      <c r="C223" s="2">
        <v>5.648907483302934</v>
      </c>
      <c r="D223" s="2">
        <v>6.5748638684285376</v>
      </c>
      <c r="E223" s="2">
        <v>6.8034655963893584</v>
      </c>
      <c r="F223" s="2">
        <v>7.5146274361662213</v>
      </c>
      <c r="G223" s="2">
        <v>7.5416205542699899</v>
      </c>
      <c r="H223" s="2">
        <v>8.1532102492758884</v>
      </c>
    </row>
    <row r="224" spans="1:8" x14ac:dyDescent="0.2">
      <c r="A224" s="16">
        <f>DATE(2018,12,3)</f>
        <v>43437</v>
      </c>
      <c r="B224" s="2">
        <v>8.3898959622960678</v>
      </c>
      <c r="C224" s="2">
        <v>5.6749185072904718</v>
      </c>
      <c r="D224" s="2">
        <v>6.6053121397245951</v>
      </c>
      <c r="E224" s="2">
        <v>6.8275619794680553</v>
      </c>
      <c r="F224" s="2">
        <v>7.5421136610206219</v>
      </c>
      <c r="G224" s="2">
        <v>7.5692358673787208</v>
      </c>
      <c r="H224" s="2">
        <v>8.1837585874030339</v>
      </c>
    </row>
    <row r="225" spans="1:8" x14ac:dyDescent="0.2">
      <c r="A225" s="16">
        <f>DATE(2018,12,4)</f>
        <v>43438</v>
      </c>
      <c r="B225" s="2">
        <v>7.8703179817427138</v>
      </c>
      <c r="C225" s="2">
        <v>5.7009359352568678</v>
      </c>
      <c r="D225" s="2">
        <v>6.6357691100439542</v>
      </c>
      <c r="E225" s="2">
        <v>6.8516637990339913</v>
      </c>
      <c r="F225" s="2">
        <v>7.5696069127566101</v>
      </c>
      <c r="G225" s="2">
        <v>7.5968582717467648</v>
      </c>
      <c r="H225" s="2">
        <v>8.2143155540393096</v>
      </c>
    </row>
    <row r="226" spans="1:8" x14ac:dyDescent="0.2">
      <c r="A226" s="16">
        <f>DATE(2018,12,5)</f>
        <v>43439</v>
      </c>
      <c r="B226" s="2">
        <v>8.0518158360944234</v>
      </c>
      <c r="C226" s="2">
        <v>5.7269597687787721</v>
      </c>
      <c r="D226" s="2">
        <v>6.6662347818719159</v>
      </c>
      <c r="E226" s="2">
        <v>6.8757710563136953</v>
      </c>
      <c r="F226" s="2">
        <v>7.597107193170638</v>
      </c>
      <c r="G226" s="2">
        <v>7.6244877691950652</v>
      </c>
      <c r="H226" s="2">
        <v>8.2448811516218754</v>
      </c>
    </row>
    <row r="227" spans="1:8" x14ac:dyDescent="0.2">
      <c r="A227" s="16">
        <f>DATE(2018,12,6)</f>
        <v>43440</v>
      </c>
      <c r="B227" s="2">
        <v>7.9160804405127072</v>
      </c>
      <c r="C227" s="2">
        <v>5.7529900094332787</v>
      </c>
      <c r="D227" s="2">
        <v>6.6967091576944906</v>
      </c>
      <c r="E227" s="2">
        <v>6.8998837525340297</v>
      </c>
      <c r="F227" s="2">
        <v>7.6246145040595792</v>
      </c>
      <c r="G227" s="2">
        <v>7.6521243615450318</v>
      </c>
      <c r="H227" s="2">
        <v>8.2754553825885804</v>
      </c>
    </row>
    <row r="228" spans="1:8" x14ac:dyDescent="0.2">
      <c r="A228" s="16">
        <f>DATE(2018,12,7)</f>
        <v>43441</v>
      </c>
      <c r="B228" s="2">
        <v>7.8964872663942476</v>
      </c>
      <c r="C228" s="2">
        <v>5.7790266587978145</v>
      </c>
      <c r="D228" s="2">
        <v>6.727192239998403</v>
      </c>
      <c r="E228" s="2">
        <v>6.92400188892206</v>
      </c>
      <c r="F228" s="2">
        <v>7.6521288472207738</v>
      </c>
      <c r="G228" s="2">
        <v>7.6797680506185397</v>
      </c>
      <c r="H228" s="2">
        <v>8.3060382493779663</v>
      </c>
    </row>
    <row r="229" spans="1:8" x14ac:dyDescent="0.2">
      <c r="A229" s="16">
        <f>DATE(2018,12,10)</f>
        <v>43444</v>
      </c>
      <c r="B229" s="2">
        <v>7.4708297532136259</v>
      </c>
      <c r="C229" s="2">
        <v>5.8050697184502287</v>
      </c>
      <c r="D229" s="2">
        <v>6.7576840312710598</v>
      </c>
      <c r="E229" s="2">
        <v>6.9481254667052017</v>
      </c>
      <c r="F229" s="2">
        <v>7.6796502244520282</v>
      </c>
      <c r="G229" s="2">
        <v>7.707418838237956</v>
      </c>
      <c r="H229" s="2">
        <v>8.3366297544292376</v>
      </c>
    </row>
    <row r="230" spans="1:8" x14ac:dyDescent="0.2">
      <c r="A230" s="16">
        <f>DATE(2018,12,11)</f>
        <v>43445</v>
      </c>
      <c r="B230" s="2">
        <v>7.6294720114956638</v>
      </c>
      <c r="C230" s="2">
        <v>5.8311191899687476</v>
      </c>
      <c r="D230" s="2">
        <v>6.7881845340006297</v>
      </c>
      <c r="E230" s="2">
        <v>6.9722544871110737</v>
      </c>
      <c r="F230" s="2">
        <v>7.7071786375516371</v>
      </c>
      <c r="G230" s="2">
        <v>7.7350767262260867</v>
      </c>
      <c r="H230" s="2">
        <v>8.3672299001823269</v>
      </c>
    </row>
    <row r="231" spans="1:8" x14ac:dyDescent="0.2">
      <c r="A231" s="16">
        <f>DATE(2018,12,12)</f>
        <v>43446</v>
      </c>
      <c r="B231" s="2">
        <v>8.1719149093242525</v>
      </c>
      <c r="C231" s="2">
        <v>5.8571750749319973</v>
      </c>
      <c r="D231" s="2">
        <v>6.8186937506759424</v>
      </c>
      <c r="E231" s="2">
        <v>6.996388951367627</v>
      </c>
      <c r="F231" s="2">
        <v>7.7347140883182952</v>
      </c>
      <c r="G231" s="2">
        <v>7.7627417164062074</v>
      </c>
      <c r="H231" s="2">
        <v>8.3978386890778403</v>
      </c>
    </row>
    <row r="232" spans="1:8" x14ac:dyDescent="0.2">
      <c r="A232" s="16">
        <f>DATE(2018,12,13)</f>
        <v>43447</v>
      </c>
      <c r="B232" s="2">
        <v>8.5967008897836603</v>
      </c>
      <c r="C232" s="2">
        <v>5.8832373749189815</v>
      </c>
      <c r="D232" s="2">
        <v>6.8492116837865602</v>
      </c>
      <c r="E232" s="2">
        <v>7.0205288607030791</v>
      </c>
      <c r="F232" s="2">
        <v>7.7622565785512077</v>
      </c>
      <c r="G232" s="2">
        <v>7.7904138106020806</v>
      </c>
      <c r="H232" s="2">
        <v>8.428456123557071</v>
      </c>
    </row>
    <row r="233" spans="1:8" x14ac:dyDescent="0.2">
      <c r="A233" s="16">
        <f>DATE(2018,12,14)</f>
        <v>43448</v>
      </c>
      <c r="B233" s="2">
        <v>8.6063390163480857</v>
      </c>
      <c r="C233" s="2">
        <v>5.9093060915091034</v>
      </c>
      <c r="D233" s="2">
        <v>6.8797383358227604</v>
      </c>
      <c r="E233" s="2">
        <v>7.0446742163459142</v>
      </c>
      <c r="F233" s="2">
        <v>7.7898061100500238</v>
      </c>
      <c r="G233" s="2">
        <v>7.8180930106379174</v>
      </c>
      <c r="H233" s="2">
        <v>8.4590822060619963</v>
      </c>
    </row>
    <row r="234" spans="1:8" x14ac:dyDescent="0.2">
      <c r="A234" s="16">
        <f>DATE(2018,12,17)</f>
        <v>43451</v>
      </c>
      <c r="B234" s="2">
        <v>8.5310050328917253</v>
      </c>
      <c r="C234" s="2">
        <v>5.9353812262821215</v>
      </c>
      <c r="D234" s="2">
        <v>6.9102737092755273</v>
      </c>
      <c r="E234" s="2">
        <v>7.0688250195248834</v>
      </c>
      <c r="F234" s="2">
        <v>7.817362684614837</v>
      </c>
      <c r="G234" s="2">
        <v>7.8457793183384084</v>
      </c>
      <c r="H234" s="2">
        <v>8.4897169390352865</v>
      </c>
    </row>
    <row r="235" spans="1:8" x14ac:dyDescent="0.2">
      <c r="A235" s="16">
        <f>DATE(2018,12,18)</f>
        <v>43452</v>
      </c>
      <c r="B235" s="2">
        <v>8.4291848437942907</v>
      </c>
      <c r="C235" s="2">
        <v>5.9614627808182385</v>
      </c>
      <c r="D235" s="2">
        <v>6.9408178066365567</v>
      </c>
      <c r="E235" s="2">
        <v>7.0929812714690446</v>
      </c>
      <c r="F235" s="2">
        <v>7.8449263040462291</v>
      </c>
      <c r="G235" s="2">
        <v>7.8734727355287193</v>
      </c>
      <c r="H235" s="2">
        <v>8.5203603249202953</v>
      </c>
    </row>
    <row r="236" spans="1:8" x14ac:dyDescent="0.2">
      <c r="A236" s="16">
        <f>DATE(2018,12,19)</f>
        <v>43453</v>
      </c>
      <c r="B236" s="2">
        <v>8.7132066382643156</v>
      </c>
      <c r="C236" s="2">
        <v>5.9875507566979902</v>
      </c>
      <c r="D236" s="2">
        <v>6.9713706303982326</v>
      </c>
      <c r="E236" s="2">
        <v>7.1171429734076863</v>
      </c>
      <c r="F236" s="2">
        <v>7.8724969701451819</v>
      </c>
      <c r="G236" s="2">
        <v>7.9011732640344334</v>
      </c>
      <c r="H236" s="2">
        <v>8.5510123661610695</v>
      </c>
    </row>
    <row r="237" spans="1:8" x14ac:dyDescent="0.2">
      <c r="A237" s="16">
        <f>DATE(2018,12,20)</f>
        <v>43454</v>
      </c>
      <c r="B237" s="2">
        <v>8.7870352470203361</v>
      </c>
      <c r="C237" s="2">
        <v>6.013645155502334</v>
      </c>
      <c r="D237" s="2">
        <v>7.001932183053694</v>
      </c>
      <c r="E237" s="2">
        <v>7.1413101265704224</v>
      </c>
      <c r="F237" s="2">
        <v>7.9000746847132319</v>
      </c>
      <c r="G237" s="2">
        <v>7.92888090568169</v>
      </c>
      <c r="H237" s="2">
        <v>8.5816730652023665</v>
      </c>
    </row>
    <row r="238" spans="1:8" x14ac:dyDescent="0.2">
      <c r="A238" s="16">
        <f>DATE(2018,12,21)</f>
        <v>43455</v>
      </c>
      <c r="B238" s="2">
        <v>8.7191955128462126</v>
      </c>
      <c r="C238" s="2">
        <v>6.0397459788126273</v>
      </c>
      <c r="D238" s="2">
        <v>7.0325024670967684</v>
      </c>
      <c r="E238" s="2">
        <v>7.1654827321871783</v>
      </c>
      <c r="F238" s="2">
        <v>7.92765944955236</v>
      </c>
      <c r="G238" s="2">
        <v>7.9565956622970946</v>
      </c>
      <c r="H238" s="2">
        <v>8.6123424244896505</v>
      </c>
    </row>
    <row r="239" spans="1:8" x14ac:dyDescent="0.2">
      <c r="A239" s="16">
        <f>DATE(2018,12,24)</f>
        <v>43458</v>
      </c>
      <c r="B239" s="2">
        <v>8.6701846139333849</v>
      </c>
      <c r="C239" s="2">
        <v>6.0658532282105826</v>
      </c>
      <c r="D239" s="2">
        <v>7.0630814850220158</v>
      </c>
      <c r="E239" s="2">
        <v>7.1896607914880404</v>
      </c>
      <c r="F239" s="2">
        <v>7.9552512664649022</v>
      </c>
      <c r="G239" s="2">
        <v>7.9843175357076079</v>
      </c>
      <c r="H239" s="2">
        <v>8.6430204464689844</v>
      </c>
    </row>
    <row r="240" spans="1:8" x14ac:dyDescent="0.2">
      <c r="A240" s="16">
        <f>DATE(2018,12,26)</f>
        <v>43460</v>
      </c>
      <c r="B240" s="2">
        <v>8.7348877624315655</v>
      </c>
      <c r="C240" s="2">
        <v>6.0919669052783121</v>
      </c>
      <c r="D240" s="2">
        <v>7.0936692393246847</v>
      </c>
      <c r="E240" s="2">
        <v>7.2138443057034651</v>
      </c>
      <c r="F240" s="2">
        <v>7.9828501372537719</v>
      </c>
      <c r="G240" s="2">
        <v>8.0120465277407682</v>
      </c>
      <c r="H240" s="2">
        <v>8.6737071335872162</v>
      </c>
    </row>
    <row r="241" spans="1:8" x14ac:dyDescent="0.2">
      <c r="A241" s="16">
        <f>DATE(2018,12,27)</f>
        <v>43461</v>
      </c>
      <c r="B241" s="2">
        <v>8.9049904429679305</v>
      </c>
      <c r="C241" s="2">
        <v>6.1180870115983277</v>
      </c>
      <c r="D241" s="2">
        <v>7.1242657325007341</v>
      </c>
      <c r="E241" s="2">
        <v>7.2380332760641597</v>
      </c>
      <c r="F241" s="2">
        <v>8.0104560637222821</v>
      </c>
      <c r="G241" s="2">
        <v>8.0397826402245123</v>
      </c>
      <c r="H241" s="2">
        <v>8.7044024882918514</v>
      </c>
    </row>
    <row r="242" spans="1:8" x14ac:dyDescent="0.2">
      <c r="A242" s="16">
        <f>DATE(2018,12,28)</f>
        <v>43462</v>
      </c>
      <c r="B242" s="2">
        <v>9.2107259858246859</v>
      </c>
      <c r="C242" s="2">
        <v>6.144213548753541</v>
      </c>
      <c r="D242" s="2">
        <v>7.1548709670468558</v>
      </c>
      <c r="E242" s="2">
        <v>7.2622277038010941</v>
      </c>
      <c r="F242" s="2">
        <v>8.0380690476742114</v>
      </c>
      <c r="G242" s="2">
        <v>8.0675258749873144</v>
      </c>
      <c r="H242" s="2">
        <v>8.7351065130310879</v>
      </c>
    </row>
    <row r="243" spans="1:8" x14ac:dyDescent="0.2">
      <c r="A243" s="16">
        <f>DATE(2018,12,31)</f>
        <v>43465</v>
      </c>
      <c r="B243" s="2">
        <v>9.2498470856225534</v>
      </c>
      <c r="C243" s="2">
        <v>6.170346518327241</v>
      </c>
      <c r="D243" s="2">
        <v>7.1854849454604297</v>
      </c>
      <c r="E243" s="2">
        <v>7.2864275901455056</v>
      </c>
      <c r="F243" s="2">
        <v>8.0656890909138088</v>
      </c>
      <c r="G243" s="2">
        <v>8.0952762338580406</v>
      </c>
      <c r="H243" s="2">
        <v>8.7658192102537669</v>
      </c>
    </row>
    <row r="244" spans="1:8" x14ac:dyDescent="0.2">
      <c r="A244" s="16">
        <f>DATE(2019,1,2)</f>
        <v>43467</v>
      </c>
      <c r="B244" s="2">
        <v>9.8016671162594946</v>
      </c>
      <c r="C244" s="2">
        <v>6.1964859219030943</v>
      </c>
      <c r="D244" s="2">
        <v>7.2161076702395688</v>
      </c>
      <c r="E244" s="2">
        <v>7.320655302885215</v>
      </c>
      <c r="F244" s="2">
        <v>8.1034116611613971</v>
      </c>
      <c r="G244" s="2">
        <v>8.1331319600747012</v>
      </c>
      <c r="H244" s="2">
        <v>8.8067017265564651</v>
      </c>
    </row>
    <row r="245" spans="1:8" x14ac:dyDescent="0.2">
      <c r="A245" s="16">
        <f>DATE(2019,1,3)</f>
        <v>43468</v>
      </c>
      <c r="B245" s="2">
        <v>10.161964335948914</v>
      </c>
      <c r="C245" s="2">
        <v>6.2226317610651671</v>
      </c>
      <c r="D245" s="2">
        <v>7.2467391438831186</v>
      </c>
      <c r="E245" s="2">
        <v>7.3548939353315523</v>
      </c>
      <c r="F245" s="2">
        <v>8.1411473992545105</v>
      </c>
      <c r="G245" s="2">
        <v>8.1710009436329667</v>
      </c>
      <c r="H245" s="2">
        <v>8.8475996096365694</v>
      </c>
    </row>
    <row r="246" spans="1:8" x14ac:dyDescent="0.2">
      <c r="A246" s="16">
        <f>DATE(2019,1,4)</f>
        <v>43469</v>
      </c>
      <c r="B246" s="2">
        <v>10.309006353893002</v>
      </c>
      <c r="C246" s="2">
        <v>6.2487840373979253</v>
      </c>
      <c r="D246" s="2">
        <v>7.2773793688905908</v>
      </c>
      <c r="E246" s="2">
        <v>7.3891434909683529</v>
      </c>
      <c r="F246" s="2">
        <v>8.1788963097897849</v>
      </c>
      <c r="G246" s="2">
        <v>8.2088831891757632</v>
      </c>
      <c r="H246" s="2">
        <v>8.888512865270215</v>
      </c>
    </row>
    <row r="247" spans="1:8" x14ac:dyDescent="0.2">
      <c r="A247" s="16">
        <f>DATE(2019,1,7)</f>
        <v>43472</v>
      </c>
      <c r="B247" s="2">
        <v>10.19262644168759</v>
      </c>
      <c r="C247" s="2">
        <v>6.2749427524862122</v>
      </c>
      <c r="D247" s="2">
        <v>7.3080283477622521</v>
      </c>
      <c r="E247" s="2">
        <v>7.4234039732803403</v>
      </c>
      <c r="F247" s="2">
        <v>8.2166583973652063</v>
      </c>
      <c r="G247" s="2">
        <v>8.2467787013474005</v>
      </c>
      <c r="H247" s="2">
        <v>8.9294414992354696</v>
      </c>
    </row>
    <row r="248" spans="1:8" x14ac:dyDescent="0.2">
      <c r="A248" s="16">
        <f>DATE(2019,1,8)</f>
        <v>43473</v>
      </c>
      <c r="B248" s="2">
        <v>10.33455577837381</v>
      </c>
      <c r="C248" s="2">
        <v>6.3011079079152488</v>
      </c>
      <c r="D248" s="2">
        <v>7.3386860829990566</v>
      </c>
      <c r="E248" s="2">
        <v>7.4576753857535261</v>
      </c>
      <c r="F248" s="2">
        <v>8.2544336665805407</v>
      </c>
      <c r="G248" s="2">
        <v>8.2846874847940075</v>
      </c>
      <c r="H248" s="2">
        <v>8.9703855173127298</v>
      </c>
    </row>
    <row r="249" spans="1:8" x14ac:dyDescent="0.2">
      <c r="A249" s="16">
        <f>DATE(2019,1,9)</f>
        <v>43474</v>
      </c>
      <c r="B249" s="2">
        <v>10.679309887767131</v>
      </c>
      <c r="C249" s="2">
        <v>6.3272795052706776</v>
      </c>
      <c r="D249" s="2">
        <v>7.3693525771026946</v>
      </c>
      <c r="E249" s="2">
        <v>7.4919577318749653</v>
      </c>
      <c r="F249" s="2">
        <v>8.2922221220371295</v>
      </c>
      <c r="G249" s="2">
        <v>8.3226095441632832</v>
      </c>
      <c r="H249" s="2">
        <v>9.0113449252845257</v>
      </c>
    </row>
    <row r="250" spans="1:8" x14ac:dyDescent="0.2">
      <c r="A250" s="16">
        <f>DATE(2019,1,10)</f>
        <v>43475</v>
      </c>
      <c r="B250" s="2">
        <v>10.567380851223707</v>
      </c>
      <c r="C250" s="2">
        <v>6.353457546138519</v>
      </c>
      <c r="D250" s="2">
        <v>7.4000278325755398</v>
      </c>
      <c r="E250" s="2">
        <v>7.5262510151328446</v>
      </c>
      <c r="F250" s="2">
        <v>8.330023768337913</v>
      </c>
      <c r="G250" s="2">
        <v>8.3605448841045593</v>
      </c>
      <c r="H250" s="2">
        <v>9.0523197289355863</v>
      </c>
    </row>
    <row r="251" spans="1:8" x14ac:dyDescent="0.2">
      <c r="A251" s="16">
        <f>DATE(2019,1,11)</f>
        <v>43476</v>
      </c>
      <c r="B251" s="2">
        <v>10.52446136015408</v>
      </c>
      <c r="C251" s="2">
        <v>6.3796420321051928</v>
      </c>
      <c r="D251" s="2">
        <v>7.4307118519207238</v>
      </c>
      <c r="E251" s="2">
        <v>7.5605552390163977</v>
      </c>
      <c r="F251" s="2">
        <v>8.3678386100873645</v>
      </c>
      <c r="G251" s="2">
        <v>8.3984935092687341</v>
      </c>
      <c r="H251" s="2">
        <v>9.0933099340527068</v>
      </c>
    </row>
    <row r="252" spans="1:8" x14ac:dyDescent="0.2">
      <c r="A252" s="16">
        <f>DATE(2019,1,14)</f>
        <v>43479</v>
      </c>
      <c r="B252" s="2">
        <v>10.645534499366448</v>
      </c>
      <c r="C252" s="2">
        <v>6.4058329647574741</v>
      </c>
      <c r="D252" s="2">
        <v>7.4614046376420662</v>
      </c>
      <c r="E252" s="2">
        <v>7.5948704070160966</v>
      </c>
      <c r="F252" s="2">
        <v>8.4056666518917087</v>
      </c>
      <c r="G252" s="2">
        <v>8.4364554243084644</v>
      </c>
      <c r="H252" s="2">
        <v>9.1343155464250305</v>
      </c>
    </row>
    <row r="253" spans="1:8" x14ac:dyDescent="0.2">
      <c r="A253" s="16">
        <f>DATE(2019,1,15)</f>
        <v>43480</v>
      </c>
      <c r="B253" s="2">
        <v>10.58777564902158</v>
      </c>
      <c r="C253" s="2">
        <v>6.43203034568256</v>
      </c>
      <c r="D253" s="2">
        <v>7.4921061922440968</v>
      </c>
      <c r="E253" s="2">
        <v>7.629196522623416</v>
      </c>
      <c r="F253" s="2">
        <v>8.4435078983586607</v>
      </c>
      <c r="G253" s="2">
        <v>8.4744306338778941</v>
      </c>
      <c r="H253" s="2">
        <v>9.1753365718437063</v>
      </c>
    </row>
    <row r="254" spans="1:8" x14ac:dyDescent="0.2">
      <c r="A254" s="16">
        <f>DATE(2019,1,16)</f>
        <v>43481</v>
      </c>
      <c r="B254" s="2">
        <v>10.707781510195646</v>
      </c>
      <c r="C254" s="2">
        <v>6.4582341764680473</v>
      </c>
      <c r="D254" s="2">
        <v>7.5228165182320783</v>
      </c>
      <c r="E254" s="2">
        <v>7.6635335893309842</v>
      </c>
      <c r="F254" s="2">
        <v>8.4813623540975769</v>
      </c>
      <c r="G254" s="2">
        <v>8.5124191426328775</v>
      </c>
      <c r="H254" s="2">
        <v>9.216373016102164</v>
      </c>
    </row>
    <row r="255" spans="1:8" x14ac:dyDescent="0.2">
      <c r="A255" s="16">
        <f>DATE(2019,1,17)</f>
        <v>43482</v>
      </c>
      <c r="B255" s="2">
        <v>10.877203742725072</v>
      </c>
      <c r="C255" s="2">
        <v>6.4844444587018879</v>
      </c>
      <c r="D255" s="2">
        <v>7.5535356181119839</v>
      </c>
      <c r="E255" s="2">
        <v>7.6978816106325398</v>
      </c>
      <c r="F255" s="2">
        <v>8.5192300237194374</v>
      </c>
      <c r="G255" s="2">
        <v>8.5504209552308854</v>
      </c>
      <c r="H255" s="2">
        <v>9.2574248849959897</v>
      </c>
    </row>
    <row r="256" spans="1:8" x14ac:dyDescent="0.2">
      <c r="A256" s="16">
        <f>DATE(2019,1,18)</f>
        <v>43483</v>
      </c>
      <c r="B256" s="2">
        <v>10.870473832299998</v>
      </c>
      <c r="C256" s="2">
        <v>6.5106611939724557</v>
      </c>
      <c r="D256" s="2">
        <v>7.5842634943904974</v>
      </c>
      <c r="E256" s="2">
        <v>7.7322405900229541</v>
      </c>
      <c r="F256" s="2">
        <v>8.5571109118368174</v>
      </c>
      <c r="G256" s="2">
        <v>8.5884360763310195</v>
      </c>
      <c r="H256" s="2">
        <v>9.2984921843229476</v>
      </c>
    </row>
    <row r="257" spans="1:8" x14ac:dyDescent="0.2">
      <c r="A257" s="16">
        <f>DATE(2019,1,21)</f>
        <v>43486</v>
      </c>
      <c r="B257" s="2">
        <v>10.909147514230266</v>
      </c>
      <c r="C257" s="2">
        <v>6.536884383868502</v>
      </c>
      <c r="D257" s="2">
        <v>7.6150001495750352</v>
      </c>
      <c r="E257" s="2">
        <v>7.7666105309981859</v>
      </c>
      <c r="F257" s="2">
        <v>8.5950050230639174</v>
      </c>
      <c r="G257" s="2">
        <v>8.6264645105940119</v>
      </c>
      <c r="H257" s="2">
        <v>9.3395749198829545</v>
      </c>
    </row>
    <row r="258" spans="1:8" x14ac:dyDescent="0.2">
      <c r="A258" s="16">
        <f>DATE(2019,1,22)</f>
        <v>43487</v>
      </c>
      <c r="B258" s="2">
        <v>10.953977852442742</v>
      </c>
      <c r="C258" s="2">
        <v>6.5631140299791779</v>
      </c>
      <c r="D258" s="2">
        <v>7.6457455861737023</v>
      </c>
      <c r="E258" s="2">
        <v>7.800991437055349</v>
      </c>
      <c r="F258" s="2">
        <v>8.6329123620165316</v>
      </c>
      <c r="G258" s="2">
        <v>8.6645062626822025</v>
      </c>
      <c r="H258" s="2">
        <v>9.3806730974781427</v>
      </c>
    </row>
    <row r="259" spans="1:8" x14ac:dyDescent="0.2">
      <c r="A259" s="16">
        <f>DATE(2019,1,23)</f>
        <v>43488</v>
      </c>
      <c r="B259" s="2">
        <v>11.183689642630611</v>
      </c>
      <c r="C259" s="2">
        <v>6.5893501338940119</v>
      </c>
      <c r="D259" s="2">
        <v>7.676499806695336</v>
      </c>
      <c r="E259" s="2">
        <v>7.835383311692623</v>
      </c>
      <c r="F259" s="2">
        <v>8.670832933312056</v>
      </c>
      <c r="G259" s="2">
        <v>8.7025613372596187</v>
      </c>
      <c r="H259" s="2">
        <v>9.4217867229128061</v>
      </c>
    </row>
    <row r="260" spans="1:8" x14ac:dyDescent="0.2">
      <c r="A260" s="16">
        <f>DATE(2019,1,24)</f>
        <v>43489</v>
      </c>
      <c r="B260" s="2">
        <v>11.265329421658388</v>
      </c>
      <c r="C260" s="2">
        <v>6.6155926972029322</v>
      </c>
      <c r="D260" s="2">
        <v>7.7072628136495069</v>
      </c>
      <c r="E260" s="2">
        <v>7.8697861584093198</v>
      </c>
      <c r="F260" s="2">
        <v>8.7087667415695282</v>
      </c>
      <c r="G260" s="2">
        <v>8.7406297389918794</v>
      </c>
      <c r="H260" s="2">
        <v>9.4629158019934323</v>
      </c>
    </row>
    <row r="261" spans="1:8" x14ac:dyDescent="0.2">
      <c r="A261" s="16">
        <f>DATE(2019,1,25)</f>
        <v>43490</v>
      </c>
      <c r="B261" s="2">
        <v>11.263059708100887</v>
      </c>
      <c r="C261" s="2">
        <v>6.6418417214962666</v>
      </c>
      <c r="D261" s="2">
        <v>7.7380346095464514</v>
      </c>
      <c r="E261" s="2">
        <v>7.9041999807058838</v>
      </c>
      <c r="F261" s="2">
        <v>8.7467137914095883</v>
      </c>
      <c r="G261" s="2">
        <v>8.7787114725462523</v>
      </c>
      <c r="H261" s="2">
        <v>9.5040603405286639</v>
      </c>
    </row>
    <row r="262" spans="1:8" x14ac:dyDescent="0.2">
      <c r="A262" s="16">
        <f>DATE(2019,1,28)</f>
        <v>43493</v>
      </c>
      <c r="B262" s="2">
        <v>10.968421060481036</v>
      </c>
      <c r="C262" s="2">
        <v>6.6680972083646983</v>
      </c>
      <c r="D262" s="2">
        <v>7.768815196897183</v>
      </c>
      <c r="E262" s="2">
        <v>7.9386247820838696</v>
      </c>
      <c r="F262" s="2">
        <v>8.7846740874544924</v>
      </c>
      <c r="G262" s="2">
        <v>8.8168065425916264</v>
      </c>
      <c r="H262" s="2">
        <v>9.5452203443293637</v>
      </c>
    </row>
    <row r="263" spans="1:8" x14ac:dyDescent="0.2">
      <c r="A263" s="16">
        <f>DATE(2019,1,29)</f>
        <v>43494</v>
      </c>
      <c r="B263" s="2">
        <v>11.273676561250712</v>
      </c>
      <c r="C263" s="2">
        <v>6.6943591593993768</v>
      </c>
      <c r="D263" s="2">
        <v>7.799604578213426</v>
      </c>
      <c r="E263" s="2">
        <v>7.9730605660459419</v>
      </c>
      <c r="F263" s="2">
        <v>8.8226476343280957</v>
      </c>
      <c r="G263" s="2">
        <v>8.8549149537985326</v>
      </c>
      <c r="H263" s="2">
        <v>9.5863958192085494</v>
      </c>
    </row>
    <row r="264" spans="1:8" x14ac:dyDescent="0.2">
      <c r="A264" s="16">
        <f>DATE(2019,1,30)</f>
        <v>43495</v>
      </c>
      <c r="B264" s="2">
        <v>11.372476679741862</v>
      </c>
      <c r="C264" s="2">
        <v>6.7206275761917178</v>
      </c>
      <c r="D264" s="2">
        <v>7.8304027560075262</v>
      </c>
      <c r="E264" s="2">
        <v>8.0075073360958982</v>
      </c>
      <c r="F264" s="2">
        <v>8.8606344366558787</v>
      </c>
      <c r="G264" s="2">
        <v>8.8930367108391639</v>
      </c>
      <c r="H264" s="2">
        <v>9.6275867709814555</v>
      </c>
    </row>
    <row r="265" spans="1:8" x14ac:dyDescent="0.2">
      <c r="A265" s="16">
        <f>DATE(2019,1,31)</f>
        <v>43496</v>
      </c>
      <c r="B265" s="2">
        <v>11.761436606574115</v>
      </c>
      <c r="C265" s="2">
        <v>6.7469024603336916</v>
      </c>
      <c r="D265" s="2">
        <v>7.8612097327926964</v>
      </c>
      <c r="E265" s="2">
        <v>8.0419650957386466</v>
      </c>
      <c r="F265" s="2">
        <v>8.8986344990649169</v>
      </c>
      <c r="G265" s="2">
        <v>8.9311718183872966</v>
      </c>
      <c r="H265" s="2">
        <v>9.6687932054654766</v>
      </c>
    </row>
    <row r="266" spans="1:8" x14ac:dyDescent="0.2">
      <c r="A266" s="16">
        <f>DATE(2019,2,1)</f>
        <v>43497</v>
      </c>
      <c r="B266" s="2">
        <v>11.81689311914198</v>
      </c>
      <c r="C266" s="2">
        <v>6.7731838134175382</v>
      </c>
      <c r="D266" s="2">
        <v>7.8920255110827684</v>
      </c>
      <c r="E266" s="2">
        <v>8.0878831093946992</v>
      </c>
      <c r="F266" s="2">
        <v>8.9481882153298322</v>
      </c>
      <c r="G266" s="2">
        <v>8.9808641314763857</v>
      </c>
      <c r="H266" s="2">
        <v>9.7216374456071666</v>
      </c>
    </row>
    <row r="267" spans="1:8" x14ac:dyDescent="0.2">
      <c r="A267" s="16">
        <f>DATE(2019,2,4)</f>
        <v>43500</v>
      </c>
      <c r="B267" s="2">
        <v>11.819675499006088</v>
      </c>
      <c r="C267" s="2">
        <v>6.7994716370359143</v>
      </c>
      <c r="D267" s="2">
        <v>7.9228500933922863</v>
      </c>
      <c r="E267" s="2">
        <v>8.1338206382824065</v>
      </c>
      <c r="F267" s="2">
        <v>8.9977644807369703</v>
      </c>
      <c r="G267" s="2">
        <v>9.0305791132464286</v>
      </c>
      <c r="H267" s="2">
        <v>9.7745071489060198</v>
      </c>
    </row>
    <row r="268" spans="1:8" x14ac:dyDescent="0.2">
      <c r="A268" s="16">
        <f>DATE(2019,2,5)</f>
        <v>43501</v>
      </c>
      <c r="B268" s="2">
        <v>11.91926791997111</v>
      </c>
      <c r="C268" s="2">
        <v>6.8257659327819242</v>
      </c>
      <c r="D268" s="2">
        <v>7.9536834822366398</v>
      </c>
      <c r="E268" s="2">
        <v>8.1797776906958006</v>
      </c>
      <c r="F268" s="2">
        <v>9.0473633055471634</v>
      </c>
      <c r="G268" s="2">
        <v>9.0803167740384438</v>
      </c>
      <c r="H268" s="2">
        <v>9.8274023276315283</v>
      </c>
    </row>
    <row r="269" spans="1:8" x14ac:dyDescent="0.2">
      <c r="A269" s="16">
        <f>DATE(2019,2,6)</f>
        <v>43502</v>
      </c>
      <c r="B269" s="2">
        <v>11.617368053208432</v>
      </c>
      <c r="C269" s="2">
        <v>6.8520667022489823</v>
      </c>
      <c r="D269" s="2">
        <v>7.9845256801317488</v>
      </c>
      <c r="E269" s="2">
        <v>8.2257542749323722</v>
      </c>
      <c r="F269" s="2">
        <v>9.0969847000259563</v>
      </c>
      <c r="G269" s="2">
        <v>9.1300771241981771</v>
      </c>
      <c r="H269" s="2">
        <v>9.8803229940590995</v>
      </c>
    </row>
    <row r="270" spans="1:8" x14ac:dyDescent="0.2">
      <c r="A270" s="16">
        <f>DATE(2019,2,7)</f>
        <v>43503</v>
      </c>
      <c r="B270" s="2">
        <v>11.370719632490967</v>
      </c>
      <c r="C270" s="2">
        <v>6.8783739470309468</v>
      </c>
      <c r="D270" s="2">
        <v>8.0153766895943779</v>
      </c>
      <c r="E270" s="2">
        <v>8.2717503992932198</v>
      </c>
      <c r="F270" s="2">
        <v>9.1466286744435585</v>
      </c>
      <c r="G270" s="2">
        <v>9.1798601740760812</v>
      </c>
      <c r="H270" s="2">
        <v>9.9332691604700596</v>
      </c>
    </row>
    <row r="271" spans="1:8" x14ac:dyDescent="0.2">
      <c r="A271" s="16">
        <f>DATE(2019,2,8)</f>
        <v>43504</v>
      </c>
      <c r="B271" s="2">
        <v>11.274394294079926</v>
      </c>
      <c r="C271" s="2">
        <v>6.9046876687220538</v>
      </c>
      <c r="D271" s="2">
        <v>8.0462365131419809</v>
      </c>
      <c r="E271" s="2">
        <v>8.3177660720829003</v>
      </c>
      <c r="F271" s="2">
        <v>9.1962952390748356</v>
      </c>
      <c r="G271" s="2">
        <v>9.2296659340273202</v>
      </c>
      <c r="H271" s="2">
        <v>9.98624083915165</v>
      </c>
    </row>
    <row r="272" spans="1:8" x14ac:dyDescent="0.2">
      <c r="A272" s="16">
        <f>DATE(2019,2,11)</f>
        <v>43507</v>
      </c>
      <c r="B272" s="2">
        <v>11.212203210484194</v>
      </c>
      <c r="C272" s="2">
        <v>6.9310078689169394</v>
      </c>
      <c r="D272" s="2">
        <v>8.0771051532927185</v>
      </c>
      <c r="E272" s="2">
        <v>8.3638013016095414</v>
      </c>
      <c r="F272" s="2">
        <v>9.2459844041993478</v>
      </c>
      <c r="G272" s="2">
        <v>9.2794944144118041</v>
      </c>
      <c r="H272" s="2">
        <v>10.039238042397036</v>
      </c>
    </row>
    <row r="273" spans="1:8" x14ac:dyDescent="0.2">
      <c r="A273" s="16">
        <f>DATE(2019,2,12)</f>
        <v>43508</v>
      </c>
      <c r="B273" s="2">
        <v>11.789223120392878</v>
      </c>
      <c r="C273" s="2">
        <v>6.9573345492106142</v>
      </c>
      <c r="D273" s="2">
        <v>8.1079826125654897</v>
      </c>
      <c r="E273" s="2">
        <v>8.4098560961847877</v>
      </c>
      <c r="F273" s="2">
        <v>9.2956961801013094</v>
      </c>
      <c r="G273" s="2">
        <v>9.3293456255941543</v>
      </c>
      <c r="H273" s="2">
        <v>10.092260782505313</v>
      </c>
    </row>
    <row r="274" spans="1:8" x14ac:dyDescent="0.2">
      <c r="A274" s="16">
        <f>DATE(2019,2,13)</f>
        <v>43509</v>
      </c>
      <c r="B274" s="2">
        <v>11.879718044716814</v>
      </c>
      <c r="C274" s="2">
        <v>6.9836677111985157</v>
      </c>
      <c r="D274" s="2">
        <v>8.1388688934799003</v>
      </c>
      <c r="E274" s="2">
        <v>8.4559304641238064</v>
      </c>
      <c r="F274" s="2">
        <v>9.3454305770696475</v>
      </c>
      <c r="G274" s="2">
        <v>9.3792195779437204</v>
      </c>
      <c r="H274" s="2">
        <v>10.145309071781483</v>
      </c>
    </row>
    <row r="275" spans="1:8" x14ac:dyDescent="0.2">
      <c r="A275" s="16">
        <f>DATE(2019,2,14)</f>
        <v>43510</v>
      </c>
      <c r="B275" s="2">
        <v>12.300067131322567</v>
      </c>
      <c r="C275" s="2">
        <v>7.0100073564764331</v>
      </c>
      <c r="D275" s="2">
        <v>8.1697639985562898</v>
      </c>
      <c r="E275" s="2">
        <v>8.5020244137453016</v>
      </c>
      <c r="F275" s="2">
        <v>9.3951876053979255</v>
      </c>
      <c r="G275" s="2">
        <v>9.4291162818345828</v>
      </c>
      <c r="H275" s="2">
        <v>10.198382922536497</v>
      </c>
    </row>
    <row r="276" spans="1:8" x14ac:dyDescent="0.2">
      <c r="A276" s="16">
        <f>DATE(2019,2,15)</f>
        <v>43511</v>
      </c>
      <c r="B276" s="2">
        <v>12.453932271747471</v>
      </c>
      <c r="C276" s="2">
        <v>7.0363534866405786</v>
      </c>
      <c r="D276" s="2">
        <v>8.2006679303156869</v>
      </c>
      <c r="E276" s="2">
        <v>8.5481379533715476</v>
      </c>
      <c r="F276" s="2">
        <v>9.4449672753844425</v>
      </c>
      <c r="G276" s="2">
        <v>9.47903574764557</v>
      </c>
      <c r="H276" s="2">
        <v>10.251482347087236</v>
      </c>
    </row>
    <row r="277" spans="1:8" x14ac:dyDescent="0.2">
      <c r="A277" s="16">
        <f>DATE(2019,2,18)</f>
        <v>43514</v>
      </c>
      <c r="B277" s="2">
        <v>12.357751412022866</v>
      </c>
      <c r="C277" s="2">
        <v>7.0627061032875638</v>
      </c>
      <c r="D277" s="2">
        <v>8.2315806912798717</v>
      </c>
      <c r="E277" s="2">
        <v>8.5942710913282863</v>
      </c>
      <c r="F277" s="2">
        <v>9.4947695973321302</v>
      </c>
      <c r="G277" s="2">
        <v>9.528977985760223</v>
      </c>
      <c r="H277" s="2">
        <v>10.30460735775649</v>
      </c>
    </row>
    <row r="278" spans="1:8" x14ac:dyDescent="0.2">
      <c r="A278" s="16">
        <f>DATE(2019,2,19)</f>
        <v>43515</v>
      </c>
      <c r="B278" s="2">
        <v>12.480427798594128</v>
      </c>
      <c r="C278" s="2">
        <v>7.0890652080143557</v>
      </c>
      <c r="D278" s="2">
        <v>8.2625022839713402</v>
      </c>
      <c r="E278" s="2">
        <v>8.6404238359449206</v>
      </c>
      <c r="F278" s="2">
        <v>9.5445945815487043</v>
      </c>
      <c r="G278" s="2">
        <v>9.5789430065668757</v>
      </c>
      <c r="H278" s="2">
        <v>10.357757966873082</v>
      </c>
    </row>
    <row r="279" spans="1:8" x14ac:dyDescent="0.2">
      <c r="A279" s="16">
        <f>DATE(2019,2,20)</f>
        <v>43516</v>
      </c>
      <c r="B279" s="2">
        <v>12.334429755674448</v>
      </c>
      <c r="C279" s="2">
        <v>7.1154308024183432</v>
      </c>
      <c r="D279" s="2">
        <v>8.2934327109132955</v>
      </c>
      <c r="E279" s="2">
        <v>8.6865961955542534</v>
      </c>
      <c r="F279" s="2">
        <v>9.5944422383464225</v>
      </c>
      <c r="G279" s="2">
        <v>9.6289308204585033</v>
      </c>
      <c r="H279" s="2">
        <v>10.410934186771614</v>
      </c>
    </row>
    <row r="280" spans="1:8" x14ac:dyDescent="0.2">
      <c r="A280" s="16">
        <f>DATE(2019,2,21)</f>
        <v>43517</v>
      </c>
      <c r="B280" s="2">
        <v>12.366942120719715</v>
      </c>
      <c r="C280" s="2">
        <v>7.1418028880972928</v>
      </c>
      <c r="D280" s="2">
        <v>8.324371974629674</v>
      </c>
      <c r="E280" s="2">
        <v>8.7327881784926795</v>
      </c>
      <c r="F280" s="2">
        <v>9.6443125780423475</v>
      </c>
      <c r="G280" s="2">
        <v>9.6789414378328775</v>
      </c>
      <c r="H280" s="2">
        <v>10.464136029792748</v>
      </c>
    </row>
    <row r="281" spans="1:8" x14ac:dyDescent="0.2">
      <c r="A281" s="16">
        <f>DATE(2019,2,22)</f>
        <v>43518</v>
      </c>
      <c r="B281" s="2">
        <v>12.500445087566249</v>
      </c>
      <c r="C281" s="2">
        <v>7.1681814666493704</v>
      </c>
      <c r="D281" s="2">
        <v>8.3553200776451231</v>
      </c>
      <c r="E281" s="2">
        <v>8.7789997931001729</v>
      </c>
      <c r="F281" s="2">
        <v>9.6942056109582175</v>
      </c>
      <c r="G281" s="2">
        <v>9.7289748690925446</v>
      </c>
      <c r="H281" s="2">
        <v>10.517363508283074</v>
      </c>
    </row>
    <row r="282" spans="1:8" x14ac:dyDescent="0.2">
      <c r="A282" s="16">
        <f>DATE(2019,2,25)</f>
        <v>43521</v>
      </c>
      <c r="B282" s="2">
        <v>12.428872210559373</v>
      </c>
      <c r="C282" s="2">
        <v>7.194566539673164</v>
      </c>
      <c r="D282" s="2">
        <v>8.3862770224850216</v>
      </c>
      <c r="E282" s="2">
        <v>8.8252310477202389</v>
      </c>
      <c r="F282" s="2">
        <v>9.7441213474204655</v>
      </c>
      <c r="G282" s="2">
        <v>9.7790311246447548</v>
      </c>
      <c r="H282" s="2">
        <v>10.570616634595131</v>
      </c>
    </row>
    <row r="283" spans="1:8" x14ac:dyDescent="0.2">
      <c r="A283" s="16">
        <f>DATE(2019,2,26)</f>
        <v>43522</v>
      </c>
      <c r="B283" s="2">
        <v>12.427884162768432</v>
      </c>
      <c r="C283" s="2">
        <v>7.2209581087675936</v>
      </c>
      <c r="D283" s="2">
        <v>8.4172428116754627</v>
      </c>
      <c r="E283" s="2">
        <v>8.8714819506998435</v>
      </c>
      <c r="F283" s="2">
        <v>9.7940597977601342</v>
      </c>
      <c r="G283" s="2">
        <v>9.8291102149014495</v>
      </c>
      <c r="H283" s="2">
        <v>10.623895421087326</v>
      </c>
    </row>
    <row r="284" spans="1:8" x14ac:dyDescent="0.2">
      <c r="A284" s="16">
        <f>DATE(2019,2,27)</f>
        <v>43523</v>
      </c>
      <c r="B284" s="2">
        <v>12.552713747827514</v>
      </c>
      <c r="C284" s="2">
        <v>7.247356175532027</v>
      </c>
      <c r="D284" s="2">
        <v>8.4482174477432679</v>
      </c>
      <c r="E284" s="2">
        <v>8.9177525103896649</v>
      </c>
      <c r="F284" s="2">
        <v>9.8440209723131389</v>
      </c>
      <c r="G284" s="2">
        <v>9.8792121502794483</v>
      </c>
      <c r="H284" s="2">
        <v>10.677199880124189</v>
      </c>
    </row>
    <row r="285" spans="1:8" x14ac:dyDescent="0.2">
      <c r="A285" s="16">
        <f>DATE(2019,2,28)</f>
        <v>43524</v>
      </c>
      <c r="B285" s="2">
        <v>12.469326242754475</v>
      </c>
      <c r="C285" s="2">
        <v>7.2737607415662042</v>
      </c>
      <c r="D285" s="2">
        <v>8.479200933215969</v>
      </c>
      <c r="E285" s="2">
        <v>8.9640427351437957</v>
      </c>
      <c r="F285" s="2">
        <v>9.8940048814199812</v>
      </c>
      <c r="G285" s="2">
        <v>9.9293369412002406</v>
      </c>
      <c r="H285" s="2">
        <v>10.730530024076067</v>
      </c>
    </row>
    <row r="286" spans="1:8" x14ac:dyDescent="0.2">
      <c r="A286" s="16">
        <f>DATE(2019,3,1)</f>
        <v>43525</v>
      </c>
      <c r="B286" s="2">
        <v>12.341485908294691</v>
      </c>
      <c r="C286" s="2">
        <v>7.3001718084702683</v>
      </c>
      <c r="D286" s="2">
        <v>8.5101932706218122</v>
      </c>
      <c r="E286" s="2">
        <v>9.0250086698645759</v>
      </c>
      <c r="F286" s="2">
        <v>9.9587930989380578</v>
      </c>
      <c r="G286" s="2">
        <v>9.9942709308236335</v>
      </c>
      <c r="H286" s="2">
        <v>10.798780346811988</v>
      </c>
    </row>
    <row r="287" spans="1:8" x14ac:dyDescent="0.2">
      <c r="A287" s="16">
        <f>DATE(2019,3,6)</f>
        <v>43530</v>
      </c>
      <c r="B287" s="2">
        <v>12.234860637723409</v>
      </c>
      <c r="C287" s="2">
        <v>7.3265893778447388</v>
      </c>
      <c r="D287" s="2">
        <v>8.5411944624897984</v>
      </c>
      <c r="E287" s="2">
        <v>9.0860087153351365</v>
      </c>
      <c r="F287" s="2">
        <v>10.023619512471772</v>
      </c>
      <c r="G287" s="2">
        <v>10.059243276204709</v>
      </c>
      <c r="H287" s="2">
        <v>10.867072736596173</v>
      </c>
    </row>
    <row r="288" spans="1:8" x14ac:dyDescent="0.2">
      <c r="A288" s="16">
        <f>DATE(2019,3,7)</f>
        <v>43531</v>
      </c>
      <c r="B288" s="2">
        <v>12.108325272044107</v>
      </c>
      <c r="C288" s="2">
        <v>7.3530134512905354</v>
      </c>
      <c r="D288" s="2">
        <v>8.5722045113496357</v>
      </c>
      <c r="E288" s="2">
        <v>9.1470428906406109</v>
      </c>
      <c r="F288" s="2">
        <v>10.088484144539667</v>
      </c>
      <c r="G288" s="2">
        <v>10.124253999999745</v>
      </c>
      <c r="H288" s="2">
        <v>10.935407219357286</v>
      </c>
    </row>
    <row r="289" spans="1:8" x14ac:dyDescent="0.2">
      <c r="A289" s="16">
        <f>DATE(2019,3,8)</f>
        <v>43532</v>
      </c>
      <c r="B289" s="2">
        <v>12.392668648106463</v>
      </c>
      <c r="C289" s="2">
        <v>7.3794440304089992</v>
      </c>
      <c r="D289" s="2">
        <v>8.6032234197317656</v>
      </c>
      <c r="E289" s="2">
        <v>9.2081112148768138</v>
      </c>
      <c r="F289" s="2">
        <v>10.153387017673543</v>
      </c>
      <c r="G289" s="2">
        <v>10.189303124878446</v>
      </c>
      <c r="H289" s="2">
        <v>11.003783821039903</v>
      </c>
    </row>
    <row r="290" spans="1:8" x14ac:dyDescent="0.2">
      <c r="A290" s="16">
        <f>DATE(2019,3,11)</f>
        <v>43535</v>
      </c>
      <c r="B290" s="2">
        <v>13.018079596757248</v>
      </c>
      <c r="C290" s="2">
        <v>7.4058811168018268</v>
      </c>
      <c r="D290" s="2">
        <v>8.6342511901673191</v>
      </c>
      <c r="E290" s="2">
        <v>9.2692137071502589</v>
      </c>
      <c r="F290" s="2">
        <v>10.218328154418499</v>
      </c>
      <c r="G290" s="2">
        <v>10.254390673523872</v>
      </c>
      <c r="H290" s="2">
        <v>11.072202567604617</v>
      </c>
    </row>
    <row r="291" spans="1:8" x14ac:dyDescent="0.2">
      <c r="A291" s="16">
        <f>DATE(2019,3,12)</f>
        <v>43536</v>
      </c>
      <c r="B291" s="2">
        <v>13.193802964255275</v>
      </c>
      <c r="C291" s="2">
        <v>7.4323247120711136</v>
      </c>
      <c r="D291" s="2">
        <v>8.6652878251881624</v>
      </c>
      <c r="E291" s="2">
        <v>9.3303503865781234</v>
      </c>
      <c r="F291" s="2">
        <v>10.283307577332913</v>
      </c>
      <c r="G291" s="2">
        <v>10.319516668632511</v>
      </c>
      <c r="H291" s="2">
        <v>11.140663485028002</v>
      </c>
    </row>
    <row r="292" spans="1:8" x14ac:dyDescent="0.2">
      <c r="A292" s="16">
        <f>DATE(2019,3,13)</f>
        <v>43537</v>
      </c>
      <c r="B292" s="2">
        <v>13.390051626429234</v>
      </c>
      <c r="C292" s="2">
        <v>7.4587748178193802</v>
      </c>
      <c r="D292" s="2">
        <v>8.6963333273269097</v>
      </c>
      <c r="E292" s="2">
        <v>9.3915212722882835</v>
      </c>
      <c r="F292" s="2">
        <v>10.348325308988461</v>
      </c>
      <c r="G292" s="2">
        <v>10.384681132914242</v>
      </c>
      <c r="H292" s="2">
        <v>11.209166599302689</v>
      </c>
    </row>
    <row r="293" spans="1:8" x14ac:dyDescent="0.2">
      <c r="A293" s="16">
        <f>DATE(2019,3,14)</f>
        <v>43538</v>
      </c>
      <c r="B293" s="2">
        <v>13.263012915648908</v>
      </c>
      <c r="C293" s="2">
        <v>7.4852314356495198</v>
      </c>
      <c r="D293" s="2">
        <v>8.7273876991168944</v>
      </c>
      <c r="E293" s="2">
        <v>9.4527263834193409</v>
      </c>
      <c r="F293" s="2">
        <v>10.413381371970143</v>
      </c>
      <c r="G293" s="2">
        <v>10.449884089092375</v>
      </c>
      <c r="H293" s="2">
        <v>11.277711936437296</v>
      </c>
    </row>
    <row r="294" spans="1:8" x14ac:dyDescent="0.2">
      <c r="A294" s="16">
        <f>DATE(2019,3,15)</f>
        <v>43539</v>
      </c>
      <c r="B294" s="2">
        <v>13.43887610123058</v>
      </c>
      <c r="C294" s="2">
        <v>7.5116945671648283</v>
      </c>
      <c r="D294" s="2">
        <v>8.7584509430921322</v>
      </c>
      <c r="E294" s="2">
        <v>9.5139657391206214</v>
      </c>
      <c r="F294" s="2">
        <v>10.478475788876285</v>
      </c>
      <c r="G294" s="2">
        <v>10.515125559903638</v>
      </c>
      <c r="H294" s="2">
        <v>11.346299522456492</v>
      </c>
    </row>
    <row r="295" spans="1:8" x14ac:dyDescent="0.2">
      <c r="A295" s="16">
        <f>DATE(2019,3,18)</f>
        <v>43542</v>
      </c>
      <c r="B295" s="2">
        <v>13.629504076442878</v>
      </c>
      <c r="C295" s="2">
        <v>7.5381642139689786</v>
      </c>
      <c r="D295" s="2">
        <v>8.7895230617874187</v>
      </c>
      <c r="E295" s="2">
        <v>9.5752393585520679</v>
      </c>
      <c r="F295" s="2">
        <v>10.543608582318464</v>
      </c>
      <c r="G295" s="2">
        <v>10.580405568098117</v>
      </c>
      <c r="H295" s="2">
        <v>11.41492938340094</v>
      </c>
    </row>
    <row r="296" spans="1:8" x14ac:dyDescent="0.2">
      <c r="A296" s="16">
        <f>DATE(2019,3,19)</f>
        <v>43543</v>
      </c>
      <c r="B296" s="2">
        <v>13.810391391829423</v>
      </c>
      <c r="C296" s="2">
        <v>7.5646403776660653</v>
      </c>
      <c r="D296" s="2">
        <v>8.820604057738235</v>
      </c>
      <c r="E296" s="2">
        <v>9.6365472608844538</v>
      </c>
      <c r="F296" s="2">
        <v>10.608779774921674</v>
      </c>
      <c r="G296" s="2">
        <v>10.645724136439449</v>
      </c>
      <c r="H296" s="2">
        <v>11.483601545327392</v>
      </c>
    </row>
    <row r="297" spans="1:8" x14ac:dyDescent="0.2">
      <c r="A297" s="16">
        <f>DATE(2019,3,20)</f>
        <v>43544</v>
      </c>
      <c r="B297" s="2">
        <v>13.937229696689869</v>
      </c>
      <c r="C297" s="2">
        <v>7.5911230598605384</v>
      </c>
      <c r="D297" s="2">
        <v>8.8516939334807976</v>
      </c>
      <c r="E297" s="2">
        <v>9.6978894652992356</v>
      </c>
      <c r="F297" s="2">
        <v>10.6739893893242</v>
      </c>
      <c r="G297" s="2">
        <v>10.71108128770466</v>
      </c>
      <c r="H297" s="2">
        <v>11.552316034308664</v>
      </c>
    </row>
    <row r="298" spans="1:8" x14ac:dyDescent="0.2">
      <c r="A298" s="16">
        <f>DATE(2019,3,21)</f>
        <v>43545</v>
      </c>
      <c r="B298" s="2">
        <v>13.627239023488171</v>
      </c>
      <c r="C298" s="2">
        <v>7.6176122621572917</v>
      </c>
      <c r="D298" s="2">
        <v>8.882792691552055</v>
      </c>
      <c r="E298" s="2">
        <v>9.759265990988597</v>
      </c>
      <c r="F298" s="2">
        <v>10.739237448177684</v>
      </c>
      <c r="G298" s="2">
        <v>10.77647704468423</v>
      </c>
      <c r="H298" s="2">
        <v>11.621072876433637</v>
      </c>
    </row>
    <row r="299" spans="1:8" x14ac:dyDescent="0.2">
      <c r="A299" s="16">
        <f>DATE(2019,3,22)</f>
        <v>43546</v>
      </c>
      <c r="B299" s="2">
        <v>12.931089445729469</v>
      </c>
      <c r="C299" s="2">
        <v>7.6441079861615746</v>
      </c>
      <c r="D299" s="2">
        <v>8.9139003344896661</v>
      </c>
      <c r="E299" s="2">
        <v>9.8206768571554637</v>
      </c>
      <c r="F299" s="2">
        <v>10.80452397414715</v>
      </c>
      <c r="G299" s="2">
        <v>10.841911430182115</v>
      </c>
      <c r="H299" s="2">
        <v>11.689872097807251</v>
      </c>
    </row>
    <row r="300" spans="1:8" x14ac:dyDescent="0.2">
      <c r="A300" s="16">
        <f>DATE(2019,3,25)</f>
        <v>43549</v>
      </c>
      <c r="B300" s="2">
        <v>13.14315153316128</v>
      </c>
      <c r="C300" s="2">
        <v>7.6706102334790582</v>
      </c>
      <c r="D300" s="2">
        <v>8.9450168648320236</v>
      </c>
      <c r="E300" s="2">
        <v>9.8821220830135115</v>
      </c>
      <c r="F300" s="2">
        <v>10.869848989910924</v>
      </c>
      <c r="G300" s="2">
        <v>10.907384467015735</v>
      </c>
      <c r="H300" s="2">
        <v>11.758713724550574</v>
      </c>
    </row>
    <row r="301" spans="1:8" x14ac:dyDescent="0.2">
      <c r="A301" s="16">
        <f>DATE(2019,3,26)</f>
        <v>43550</v>
      </c>
      <c r="B301" s="2">
        <v>13.140877159000985</v>
      </c>
      <c r="C301" s="2">
        <v>7.6971190057158134</v>
      </c>
      <c r="D301" s="2">
        <v>8.9761422851182484</v>
      </c>
      <c r="E301" s="2">
        <v>9.9436016877871616</v>
      </c>
      <c r="F301" s="2">
        <v>10.935212518160764</v>
      </c>
      <c r="G301" s="2">
        <v>10.972896178015977</v>
      </c>
      <c r="H301" s="2">
        <v>11.827597782800735</v>
      </c>
    </row>
    <row r="302" spans="1:8" x14ac:dyDescent="0.2">
      <c r="A302" s="16">
        <f>DATE(2019,3,27)</f>
        <v>43551</v>
      </c>
      <c r="B302" s="2">
        <v>12.450674510399073</v>
      </c>
      <c r="C302" s="2">
        <v>7.7236343044782663</v>
      </c>
      <c r="D302" s="2">
        <v>9.0072765978882021</v>
      </c>
      <c r="E302" s="2">
        <v>10.005115690711586</v>
      </c>
      <c r="F302" s="2">
        <v>11.000614581601775</v>
      </c>
      <c r="G302" s="2">
        <v>11.03844658602724</v>
      </c>
      <c r="H302" s="2">
        <v>11.89652429871102</v>
      </c>
    </row>
    <row r="303" spans="1:8" x14ac:dyDescent="0.2">
      <c r="A303" s="16">
        <f>DATE(2019,3,28)</f>
        <v>43552</v>
      </c>
      <c r="B303" s="2">
        <v>12.966020663621403</v>
      </c>
      <c r="C303" s="2">
        <v>7.7501561313732648</v>
      </c>
      <c r="D303" s="2">
        <v>9.0384198056824303</v>
      </c>
      <c r="E303" s="2">
        <v>10.066664111032718</v>
      </c>
      <c r="F303" s="2">
        <v>11.06605520295243</v>
      </c>
      <c r="G303" s="2">
        <v>11.10403571390739</v>
      </c>
      <c r="H303" s="2">
        <v>11.965493298450779</v>
      </c>
    </row>
    <row r="304" spans="1:8" x14ac:dyDescent="0.2">
      <c r="A304" s="16">
        <f>DATE(2019,3,29)</f>
        <v>43553</v>
      </c>
      <c r="B304" s="2">
        <v>13.087112445244943</v>
      </c>
      <c r="C304" s="2">
        <v>7.7766844880080566</v>
      </c>
      <c r="D304" s="2">
        <v>9.0695719110422282</v>
      </c>
      <c r="E304" s="2">
        <v>10.12824696800727</v>
      </c>
      <c r="F304" s="2">
        <v>11.131534404944633</v>
      </c>
      <c r="G304" s="2">
        <v>11.1696635845278</v>
      </c>
      <c r="H304" s="2">
        <v>12.034504808205515</v>
      </c>
    </row>
    <row r="305" spans="1:8" x14ac:dyDescent="0.2">
      <c r="A305" s="16">
        <f>DATE(2019,4,1)</f>
        <v>43556</v>
      </c>
      <c r="B305" s="2">
        <v>13.488697945028427</v>
      </c>
      <c r="C305" s="2">
        <v>7.803219375990289</v>
      </c>
      <c r="D305" s="2">
        <v>9.1007329165096351</v>
      </c>
      <c r="E305" s="2">
        <v>10.17676896045765</v>
      </c>
      <c r="F305" s="2">
        <v>11.183837192402146</v>
      </c>
      <c r="G305" s="2">
        <v>11.22211065376908</v>
      </c>
      <c r="H305" s="2">
        <v>12.090236104069074</v>
      </c>
    </row>
    <row r="306" spans="1:8" x14ac:dyDescent="0.2">
      <c r="A306" s="16">
        <f>DATE(2019,4,2)</f>
        <v>43557</v>
      </c>
      <c r="B306" s="2">
        <v>13.583210308955129</v>
      </c>
      <c r="C306" s="2">
        <v>7.829760796927987</v>
      </c>
      <c r="D306" s="2">
        <v>9.1319028246273692</v>
      </c>
      <c r="E306" s="2">
        <v>10.225312331471859</v>
      </c>
      <c r="F306" s="2">
        <v>11.236164595569287</v>
      </c>
      <c r="G306" s="2">
        <v>11.274582466227058</v>
      </c>
      <c r="H306" s="2">
        <v>12.145995123332233</v>
      </c>
    </row>
    <row r="307" spans="1:8" x14ac:dyDescent="0.2">
      <c r="A307" s="16">
        <f>DATE(2019,4,3)</f>
        <v>43558</v>
      </c>
      <c r="B307" s="2">
        <v>13.452881212606883</v>
      </c>
      <c r="C307" s="2">
        <v>7.8563087524295971</v>
      </c>
      <c r="D307" s="2">
        <v>9.1630816379389302</v>
      </c>
      <c r="E307" s="2">
        <v>10.273877090469119</v>
      </c>
      <c r="F307" s="2">
        <v>11.288516626031075</v>
      </c>
      <c r="G307" s="2">
        <v>11.327079033574906</v>
      </c>
      <c r="H307" s="2">
        <v>12.201781879785822</v>
      </c>
    </row>
    <row r="308" spans="1:8" x14ac:dyDescent="0.2">
      <c r="A308" s="16">
        <f>DATE(2019,4,4)</f>
        <v>43559</v>
      </c>
      <c r="B308" s="2">
        <v>13.618122884435936</v>
      </c>
      <c r="C308" s="2">
        <v>7.8828632441039206</v>
      </c>
      <c r="D308" s="2">
        <v>9.1942693589885049</v>
      </c>
      <c r="E308" s="2">
        <v>10.322463246872893</v>
      </c>
      <c r="F308" s="2">
        <v>11.340893295378107</v>
      </c>
      <c r="G308" s="2">
        <v>11.379600367491371</v>
      </c>
      <c r="H308" s="2">
        <v>12.257596387227698</v>
      </c>
    </row>
    <row r="309" spans="1:8" x14ac:dyDescent="0.2">
      <c r="A309" s="16">
        <f>DATE(2019,4,5)</f>
        <v>43560</v>
      </c>
      <c r="B309" s="2">
        <v>13.616524297679833</v>
      </c>
      <c r="C309" s="2">
        <v>7.9094242735601838</v>
      </c>
      <c r="D309" s="2">
        <v>9.2254659903210126</v>
      </c>
      <c r="E309" s="2">
        <v>10.371070810110794</v>
      </c>
      <c r="F309" s="2">
        <v>11.393294615206395</v>
      </c>
      <c r="G309" s="2">
        <v>11.432146479660732</v>
      </c>
      <c r="H309" s="2">
        <v>12.313438659462506</v>
      </c>
    </row>
    <row r="310" spans="1:8" x14ac:dyDescent="0.2">
      <c r="A310" s="16">
        <f>DATE(2019,4,8)</f>
        <v>43563</v>
      </c>
      <c r="B310" s="2">
        <v>13.627938113906325</v>
      </c>
      <c r="C310" s="2">
        <v>7.9359918424080078</v>
      </c>
      <c r="D310" s="2">
        <v>9.2566715344821304</v>
      </c>
      <c r="E310" s="2">
        <v>10.419699789614546</v>
      </c>
      <c r="F310" s="2">
        <v>11.445720597117393</v>
      </c>
      <c r="G310" s="2">
        <v>11.484717381772723</v>
      </c>
      <c r="H310" s="2">
        <v>12.369308710301773</v>
      </c>
    </row>
    <row r="311" spans="1:8" x14ac:dyDescent="0.2">
      <c r="A311" s="16">
        <f>DATE(2019,4,9)</f>
        <v>43564</v>
      </c>
      <c r="B311" s="2">
        <v>13.444100636955314</v>
      </c>
      <c r="C311" s="2">
        <v>7.9625659522574166</v>
      </c>
      <c r="D311" s="2">
        <v>9.2878859940182181</v>
      </c>
      <c r="E311" s="2">
        <v>10.468350194820063</v>
      </c>
      <c r="F311" s="2">
        <v>11.498171252718015</v>
      </c>
      <c r="G311" s="2">
        <v>11.537313085522616</v>
      </c>
      <c r="H311" s="2">
        <v>12.425206553563918</v>
      </c>
    </row>
    <row r="312" spans="1:8" x14ac:dyDescent="0.2">
      <c r="A312" s="16">
        <f>DATE(2019,4,10)</f>
        <v>43565</v>
      </c>
      <c r="B312" s="2">
        <v>13.666649080658866</v>
      </c>
      <c r="C312" s="2">
        <v>7.9891466047188109</v>
      </c>
      <c r="D312" s="2">
        <v>9.3191093714763973</v>
      </c>
      <c r="E312" s="2">
        <v>10.517022035167424</v>
      </c>
      <c r="F312" s="2">
        <v>11.550646593620684</v>
      </c>
      <c r="G312" s="2">
        <v>11.589933602611223</v>
      </c>
      <c r="H312" s="2">
        <v>12.481132203074209</v>
      </c>
    </row>
    <row r="313" spans="1:8" x14ac:dyDescent="0.2">
      <c r="A313" s="16">
        <f>DATE(2019,4,11)</f>
        <v>43566</v>
      </c>
      <c r="B313" s="2">
        <v>13.437603756669603</v>
      </c>
      <c r="C313" s="2">
        <v>8.0157338014030355</v>
      </c>
      <c r="D313" s="2">
        <v>9.3503416694045161</v>
      </c>
      <c r="E313" s="2">
        <v>10.565715320100844</v>
      </c>
      <c r="F313" s="2">
        <v>11.60314663144324</v>
      </c>
      <c r="G313" s="2">
        <v>11.642578944744852</v>
      </c>
      <c r="H313" s="2">
        <v>12.537085672664784</v>
      </c>
    </row>
    <row r="314" spans="1:8" x14ac:dyDescent="0.2">
      <c r="A314" s="16">
        <f>DATE(2019,4,12)</f>
        <v>43567</v>
      </c>
      <c r="B314" s="2">
        <v>13.310690882164522</v>
      </c>
      <c r="C314" s="2">
        <v>8.0423275439212016</v>
      </c>
      <c r="D314" s="2">
        <v>9.3815828903510692</v>
      </c>
      <c r="E314" s="2">
        <v>10.614430059068725</v>
      </c>
      <c r="F314" s="2">
        <v>11.655671377809007</v>
      </c>
      <c r="G314" s="2">
        <v>11.695249123635332</v>
      </c>
      <c r="H314" s="2">
        <v>12.593066976174683</v>
      </c>
    </row>
    <row r="315" spans="1:8" x14ac:dyDescent="0.2">
      <c r="A315" s="16">
        <f>DATE(2019,4,15)</f>
        <v>43570</v>
      </c>
      <c r="B315" s="2">
        <v>13.432104245380415</v>
      </c>
      <c r="C315" s="2">
        <v>8.0689278338849988</v>
      </c>
      <c r="D315" s="2">
        <v>9.4128330368654414</v>
      </c>
      <c r="E315" s="2">
        <v>10.663166261523592</v>
      </c>
      <c r="F315" s="2">
        <v>11.708220844346773</v>
      </c>
      <c r="G315" s="2">
        <v>11.747944151000024</v>
      </c>
      <c r="H315" s="2">
        <v>12.64907612744981</v>
      </c>
    </row>
    <row r="316" spans="1:8" x14ac:dyDescent="0.2">
      <c r="A316" s="16">
        <f>DATE(2019,4,16)</f>
        <v>43571</v>
      </c>
      <c r="B316" s="2">
        <v>13.359240381401394</v>
      </c>
      <c r="C316" s="2">
        <v>8.0955346729064015</v>
      </c>
      <c r="D316" s="2">
        <v>9.4440921114976142</v>
      </c>
      <c r="E316" s="2">
        <v>10.711923936922174</v>
      </c>
      <c r="F316" s="2">
        <v>11.760795042690807</v>
      </c>
      <c r="G316" s="2">
        <v>11.800664038561814</v>
      </c>
      <c r="H316" s="2">
        <v>12.705113140342995</v>
      </c>
    </row>
    <row r="317" spans="1:8" x14ac:dyDescent="0.2">
      <c r="A317" s="16">
        <f>DATE(2019,4,17)</f>
        <v>43572</v>
      </c>
      <c r="B317" s="2">
        <v>13.16174733828317</v>
      </c>
      <c r="C317" s="2">
        <v>8.1221480625977893</v>
      </c>
      <c r="D317" s="2">
        <v>9.4753601167983259</v>
      </c>
      <c r="E317" s="2">
        <v>10.760703094725343</v>
      </c>
      <c r="F317" s="2">
        <v>11.813393984480847</v>
      </c>
      <c r="G317" s="2">
        <v>11.853408798049148</v>
      </c>
      <c r="H317" s="2">
        <v>12.761178028713926</v>
      </c>
    </row>
    <row r="318" spans="1:8" x14ac:dyDescent="0.2">
      <c r="A318" s="16">
        <f>DATE(2019,4,18)</f>
        <v>43573</v>
      </c>
      <c r="B318" s="2">
        <v>13.432052978749741</v>
      </c>
      <c r="C318" s="2">
        <v>8.1487680045719593</v>
      </c>
      <c r="D318" s="2">
        <v>9.5066370553190662</v>
      </c>
      <c r="E318" s="2">
        <v>10.80950374439813</v>
      </c>
      <c r="F318" s="2">
        <v>11.866017681362129</v>
      </c>
      <c r="G318" s="2">
        <v>11.906178441195946</v>
      </c>
      <c r="H318" s="2">
        <v>12.817270806429182</v>
      </c>
    </row>
    <row r="319" spans="1:8" x14ac:dyDescent="0.2">
      <c r="A319" s="16">
        <f>DATE(2019,4,22)</f>
        <v>43577</v>
      </c>
      <c r="B319" s="2">
        <v>13.34891714622719</v>
      </c>
      <c r="C319" s="2">
        <v>8.1753945004421116</v>
      </c>
      <c r="D319" s="2">
        <v>9.5379229296120425</v>
      </c>
      <c r="E319" s="2">
        <v>10.858325895409804</v>
      </c>
      <c r="F319" s="2">
        <v>11.918666144985357</v>
      </c>
      <c r="G319" s="2">
        <v>11.958972979741755</v>
      </c>
      <c r="H319" s="2">
        <v>12.873391487362285</v>
      </c>
    </row>
    <row r="320" spans="1:8" x14ac:dyDescent="0.2">
      <c r="A320" s="16">
        <f>DATE(2019,4,23)</f>
        <v>43578</v>
      </c>
      <c r="B320" s="2">
        <v>13.52458458649175</v>
      </c>
      <c r="C320" s="2">
        <v>8.2020275518218213</v>
      </c>
      <c r="D320" s="2">
        <v>9.569217742230185</v>
      </c>
      <c r="E320" s="2">
        <v>10.907169557233676</v>
      </c>
      <c r="F320" s="2">
        <v>11.971339387006674</v>
      </c>
      <c r="G320" s="2">
        <v>12.011792425431533</v>
      </c>
      <c r="H320" s="2">
        <v>12.929540085393555</v>
      </c>
    </row>
    <row r="321" spans="1:8" x14ac:dyDescent="0.2">
      <c r="A321" s="16">
        <f>DATE(2019,4,24)</f>
        <v>43579</v>
      </c>
      <c r="B321" s="2">
        <v>13.095445603028866</v>
      </c>
      <c r="C321" s="2">
        <v>8.228667160325065</v>
      </c>
      <c r="D321" s="2">
        <v>9.6005214957271665</v>
      </c>
      <c r="E321" s="2">
        <v>10.956034739347364</v>
      </c>
      <c r="F321" s="2">
        <v>12.024037419087774</v>
      </c>
      <c r="G321" s="2">
        <v>12.064636790015859</v>
      </c>
      <c r="H321" s="2">
        <v>12.985716614410325</v>
      </c>
    </row>
    <row r="322" spans="1:8" x14ac:dyDescent="0.2">
      <c r="A322" s="16">
        <f>DATE(2019,4,25)</f>
        <v>43580</v>
      </c>
      <c r="B322" s="2">
        <v>13.276267669976383</v>
      </c>
      <c r="C322" s="2">
        <v>8.2553133275662383</v>
      </c>
      <c r="D322" s="2">
        <v>9.6318341926573847</v>
      </c>
      <c r="E322" s="2">
        <v>11.004921451232597</v>
      </c>
      <c r="F322" s="2">
        <v>12.076760252895834</v>
      </c>
      <c r="G322" s="2">
        <v>12.117506085250861</v>
      </c>
      <c r="H322" s="2">
        <v>13.041921088306797</v>
      </c>
    </row>
    <row r="323" spans="1:8" x14ac:dyDescent="0.2">
      <c r="A323" s="16">
        <f>DATE(2019,4,26)</f>
        <v>43581</v>
      </c>
      <c r="B323" s="2">
        <v>13.393966532770675</v>
      </c>
      <c r="C323" s="2">
        <v>8.2819660551600958</v>
      </c>
      <c r="D323" s="2">
        <v>9.6631558355759548</v>
      </c>
      <c r="E323" s="2">
        <v>11.053829702375273</v>
      </c>
      <c r="F323" s="2">
        <v>12.129507900103476</v>
      </c>
      <c r="G323" s="2">
        <v>12.1704003228982</v>
      </c>
      <c r="H323" s="2">
        <v>13.09815352098409</v>
      </c>
    </row>
    <row r="324" spans="1:8" x14ac:dyDescent="0.2">
      <c r="A324" s="16">
        <f>DATE(2019,4,29)</f>
        <v>43584</v>
      </c>
      <c r="B324" s="2">
        <v>13.286586244547816</v>
      </c>
      <c r="C324" s="2">
        <v>8.3086253447218326</v>
      </c>
      <c r="D324" s="2">
        <v>9.6944864270387185</v>
      </c>
      <c r="E324" s="2">
        <v>11.102759502265513</v>
      </c>
      <c r="F324" s="2">
        <v>12.182280372388865</v>
      </c>
      <c r="G324" s="2">
        <v>12.223319514725084</v>
      </c>
      <c r="H324" s="2">
        <v>13.154413926350218</v>
      </c>
    </row>
    <row r="325" spans="1:8" x14ac:dyDescent="0.2">
      <c r="A325" s="16">
        <f>DATE(2019,4,30)</f>
        <v>43585</v>
      </c>
      <c r="B325" s="2">
        <v>13.466811754338526</v>
      </c>
      <c r="C325" s="2">
        <v>8.3352911978670239</v>
      </c>
      <c r="D325" s="2">
        <v>9.7258259696022975</v>
      </c>
      <c r="E325" s="2">
        <v>11.151710860397589</v>
      </c>
      <c r="F325" s="2">
        <v>12.235077681435635</v>
      </c>
      <c r="G325" s="2">
        <v>12.27626367250425</v>
      </c>
      <c r="H325" s="2">
        <v>13.210702318320132</v>
      </c>
    </row>
    <row r="326" spans="1:8" x14ac:dyDescent="0.2">
      <c r="A326" s="16">
        <f>DATE(2019,5,2)</f>
        <v>43587</v>
      </c>
      <c r="B326" s="2">
        <v>13.173273008976526</v>
      </c>
      <c r="C326" s="2">
        <v>8.3619636162116198</v>
      </c>
      <c r="D326" s="2">
        <v>9.7571744658239812</v>
      </c>
      <c r="E326" s="2">
        <v>11.176585893196235</v>
      </c>
      <c r="F326" s="2">
        <v>12.263566339248744</v>
      </c>
      <c r="G326" s="2">
        <v>12.30489035121345</v>
      </c>
      <c r="H326" s="2">
        <v>13.24247302986541</v>
      </c>
    </row>
    <row r="327" spans="1:8" x14ac:dyDescent="0.2">
      <c r="A327" s="16">
        <f>DATE(2019,5,3)</f>
        <v>43588</v>
      </c>
      <c r="B327" s="2">
        <v>13.56631096324783</v>
      </c>
      <c r="C327" s="2">
        <v>8.3886426013719984</v>
      </c>
      <c r="D327" s="2">
        <v>9.7885319182618105</v>
      </c>
      <c r="E327" s="2">
        <v>11.201466492866063</v>
      </c>
      <c r="F327" s="2">
        <v>12.29206222834498</v>
      </c>
      <c r="G327" s="2">
        <v>12.333524328764867</v>
      </c>
      <c r="H327" s="2">
        <v>13.274252657335506</v>
      </c>
    </row>
    <row r="328" spans="1:8" x14ac:dyDescent="0.2">
      <c r="A328" s="16">
        <f>DATE(2019,5,6)</f>
        <v>43591</v>
      </c>
      <c r="B328" s="2">
        <v>13.459876777390821</v>
      </c>
      <c r="C328" s="2">
        <v>8.4153281549649304</v>
      </c>
      <c r="D328" s="2">
        <v>9.8198983294745865</v>
      </c>
      <c r="E328" s="2">
        <v>11.226352660652926</v>
      </c>
      <c r="F328" s="2">
        <v>12.320565350559898</v>
      </c>
      <c r="G328" s="2">
        <v>12.362165607019504</v>
      </c>
      <c r="H328" s="2">
        <v>13.306041203232578</v>
      </c>
    </row>
    <row r="329" spans="1:8" x14ac:dyDescent="0.2">
      <c r="A329" s="16">
        <f>DATE(2019,5,7)</f>
        <v>43592</v>
      </c>
      <c r="B329" s="2">
        <v>13.475876626760153</v>
      </c>
      <c r="C329" s="2">
        <v>8.4420202786075862</v>
      </c>
      <c r="D329" s="2">
        <v>9.8512737020217909</v>
      </c>
      <c r="E329" s="2">
        <v>11.251244397802894</v>
      </c>
      <c r="F329" s="2">
        <v>12.34907570772943</v>
      </c>
      <c r="G329" s="2">
        <v>12.390814187838739</v>
      </c>
      <c r="H329" s="2">
        <v>13.337838670059353</v>
      </c>
    </row>
    <row r="330" spans="1:8" x14ac:dyDescent="0.2">
      <c r="A330" s="16">
        <f>DATE(2019,5,8)</f>
        <v>43593</v>
      </c>
      <c r="B330" s="2">
        <v>13.910878648529645</v>
      </c>
      <c r="C330" s="2">
        <v>8.4687189739175217</v>
      </c>
      <c r="D330" s="2">
        <v>9.8826580384636884</v>
      </c>
      <c r="E330" s="2">
        <v>11.27614170556237</v>
      </c>
      <c r="F330" s="2">
        <v>12.377593301690037</v>
      </c>
      <c r="G330" s="2">
        <v>12.419470073084481</v>
      </c>
      <c r="H330" s="2">
        <v>13.369645060319391</v>
      </c>
    </row>
    <row r="331" spans="1:8" x14ac:dyDescent="0.2">
      <c r="A331" s="16">
        <f>DATE(2019,5,9)</f>
        <v>43594</v>
      </c>
      <c r="B331" s="2">
        <v>13.983332379463342</v>
      </c>
      <c r="C331" s="2">
        <v>8.4954242425126836</v>
      </c>
      <c r="D331" s="2">
        <v>9.9140513413612297</v>
      </c>
      <c r="E331" s="2">
        <v>11.301044585178023</v>
      </c>
      <c r="F331" s="2">
        <v>12.406118134278653</v>
      </c>
      <c r="G331" s="2">
        <v>12.448133264619132</v>
      </c>
      <c r="H331" s="2">
        <v>13.401460376516905</v>
      </c>
    </row>
    <row r="332" spans="1:8" x14ac:dyDescent="0.2">
      <c r="A332" s="16">
        <f>DATE(2019,5,10)</f>
        <v>43595</v>
      </c>
      <c r="B332" s="2">
        <v>14.016781525668852</v>
      </c>
      <c r="C332" s="2">
        <v>8.5221360860114448</v>
      </c>
      <c r="D332" s="2">
        <v>9.9454536132761238</v>
      </c>
      <c r="E332" s="2">
        <v>11.325953037896808</v>
      </c>
      <c r="F332" s="2">
        <v>12.434650207332654</v>
      </c>
      <c r="G332" s="2">
        <v>12.476803764305554</v>
      </c>
      <c r="H332" s="2">
        <v>13.433284621156805</v>
      </c>
    </row>
    <row r="333" spans="1:8" x14ac:dyDescent="0.2">
      <c r="A333" s="16">
        <f>DATE(2019,5,13)</f>
        <v>43598</v>
      </c>
      <c r="B333" s="2">
        <v>13.77186684918834</v>
      </c>
      <c r="C333" s="2">
        <v>8.5488545060325762</v>
      </c>
      <c r="D333" s="2">
        <v>9.9768648567708063</v>
      </c>
      <c r="E333" s="2">
        <v>11.350867064965954</v>
      </c>
      <c r="F333" s="2">
        <v>12.463189522689877</v>
      </c>
      <c r="G333" s="2">
        <v>12.505481574007081</v>
      </c>
      <c r="H333" s="2">
        <v>13.46511779674473</v>
      </c>
    </row>
    <row r="334" spans="1:8" x14ac:dyDescent="0.2">
      <c r="A334" s="16">
        <f>DATE(2019,5,14)</f>
        <v>43599</v>
      </c>
      <c r="B334" s="2">
        <v>13.836952167115069</v>
      </c>
      <c r="C334" s="2">
        <v>8.5755795041952076</v>
      </c>
      <c r="D334" s="2">
        <v>10.008285074408452</v>
      </c>
      <c r="E334" s="2">
        <v>11.375786667632948</v>
      </c>
      <c r="F334" s="2">
        <v>12.491736082188654</v>
      </c>
      <c r="G334" s="2">
        <v>12.534166695587512</v>
      </c>
      <c r="H334" s="2">
        <v>13.496959905786987</v>
      </c>
    </row>
    <row r="335" spans="1:8" x14ac:dyDescent="0.2">
      <c r="A335" s="16">
        <f>DATE(2019,5,15)</f>
        <v>43600</v>
      </c>
      <c r="B335" s="2">
        <v>13.818137313662127</v>
      </c>
      <c r="C335" s="2">
        <v>8.6023110821189075</v>
      </c>
      <c r="D335" s="2">
        <v>10.039714268752942</v>
      </c>
      <c r="E335" s="2">
        <v>11.400711847145573</v>
      </c>
      <c r="F335" s="2">
        <v>12.520289887667756</v>
      </c>
      <c r="G335" s="2">
        <v>12.562859130911153</v>
      </c>
      <c r="H335" s="2">
        <v>13.528810950790593</v>
      </c>
    </row>
    <row r="336" spans="1:8" x14ac:dyDescent="0.2">
      <c r="A336" s="16">
        <f>DATE(2019,5,16)</f>
        <v>43601</v>
      </c>
      <c r="B336" s="2">
        <v>13.27408184726908</v>
      </c>
      <c r="C336" s="2">
        <v>8.6290492414236244</v>
      </c>
      <c r="D336" s="2">
        <v>10.071152442368914</v>
      </c>
      <c r="E336" s="2">
        <v>11.425642604751873</v>
      </c>
      <c r="F336" s="2">
        <v>12.548850940966405</v>
      </c>
      <c r="G336" s="2">
        <v>12.591558881842714</v>
      </c>
      <c r="H336" s="2">
        <v>13.560670934263275</v>
      </c>
    </row>
    <row r="337" spans="1:8" x14ac:dyDescent="0.2">
      <c r="A337" s="16">
        <f>DATE(2019,5,17)</f>
        <v>43602</v>
      </c>
      <c r="B337" s="2">
        <v>12.833883253391587</v>
      </c>
      <c r="C337" s="2">
        <v>8.6557939837297102</v>
      </c>
      <c r="D337" s="2">
        <v>10.102599597821715</v>
      </c>
      <c r="E337" s="2">
        <v>11.450578941700229</v>
      </c>
      <c r="F337" s="2">
        <v>12.577419243924393</v>
      </c>
      <c r="G337" s="2">
        <v>12.620265950247479</v>
      </c>
      <c r="H337" s="2">
        <v>13.592539858713494</v>
      </c>
    </row>
    <row r="338" spans="1:8" x14ac:dyDescent="0.2">
      <c r="A338" s="16">
        <f>DATE(2019,5,20)</f>
        <v>43605</v>
      </c>
      <c r="B338" s="2">
        <v>12.993229262694529</v>
      </c>
      <c r="C338" s="2">
        <v>8.682545310657952</v>
      </c>
      <c r="D338" s="2">
        <v>10.134055737677516</v>
      </c>
      <c r="E338" s="2">
        <v>11.475520859239262</v>
      </c>
      <c r="F338" s="2">
        <v>12.605994798381849</v>
      </c>
      <c r="G338" s="2">
        <v>12.648980337991157</v>
      </c>
      <c r="H338" s="2">
        <v>13.624417726650373</v>
      </c>
    </row>
    <row r="339" spans="1:8" x14ac:dyDescent="0.2">
      <c r="A339" s="16">
        <f>DATE(2019,5,21)</f>
        <v>43606</v>
      </c>
      <c r="B339" s="2">
        <v>13.455397938112057</v>
      </c>
      <c r="C339" s="2">
        <v>8.7093032238294565</v>
      </c>
      <c r="D339" s="2">
        <v>10.165520864503064</v>
      </c>
      <c r="E339" s="2">
        <v>11.500468358617844</v>
      </c>
      <c r="F339" s="2">
        <v>12.63457760617943</v>
      </c>
      <c r="G339" s="2">
        <v>12.677702046939897</v>
      </c>
      <c r="H339" s="2">
        <v>13.656304540583752</v>
      </c>
    </row>
    <row r="340" spans="1:8" x14ac:dyDescent="0.2">
      <c r="A340" s="16">
        <f>DATE(2019,5,22)</f>
        <v>43607</v>
      </c>
      <c r="B340" s="2">
        <v>13.538412594962113</v>
      </c>
      <c r="C340" s="2">
        <v>8.7360677248657925</v>
      </c>
      <c r="D340" s="2">
        <v>10.196994980865949</v>
      </c>
      <c r="E340" s="2">
        <v>11.525421441085172</v>
      </c>
      <c r="F340" s="2">
        <v>12.66316766915827</v>
      </c>
      <c r="G340" s="2">
        <v>12.70643107896039</v>
      </c>
      <c r="H340" s="2">
        <v>13.688200303024178</v>
      </c>
    </row>
    <row r="341" spans="1:8" x14ac:dyDescent="0.2">
      <c r="A341" s="16">
        <f>DATE(2019,5,23)</f>
        <v>43608</v>
      </c>
      <c r="B341" s="2">
        <v>13.508281797941235</v>
      </c>
      <c r="C341" s="2">
        <v>8.7628388153888856</v>
      </c>
      <c r="D341" s="2">
        <v>10.22847808933447</v>
      </c>
      <c r="E341" s="2">
        <v>11.550380107890691</v>
      </c>
      <c r="F341" s="2">
        <v>12.691764989159937</v>
      </c>
      <c r="G341" s="2">
        <v>12.73516743591976</v>
      </c>
      <c r="H341" s="2">
        <v>13.720105016482909</v>
      </c>
    </row>
    <row r="342" spans="1:8" x14ac:dyDescent="0.2">
      <c r="A342" s="16">
        <f>DATE(2019,5,24)</f>
        <v>43609</v>
      </c>
      <c r="B342" s="2">
        <v>13.7222500719131</v>
      </c>
      <c r="C342" s="2">
        <v>8.7896164970211021</v>
      </c>
      <c r="D342" s="2">
        <v>10.259970192477642</v>
      </c>
      <c r="E342" s="2">
        <v>11.575344360284157</v>
      </c>
      <c r="F342" s="2">
        <v>12.72036956802649</v>
      </c>
      <c r="G342" s="2">
        <v>12.763911119685623</v>
      </c>
      <c r="H342" s="2">
        <v>13.75201868347189</v>
      </c>
    </row>
    <row r="343" spans="1:8" x14ac:dyDescent="0.2">
      <c r="A343" s="16">
        <f>DATE(2019,5,27)</f>
        <v>43612</v>
      </c>
      <c r="B343" s="2">
        <v>13.686172345735438</v>
      </c>
      <c r="C343" s="2">
        <v>8.8164007713851902</v>
      </c>
      <c r="D343" s="2">
        <v>10.291471292865252</v>
      </c>
      <c r="E343" s="2">
        <v>11.600314199515571</v>
      </c>
      <c r="F343" s="2">
        <v>12.748981407600436</v>
      </c>
      <c r="G343" s="2">
        <v>12.792662132126088</v>
      </c>
      <c r="H343" s="2">
        <v>13.783941306503777</v>
      </c>
    </row>
    <row r="344" spans="1:8" x14ac:dyDescent="0.2">
      <c r="A344" s="16">
        <f>DATE(2019,5,28)</f>
        <v>43613</v>
      </c>
      <c r="B344" s="2">
        <v>13.880976221045294</v>
      </c>
      <c r="C344" s="2">
        <v>8.8431916401042976</v>
      </c>
      <c r="D344" s="2">
        <v>10.322981393067776</v>
      </c>
      <c r="E344" s="2">
        <v>11.625289626835267</v>
      </c>
      <c r="F344" s="2">
        <v>12.777600509724785</v>
      </c>
      <c r="G344" s="2">
        <v>12.821420475109724</v>
      </c>
      <c r="H344" s="2">
        <v>13.815872888091985</v>
      </c>
    </row>
    <row r="345" spans="1:8" x14ac:dyDescent="0.2">
      <c r="A345" s="16">
        <f>DATE(2019,5,29)</f>
        <v>43614</v>
      </c>
      <c r="B345" s="2">
        <v>14.07524412703458</v>
      </c>
      <c r="C345" s="2">
        <v>8.8699891048019666</v>
      </c>
      <c r="D345" s="2">
        <v>10.35450049565647</v>
      </c>
      <c r="E345" s="2">
        <v>11.650270643493776</v>
      </c>
      <c r="F345" s="2">
        <v>12.806226876242954</v>
      </c>
      <c r="G345" s="2">
        <v>12.850186150505527</v>
      </c>
      <c r="H345" s="2">
        <v>13.847813430750522</v>
      </c>
    </row>
    <row r="346" spans="1:8" x14ac:dyDescent="0.2">
      <c r="A346" s="16">
        <f>DATE(2019,5,30)</f>
        <v>43615</v>
      </c>
      <c r="B346" s="2">
        <v>14.142985988550173</v>
      </c>
      <c r="C346" s="2">
        <v>8.8967931671021461</v>
      </c>
      <c r="D346" s="2">
        <v>10.3860286032033</v>
      </c>
      <c r="E346" s="2">
        <v>11.675257250741966</v>
      </c>
      <c r="F346" s="2">
        <v>12.83486050899889</v>
      </c>
      <c r="G346" s="2">
        <v>12.878959160183046</v>
      </c>
      <c r="H346" s="2">
        <v>13.879762936994178</v>
      </c>
    </row>
    <row r="347" spans="1:8" x14ac:dyDescent="0.2">
      <c r="A347" s="16">
        <f>DATE(2019,5,31)</f>
        <v>43616</v>
      </c>
      <c r="B347" s="2">
        <v>14.320676130424514</v>
      </c>
      <c r="C347" s="2">
        <v>8.9236038286291794</v>
      </c>
      <c r="D347" s="2">
        <v>10.417565718280963</v>
      </c>
      <c r="E347" s="2">
        <v>11.70024944983099</v>
      </c>
      <c r="F347" s="2">
        <v>12.863501409836987</v>
      </c>
      <c r="G347" s="2">
        <v>12.907739506012271</v>
      </c>
      <c r="H347" s="2">
        <v>13.91172140933843</v>
      </c>
    </row>
    <row r="348" spans="1:8" x14ac:dyDescent="0.2">
      <c r="A348" s="16">
        <f>DATE(2019,6,3)</f>
        <v>43619</v>
      </c>
      <c r="B348" s="2">
        <v>14.456020035372076</v>
      </c>
      <c r="C348" s="2">
        <v>8.9504210910078097</v>
      </c>
      <c r="D348" s="2">
        <v>10.449111843462887</v>
      </c>
      <c r="E348" s="2">
        <v>11.718223538037043</v>
      </c>
      <c r="F348" s="2">
        <v>12.885052518305494</v>
      </c>
      <c r="G348" s="2">
        <v>12.929427337730393</v>
      </c>
      <c r="H348" s="2">
        <v>13.93652568208028</v>
      </c>
    </row>
    <row r="349" spans="1:8" x14ac:dyDescent="0.2">
      <c r="A349" s="16">
        <f>DATE(2019,6,4)</f>
        <v>43620</v>
      </c>
      <c r="B349" s="2">
        <v>14.72544948251462</v>
      </c>
      <c r="C349" s="2">
        <v>8.9772449558631848</v>
      </c>
      <c r="D349" s="2">
        <v>10.480666981323239</v>
      </c>
      <c r="E349" s="2">
        <v>11.736200518518135</v>
      </c>
      <c r="F349" s="2">
        <v>12.906607741924313</v>
      </c>
      <c r="G349" s="2">
        <v>12.951119335345783</v>
      </c>
      <c r="H349" s="2">
        <v>13.961335355951499</v>
      </c>
    </row>
    <row r="350" spans="1:8" x14ac:dyDescent="0.2">
      <c r="A350" s="16">
        <f>DATE(2019,6,5)</f>
        <v>43621</v>
      </c>
      <c r="B350" s="2">
        <v>14.611339283866664</v>
      </c>
      <c r="C350" s="2">
        <v>9.0040754248208454</v>
      </c>
      <c r="D350" s="2">
        <v>10.512231134436956</v>
      </c>
      <c r="E350" s="2">
        <v>11.754180391739721</v>
      </c>
      <c r="F350" s="2">
        <v>12.92816708147928</v>
      </c>
      <c r="G350" s="2">
        <v>12.972815499658674</v>
      </c>
      <c r="H350" s="2">
        <v>13.986150432128207</v>
      </c>
    </row>
    <row r="351" spans="1:8" x14ac:dyDescent="0.2">
      <c r="A351" s="16">
        <f>DATE(2019,6,6)</f>
        <v>43622</v>
      </c>
      <c r="B351" s="2">
        <v>14.773724006187017</v>
      </c>
      <c r="C351" s="2">
        <v>9.0309124995067602</v>
      </c>
      <c r="D351" s="2">
        <v>10.543804305379666</v>
      </c>
      <c r="E351" s="2">
        <v>11.77216315816727</v>
      </c>
      <c r="F351" s="2">
        <v>12.949730537756301</v>
      </c>
      <c r="G351" s="2">
        <v>12.9945158314694</v>
      </c>
      <c r="H351" s="2">
        <v>14.010970911786758</v>
      </c>
    </row>
    <row r="352" spans="1:8" x14ac:dyDescent="0.2">
      <c r="A352" s="16">
        <f>DATE(2019,6,7)</f>
        <v>43623</v>
      </c>
      <c r="B352" s="2">
        <v>14.922919222618901</v>
      </c>
      <c r="C352" s="2">
        <v>9.0577561815472496</v>
      </c>
      <c r="D352" s="2">
        <v>10.575386496727734</v>
      </c>
      <c r="E352" s="2">
        <v>11.790148818266299</v>
      </c>
      <c r="F352" s="2">
        <v>12.971298111541429</v>
      </c>
      <c r="G352" s="2">
        <v>13.016220331578454</v>
      </c>
      <c r="H352" s="2">
        <v>14.035796796103741</v>
      </c>
    </row>
    <row r="353" spans="1:8" x14ac:dyDescent="0.2">
      <c r="A353" s="16">
        <f>DATE(2019,6,10)</f>
        <v>43626</v>
      </c>
      <c r="B353" s="2">
        <v>14.932054004082286</v>
      </c>
      <c r="C353" s="2">
        <v>9.0846064725690798</v>
      </c>
      <c r="D353" s="2">
        <v>10.606977711058295</v>
      </c>
      <c r="E353" s="2">
        <v>11.808137372502525</v>
      </c>
      <c r="F353" s="2">
        <v>12.992869803620977</v>
      </c>
      <c r="G353" s="2">
        <v>13.037929000786574</v>
      </c>
      <c r="H353" s="2">
        <v>14.060628086256077</v>
      </c>
    </row>
    <row r="354" spans="1:8" x14ac:dyDescent="0.2">
      <c r="A354" s="16">
        <f>DATE(2019,6,11)</f>
        <v>43627</v>
      </c>
      <c r="B354" s="2">
        <v>15.271504347503463</v>
      </c>
      <c r="C354" s="2">
        <v>9.1114633741993902</v>
      </c>
      <c r="D354" s="2">
        <v>10.638577950949202</v>
      </c>
      <c r="E354" s="2">
        <v>11.826128821341575</v>
      </c>
      <c r="F354" s="2">
        <v>13.014445614781245</v>
      </c>
      <c r="G354" s="2">
        <v>13.059641839894519</v>
      </c>
      <c r="H354" s="2">
        <v>14.085464783420811</v>
      </c>
    </row>
    <row r="355" spans="1:8" x14ac:dyDescent="0.2">
      <c r="A355" s="16">
        <f>DATE(2019,6,12)</f>
        <v>43628</v>
      </c>
      <c r="B355" s="2">
        <v>15.212282067883343</v>
      </c>
      <c r="C355" s="2">
        <v>9.1383268880657287</v>
      </c>
      <c r="D355" s="2">
        <v>10.670187218979033</v>
      </c>
      <c r="E355" s="2">
        <v>11.844123165249275</v>
      </c>
      <c r="F355" s="2">
        <v>13.036025545808805</v>
      </c>
      <c r="G355" s="2">
        <v>13.081358849703273</v>
      </c>
      <c r="H355" s="2">
        <v>14.110306888775348</v>
      </c>
    </row>
    <row r="356" spans="1:8" x14ac:dyDescent="0.2">
      <c r="A356" s="16">
        <f>DATE(2019,6,13)</f>
        <v>43629</v>
      </c>
      <c r="B356" s="2">
        <v>15.40315705504336</v>
      </c>
      <c r="C356" s="2">
        <v>9.1651970157960552</v>
      </c>
      <c r="D356" s="2">
        <v>10.701805517727102</v>
      </c>
      <c r="E356" s="2">
        <v>11.862120404691456</v>
      </c>
      <c r="F356" s="2">
        <v>13.057609597490316</v>
      </c>
      <c r="G356" s="2">
        <v>13.10308003101397</v>
      </c>
      <c r="H356" s="2">
        <v>14.13515440349733</v>
      </c>
    </row>
    <row r="357" spans="1:8" x14ac:dyDescent="0.2">
      <c r="A357" s="16">
        <f>DATE(2019,6,14)</f>
        <v>43630</v>
      </c>
      <c r="B357" s="2">
        <v>15.301560574879725</v>
      </c>
      <c r="C357" s="2">
        <v>9.1920737590187152</v>
      </c>
      <c r="D357" s="2">
        <v>10.733432849773505</v>
      </c>
      <c r="E357" s="2">
        <v>11.880120540134055</v>
      </c>
      <c r="F357" s="2">
        <v>13.079197770612616</v>
      </c>
      <c r="G357" s="2">
        <v>13.12480538462788</v>
      </c>
      <c r="H357" s="2">
        <v>14.160007328764634</v>
      </c>
    </row>
    <row r="358" spans="1:8" x14ac:dyDescent="0.2">
      <c r="A358" s="16">
        <f>DATE(2019,6,17)</f>
        <v>43633</v>
      </c>
      <c r="B358" s="2">
        <v>15.22152404321082</v>
      </c>
      <c r="C358" s="2">
        <v>9.2189571193624484</v>
      </c>
      <c r="D358" s="2">
        <v>10.765069217699018</v>
      </c>
      <c r="E358" s="2">
        <v>11.898123572043072</v>
      </c>
      <c r="F358" s="2">
        <v>13.100790065962697</v>
      </c>
      <c r="G358" s="2">
        <v>13.14653491134643</v>
      </c>
      <c r="H358" s="2">
        <v>14.184865665755408</v>
      </c>
    </row>
    <row r="359" spans="1:8" x14ac:dyDescent="0.2">
      <c r="A359" s="16">
        <f>DATE(2019,6,18)</f>
        <v>43634</v>
      </c>
      <c r="B359" s="2">
        <v>15.484559143328958</v>
      </c>
      <c r="C359" s="2">
        <v>9.2458470984564176</v>
      </c>
      <c r="D359" s="2">
        <v>10.79671462408518</v>
      </c>
      <c r="E359" s="2">
        <v>11.916129500884608</v>
      </c>
      <c r="F359" s="2">
        <v>13.122386484327686</v>
      </c>
      <c r="G359" s="2">
        <v>13.168268611971223</v>
      </c>
      <c r="H359" s="2">
        <v>14.209729415648065</v>
      </c>
    </row>
    <row r="360" spans="1:8" x14ac:dyDescent="0.2">
      <c r="A360" s="16">
        <f>DATE(2019,6,19)</f>
        <v>43635</v>
      </c>
      <c r="B360" s="2">
        <v>15.596180580088403</v>
      </c>
      <c r="C360" s="2">
        <v>9.2727436979301636</v>
      </c>
      <c r="D360" s="2">
        <v>10.828369071514254</v>
      </c>
      <c r="E360" s="2">
        <v>11.934138327124799</v>
      </c>
      <c r="F360" s="2">
        <v>13.143987026494885</v>
      </c>
      <c r="G360" s="2">
        <v>13.190006487304018</v>
      </c>
      <c r="H360" s="2">
        <v>14.23459857962126</v>
      </c>
    </row>
    <row r="361" spans="1:8" x14ac:dyDescent="0.2">
      <c r="A361" s="16">
        <f>DATE(2019,6,21)</f>
        <v>43637</v>
      </c>
      <c r="B361" s="2">
        <v>15.705504339673659</v>
      </c>
      <c r="C361" s="2">
        <v>9.2996469194136502</v>
      </c>
      <c r="D361" s="2">
        <v>10.860032562569266</v>
      </c>
      <c r="E361" s="2">
        <v>11.952150051229914</v>
      </c>
      <c r="F361" s="2">
        <v>13.165591693251733</v>
      </c>
      <c r="G361" s="2">
        <v>13.211748538146706</v>
      </c>
      <c r="H361" s="2">
        <v>14.259473158853941</v>
      </c>
    </row>
    <row r="362" spans="1:8" x14ac:dyDescent="0.2">
      <c r="A362" s="16">
        <f>DATE(2019,6,24)</f>
        <v>43640</v>
      </c>
      <c r="B362" s="2">
        <v>15.69150388890017</v>
      </c>
      <c r="C362" s="2">
        <v>9.3265567645372194</v>
      </c>
      <c r="D362" s="2">
        <v>10.89170509983397</v>
      </c>
      <c r="E362" s="2">
        <v>11.970164673666206</v>
      </c>
      <c r="F362" s="2">
        <v>13.187200485385754</v>
      </c>
      <c r="G362" s="2">
        <v>13.233494765301312</v>
      </c>
      <c r="H362" s="2">
        <v>14.28435315452521</v>
      </c>
    </row>
    <row r="363" spans="1:8" x14ac:dyDescent="0.2">
      <c r="A363" s="16">
        <f>DATE(2019,6,25)</f>
        <v>43641</v>
      </c>
      <c r="B363" s="2">
        <v>15.512993480935222</v>
      </c>
      <c r="C363" s="2">
        <v>9.3534732349316307</v>
      </c>
      <c r="D363" s="2">
        <v>10.923386685892854</v>
      </c>
      <c r="E363" s="2">
        <v>11.988182194900054</v>
      </c>
      <c r="F363" s="2">
        <v>13.208813403684738</v>
      </c>
      <c r="G363" s="2">
        <v>13.255245169570061</v>
      </c>
      <c r="H363" s="2">
        <v>14.309238567814543</v>
      </c>
    </row>
    <row r="364" spans="1:8" x14ac:dyDescent="0.2">
      <c r="A364" s="16">
        <f>DATE(2019,6,26)</f>
        <v>43642</v>
      </c>
      <c r="B364" s="2">
        <v>15.555381663287093</v>
      </c>
      <c r="C364" s="2">
        <v>9.3803963322280683</v>
      </c>
      <c r="D364" s="2">
        <v>10.955077323331142</v>
      </c>
      <c r="E364" s="2">
        <v>12.006202615397955</v>
      </c>
      <c r="F364" s="2">
        <v>13.230430448936549</v>
      </c>
      <c r="G364" s="2">
        <v>13.276999751755293</v>
      </c>
      <c r="H364" s="2">
        <v>14.334129399901618</v>
      </c>
    </row>
    <row r="365" spans="1:8" x14ac:dyDescent="0.2">
      <c r="A365" s="16">
        <f>DATE(2019,6,27)</f>
        <v>43643</v>
      </c>
      <c r="B365" s="2">
        <v>15.657453524935059</v>
      </c>
      <c r="C365" s="2">
        <v>9.4073260580580733</v>
      </c>
      <c r="D365" s="2">
        <v>10.986777014734782</v>
      </c>
      <c r="E365" s="2">
        <v>12.02422593562642</v>
      </c>
      <c r="F365" s="2">
        <v>13.252051621929217</v>
      </c>
      <c r="G365" s="2">
        <v>13.298758512659536</v>
      </c>
      <c r="H365" s="2">
        <v>14.359025651966363</v>
      </c>
    </row>
    <row r="366" spans="1:8" x14ac:dyDescent="0.2">
      <c r="A366" s="16">
        <f>DATE(2019,6,28)</f>
        <v>43644</v>
      </c>
      <c r="B366" s="2">
        <v>15.837063835157839</v>
      </c>
      <c r="C366" s="2">
        <v>9.4342624140536078</v>
      </c>
      <c r="D366" s="2">
        <v>11.018485762690489</v>
      </c>
      <c r="E366" s="2">
        <v>12.042252156052058</v>
      </c>
      <c r="F366" s="2">
        <v>13.273676923450941</v>
      </c>
      <c r="G366" s="2">
        <v>13.320521453085465</v>
      </c>
      <c r="H366" s="2">
        <v>14.383927325188983</v>
      </c>
    </row>
    <row r="367" spans="1:8" x14ac:dyDescent="0.2">
      <c r="A367" s="16">
        <f>DATE(2019,7,1)</f>
        <v>43647</v>
      </c>
      <c r="B367" s="2">
        <v>15.863689858882557</v>
      </c>
      <c r="C367" s="2">
        <v>9.4612054018470282</v>
      </c>
      <c r="D367" s="2">
        <v>11.050203569785721</v>
      </c>
      <c r="E367" s="2">
        <v>12.06456134908256</v>
      </c>
      <c r="F367" s="2">
        <v>13.299633597236893</v>
      </c>
      <c r="G367" s="2">
        <v>13.346617611239052</v>
      </c>
      <c r="H367" s="2">
        <v>14.413204194200713</v>
      </c>
    </row>
    <row r="368" spans="1:8" x14ac:dyDescent="0.2">
      <c r="A368" s="16">
        <f>DATE(2019,7,2)</f>
        <v>43648</v>
      </c>
      <c r="B368" s="2">
        <v>15.769438488711931</v>
      </c>
      <c r="C368" s="2">
        <v>9.4881550230710996</v>
      </c>
      <c r="D368" s="2">
        <v>11.081930438608634</v>
      </c>
      <c r="E368" s="2">
        <v>12.086874984188078</v>
      </c>
      <c r="F368" s="2">
        <v>13.325596218997051</v>
      </c>
      <c r="G368" s="2">
        <v>13.372719778979025</v>
      </c>
      <c r="H368" s="2">
        <v>14.442488556704514</v>
      </c>
    </row>
    <row r="369" spans="1:8" x14ac:dyDescent="0.2">
      <c r="A369" s="16">
        <f>DATE(2019,7,3)</f>
        <v>43649</v>
      </c>
      <c r="B369" s="2">
        <v>15.954734734335396</v>
      </c>
      <c r="C369" s="2">
        <v>9.5151112793590009</v>
      </c>
      <c r="D369" s="2">
        <v>11.113666371748177</v>
      </c>
      <c r="E369" s="2">
        <v>12.109193062253153</v>
      </c>
      <c r="F369" s="2">
        <v>13.351564790094471</v>
      </c>
      <c r="G369" s="2">
        <v>13.398827957689408</v>
      </c>
      <c r="H369" s="2">
        <v>14.471780414618451</v>
      </c>
    </row>
    <row r="370" spans="1:8" x14ac:dyDescent="0.2">
      <c r="A370" s="16">
        <f>DATE(2019,7,4)</f>
        <v>43650</v>
      </c>
      <c r="B370" s="2">
        <v>16.147613780694027</v>
      </c>
      <c r="C370" s="2">
        <v>9.5420741723442948</v>
      </c>
      <c r="D370" s="2">
        <v>11.14541137179399</v>
      </c>
      <c r="E370" s="2">
        <v>12.131515584162432</v>
      </c>
      <c r="F370" s="2">
        <v>13.377539311892406</v>
      </c>
      <c r="G370" s="2">
        <v>13.424942148754404</v>
      </c>
      <c r="H370" s="2">
        <v>14.50107976986097</v>
      </c>
    </row>
    <row r="371" spans="1:8" x14ac:dyDescent="0.2">
      <c r="A371" s="16">
        <f>DATE(2019,7,5)</f>
        <v>43651</v>
      </c>
      <c r="B371" s="2">
        <v>16.342953625324451</v>
      </c>
      <c r="C371" s="2">
        <v>9.5690437036609612</v>
      </c>
      <c r="D371" s="2">
        <v>11.177165441336467</v>
      </c>
      <c r="E371" s="2">
        <v>12.153842550800743</v>
      </c>
      <c r="F371" s="2">
        <v>13.403519785754471</v>
      </c>
      <c r="G371" s="2">
        <v>13.451062353558596</v>
      </c>
      <c r="H371" s="2">
        <v>14.530386624351022</v>
      </c>
    </row>
    <row r="372" spans="1:8" x14ac:dyDescent="0.2">
      <c r="A372" s="16">
        <f>DATE(2019,7,8)</f>
        <v>43654</v>
      </c>
      <c r="B372" s="2">
        <v>16.558655643533228</v>
      </c>
      <c r="C372" s="2">
        <v>9.5960198749433623</v>
      </c>
      <c r="D372" s="2">
        <v>11.208928582966783</v>
      </c>
      <c r="E372" s="2">
        <v>12.176173963053039</v>
      </c>
      <c r="F372" s="2">
        <v>13.429506213044551</v>
      </c>
      <c r="G372" s="2">
        <v>13.47718857348683</v>
      </c>
      <c r="H372" s="2">
        <v>14.559700980008049</v>
      </c>
    </row>
    <row r="373" spans="1:8" x14ac:dyDescent="0.2">
      <c r="A373" s="16">
        <f>DATE(2019,7,9)</f>
        <v>43655</v>
      </c>
      <c r="B373" s="2">
        <v>16.430489066878341</v>
      </c>
      <c r="C373" s="2">
        <v>9.6230026878262755</v>
      </c>
      <c r="D373" s="2">
        <v>11.240700799276793</v>
      </c>
      <c r="E373" s="2">
        <v>12.198509821804594</v>
      </c>
      <c r="F373" s="2">
        <v>13.455498595126937</v>
      </c>
      <c r="G373" s="2">
        <v>13.503320809924357</v>
      </c>
      <c r="H373" s="2">
        <v>14.58902283875203</v>
      </c>
    </row>
    <row r="374" spans="1:8" x14ac:dyDescent="0.2">
      <c r="A374" s="16">
        <f>DATE(2019,7,10)</f>
        <v>43656</v>
      </c>
      <c r="B374" s="2">
        <v>16.651271142125456</v>
      </c>
      <c r="C374" s="2">
        <v>9.6499921439448855</v>
      </c>
      <c r="D374" s="2">
        <v>11.272482092859114</v>
      </c>
      <c r="E374" s="2">
        <v>12.22085012794072</v>
      </c>
      <c r="F374" s="2">
        <v>13.481496933366133</v>
      </c>
      <c r="G374" s="2">
        <v>13.529459064256667</v>
      </c>
      <c r="H374" s="2">
        <v>14.618352202503383</v>
      </c>
    </row>
    <row r="375" spans="1:8" x14ac:dyDescent="0.2">
      <c r="A375" s="16">
        <f>DATE(2019,7,11)</f>
        <v>43657</v>
      </c>
      <c r="B375" s="2">
        <v>16.562929416289318</v>
      </c>
      <c r="C375" s="2">
        <v>9.6769882449347921</v>
      </c>
      <c r="D375" s="2">
        <v>11.304272466307141</v>
      </c>
      <c r="E375" s="2">
        <v>12.243194882346954</v>
      </c>
      <c r="F375" s="2">
        <v>13.507501229127007</v>
      </c>
      <c r="G375" s="2">
        <v>13.555603337869583</v>
      </c>
      <c r="H375" s="2">
        <v>14.647689073183034</v>
      </c>
    </row>
    <row r="376" spans="1:8" x14ac:dyDescent="0.2">
      <c r="A376" s="16">
        <f>DATE(2019,7,12)</f>
        <v>43658</v>
      </c>
      <c r="B376" s="2">
        <v>16.505920922993234</v>
      </c>
      <c r="C376" s="2">
        <v>9.7039909924319101</v>
      </c>
      <c r="D376" s="2">
        <v>11.336071922214908</v>
      </c>
      <c r="E376" s="2">
        <v>12.265544085909053</v>
      </c>
      <c r="F376" s="2">
        <v>13.533511483774729</v>
      </c>
      <c r="G376" s="2">
        <v>13.581753632149306</v>
      </c>
      <c r="H376" s="2">
        <v>14.677033452712431</v>
      </c>
    </row>
    <row r="377" spans="1:8" x14ac:dyDescent="0.2">
      <c r="A377" s="16">
        <f>DATE(2019,7,15)</f>
        <v>43661</v>
      </c>
      <c r="B377" s="2">
        <v>16.387033606488167</v>
      </c>
      <c r="C377" s="2">
        <v>9.7310003880726867</v>
      </c>
      <c r="D377" s="2">
        <v>11.367880463177338</v>
      </c>
      <c r="E377" s="2">
        <v>12.287897739512843</v>
      </c>
      <c r="F377" s="2">
        <v>13.559527698674746</v>
      </c>
      <c r="G377" s="2">
        <v>13.607909948482266</v>
      </c>
      <c r="H377" s="2">
        <v>14.706385343013428</v>
      </c>
    </row>
    <row r="378" spans="1:8" x14ac:dyDescent="0.2">
      <c r="A378" s="16">
        <f>DATE(2019,7,16)</f>
        <v>43662</v>
      </c>
      <c r="B378" s="2">
        <v>16.260246568258374</v>
      </c>
      <c r="C378" s="2">
        <v>9.7580164334938981</v>
      </c>
      <c r="D378" s="2">
        <v>11.399698091789977</v>
      </c>
      <c r="E378" s="2">
        <v>12.310255844044415</v>
      </c>
      <c r="F378" s="2">
        <v>13.58554987519287</v>
      </c>
      <c r="G378" s="2">
        <v>13.634072288255283</v>
      </c>
      <c r="H378" s="2">
        <v>14.73574474600845</v>
      </c>
    </row>
    <row r="379" spans="1:8" x14ac:dyDescent="0.2">
      <c r="A379" s="16">
        <f>DATE(2019,7,17)</f>
        <v>43663</v>
      </c>
      <c r="B379" s="2">
        <v>16.422202515122276</v>
      </c>
      <c r="C379" s="2">
        <v>9.7850391303327502</v>
      </c>
      <c r="D379" s="2">
        <v>11.431524810649174</v>
      </c>
      <c r="E379" s="2">
        <v>12.332618400390016</v>
      </c>
      <c r="F379" s="2">
        <v>13.611578014695214</v>
      </c>
      <c r="G379" s="2">
        <v>13.660240652855469</v>
      </c>
      <c r="H379" s="2">
        <v>14.765111663620377</v>
      </c>
    </row>
    <row r="380" spans="1:8" x14ac:dyDescent="0.2">
      <c r="A380" s="16">
        <f>DATE(2019,7,18)</f>
        <v>43664</v>
      </c>
      <c r="B380" s="2">
        <v>16.696558219411116</v>
      </c>
      <c r="C380" s="2">
        <v>9.8120684802268219</v>
      </c>
      <c r="D380" s="2">
        <v>11.463360622351981</v>
      </c>
      <c r="E380" s="2">
        <v>12.35498540943607</v>
      </c>
      <c r="F380" s="2">
        <v>13.637612118548169</v>
      </c>
      <c r="G380" s="2">
        <v>13.686415043670253</v>
      </c>
      <c r="H380" s="2">
        <v>14.79448609777263</v>
      </c>
    </row>
    <row r="381" spans="1:8" x14ac:dyDescent="0.2">
      <c r="A381" s="16">
        <f>DATE(2019,7,19)</f>
        <v>43665</v>
      </c>
      <c r="B381" s="2">
        <v>16.563940767094198</v>
      </c>
      <c r="C381" s="2">
        <v>9.8391044848141096</v>
      </c>
      <c r="D381" s="2">
        <v>11.495205529496211</v>
      </c>
      <c r="E381" s="2">
        <v>12.377356872069155</v>
      </c>
      <c r="F381" s="2">
        <v>13.66365218811849</v>
      </c>
      <c r="G381" s="2">
        <v>13.712595462087386</v>
      </c>
      <c r="H381" s="2">
        <v>14.823868050389066</v>
      </c>
    </row>
    <row r="382" spans="1:8" x14ac:dyDescent="0.2">
      <c r="A382" s="16">
        <f>DATE(2019,7,22)</f>
        <v>43668</v>
      </c>
      <c r="B382" s="2">
        <v>16.506433589299839</v>
      </c>
      <c r="C382" s="2">
        <v>9.8661471457330165</v>
      </c>
      <c r="D382" s="2">
        <v>11.527059534680406</v>
      </c>
      <c r="E382" s="2">
        <v>12.399732789176054</v>
      </c>
      <c r="F382" s="2">
        <v>13.689698224773217</v>
      </c>
      <c r="G382" s="2">
        <v>13.738781909494957</v>
      </c>
      <c r="H382" s="2">
        <v>14.85325752339406</v>
      </c>
    </row>
    <row r="383" spans="1:8" x14ac:dyDescent="0.2">
      <c r="A383" s="16">
        <f>DATE(2019,7,23)</f>
        <v>43669</v>
      </c>
      <c r="B383" s="2">
        <v>16.275673163484793</v>
      </c>
      <c r="C383" s="2">
        <v>9.8931964646223456</v>
      </c>
      <c r="D383" s="2">
        <v>11.558922640503887</v>
      </c>
      <c r="E383" s="2">
        <v>12.422113161643722</v>
      </c>
      <c r="F383" s="2">
        <v>13.71575022987972</v>
      </c>
      <c r="G383" s="2">
        <v>13.764974387281349</v>
      </c>
      <c r="H383" s="2">
        <v>14.882654518712467</v>
      </c>
    </row>
    <row r="384" spans="1:8" x14ac:dyDescent="0.2">
      <c r="A384" s="16">
        <f>DATE(2019,7,24)</f>
        <v>43670</v>
      </c>
      <c r="B384" s="2">
        <v>16.391400591299977</v>
      </c>
      <c r="C384" s="2">
        <v>9.9202524431213135</v>
      </c>
      <c r="D384" s="2">
        <v>11.590794849566688</v>
      </c>
      <c r="E384" s="2">
        <v>12.44449799035927</v>
      </c>
      <c r="F384" s="2">
        <v>13.741808204805659</v>
      </c>
      <c r="G384" s="2">
        <v>13.79117289683529</v>
      </c>
      <c r="H384" s="2">
        <v>14.912059038269643</v>
      </c>
    </row>
    <row r="385" spans="1:8" x14ac:dyDescent="0.2">
      <c r="A385" s="16">
        <f>DATE(2019,7,25)</f>
        <v>43671</v>
      </c>
      <c r="B385" s="2">
        <v>16.109051953230647</v>
      </c>
      <c r="C385" s="2">
        <v>9.9473150828695456</v>
      </c>
      <c r="D385" s="2">
        <v>11.622676164469571</v>
      </c>
      <c r="E385" s="2">
        <v>12.466887276210015</v>
      </c>
      <c r="F385" s="2">
        <v>13.767872150919015</v>
      </c>
      <c r="G385" s="2">
        <v>13.817377439545808</v>
      </c>
      <c r="H385" s="2">
        <v>14.941471083991441</v>
      </c>
    </row>
    <row r="386" spans="1:8" x14ac:dyDescent="0.2">
      <c r="A386" s="16">
        <f>DATE(2019,7,26)</f>
        <v>43672</v>
      </c>
      <c r="B386" s="2">
        <v>16.125611074934465</v>
      </c>
      <c r="C386" s="2">
        <v>9.9743843855070402</v>
      </c>
      <c r="D386" s="2">
        <v>11.654566587814076</v>
      </c>
      <c r="E386" s="2">
        <v>12.489281020083419</v>
      </c>
      <c r="F386" s="2">
        <v>13.793942069588082</v>
      </c>
      <c r="G386" s="2">
        <v>13.843588016802233</v>
      </c>
      <c r="H386" s="2">
        <v>14.970890657804214</v>
      </c>
    </row>
    <row r="387" spans="1:8" x14ac:dyDescent="0.2">
      <c r="A387" s="16">
        <f>DATE(2019,7,29)</f>
        <v>43675</v>
      </c>
      <c r="B387" s="2">
        <v>16.327536351303529</v>
      </c>
      <c r="C387" s="2">
        <v>10.001460352674219</v>
      </c>
      <c r="D387" s="2">
        <v>11.686466122202456</v>
      </c>
      <c r="E387" s="2">
        <v>12.511679222867157</v>
      </c>
      <c r="F387" s="2">
        <v>13.820017962181486</v>
      </c>
      <c r="G387" s="2">
        <v>13.869804629994253</v>
      </c>
      <c r="H387" s="2">
        <v>15.000317761634795</v>
      </c>
    </row>
    <row r="388" spans="1:8" x14ac:dyDescent="0.2">
      <c r="A388" s="16">
        <f>DATE(2019,7,30)</f>
        <v>43676</v>
      </c>
      <c r="B388" s="2">
        <v>16.451359246160525</v>
      </c>
      <c r="C388" s="2">
        <v>10.028542986011901</v>
      </c>
      <c r="D388" s="2">
        <v>11.718374770237737</v>
      </c>
      <c r="E388" s="2">
        <v>12.534081885449044</v>
      </c>
      <c r="F388" s="2">
        <v>13.846099830068148</v>
      </c>
      <c r="G388" s="2">
        <v>13.89602728051187</v>
      </c>
      <c r="H388" s="2">
        <v>15.029752397410491</v>
      </c>
    </row>
    <row r="389" spans="1:8" x14ac:dyDescent="0.2">
      <c r="A389" s="16">
        <f>DATE(2019,7,31)</f>
        <v>43677</v>
      </c>
      <c r="B389" s="2">
        <v>16.437689698184933</v>
      </c>
      <c r="C389" s="2">
        <v>10.05563228716133</v>
      </c>
      <c r="D389" s="2">
        <v>11.750292534523664</v>
      </c>
      <c r="E389" s="2">
        <v>12.556489008717087</v>
      </c>
      <c r="F389" s="2">
        <v>13.87218767461731</v>
      </c>
      <c r="G389" s="2">
        <v>13.92225596974539</v>
      </c>
      <c r="H389" s="2">
        <v>15.05919456705913</v>
      </c>
    </row>
    <row r="390" spans="1:8" x14ac:dyDescent="0.2">
      <c r="A390" s="16">
        <f>DATE(2019,8,1)</f>
        <v>43678</v>
      </c>
      <c r="B390" s="2">
        <v>16.901610760250584</v>
      </c>
      <c r="C390" s="2">
        <v>10.08272825776413</v>
      </c>
      <c r="D390" s="2">
        <v>11.782219417664752</v>
      </c>
      <c r="E390" s="2">
        <v>12.580145297218561</v>
      </c>
      <c r="F390" s="2">
        <v>13.899540788300071</v>
      </c>
      <c r="G390" s="2">
        <v>13.949750545313933</v>
      </c>
      <c r="H390" s="2">
        <v>15.089916724592767</v>
      </c>
    </row>
    <row r="391" spans="1:8" x14ac:dyDescent="0.2">
      <c r="A391" s="16">
        <f>DATE(2019,8,2)</f>
        <v>43679</v>
      </c>
      <c r="B391" s="2">
        <v>17.105689235107469</v>
      </c>
      <c r="C391" s="2">
        <v>10.107772771823686</v>
      </c>
      <c r="D391" s="2">
        <v>11.812065438095098</v>
      </c>
      <c r="E391" s="2">
        <v>12.603806557623386</v>
      </c>
      <c r="F391" s="2">
        <v>13.926900472444361</v>
      </c>
      <c r="G391" s="2">
        <v>13.977251756562904</v>
      </c>
      <c r="H391" s="2">
        <v>15.120647085303631</v>
      </c>
    </row>
    <row r="392" spans="1:8" x14ac:dyDescent="0.2">
      <c r="A392" s="16">
        <f>DATE(2019,8,5)</f>
        <v>43682</v>
      </c>
      <c r="B392" s="2">
        <v>16.720173493735114</v>
      </c>
      <c r="C392" s="2">
        <v>10.132822983667955</v>
      </c>
      <c r="D392" s="2">
        <v>11.841919427457714</v>
      </c>
      <c r="E392" s="2">
        <v>12.627472790976535</v>
      </c>
      <c r="F392" s="2">
        <v>13.954266728628451</v>
      </c>
      <c r="G392" s="2">
        <v>14.004759605093797</v>
      </c>
      <c r="H392" s="2">
        <v>15.151385651382032</v>
      </c>
    </row>
    <row r="393" spans="1:8" x14ac:dyDescent="0.2">
      <c r="A393" s="16">
        <f>DATE(2019,8,6)</f>
        <v>43683</v>
      </c>
      <c r="B393" s="2">
        <v>17.170429668427943</v>
      </c>
      <c r="C393" s="2">
        <v>10.157878894593185</v>
      </c>
      <c r="D393" s="2">
        <v>11.87178138788032</v>
      </c>
      <c r="E393" s="2">
        <v>12.651143998323144</v>
      </c>
      <c r="F393" s="2">
        <v>13.981639558430992</v>
      </c>
      <c r="G393" s="2">
        <v>14.032274092508491</v>
      </c>
      <c r="H393" s="2">
        <v>15.182132425018914</v>
      </c>
    </row>
    <row r="394" spans="1:8" x14ac:dyDescent="0.2">
      <c r="A394" s="16">
        <f>DATE(2019,8,7)</f>
        <v>43684</v>
      </c>
      <c r="B394" s="2">
        <v>17.293194606452179</v>
      </c>
      <c r="C394" s="2">
        <v>10.182940505895989</v>
      </c>
      <c r="D394" s="2">
        <v>11.90165132149119</v>
      </c>
      <c r="E394" s="2">
        <v>12.674820180708668</v>
      </c>
      <c r="F394" s="2">
        <v>14.009018963431075</v>
      </c>
      <c r="G394" s="2">
        <v>14.059795220409278</v>
      </c>
      <c r="H394" s="2">
        <v>15.212887408405829</v>
      </c>
    </row>
    <row r="395" spans="1:8" x14ac:dyDescent="0.2">
      <c r="A395" s="16">
        <f>DATE(2019,8,8)</f>
        <v>43685</v>
      </c>
      <c r="B395" s="2">
        <v>17.665017496834977</v>
      </c>
      <c r="C395" s="2">
        <v>10.20800781887321</v>
      </c>
      <c r="D395" s="2">
        <v>11.93152923041918</v>
      </c>
      <c r="E395" s="2">
        <v>12.698501339178693</v>
      </c>
      <c r="F395" s="2">
        <v>14.036404945208059</v>
      </c>
      <c r="G395" s="2">
        <v>14.087322990398743</v>
      </c>
      <c r="H395" s="2">
        <v>15.243650603734826</v>
      </c>
    </row>
    <row r="396" spans="1:8" x14ac:dyDescent="0.2">
      <c r="A396" s="16">
        <f>DATE(2019,8,9)</f>
        <v>43686</v>
      </c>
      <c r="B396" s="2">
        <v>17.829401617751149</v>
      </c>
      <c r="C396" s="2">
        <v>10.233080834822017</v>
      </c>
      <c r="D396" s="2">
        <v>11.961415116793717</v>
      </c>
      <c r="E396" s="2">
        <v>12.722187474779068</v>
      </c>
      <c r="F396" s="2">
        <v>14.063797505341814</v>
      </c>
      <c r="G396" s="2">
        <v>14.114857404079983</v>
      </c>
      <c r="H396" s="2">
        <v>15.27442201319864</v>
      </c>
    </row>
    <row r="397" spans="1:8" x14ac:dyDescent="0.2">
      <c r="A397" s="16">
        <f>DATE(2019,8,12)</f>
        <v>43689</v>
      </c>
      <c r="B397" s="2">
        <v>17.665581429772281</v>
      </c>
      <c r="C397" s="2">
        <v>10.258159555039882</v>
      </c>
      <c r="D397" s="2">
        <v>11.991308982744785</v>
      </c>
      <c r="E397" s="2">
        <v>12.745878588555826</v>
      </c>
      <c r="F397" s="2">
        <v>14.091196645412452</v>
      </c>
      <c r="G397" s="2">
        <v>14.142398463056383</v>
      </c>
      <c r="H397" s="2">
        <v>15.305201638990495</v>
      </c>
    </row>
    <row r="398" spans="1:8" x14ac:dyDescent="0.2">
      <c r="A398" s="16">
        <f>DATE(2019,8,13)</f>
        <v>43690</v>
      </c>
      <c r="B398" s="2">
        <v>17.708137393824508</v>
      </c>
      <c r="C398" s="2">
        <v>10.283243980824563</v>
      </c>
      <c r="D398" s="2">
        <v>12.021210830402952</v>
      </c>
      <c r="E398" s="2">
        <v>12.769574681555286</v>
      </c>
      <c r="F398" s="2">
        <v>14.1186023670006</v>
      </c>
      <c r="G398" s="2">
        <v>14.169946168931791</v>
      </c>
      <c r="H398" s="2">
        <v>15.33598948330428</v>
      </c>
    </row>
    <row r="399" spans="1:8" x14ac:dyDescent="0.2">
      <c r="A399" s="16">
        <f>DATE(2019,8,14)</f>
        <v>43691</v>
      </c>
      <c r="B399" s="2">
        <v>17.294098763392984</v>
      </c>
      <c r="C399" s="2">
        <v>10.308334113474116</v>
      </c>
      <c r="D399" s="2">
        <v>12.05112066189935</v>
      </c>
      <c r="E399" s="2">
        <v>12.793275754823918</v>
      </c>
      <c r="F399" s="2">
        <v>14.146014671687146</v>
      </c>
      <c r="G399" s="2">
        <v>14.197500523310371</v>
      </c>
      <c r="H399" s="2">
        <v>15.366785548334438</v>
      </c>
    </row>
    <row r="400" spans="1:8" x14ac:dyDescent="0.2">
      <c r="A400" s="16">
        <f>DATE(2019,8,15)</f>
        <v>43692</v>
      </c>
      <c r="B400" s="2">
        <v>17.330209113790151</v>
      </c>
      <c r="C400" s="2">
        <v>10.333429954286878</v>
      </c>
      <c r="D400" s="2">
        <v>12.081038479365658</v>
      </c>
      <c r="E400" s="2">
        <v>12.816981809408444</v>
      </c>
      <c r="F400" s="2">
        <v>14.173433561053429</v>
      </c>
      <c r="G400" s="2">
        <v>14.225061527796701</v>
      </c>
      <c r="H400" s="2">
        <v>15.397589836275969</v>
      </c>
    </row>
    <row r="401" spans="1:8" x14ac:dyDescent="0.2">
      <c r="A401" s="16">
        <f>DATE(2019,8,16)</f>
        <v>43693</v>
      </c>
      <c r="B401" s="2">
        <v>17.567704110633063</v>
      </c>
      <c r="C401" s="2">
        <v>10.358531504561498</v>
      </c>
      <c r="D401" s="2">
        <v>12.110964284934168</v>
      </c>
      <c r="E401" s="2">
        <v>12.840692846355783</v>
      </c>
      <c r="F401" s="2">
        <v>14.200859036681157</v>
      </c>
      <c r="G401" s="2">
        <v>14.25262918399577</v>
      </c>
      <c r="H401" s="2">
        <v>15.4284023493245</v>
      </c>
    </row>
    <row r="402" spans="1:8" x14ac:dyDescent="0.2">
      <c r="A402" s="16">
        <f>DATE(2019,8,19)</f>
        <v>43696</v>
      </c>
      <c r="B402" s="2">
        <v>17.061152514870638</v>
      </c>
      <c r="C402" s="2">
        <v>10.383638765596913</v>
      </c>
      <c r="D402" s="2">
        <v>12.140898080737683</v>
      </c>
      <c r="E402" s="2">
        <v>12.864408866713116</v>
      </c>
      <c r="F402" s="2">
        <v>14.228291100152402</v>
      </c>
      <c r="G402" s="2">
        <v>14.280203493512934</v>
      </c>
      <c r="H402" s="2">
        <v>15.459223089676245</v>
      </c>
    </row>
    <row r="403" spans="1:8" x14ac:dyDescent="0.2">
      <c r="A403" s="16">
        <f>DATE(2019,8,20)</f>
        <v>43697</v>
      </c>
      <c r="B403" s="2">
        <v>17.225629847842551</v>
      </c>
      <c r="C403" s="2">
        <v>10.408751738692358</v>
      </c>
      <c r="D403" s="2">
        <v>12.170839868909633</v>
      </c>
      <c r="E403" s="2">
        <v>12.888129871527809</v>
      </c>
      <c r="F403" s="2">
        <v>14.255729753049605</v>
      </c>
      <c r="G403" s="2">
        <v>14.307784457953932</v>
      </c>
      <c r="H403" s="2">
        <v>15.490052059527979</v>
      </c>
    </row>
    <row r="404" spans="1:8" x14ac:dyDescent="0.2">
      <c r="A404" s="16">
        <f>DATE(2019,8,21)</f>
        <v>43698</v>
      </c>
      <c r="B404" s="2">
        <v>17.745431537329704</v>
      </c>
      <c r="C404" s="2">
        <v>10.43387042514734</v>
      </c>
      <c r="D404" s="2">
        <v>12.200789651583953</v>
      </c>
      <c r="E404" s="2">
        <v>12.911855861847442</v>
      </c>
      <c r="F404" s="2">
        <v>14.283174996955617</v>
      </c>
      <c r="G404" s="2">
        <v>14.335372078924902</v>
      </c>
      <c r="H404" s="2">
        <v>15.520889261077064</v>
      </c>
    </row>
    <row r="405" spans="1:8" x14ac:dyDescent="0.2">
      <c r="A405" s="16">
        <f>DATE(2019,8,22)</f>
        <v>43699</v>
      </c>
      <c r="B405" s="2">
        <v>17.63069681790823</v>
      </c>
      <c r="C405" s="2">
        <v>10.458994826261758</v>
      </c>
      <c r="D405" s="2">
        <v>12.230747430895272</v>
      </c>
      <c r="E405" s="2">
        <v>12.935586838719848</v>
      </c>
      <c r="F405" s="2">
        <v>14.310626833453655</v>
      </c>
      <c r="G405" s="2">
        <v>14.362966358032359</v>
      </c>
      <c r="H405" s="2">
        <v>15.55173469652147</v>
      </c>
    </row>
    <row r="406" spans="1:8" x14ac:dyDescent="0.2">
      <c r="A406" s="16">
        <f>DATE(2019,8,23)</f>
        <v>43700</v>
      </c>
      <c r="B406" s="2">
        <v>17.283537837476626</v>
      </c>
      <c r="C406" s="2">
        <v>10.48412494333566</v>
      </c>
      <c r="D406" s="2">
        <v>12.260713208978634</v>
      </c>
      <c r="E406" s="2">
        <v>12.959322803193052</v>
      </c>
      <c r="F406" s="2">
        <v>14.33808526412732</v>
      </c>
      <c r="G406" s="2">
        <v>14.390567296883217</v>
      </c>
      <c r="H406" s="2">
        <v>15.582588368059747</v>
      </c>
    </row>
    <row r="407" spans="1:8" x14ac:dyDescent="0.2">
      <c r="A407" s="16">
        <f>DATE(2019,8,26)</f>
        <v>43703</v>
      </c>
      <c r="B407" s="2">
        <v>16.700337968271771</v>
      </c>
      <c r="C407" s="2">
        <v>10.509260777669471</v>
      </c>
      <c r="D407" s="2">
        <v>12.290686987969734</v>
      </c>
      <c r="E407" s="2">
        <v>12.983063756315326</v>
      </c>
      <c r="F407" s="2">
        <v>14.365550290560591</v>
      </c>
      <c r="G407" s="2">
        <v>14.418174897084768</v>
      </c>
      <c r="H407" s="2">
        <v>15.613450277891028</v>
      </c>
    </row>
    <row r="408" spans="1:8" x14ac:dyDescent="0.2">
      <c r="A408" s="16">
        <f>DATE(2019,8,27)</f>
        <v>43704</v>
      </c>
      <c r="B408" s="2">
        <v>16.779041567543441</v>
      </c>
      <c r="C408" s="2">
        <v>10.53440233056393</v>
      </c>
      <c r="D408" s="2">
        <v>12.32066877000484</v>
      </c>
      <c r="E408" s="2">
        <v>13.006809699135147</v>
      </c>
      <c r="F408" s="2">
        <v>14.393021914337822</v>
      </c>
      <c r="G408" s="2">
        <v>14.445789160244704</v>
      </c>
      <c r="H408" s="2">
        <v>15.644320428215043</v>
      </c>
    </row>
    <row r="409" spans="1:8" x14ac:dyDescent="0.2">
      <c r="A409" s="16">
        <f>DATE(2019,8,28)</f>
        <v>43705</v>
      </c>
      <c r="B409" s="2">
        <v>16.653596782916424</v>
      </c>
      <c r="C409" s="2">
        <v>10.559549603320018</v>
      </c>
      <c r="D409" s="2">
        <v>12.350658557220751</v>
      </c>
      <c r="E409" s="2">
        <v>13.030560632701205</v>
      </c>
      <c r="F409" s="2">
        <v>14.420500137043769</v>
      </c>
      <c r="G409" s="2">
        <v>14.473410087971095</v>
      </c>
      <c r="H409" s="2">
        <v>15.675198821232073</v>
      </c>
    </row>
    <row r="410" spans="1:8" x14ac:dyDescent="0.2">
      <c r="A410" s="16">
        <f>DATE(2019,8,29)</f>
        <v>43706</v>
      </c>
      <c r="B410" s="2">
        <v>16.777088774975478</v>
      </c>
      <c r="C410" s="2">
        <v>10.584702597239071</v>
      </c>
      <c r="D410" s="2">
        <v>12.380656351754894</v>
      </c>
      <c r="E410" s="2">
        <v>13.054316558062418</v>
      </c>
      <c r="F410" s="2">
        <v>14.447984960263538</v>
      </c>
      <c r="G410" s="2">
        <v>14.501037681872386</v>
      </c>
      <c r="H410" s="2">
        <v>15.706085459143051</v>
      </c>
    </row>
    <row r="411" spans="1:8" x14ac:dyDescent="0.2">
      <c r="A411" s="16">
        <f>DATE(2019,8,30)</f>
        <v>43707</v>
      </c>
      <c r="B411" s="2">
        <v>17.282423953410397</v>
      </c>
      <c r="C411" s="2">
        <v>10.60986131362267</v>
      </c>
      <c r="D411" s="2">
        <v>12.410662155745221</v>
      </c>
      <c r="E411" s="2">
        <v>13.078077476267923</v>
      </c>
      <c r="F411" s="2">
        <v>14.475476385582642</v>
      </c>
      <c r="G411" s="2">
        <v>14.528671943557447</v>
      </c>
      <c r="H411" s="2">
        <v>15.736980344149432</v>
      </c>
    </row>
    <row r="412" spans="1:8" x14ac:dyDescent="0.2">
      <c r="A412" s="16">
        <f>DATE(2019,9,2)</f>
        <v>43710</v>
      </c>
      <c r="B412" s="2">
        <v>17.224623157640416</v>
      </c>
      <c r="C412" s="2">
        <v>10.635025753772709</v>
      </c>
      <c r="D412" s="2">
        <v>12.440675971330274</v>
      </c>
      <c r="E412" s="2">
        <v>13.092984667931541</v>
      </c>
      <c r="F412" s="2">
        <v>14.494005950333966</v>
      </c>
      <c r="G412" s="2">
        <v>14.547340232638883</v>
      </c>
      <c r="H412" s="2">
        <v>15.758815939990377</v>
      </c>
    </row>
    <row r="413" spans="1:8" x14ac:dyDescent="0.2">
      <c r="A413" s="16">
        <f>DATE(2019,9,3)</f>
        <v>43711</v>
      </c>
      <c r="B413" s="2">
        <v>17.27363405655322</v>
      </c>
      <c r="C413" s="2">
        <v>10.66019591899139</v>
      </c>
      <c r="D413" s="2">
        <v>12.470697800649132</v>
      </c>
      <c r="E413" s="2">
        <v>13.107893824824581</v>
      </c>
      <c r="F413" s="2">
        <v>14.512538514371952</v>
      </c>
      <c r="G413" s="2">
        <v>14.566011564670278</v>
      </c>
      <c r="H413" s="2">
        <v>15.78065565545883</v>
      </c>
    </row>
    <row r="414" spans="1:8" x14ac:dyDescent="0.2">
      <c r="A414" s="16">
        <f>DATE(2019,9,4)</f>
        <v>43712</v>
      </c>
      <c r="B414" s="2">
        <v>17.64641703111025</v>
      </c>
      <c r="C414" s="2">
        <v>10.6853718105812</v>
      </c>
      <c r="D414" s="2">
        <v>12.500727645841515</v>
      </c>
      <c r="E414" s="2">
        <v>13.122804947206101</v>
      </c>
      <c r="F414" s="2">
        <v>14.531074078182082</v>
      </c>
      <c r="G414" s="2">
        <v>14.584685940147635</v>
      </c>
      <c r="H414" s="2">
        <v>15.802499491331989</v>
      </c>
    </row>
    <row r="415" spans="1:8" x14ac:dyDescent="0.2">
      <c r="A415" s="16">
        <f>DATE(2019,9,5)</f>
        <v>43713</v>
      </c>
      <c r="B415" s="2">
        <v>17.387851449065295</v>
      </c>
      <c r="C415" s="2">
        <v>10.710553429844927</v>
      </c>
      <c r="D415" s="2">
        <v>12.53076550904766</v>
      </c>
      <c r="E415" s="2">
        <v>13.13771803533521</v>
      </c>
      <c r="F415" s="2">
        <v>14.549612642249921</v>
      </c>
      <c r="G415" s="2">
        <v>14.603363359567023</v>
      </c>
      <c r="H415" s="2">
        <v>15.824347448387256</v>
      </c>
    </row>
    <row r="416" spans="1:8" x14ac:dyDescent="0.2">
      <c r="A416" s="16">
        <f>DATE(2019,9,6)</f>
        <v>43714</v>
      </c>
      <c r="B416" s="2">
        <v>17.380730048006065</v>
      </c>
      <c r="C416" s="2">
        <v>10.735740778085635</v>
      </c>
      <c r="D416" s="2">
        <v>12.560811392408366</v>
      </c>
      <c r="E416" s="2">
        <v>13.152633089471077</v>
      </c>
      <c r="F416" s="2">
        <v>14.568154207061101</v>
      </c>
      <c r="G416" s="2">
        <v>14.622043823424624</v>
      </c>
      <c r="H416" s="2">
        <v>15.846199527402138</v>
      </c>
    </row>
    <row r="417" spans="1:8" x14ac:dyDescent="0.2">
      <c r="A417" s="16">
        <f>DATE(2019,9,9)</f>
        <v>43717</v>
      </c>
      <c r="B417" s="2">
        <v>16.8255031167315</v>
      </c>
      <c r="C417" s="2">
        <v>10.760933856606725</v>
      </c>
      <c r="D417" s="2">
        <v>12.590865298065056</v>
      </c>
      <c r="E417" s="2">
        <v>13.167550109872872</v>
      </c>
      <c r="F417" s="2">
        <v>14.586698773101348</v>
      </c>
      <c r="G417" s="2">
        <v>14.640727332216684</v>
      </c>
      <c r="H417" s="2">
        <v>15.86805572915433</v>
      </c>
    </row>
    <row r="418" spans="1:8" x14ac:dyDescent="0.2">
      <c r="A418" s="16">
        <f>DATE(2019,9,10)</f>
        <v>43718</v>
      </c>
      <c r="B418" s="2">
        <v>16.619397279662063</v>
      </c>
      <c r="C418" s="2">
        <v>10.786132666711845</v>
      </c>
      <c r="D418" s="2">
        <v>12.620927228159683</v>
      </c>
      <c r="E418" s="2">
        <v>13.18246909679981</v>
      </c>
      <c r="F418" s="2">
        <v>14.605246340856427</v>
      </c>
      <c r="G418" s="2">
        <v>14.659413886439543</v>
      </c>
      <c r="H418" s="2">
        <v>15.889916054421628</v>
      </c>
    </row>
    <row r="419" spans="1:8" x14ac:dyDescent="0.2">
      <c r="A419" s="16">
        <f>DATE(2019,9,11)</f>
        <v>43719</v>
      </c>
      <c r="B419" s="2">
        <v>17.161760947243266</v>
      </c>
      <c r="C419" s="2">
        <v>10.811337209704996</v>
      </c>
      <c r="D419" s="2">
        <v>12.650997184834779</v>
      </c>
      <c r="E419" s="2">
        <v>13.197390050511126</v>
      </c>
      <c r="F419" s="2">
        <v>14.623796910812237</v>
      </c>
      <c r="G419" s="2">
        <v>14.678103486589578</v>
      </c>
      <c r="H419" s="2">
        <v>15.911780503982031</v>
      </c>
    </row>
    <row r="420" spans="1:8" x14ac:dyDescent="0.2">
      <c r="A420" s="16">
        <f>DATE(2019,9,12)</f>
        <v>43720</v>
      </c>
      <c r="B420" s="2">
        <v>17.068152740257347</v>
      </c>
      <c r="C420" s="2">
        <v>10.836547486890424</v>
      </c>
      <c r="D420" s="2">
        <v>12.68107517023347</v>
      </c>
      <c r="E420" s="2">
        <v>13.212312971266083</v>
      </c>
      <c r="F420" s="2">
        <v>14.642350483454679</v>
      </c>
      <c r="G420" s="2">
        <v>14.69679613316328</v>
      </c>
      <c r="H420" s="2">
        <v>15.933649078613611</v>
      </c>
    </row>
    <row r="421" spans="1:8" x14ac:dyDescent="0.2">
      <c r="A421" s="16">
        <f>DATE(2019,9,13)</f>
        <v>43721</v>
      </c>
      <c r="B421" s="2">
        <v>16.629282418174252</v>
      </c>
      <c r="C421" s="2">
        <v>10.861763499572707</v>
      </c>
      <c r="D421" s="2">
        <v>12.711161186499419</v>
      </c>
      <c r="E421" s="2">
        <v>13.22723785932407</v>
      </c>
      <c r="F421" s="2">
        <v>14.660907059269856</v>
      </c>
      <c r="G421" s="2">
        <v>14.715491826657257</v>
      </c>
      <c r="H421" s="2">
        <v>15.955521779094649</v>
      </c>
    </row>
    <row r="422" spans="1:8" x14ac:dyDescent="0.2">
      <c r="A422" s="16">
        <f>DATE(2019,9,16)</f>
        <v>43724</v>
      </c>
      <c r="B422" s="2">
        <v>16.869639025128681</v>
      </c>
      <c r="C422" s="2">
        <v>10.886985249056712</v>
      </c>
      <c r="D422" s="2">
        <v>12.741255235776894</v>
      </c>
      <c r="E422" s="2">
        <v>13.242164714944392</v>
      </c>
      <c r="F422" s="2">
        <v>14.679466638743843</v>
      </c>
      <c r="G422" s="2">
        <v>14.734190567568128</v>
      </c>
      <c r="H422" s="2">
        <v>15.977398606203552</v>
      </c>
    </row>
    <row r="423" spans="1:8" x14ac:dyDescent="0.2">
      <c r="A423" s="16">
        <f>DATE(2019,9,17)</f>
        <v>43725</v>
      </c>
      <c r="B423" s="2">
        <v>17.228580009406969</v>
      </c>
      <c r="C423" s="2">
        <v>10.912212736647597</v>
      </c>
      <c r="D423" s="2">
        <v>12.771357320210708</v>
      </c>
      <c r="E423" s="2">
        <v>13.257093538386444</v>
      </c>
      <c r="F423" s="2">
        <v>14.69802922236283</v>
      </c>
      <c r="G423" s="2">
        <v>14.752892356392634</v>
      </c>
      <c r="H423" s="2">
        <v>15.99927956071887</v>
      </c>
    </row>
    <row r="424" spans="1:8" x14ac:dyDescent="0.2">
      <c r="A424" s="16">
        <f>DATE(2019,9,18)</f>
        <v>43726</v>
      </c>
      <c r="B424" s="2">
        <v>17.371040654810965</v>
      </c>
      <c r="C424" s="2">
        <v>10.937445963650806</v>
      </c>
      <c r="D424" s="2">
        <v>12.801467441946256</v>
      </c>
      <c r="E424" s="2">
        <v>13.272024329909637</v>
      </c>
      <c r="F424" s="2">
        <v>14.716594810613071</v>
      </c>
      <c r="G424" s="2">
        <v>14.771597193627596</v>
      </c>
      <c r="H424" s="2">
        <v>16.021164643419294</v>
      </c>
    </row>
    <row r="425" spans="1:8" x14ac:dyDescent="0.2">
      <c r="A425" s="16">
        <f>DATE(2019,9,19)</f>
        <v>43727</v>
      </c>
      <c r="B425" s="2">
        <v>17.529645628270686</v>
      </c>
      <c r="C425" s="2">
        <v>10.962684931372092</v>
      </c>
      <c r="D425" s="2">
        <v>12.831585603129536</v>
      </c>
      <c r="E425" s="2">
        <v>13.286957089773432</v>
      </c>
      <c r="F425" s="2">
        <v>14.735163403980932</v>
      </c>
      <c r="G425" s="2">
        <v>14.790305079769904</v>
      </c>
      <c r="H425" s="2">
        <v>16.043053855083691</v>
      </c>
    </row>
    <row r="426" spans="1:8" x14ac:dyDescent="0.2">
      <c r="A426" s="16">
        <f>DATE(2019,9,20)</f>
        <v>43728</v>
      </c>
      <c r="B426" s="2">
        <v>17.617763645173024</v>
      </c>
      <c r="C426" s="2">
        <v>10.985845282487029</v>
      </c>
      <c r="D426" s="2">
        <v>12.859592257557839</v>
      </c>
      <c r="E426" s="2">
        <v>13.30189181823731</v>
      </c>
      <c r="F426" s="2">
        <v>14.753735002952807</v>
      </c>
      <c r="G426" s="2">
        <v>14.809016015316523</v>
      </c>
      <c r="H426" s="2">
        <v>16.064947196491055</v>
      </c>
    </row>
    <row r="427" spans="1:8" x14ac:dyDescent="0.2">
      <c r="A427" s="16">
        <f>DATE(2019,9,23)</f>
        <v>43731</v>
      </c>
      <c r="B427" s="2">
        <v>17.668787924490026</v>
      </c>
      <c r="C427" s="2">
        <v>11.00901046767626</v>
      </c>
      <c r="D427" s="2">
        <v>12.887605863698193</v>
      </c>
      <c r="E427" s="2">
        <v>13.316828515560776</v>
      </c>
      <c r="F427" s="2">
        <v>14.772309608015188</v>
      </c>
      <c r="G427" s="2">
        <v>14.827730000764493</v>
      </c>
      <c r="H427" s="2">
        <v>16.086844668420476</v>
      </c>
    </row>
    <row r="428" spans="1:8" x14ac:dyDescent="0.2">
      <c r="A428" s="16">
        <f>DATE(2019,9,24)</f>
        <v>43732</v>
      </c>
      <c r="B428" s="2">
        <v>17.802267588322618</v>
      </c>
      <c r="C428" s="2">
        <v>11.032180487948763</v>
      </c>
      <c r="D428" s="2">
        <v>12.915626423276105</v>
      </c>
      <c r="E428" s="2">
        <v>13.331767182003439</v>
      </c>
      <c r="F428" s="2">
        <v>14.790887219654714</v>
      </c>
      <c r="G428" s="2">
        <v>14.846447036611</v>
      </c>
      <c r="H428" s="2">
        <v>16.108746271651285</v>
      </c>
    </row>
    <row r="429" spans="1:8" x14ac:dyDescent="0.2">
      <c r="A429" s="16">
        <f>DATE(2019,9,25)</f>
        <v>43733</v>
      </c>
      <c r="B429" s="2">
        <v>17.711236694678135</v>
      </c>
      <c r="C429" s="2">
        <v>11.055355344313744</v>
      </c>
      <c r="D429" s="2">
        <v>12.943653938017553</v>
      </c>
      <c r="E429" s="2">
        <v>13.346707817824853</v>
      </c>
      <c r="F429" s="2">
        <v>14.809467838358016</v>
      </c>
      <c r="G429" s="2">
        <v>14.865167123353219</v>
      </c>
      <c r="H429" s="2">
        <v>16.130652006962929</v>
      </c>
    </row>
    <row r="430" spans="1:8" x14ac:dyDescent="0.2">
      <c r="A430" s="16">
        <f>DATE(2019,9,26)</f>
        <v>43734</v>
      </c>
      <c r="B430" s="2">
        <v>17.919463106015865</v>
      </c>
      <c r="C430" s="2">
        <v>11.0785350377806</v>
      </c>
      <c r="D430" s="2">
        <v>12.971688409648907</v>
      </c>
      <c r="E430" s="2">
        <v>13.361650423284654</v>
      </c>
      <c r="F430" s="2">
        <v>14.828051464611812</v>
      </c>
      <c r="G430" s="2">
        <v>14.883890261488464</v>
      </c>
      <c r="H430" s="2">
        <v>16.152561875134964</v>
      </c>
    </row>
    <row r="431" spans="1:8" x14ac:dyDescent="0.2">
      <c r="A431" s="16">
        <f>DATE(2019,9,27)</f>
        <v>43735</v>
      </c>
      <c r="B431" s="2">
        <v>17.894230602524598</v>
      </c>
      <c r="C431" s="2">
        <v>11.101719569358925</v>
      </c>
      <c r="D431" s="2">
        <v>12.99972983989699</v>
      </c>
      <c r="E431" s="2">
        <v>13.376594998642499</v>
      </c>
      <c r="F431" s="2">
        <v>14.846638098902941</v>
      </c>
      <c r="G431" s="2">
        <v>14.902616451514117</v>
      </c>
      <c r="H431" s="2">
        <v>16.174475876947135</v>
      </c>
    </row>
    <row r="432" spans="1:8" x14ac:dyDescent="0.2">
      <c r="A432" s="16">
        <f>DATE(2019,9,30)</f>
        <v>43738</v>
      </c>
      <c r="B432" s="2">
        <v>18.031951414893776</v>
      </c>
      <c r="C432" s="2">
        <v>11.124908940058553</v>
      </c>
      <c r="D432" s="2">
        <v>13.027778230489062</v>
      </c>
      <c r="E432" s="2">
        <v>13.391541544158091</v>
      </c>
      <c r="F432" s="2">
        <v>14.8652277417183</v>
      </c>
      <c r="G432" s="2">
        <v>14.921345693927647</v>
      </c>
      <c r="H432" s="2">
        <v>16.196394013179315</v>
      </c>
    </row>
    <row r="433" spans="1:8" x14ac:dyDescent="0.2">
      <c r="A433" s="16">
        <f>DATE(2019,10,1)</f>
        <v>43739</v>
      </c>
      <c r="B433" s="2">
        <v>18.111750255820525</v>
      </c>
      <c r="C433" s="2">
        <v>11.148103150889499</v>
      </c>
      <c r="D433" s="2">
        <v>13.055833583152765</v>
      </c>
      <c r="E433" s="2">
        <v>13.411162878578663</v>
      </c>
      <c r="F433" s="2">
        <v>14.88855408417904</v>
      </c>
      <c r="G433" s="2">
        <v>14.944813997907413</v>
      </c>
      <c r="H433" s="2">
        <v>16.223104962019995</v>
      </c>
    </row>
    <row r="434" spans="1:8" x14ac:dyDescent="0.2">
      <c r="A434" s="16">
        <f>DATE(2019,10,2)</f>
        <v>43740</v>
      </c>
      <c r="B434" s="2">
        <v>18.06730674763941</v>
      </c>
      <c r="C434" s="2">
        <v>11.171302202862021</v>
      </c>
      <c r="D434" s="2">
        <v>13.083895899616206</v>
      </c>
      <c r="E434" s="2">
        <v>13.430787608285687</v>
      </c>
      <c r="F434" s="2">
        <v>14.911885163654315</v>
      </c>
      <c r="G434" s="2">
        <v>14.96828709439364</v>
      </c>
      <c r="H434" s="2">
        <v>16.249822051109629</v>
      </c>
    </row>
    <row r="435" spans="1:8" x14ac:dyDescent="0.2">
      <c r="A435" s="16">
        <f>DATE(2019,10,3)</f>
        <v>43741</v>
      </c>
      <c r="B435" s="2">
        <v>18.472038154304403</v>
      </c>
      <c r="C435" s="2">
        <v>11.194506096986556</v>
      </c>
      <c r="D435" s="2">
        <v>13.111965181607932</v>
      </c>
      <c r="E435" s="2">
        <v>13.450415733866672</v>
      </c>
      <c r="F435" s="2">
        <v>14.93522098110609</v>
      </c>
      <c r="G435" s="2">
        <v>14.991764984365007</v>
      </c>
      <c r="H435" s="2">
        <v>16.276545281859732</v>
      </c>
    </row>
    <row r="436" spans="1:8" x14ac:dyDescent="0.2">
      <c r="A436" s="16">
        <f>DATE(2019,10,4)</f>
        <v>43742</v>
      </c>
      <c r="B436" s="2">
        <v>18.531768439628362</v>
      </c>
      <c r="C436" s="2">
        <v>11.217714834273783</v>
      </c>
      <c r="D436" s="2">
        <v>13.140041430856897</v>
      </c>
      <c r="E436" s="2">
        <v>13.470047255909257</v>
      </c>
      <c r="F436" s="2">
        <v>14.95856153749653</v>
      </c>
      <c r="G436" s="2">
        <v>15.015247668800423</v>
      </c>
      <c r="H436" s="2">
        <v>16.303274655682156</v>
      </c>
    </row>
    <row r="437" spans="1:8" x14ac:dyDescent="0.2">
      <c r="A437" s="16">
        <f>DATE(2019,10,7)</f>
        <v>43745</v>
      </c>
      <c r="B437" s="2">
        <v>18.159474828364019</v>
      </c>
      <c r="C437" s="2">
        <v>11.240928415734563</v>
      </c>
      <c r="D437" s="2">
        <v>13.168124649092473</v>
      </c>
      <c r="E437" s="2">
        <v>13.489682175001173</v>
      </c>
      <c r="F437" s="2">
        <v>14.981906833788017</v>
      </c>
      <c r="G437" s="2">
        <v>15.038735148678949</v>
      </c>
      <c r="H437" s="2">
        <v>16.330010173989031</v>
      </c>
    </row>
    <row r="438" spans="1:8" x14ac:dyDescent="0.2">
      <c r="A438" s="16">
        <f>DATE(2019,10,8)</f>
        <v>43746</v>
      </c>
      <c r="B438" s="2">
        <v>18.171881352984219</v>
      </c>
      <c r="C438" s="2">
        <v>11.264146842379995</v>
      </c>
      <c r="D438" s="2">
        <v>13.196214838044472</v>
      </c>
      <c r="E438" s="2">
        <v>13.509320491730238</v>
      </c>
      <c r="F438" s="2">
        <v>15.005256870943096</v>
      </c>
      <c r="G438" s="2">
        <v>15.06222742497989</v>
      </c>
      <c r="H438" s="2">
        <v>16.356751838192832</v>
      </c>
    </row>
    <row r="439" spans="1:8" x14ac:dyDescent="0.2">
      <c r="A439" s="16">
        <f>DATE(2019,10,9)</f>
        <v>43747</v>
      </c>
      <c r="B439" s="2">
        <v>18.13600869332921</v>
      </c>
      <c r="C439" s="2">
        <v>11.287370115221362</v>
      </c>
      <c r="D439" s="2">
        <v>13.224311999443159</v>
      </c>
      <c r="E439" s="2">
        <v>13.52896220668438</v>
      </c>
      <c r="F439" s="2">
        <v>15.028611649924507</v>
      </c>
      <c r="G439" s="2">
        <v>15.08572449868273</v>
      </c>
      <c r="H439" s="2">
        <v>16.383499649706359</v>
      </c>
    </row>
    <row r="440" spans="1:8" x14ac:dyDescent="0.2">
      <c r="A440" s="16">
        <f>DATE(2019,10,10)</f>
        <v>43748</v>
      </c>
      <c r="B440" s="2">
        <v>18.029495277224814</v>
      </c>
      <c r="C440" s="2">
        <v>11.310598235270186</v>
      </c>
      <c r="D440" s="2">
        <v>13.252416135019217</v>
      </c>
      <c r="E440" s="2">
        <v>13.548607320451621</v>
      </c>
      <c r="F440" s="2">
        <v>15.051971171695209</v>
      </c>
      <c r="G440" s="2">
        <v>15.109226370767148</v>
      </c>
      <c r="H440" s="2">
        <v>16.410253609942771</v>
      </c>
    </row>
    <row r="441" spans="1:8" x14ac:dyDescent="0.2">
      <c r="A441" s="16">
        <f>DATE(2019,10,11)</f>
        <v>43749</v>
      </c>
      <c r="B441" s="2">
        <v>18.41732267757974</v>
      </c>
      <c r="C441" s="2">
        <v>11.333831203538169</v>
      </c>
      <c r="D441" s="2">
        <v>13.280527246503725</v>
      </c>
      <c r="E441" s="2">
        <v>13.568255833620112</v>
      </c>
      <c r="F441" s="2">
        <v>15.075335437218373</v>
      </c>
      <c r="G441" s="2">
        <v>15.13273304221303</v>
      </c>
      <c r="H441" s="2">
        <v>16.437013720315495</v>
      </c>
    </row>
    <row r="442" spans="1:8" x14ac:dyDescent="0.2">
      <c r="A442" s="16">
        <f>DATE(2019,10,14)</f>
        <v>43752</v>
      </c>
      <c r="B442" s="2">
        <v>18.396671546628539</v>
      </c>
      <c r="C442" s="2">
        <v>11.357069021037258</v>
      </c>
      <c r="D442" s="2">
        <v>13.308645335628254</v>
      </c>
      <c r="E442" s="2">
        <v>13.587907746778072</v>
      </c>
      <c r="F442" s="2">
        <v>15.098704447457312</v>
      </c>
      <c r="G442" s="2">
        <v>15.156244514000459</v>
      </c>
      <c r="H442" s="2">
        <v>16.463779982238314</v>
      </c>
    </row>
    <row r="443" spans="1:8" x14ac:dyDescent="0.2">
      <c r="A443" s="16">
        <f>DATE(2019,10,15)</f>
        <v>43753</v>
      </c>
      <c r="B443" s="2">
        <v>18.229784682015502</v>
      </c>
      <c r="C443" s="2">
        <v>11.380311688779576</v>
      </c>
      <c r="D443" s="2">
        <v>13.336770404124731</v>
      </c>
      <c r="E443" s="2">
        <v>13.607563060513851</v>
      </c>
      <c r="F443" s="2">
        <v>15.122078203375565</v>
      </c>
      <c r="G443" s="2">
        <v>15.17976078710972</v>
      </c>
      <c r="H443" s="2">
        <v>16.490552397125334</v>
      </c>
    </row>
    <row r="444" spans="1:8" x14ac:dyDescent="0.2">
      <c r="A444" s="16">
        <f>DATE(2019,10,16)</f>
        <v>43754</v>
      </c>
      <c r="B444" s="2">
        <v>18.528515338882734</v>
      </c>
      <c r="C444" s="2">
        <v>11.403559207777493</v>
      </c>
      <c r="D444" s="2">
        <v>13.36490245372557</v>
      </c>
      <c r="E444" s="2">
        <v>13.627221775415865</v>
      </c>
      <c r="F444" s="2">
        <v>15.145456705936876</v>
      </c>
      <c r="G444" s="2">
        <v>15.203281862521312</v>
      </c>
      <c r="H444" s="2">
        <v>16.517330966390986</v>
      </c>
    </row>
    <row r="445" spans="1:8" x14ac:dyDescent="0.2">
      <c r="A445" s="16">
        <f>DATE(2019,10,17)</f>
        <v>43755</v>
      </c>
      <c r="B445" s="2">
        <v>18.500309370813085</v>
      </c>
      <c r="C445" s="2">
        <v>11.426811579043571</v>
      </c>
      <c r="D445" s="2">
        <v>13.393041486163604</v>
      </c>
      <c r="E445" s="2">
        <v>13.646883892072671</v>
      </c>
      <c r="F445" s="2">
        <v>15.168839956105161</v>
      </c>
      <c r="G445" s="2">
        <v>15.22680774121592</v>
      </c>
      <c r="H445" s="2">
        <v>16.544115691450024</v>
      </c>
    </row>
    <row r="446" spans="1:8" x14ac:dyDescent="0.2">
      <c r="A446" s="16">
        <f>DATE(2019,10,18)</f>
        <v>43756</v>
      </c>
      <c r="B446" s="2">
        <v>18.850027022174999</v>
      </c>
      <c r="C446" s="2">
        <v>11.450068803590584</v>
      </c>
      <c r="D446" s="2">
        <v>13.421187503172073</v>
      </c>
      <c r="E446" s="2">
        <v>13.666549411072904</v>
      </c>
      <c r="F446" s="2">
        <v>15.192227954844562</v>
      </c>
      <c r="G446" s="2">
        <v>15.250338424174426</v>
      </c>
      <c r="H446" s="2">
        <v>16.570906573717537</v>
      </c>
    </row>
    <row r="447" spans="1:8" x14ac:dyDescent="0.2">
      <c r="A447" s="16">
        <f>DATE(2019,10,21)</f>
        <v>43759</v>
      </c>
      <c r="B447" s="2">
        <v>18.740498196067112</v>
      </c>
      <c r="C447" s="2">
        <v>11.473330882431476</v>
      </c>
      <c r="D447" s="2">
        <v>13.44934050648463</v>
      </c>
      <c r="E447" s="2">
        <v>13.686218333005318</v>
      </c>
      <c r="F447" s="2">
        <v>15.21562070311937</v>
      </c>
      <c r="G447" s="2">
        <v>15.273873912377933</v>
      </c>
      <c r="H447" s="2">
        <v>16.597703614608903</v>
      </c>
    </row>
    <row r="448" spans="1:8" x14ac:dyDescent="0.2">
      <c r="A448" s="16">
        <f>DATE(2019,10,22)</f>
        <v>43760</v>
      </c>
      <c r="B448" s="2">
        <v>19.080037090941239</v>
      </c>
      <c r="C448" s="2">
        <v>11.496597816579547</v>
      </c>
      <c r="D448" s="2">
        <v>13.477500497835493</v>
      </c>
      <c r="E448" s="2">
        <v>13.705890658458753</v>
      </c>
      <c r="F448" s="2">
        <v>15.239018201894128</v>
      </c>
      <c r="G448" s="2">
        <v>15.297414206807701</v>
      </c>
      <c r="H448" s="2">
        <v>16.624506815539885</v>
      </c>
    </row>
    <row r="449" spans="1:8" x14ac:dyDescent="0.2">
      <c r="A449" s="16">
        <f>DATE(2019,10,23)</f>
        <v>43761</v>
      </c>
      <c r="B449" s="2">
        <v>19.178604179293046</v>
      </c>
      <c r="C449" s="2">
        <v>11.519869607048117</v>
      </c>
      <c r="D449" s="2">
        <v>13.505667478959117</v>
      </c>
      <c r="E449" s="2">
        <v>13.725566388022138</v>
      </c>
      <c r="F449" s="2">
        <v>15.262420452133529</v>
      </c>
      <c r="G449" s="2">
        <v>15.320959308445238</v>
      </c>
      <c r="H449" s="2">
        <v>16.651316177926525</v>
      </c>
    </row>
    <row r="450" spans="1:8" x14ac:dyDescent="0.2">
      <c r="A450" s="16">
        <f>DATE(2019,10,24)</f>
        <v>43762</v>
      </c>
      <c r="B450" s="2">
        <v>19.136630790589269</v>
      </c>
      <c r="C450" s="2">
        <v>11.543146254850821</v>
      </c>
      <c r="D450" s="2">
        <v>13.53384145159049</v>
      </c>
      <c r="E450" s="2">
        <v>13.745245522284533</v>
      </c>
      <c r="F450" s="2">
        <v>15.285827454802492</v>
      </c>
      <c r="G450" s="2">
        <v>15.34450921827224</v>
      </c>
      <c r="H450" s="2">
        <v>16.678131703185194</v>
      </c>
    </row>
    <row r="451" spans="1:8" x14ac:dyDescent="0.2">
      <c r="A451" s="16">
        <f>DATE(2019,10,25)</f>
        <v>43763</v>
      </c>
      <c r="B451" s="2">
        <v>19.346395200846867</v>
      </c>
      <c r="C451" s="2">
        <v>11.566427761001496</v>
      </c>
      <c r="D451" s="2">
        <v>13.562022417465046</v>
      </c>
      <c r="E451" s="2">
        <v>13.764928061835112</v>
      </c>
      <c r="F451" s="2">
        <v>15.30923921086611</v>
      </c>
      <c r="G451" s="2">
        <v>15.36806393727057</v>
      </c>
      <c r="H451" s="2">
        <v>16.704953392732591</v>
      </c>
    </row>
    <row r="452" spans="1:8" x14ac:dyDescent="0.2">
      <c r="A452" s="16">
        <f>DATE(2019,10,28)</f>
        <v>43766</v>
      </c>
      <c r="B452" s="2">
        <v>19.418084592923424</v>
      </c>
      <c r="C452" s="2">
        <v>11.589714126514195</v>
      </c>
      <c r="D452" s="2">
        <v>13.5902103783186</v>
      </c>
      <c r="E452" s="2">
        <v>13.784614007263096</v>
      </c>
      <c r="F452" s="2">
        <v>15.332655721289701</v>
      </c>
      <c r="G452" s="2">
        <v>15.391623466422354</v>
      </c>
      <c r="H452" s="2">
        <v>16.731781247985776</v>
      </c>
    </row>
    <row r="453" spans="1:8" x14ac:dyDescent="0.2">
      <c r="A453" s="16">
        <f>DATE(2019,10,29)</f>
        <v>43767</v>
      </c>
      <c r="B453" s="2">
        <v>19.462043398414639</v>
      </c>
      <c r="C453" s="2">
        <v>11.613005352403173</v>
      </c>
      <c r="D453" s="2">
        <v>13.618405335887431</v>
      </c>
      <c r="E453" s="2">
        <v>13.804303359157855</v>
      </c>
      <c r="F453" s="2">
        <v>15.356076987038737</v>
      </c>
      <c r="G453" s="2">
        <v>15.41518780670985</v>
      </c>
      <c r="H453" s="2">
        <v>16.758615270362085</v>
      </c>
    </row>
    <row r="454" spans="1:8" x14ac:dyDescent="0.2">
      <c r="A454" s="16">
        <f>DATE(2019,10,30)</f>
        <v>43768</v>
      </c>
      <c r="B454" s="2">
        <v>19.756938379187794</v>
      </c>
      <c r="C454" s="2">
        <v>11.636301439682907</v>
      </c>
      <c r="D454" s="2">
        <v>13.64660729190823</v>
      </c>
      <c r="E454" s="2">
        <v>13.82399611810885</v>
      </c>
      <c r="F454" s="2">
        <v>15.37950300907891</v>
      </c>
      <c r="G454" s="2">
        <v>15.438756959115564</v>
      </c>
      <c r="H454" s="2">
        <v>16.785455461279209</v>
      </c>
    </row>
    <row r="455" spans="1:8" x14ac:dyDescent="0.2">
      <c r="A455" s="16">
        <f>DATE(2019,10,31)</f>
        <v>43769</v>
      </c>
      <c r="B455" s="2">
        <v>19.878892372327027</v>
      </c>
      <c r="C455" s="2">
        <v>11.65960238936805</v>
      </c>
      <c r="D455" s="2">
        <v>13.67481624811815</v>
      </c>
      <c r="E455" s="2">
        <v>13.843692284705632</v>
      </c>
      <c r="F455" s="2">
        <v>15.402933788376115</v>
      </c>
      <c r="G455" s="2">
        <v>15.462330924622192</v>
      </c>
      <c r="H455" s="2">
        <v>16.812301822155163</v>
      </c>
    </row>
    <row r="456" spans="1:8" x14ac:dyDescent="0.2">
      <c r="A456" s="16">
        <f>DATE(2019,11,1)</f>
        <v>43770</v>
      </c>
      <c r="B456" s="2">
        <v>20.071300697804141</v>
      </c>
      <c r="C456" s="2">
        <v>11.680800818748359</v>
      </c>
      <c r="D456" s="2">
        <v>13.700886704105564</v>
      </c>
      <c r="E456" s="2">
        <v>13.89207604200171</v>
      </c>
      <c r="F456" s="2">
        <v>15.455447249756006</v>
      </c>
      <c r="G456" s="2">
        <v>15.515002627336161</v>
      </c>
      <c r="H456" s="2">
        <v>16.868588183558163</v>
      </c>
    </row>
    <row r="457" spans="1:8" x14ac:dyDescent="0.2">
      <c r="A457" s="16">
        <f>DATE(2019,11,4)</f>
        <v>43773</v>
      </c>
      <c r="B457" s="2">
        <v>19.845438565518702</v>
      </c>
      <c r="C457" s="2">
        <v>11.702003272622742</v>
      </c>
      <c r="D457" s="2">
        <v>13.726963139154114</v>
      </c>
      <c r="E457" s="2">
        <v>13.940480362474572</v>
      </c>
      <c r="F457" s="2">
        <v>15.507984607093594</v>
      </c>
      <c r="G457" s="2">
        <v>15.567698357871549</v>
      </c>
      <c r="H457" s="2">
        <v>16.924901666714877</v>
      </c>
    </row>
    <row r="458" spans="1:8" x14ac:dyDescent="0.2">
      <c r="A458" s="16">
        <f>DATE(2019,11,5)</f>
        <v>43774</v>
      </c>
      <c r="B458" s="2">
        <v>19.656176146923119</v>
      </c>
      <c r="C458" s="2">
        <v>11.723209751755226</v>
      </c>
      <c r="D458" s="2">
        <v>13.753045554635056</v>
      </c>
      <c r="E458" s="2">
        <v>13.988905254863605</v>
      </c>
      <c r="F458" s="2">
        <v>15.560545871262631</v>
      </c>
      <c r="G458" s="2">
        <v>15.620418127189373</v>
      </c>
      <c r="H458" s="2">
        <v>16.981242284693998</v>
      </c>
    </row>
    <row r="459" spans="1:8" x14ac:dyDescent="0.2">
      <c r="A459" s="16">
        <f>DATE(2019,11,6)</f>
        <v>43775</v>
      </c>
      <c r="B459" s="2">
        <v>19.665693097815097</v>
      </c>
      <c r="C459" s="2">
        <v>11.744420256910026</v>
      </c>
      <c r="D459" s="2">
        <v>13.779133951919942</v>
      </c>
      <c r="E459" s="2">
        <v>14.037350727911901</v>
      </c>
      <c r="F459" s="2">
        <v>15.613131053141769</v>
      </c>
      <c r="G459" s="2">
        <v>15.673161946255654</v>
      </c>
      <c r="H459" s="2">
        <v>17.037610050570517</v>
      </c>
    </row>
    <row r="460" spans="1:8" x14ac:dyDescent="0.2">
      <c r="A460" s="16">
        <f>DATE(2019,11,7)</f>
        <v>43776</v>
      </c>
      <c r="B460" s="2">
        <v>19.523008743477298</v>
      </c>
      <c r="C460" s="2">
        <v>11.765634788851465</v>
      </c>
      <c r="D460" s="2">
        <v>13.805228332380649</v>
      </c>
      <c r="E460" s="2">
        <v>14.085816790366289</v>
      </c>
      <c r="F460" s="2">
        <v>15.66574016361464</v>
      </c>
      <c r="G460" s="2">
        <v>15.72592982604144</v>
      </c>
      <c r="H460" s="2">
        <v>17.094004977425747</v>
      </c>
    </row>
    <row r="461" spans="1:8" x14ac:dyDescent="0.2">
      <c r="A461" s="16">
        <f>DATE(2019,11,8)</f>
        <v>43777</v>
      </c>
      <c r="B461" s="2">
        <v>19.07549300322351</v>
      </c>
      <c r="C461" s="2">
        <v>11.786853348344041</v>
      </c>
      <c r="D461" s="2">
        <v>13.83132869738939</v>
      </c>
      <c r="E461" s="2">
        <v>14.13430345097728</v>
      </c>
      <c r="F461" s="2">
        <v>15.718373213569814</v>
      </c>
      <c r="G461" s="2">
        <v>15.778721777522774</v>
      </c>
      <c r="H461" s="2">
        <v>17.150427078347263</v>
      </c>
    </row>
    <row r="462" spans="1:8" x14ac:dyDescent="0.2">
      <c r="A462" s="16">
        <f>DATE(2019,11,11)</f>
        <v>43780</v>
      </c>
      <c r="B462" s="2">
        <v>19.299425645954948</v>
      </c>
      <c r="C462" s="2">
        <v>11.808075936152362</v>
      </c>
      <c r="D462" s="2">
        <v>13.857435048318667</v>
      </c>
      <c r="E462" s="2">
        <v>14.182810718499139</v>
      </c>
      <c r="F462" s="2">
        <v>15.771030213900827</v>
      </c>
      <c r="G462" s="2">
        <v>15.831537811680718</v>
      </c>
      <c r="H462" s="2">
        <v>17.20687636642899</v>
      </c>
    </row>
    <row r="463" spans="1:8" x14ac:dyDescent="0.2">
      <c r="A463" s="16">
        <f>DATE(2019,11,12)</f>
        <v>43781</v>
      </c>
      <c r="B463" s="2">
        <v>18.901755052512925</v>
      </c>
      <c r="C463" s="2">
        <v>11.829302553041199</v>
      </c>
      <c r="D463" s="2">
        <v>13.883547386541316</v>
      </c>
      <c r="E463" s="2">
        <v>14.231338601689837</v>
      </c>
      <c r="F463" s="2">
        <v>15.823711175506141</v>
      </c>
      <c r="G463" s="2">
        <v>15.884377939501304</v>
      </c>
      <c r="H463" s="2">
        <v>17.263352854771139</v>
      </c>
    </row>
    <row r="464" spans="1:8" x14ac:dyDescent="0.2">
      <c r="A464" s="16">
        <f>DATE(2019,11,13)</f>
        <v>43782</v>
      </c>
      <c r="B464" s="2">
        <v>18.760114673199514</v>
      </c>
      <c r="C464" s="2">
        <v>11.850533199775469</v>
      </c>
      <c r="D464" s="2">
        <v>13.909665713430464</v>
      </c>
      <c r="E464" s="2">
        <v>14.27988710931105</v>
      </c>
      <c r="F464" s="2">
        <v>15.876416109289226</v>
      </c>
      <c r="G464" s="2">
        <v>15.937242171975607</v>
      </c>
      <c r="H464" s="2">
        <v>17.319856556480229</v>
      </c>
    </row>
    <row r="465" spans="1:8" x14ac:dyDescent="0.2">
      <c r="A465" s="16">
        <f>DATE(2019,11,14)</f>
        <v>43783</v>
      </c>
      <c r="B465" s="2">
        <v>18.996057689314227</v>
      </c>
      <c r="C465" s="2">
        <v>11.871767877120254</v>
      </c>
      <c r="D465" s="2">
        <v>13.935790030359563</v>
      </c>
      <c r="E465" s="2">
        <v>14.32845625012822</v>
      </c>
      <c r="F465" s="2">
        <v>15.929145026158475</v>
      </c>
      <c r="G465" s="2">
        <v>15.990130520099701</v>
      </c>
      <c r="H465" s="2">
        <v>17.37638748466912</v>
      </c>
    </row>
    <row r="466" spans="1:8" x14ac:dyDescent="0.2">
      <c r="A466" s="16">
        <f>DATE(2019,11,18)</f>
        <v>43787</v>
      </c>
      <c r="B466" s="2">
        <v>18.861012062945036</v>
      </c>
      <c r="C466" s="2">
        <v>11.893006585840737</v>
      </c>
      <c r="D466" s="2">
        <v>13.961920338702406</v>
      </c>
      <c r="E466" s="2">
        <v>14.377046032910457</v>
      </c>
      <c r="F466" s="2">
        <v>15.981897937027266</v>
      </c>
      <c r="G466" s="2">
        <v>16.043042994874689</v>
      </c>
      <c r="H466" s="2">
        <v>17.432945652456965</v>
      </c>
    </row>
    <row r="467" spans="1:8" x14ac:dyDescent="0.2">
      <c r="A467" s="16">
        <f>DATE(2019,11,19)</f>
        <v>43788</v>
      </c>
      <c r="B467" s="2">
        <v>18.775294256478237</v>
      </c>
      <c r="C467" s="2">
        <v>11.914249326702263</v>
      </c>
      <c r="D467" s="2">
        <v>13.988056639833045</v>
      </c>
      <c r="E467" s="2">
        <v>14.425656466430659</v>
      </c>
      <c r="F467" s="2">
        <v>16.034674852813914</v>
      </c>
      <c r="G467" s="2">
        <v>16.095979607306688</v>
      </c>
      <c r="H467" s="2">
        <v>17.489531072969243</v>
      </c>
    </row>
    <row r="468" spans="1:8" x14ac:dyDescent="0.2">
      <c r="A468" s="16">
        <f>DATE(2019,11,20)</f>
        <v>43789</v>
      </c>
      <c r="B468" s="2">
        <v>18.75545407041206</v>
      </c>
      <c r="C468" s="2">
        <v>11.935496100470354</v>
      </c>
      <c r="D468" s="2">
        <v>14.01419893512592</v>
      </c>
      <c r="E468" s="2">
        <v>14.474287559465404</v>
      </c>
      <c r="F468" s="2">
        <v>16.08747578444174</v>
      </c>
      <c r="G468" s="2">
        <v>16.148940368406816</v>
      </c>
      <c r="H468" s="2">
        <v>17.546143759337763</v>
      </c>
    </row>
    <row r="469" spans="1:8" x14ac:dyDescent="0.2">
      <c r="A469" s="16">
        <f>DATE(2019,11,21)</f>
        <v>43790</v>
      </c>
      <c r="B469" s="2">
        <v>18.790105652136766</v>
      </c>
      <c r="C469" s="2">
        <v>11.956746907910643</v>
      </c>
      <c r="D469" s="2">
        <v>14.040347225955706</v>
      </c>
      <c r="E469" s="2">
        <v>14.52293932079507</v>
      </c>
      <c r="F469" s="2">
        <v>16.140300742839031</v>
      </c>
      <c r="G469" s="2">
        <v>16.201925289191287</v>
      </c>
      <c r="H469" s="2">
        <v>17.6027837247007</v>
      </c>
    </row>
    <row r="470" spans="1:8" x14ac:dyDescent="0.2">
      <c r="A470" s="16">
        <f>DATE(2019,11,22)</f>
        <v>43791</v>
      </c>
      <c r="B470" s="2">
        <v>19.050148645265374</v>
      </c>
      <c r="C470" s="2">
        <v>11.978001749788914</v>
      </c>
      <c r="D470" s="2">
        <v>14.06650151369746</v>
      </c>
      <c r="E470" s="2">
        <v>14.571611759203607</v>
      </c>
      <c r="F470" s="2">
        <v>16.19314973893897</v>
      </c>
      <c r="G470" s="2">
        <v>16.254934380681195</v>
      </c>
      <c r="H470" s="2">
        <v>17.659450982202429</v>
      </c>
    </row>
    <row r="471" spans="1:8" x14ac:dyDescent="0.2">
      <c r="A471" s="16">
        <f>DATE(2019,11,25)</f>
        <v>43794</v>
      </c>
      <c r="B471" s="2">
        <v>18.852921256506018</v>
      </c>
      <c r="C471" s="2">
        <v>11.99926062687109</v>
      </c>
      <c r="D471" s="2">
        <v>14.092661799726525</v>
      </c>
      <c r="E471" s="2">
        <v>14.620304883478918</v>
      </c>
      <c r="F471" s="2">
        <v>16.246022783679859</v>
      </c>
      <c r="G471" s="2">
        <v>16.307967653902832</v>
      </c>
      <c r="H471" s="2">
        <v>17.716145544993832</v>
      </c>
    </row>
    <row r="472" spans="1:8" x14ac:dyDescent="0.2">
      <c r="A472" s="16">
        <f>DATE(2019,11,26)</f>
        <v>43795</v>
      </c>
      <c r="B472" s="2">
        <v>18.334014402754061</v>
      </c>
      <c r="C472" s="2">
        <v>12.020523539923245</v>
      </c>
      <c r="D472" s="2">
        <v>14.118828085418555</v>
      </c>
      <c r="E472" s="2">
        <v>14.669018702412483</v>
      </c>
      <c r="F472" s="2">
        <v>16.298919888004871</v>
      </c>
      <c r="G472" s="2">
        <v>16.361025119887397</v>
      </c>
      <c r="H472" s="2">
        <v>17.772867426232008</v>
      </c>
    </row>
    <row r="473" spans="1:8" x14ac:dyDescent="0.2">
      <c r="A473" s="16">
        <f>DATE(2019,11,27)</f>
        <v>43796</v>
      </c>
      <c r="B473" s="2">
        <v>18.245169331816879</v>
      </c>
      <c r="C473" s="2">
        <v>12.041790489711635</v>
      </c>
      <c r="D473" s="2">
        <v>14.145000372149539</v>
      </c>
      <c r="E473" s="2">
        <v>14.71775322479958</v>
      </c>
      <c r="F473" s="2">
        <v>16.351841062862182</v>
      </c>
      <c r="G473" s="2">
        <v>16.414106789671191</v>
      </c>
      <c r="H473" s="2">
        <v>17.829616639080449</v>
      </c>
    </row>
    <row r="474" spans="1:8" x14ac:dyDescent="0.2">
      <c r="A474" s="16">
        <f>DATE(2019,11,28)</f>
        <v>43797</v>
      </c>
      <c r="B474" s="2">
        <v>18.513456931276483</v>
      </c>
      <c r="C474" s="2">
        <v>12.0630614770026</v>
      </c>
      <c r="D474" s="2">
        <v>14.171178661295759</v>
      </c>
      <c r="E474" s="2">
        <v>14.766508459439187</v>
      </c>
      <c r="F474" s="2">
        <v>16.404786319204945</v>
      </c>
      <c r="G474" s="2">
        <v>16.467212674295517</v>
      </c>
      <c r="H474" s="2">
        <v>17.886393196708973</v>
      </c>
    </row>
    <row r="475" spans="1:8" x14ac:dyDescent="0.2">
      <c r="A475" s="16">
        <f>DATE(2019,11,29)</f>
        <v>43798</v>
      </c>
      <c r="B475" s="2">
        <v>18.567594493255513</v>
      </c>
      <c r="C475" s="2">
        <v>12.084336502562666</v>
      </c>
      <c r="D475" s="2">
        <v>14.197362954233816</v>
      </c>
      <c r="E475" s="2">
        <v>14.815284415134045</v>
      </c>
      <c r="F475" s="2">
        <v>16.457755667991279</v>
      </c>
      <c r="G475" s="2">
        <v>16.520342784806697</v>
      </c>
      <c r="H475" s="2">
        <v>17.943197112293706</v>
      </c>
    </row>
    <row r="476" spans="1:8" x14ac:dyDescent="0.2">
      <c r="A476" s="16">
        <f>DATE(2019,12,2)</f>
        <v>43801</v>
      </c>
      <c r="B476" s="2">
        <v>18.610812262903529</v>
      </c>
      <c r="C476" s="2">
        <v>12.105615567158479</v>
      </c>
      <c r="D476" s="2">
        <v>14.223553252340659</v>
      </c>
      <c r="E476" s="2">
        <v>14.899483474756803</v>
      </c>
      <c r="F476" s="2">
        <v>16.546659015458467</v>
      </c>
      <c r="G476" s="2">
        <v>16.609426367158211</v>
      </c>
      <c r="H476" s="2">
        <v>18.036397306557038</v>
      </c>
    </row>
    <row r="477" spans="1:8" x14ac:dyDescent="0.2">
      <c r="A477" s="16">
        <f>DATE(2019,12,3)</f>
        <v>43802</v>
      </c>
      <c r="B477" s="2">
        <v>19.005691155275859</v>
      </c>
      <c r="C477" s="2">
        <v>12.126898671556875</v>
      </c>
      <c r="D477" s="2">
        <v>14.249749556993496</v>
      </c>
      <c r="E477" s="2">
        <v>14.983744281225174</v>
      </c>
      <c r="F477" s="2">
        <v>16.635630231356945</v>
      </c>
      <c r="G477" s="2">
        <v>16.698578056798574</v>
      </c>
      <c r="H477" s="2">
        <v>18.129671148783299</v>
      </c>
    </row>
    <row r="478" spans="1:8" x14ac:dyDescent="0.2">
      <c r="A478" s="16">
        <f>DATE(2019,12,4)</f>
        <v>43803</v>
      </c>
      <c r="B478" s="2">
        <v>19.147145110477769</v>
      </c>
      <c r="C478" s="2">
        <v>12.148185816524769</v>
      </c>
      <c r="D478" s="2">
        <v>14.275951869569914</v>
      </c>
      <c r="E478" s="2">
        <v>15.068066879820829</v>
      </c>
      <c r="F478" s="2">
        <v>16.724669367497214</v>
      </c>
      <c r="G478" s="2">
        <v>16.78779790579803</v>
      </c>
      <c r="H478" s="2">
        <v>18.223018697170069</v>
      </c>
    </row>
    <row r="479" spans="1:8" x14ac:dyDescent="0.2">
      <c r="A479" s="16">
        <f>DATE(2019,12,5)</f>
        <v>43804</v>
      </c>
      <c r="B479" s="2">
        <v>19.261259969728517</v>
      </c>
      <c r="C479" s="2">
        <v>12.169477002829288</v>
      </c>
      <c r="D479" s="2">
        <v>14.302160191447767</v>
      </c>
      <c r="E479" s="2">
        <v>15.152451315858627</v>
      </c>
      <c r="F479" s="2">
        <v>16.813776475729302</v>
      </c>
      <c r="G479" s="2">
        <v>16.877085966266669</v>
      </c>
      <c r="H479" s="2">
        <v>18.316440009960889</v>
      </c>
    </row>
    <row r="480" spans="1:8" x14ac:dyDescent="0.2">
      <c r="A480" s="16">
        <f>DATE(2019,12,6)</f>
        <v>43805</v>
      </c>
      <c r="B480" s="2">
        <v>19.675554933313343</v>
      </c>
      <c r="C480" s="2">
        <v>12.190772231237657</v>
      </c>
      <c r="D480" s="2">
        <v>14.328374524005238</v>
      </c>
      <c r="E480" s="2">
        <v>15.236897634686629</v>
      </c>
      <c r="F480" s="2">
        <v>16.902951607942729</v>
      </c>
      <c r="G480" s="2">
        <v>16.966442290354266</v>
      </c>
      <c r="H480" s="2">
        <v>18.409935145445221</v>
      </c>
    </row>
    <row r="481" spans="1:8" x14ac:dyDescent="0.2">
      <c r="A481" s="16">
        <f>DATE(2019,12,9)</f>
        <v>43808</v>
      </c>
      <c r="B481" s="2">
        <v>19.757460366699988</v>
      </c>
      <c r="C481" s="2">
        <v>12.212071502517263</v>
      </c>
      <c r="D481" s="2">
        <v>14.35459486862085</v>
      </c>
      <c r="E481" s="2">
        <v>15.321405881686244</v>
      </c>
      <c r="F481" s="2">
        <v>16.992194816066796</v>
      </c>
      <c r="G481" s="2">
        <v>17.055866930250652</v>
      </c>
      <c r="H481" s="2">
        <v>18.503504161958784</v>
      </c>
    </row>
    <row r="482" spans="1:8" x14ac:dyDescent="0.2">
      <c r="A482" s="16">
        <f>DATE(2019,12,10)</f>
        <v>43809</v>
      </c>
      <c r="B482" s="2">
        <v>19.726238988626864</v>
      </c>
      <c r="C482" s="2">
        <v>12.233374817435649</v>
      </c>
      <c r="D482" s="2">
        <v>14.380821226673413</v>
      </c>
      <c r="E482" s="2">
        <v>15.405976102272099</v>
      </c>
      <c r="F482" s="2">
        <v>17.081506152070357</v>
      </c>
      <c r="G482" s="2">
        <v>17.145359938185489</v>
      </c>
      <c r="H482" s="2">
        <v>18.597147117883296</v>
      </c>
    </row>
    <row r="483" spans="1:8" x14ac:dyDescent="0.2">
      <c r="A483" s="16">
        <f>DATE(2019,12,11)</f>
        <v>43810</v>
      </c>
      <c r="B483" s="2">
        <v>19.831498702581431</v>
      </c>
      <c r="C483" s="2">
        <v>12.254682176760467</v>
      </c>
      <c r="D483" s="2">
        <v>14.40705359954204</v>
      </c>
      <c r="E483" s="2">
        <v>15.490608341892065</v>
      </c>
      <c r="F483" s="2">
        <v>17.170885667961876</v>
      </c>
      <c r="G483" s="2">
        <v>17.234921366428303</v>
      </c>
      <c r="H483" s="2">
        <v>18.690864071646551</v>
      </c>
    </row>
    <row r="484" spans="1:8" x14ac:dyDescent="0.2">
      <c r="A484" s="16">
        <f>DATE(2019,12,12)</f>
        <v>43811</v>
      </c>
      <c r="B484" s="2">
        <v>19.994540569894824</v>
      </c>
      <c r="C484" s="2">
        <v>12.275993581259591</v>
      </c>
      <c r="D484" s="2">
        <v>14.433291988606213</v>
      </c>
      <c r="E484" s="2">
        <v>15.575302646027467</v>
      </c>
      <c r="F484" s="2">
        <v>17.260333415789631</v>
      </c>
      <c r="G484" s="2">
        <v>17.324551267288669</v>
      </c>
      <c r="H484" s="2">
        <v>18.78465508172258</v>
      </c>
    </row>
    <row r="485" spans="1:8" x14ac:dyDescent="0.2">
      <c r="A485" s="16">
        <f>DATE(2019,12,13)</f>
        <v>43812</v>
      </c>
      <c r="B485" s="2">
        <v>20.037996030285001</v>
      </c>
      <c r="C485" s="2">
        <v>12.295179930575918</v>
      </c>
      <c r="D485" s="2">
        <v>14.457366299365271</v>
      </c>
      <c r="E485" s="2">
        <v>15.6600590601929</v>
      </c>
      <c r="F485" s="2">
        <v>17.349849447641574</v>
      </c>
      <c r="G485" s="2">
        <v>17.414249693116133</v>
      </c>
      <c r="H485" s="2">
        <v>18.878520206631634</v>
      </c>
    </row>
    <row r="486" spans="1:8" x14ac:dyDescent="0.2">
      <c r="A486" s="16">
        <f>DATE(2019,12,16)</f>
        <v>43815</v>
      </c>
      <c r="B486" s="2">
        <v>20.155732177901587</v>
      </c>
      <c r="C486" s="2">
        <v>12.314369558562843</v>
      </c>
      <c r="D486" s="2">
        <v>14.481445674843062</v>
      </c>
      <c r="E486" s="2">
        <v>15.744877629936351</v>
      </c>
      <c r="F486" s="2">
        <v>17.439433815645433</v>
      </c>
      <c r="G486" s="2">
        <v>17.504016696300241</v>
      </c>
      <c r="H486" s="2">
        <v>18.972459504940176</v>
      </c>
    </row>
    <row r="487" spans="1:8" x14ac:dyDescent="0.2">
      <c r="A487" s="16">
        <f>DATE(2019,12,17)</f>
        <v>43816</v>
      </c>
      <c r="B487" s="2">
        <v>19.902153440839189</v>
      </c>
      <c r="C487" s="2">
        <v>12.333562465780656</v>
      </c>
      <c r="D487" s="2">
        <v>14.505530116105092</v>
      </c>
      <c r="E487" s="2">
        <v>15.829758400839244</v>
      </c>
      <c r="F487" s="2">
        <v>17.529086571968744</v>
      </c>
      <c r="G487" s="2">
        <v>17.593852329270621</v>
      </c>
      <c r="H487" s="2">
        <v>19.066473035260945</v>
      </c>
    </row>
    <row r="488" spans="1:8" x14ac:dyDescent="0.2">
      <c r="A488" s="16">
        <f>DATE(2019,12,18)</f>
        <v>43817</v>
      </c>
      <c r="B488" s="2">
        <v>19.904078269790414</v>
      </c>
      <c r="C488" s="2">
        <v>12.35275865278973</v>
      </c>
      <c r="D488" s="2">
        <v>14.529619624217105</v>
      </c>
      <c r="E488" s="2">
        <v>15.914701418516387</v>
      </c>
      <c r="F488" s="2">
        <v>17.618807768818833</v>
      </c>
      <c r="G488" s="2">
        <v>17.683756644496949</v>
      </c>
      <c r="H488" s="2">
        <v>19.160560856253017</v>
      </c>
    </row>
    <row r="489" spans="1:8" x14ac:dyDescent="0.2">
      <c r="A489" s="16">
        <f>DATE(2019,12,19)</f>
        <v>43818</v>
      </c>
      <c r="B489" s="2">
        <v>19.713613415675656</v>
      </c>
      <c r="C489" s="2">
        <v>12.371958120150529</v>
      </c>
      <c r="D489" s="2">
        <v>14.553714200245071</v>
      </c>
      <c r="E489" s="2">
        <v>15.999706728616079</v>
      </c>
      <c r="F489" s="2">
        <v>17.708597458442956</v>
      </c>
      <c r="G489" s="2">
        <v>17.773729694489091</v>
      </c>
      <c r="H489" s="2">
        <v>19.254723026621857</v>
      </c>
    </row>
    <row r="490" spans="1:8" x14ac:dyDescent="0.2">
      <c r="A490" s="16">
        <f>DATE(2019,12,20)</f>
        <v>43819</v>
      </c>
      <c r="B490" s="2">
        <v>19.785983255759199</v>
      </c>
      <c r="C490" s="2">
        <v>12.391160868423624</v>
      </c>
      <c r="D490" s="2">
        <v>14.57781384525514</v>
      </c>
      <c r="E490" s="2">
        <v>16.084774376820011</v>
      </c>
      <c r="F490" s="2">
        <v>17.798455693128101</v>
      </c>
      <c r="G490" s="2">
        <v>17.8637715317969</v>
      </c>
      <c r="H490" s="2">
        <v>19.348959605119177</v>
      </c>
    </row>
    <row r="491" spans="1:8" x14ac:dyDescent="0.2">
      <c r="A491" s="16">
        <f>DATE(2019,12,23)</f>
        <v>43822</v>
      </c>
      <c r="B491" s="2">
        <v>20.05080802734771</v>
      </c>
      <c r="C491" s="2">
        <v>12.410366898169679</v>
      </c>
      <c r="D491" s="2">
        <v>14.601918560313742</v>
      </c>
      <c r="E491" s="2">
        <v>16.169904408843514</v>
      </c>
      <c r="F491" s="2">
        <v>17.888382525201351</v>
      </c>
      <c r="G491" s="2">
        <v>17.953882209010597</v>
      </c>
      <c r="H491" s="2">
        <v>19.443270650543298</v>
      </c>
    </row>
    <row r="492" spans="1:8" x14ac:dyDescent="0.2">
      <c r="A492" s="16">
        <f>DATE(2019,12,24)</f>
        <v>43823</v>
      </c>
      <c r="B492" s="2">
        <v>20.06489702957419</v>
      </c>
      <c r="C492" s="2">
        <v>12.429576209949422</v>
      </c>
      <c r="D492" s="2">
        <v>14.626028346487496</v>
      </c>
      <c r="E492" s="2">
        <v>16.255096870435338</v>
      </c>
      <c r="F492" s="2">
        <v>17.978378007029637</v>
      </c>
      <c r="G492" s="2">
        <v>18.044061778760501</v>
      </c>
      <c r="H492" s="2">
        <v>19.537656221738885</v>
      </c>
    </row>
    <row r="493" spans="1:8" x14ac:dyDescent="0.2">
      <c r="A493" s="16">
        <f>DATE(2019,12,26)</f>
        <v>43825</v>
      </c>
      <c r="B493" s="2">
        <v>20.27592912378995</v>
      </c>
      <c r="C493" s="2">
        <v>12.44878880432374</v>
      </c>
      <c r="D493" s="2">
        <v>14.650143204843259</v>
      </c>
      <c r="E493" s="2">
        <v>16.340351807377782</v>
      </c>
      <c r="F493" s="2">
        <v>18.068442191019884</v>
      </c>
      <c r="G493" s="2">
        <v>18.134310293717192</v>
      </c>
      <c r="H493" s="2">
        <v>19.632116377597143</v>
      </c>
    </row>
    <row r="494" spans="1:8" x14ac:dyDescent="0.2">
      <c r="A494" s="16">
        <f>DATE(2019,12,27)</f>
        <v>43826</v>
      </c>
      <c r="B494" s="2">
        <v>20.330453515800318</v>
      </c>
      <c r="C494" s="2">
        <v>12.468004681853563</v>
      </c>
      <c r="D494" s="2">
        <v>14.674263136448108</v>
      </c>
      <c r="E494" s="2">
        <v>16.425669265486786</v>
      </c>
      <c r="F494" s="2">
        <v>18.158575129619027</v>
      </c>
      <c r="G494" s="2">
        <v>18.224627806591531</v>
      </c>
      <c r="H494" s="2">
        <v>19.72665117705581</v>
      </c>
    </row>
    <row r="495" spans="1:8" x14ac:dyDescent="0.2">
      <c r="A495" s="16">
        <f>DATE(2019,12,30)</f>
        <v>43829</v>
      </c>
      <c r="B495" s="2">
        <v>20.532681731350589</v>
      </c>
      <c r="C495" s="2">
        <v>12.487223843099947</v>
      </c>
      <c r="D495" s="2">
        <v>14.698388142369344</v>
      </c>
      <c r="E495" s="2">
        <v>16.511049290611822</v>
      </c>
      <c r="F495" s="2">
        <v>18.248776875314032</v>
      </c>
      <c r="G495" s="2">
        <v>18.315014370134652</v>
      </c>
      <c r="H495" s="2">
        <v>19.821260679099193</v>
      </c>
    </row>
    <row r="496" spans="1:8" x14ac:dyDescent="0.2">
      <c r="A496" s="16">
        <f>DATE(2019,12,31)</f>
        <v>43830</v>
      </c>
      <c r="B496" s="2">
        <v>20.556469447977733</v>
      </c>
      <c r="C496" s="2">
        <v>12.50644628862403</v>
      </c>
      <c r="D496" s="2">
        <v>14.722518223674497</v>
      </c>
      <c r="E496" s="2">
        <v>16.596491928636038</v>
      </c>
      <c r="F496" s="2">
        <v>18.339047480631955</v>
      </c>
      <c r="G496" s="2">
        <v>18.405470037138016</v>
      </c>
      <c r="H496" s="2">
        <v>19.915944942758212</v>
      </c>
    </row>
    <row r="497" spans="1:8" x14ac:dyDescent="0.2">
      <c r="A497" s="16">
        <f>DATE(2020,1,2)</f>
        <v>43832</v>
      </c>
      <c r="B497" s="2">
        <v>20.752946479688283</v>
      </c>
      <c r="C497" s="2">
        <v>12.525672018987022</v>
      </c>
      <c r="D497" s="2">
        <v>14.746653381431306</v>
      </c>
      <c r="E497" s="2">
        <v>16.624702299467643</v>
      </c>
      <c r="F497" s="2">
        <v>18.371234042871375</v>
      </c>
      <c r="G497" s="2">
        <v>18.437809198383849</v>
      </c>
      <c r="H497" s="2">
        <v>19.951774590085304</v>
      </c>
    </row>
    <row r="498" spans="1:8" x14ac:dyDescent="0.2">
      <c r="A498" s="16">
        <f>DATE(2020,1,3)</f>
        <v>43833</v>
      </c>
      <c r="B498" s="2">
        <v>20.719749006033283</v>
      </c>
      <c r="C498" s="2">
        <v>12.544901034750279</v>
      </c>
      <c r="D498" s="2">
        <v>14.770793616707767</v>
      </c>
      <c r="E498" s="2">
        <v>16.652919495762085</v>
      </c>
      <c r="F498" s="2">
        <v>18.403429359404601</v>
      </c>
      <c r="G498" s="2">
        <v>18.47015719217222</v>
      </c>
      <c r="H498" s="2">
        <v>19.987614942941413</v>
      </c>
    </row>
    <row r="499" spans="1:8" x14ac:dyDescent="0.2">
      <c r="A499" s="16">
        <f>DATE(2020,1,6)</f>
        <v>43836</v>
      </c>
      <c r="B499" s="2">
        <v>20.50211283766772</v>
      </c>
      <c r="C499" s="2">
        <v>12.564133336475235</v>
      </c>
      <c r="D499" s="2">
        <v>14.794938930572089</v>
      </c>
      <c r="E499" s="2">
        <v>16.681143519170782</v>
      </c>
      <c r="F499" s="2">
        <v>18.435633432612654</v>
      </c>
      <c r="G499" s="2">
        <v>18.502514020915473</v>
      </c>
      <c r="H499" s="2">
        <v>20.023466004525226</v>
      </c>
    </row>
    <row r="500" spans="1:8" x14ac:dyDescent="0.2">
      <c r="A500" s="16">
        <f>DATE(2020,1,7)</f>
        <v>43837</v>
      </c>
      <c r="B500" s="2">
        <v>20.565762689935951</v>
      </c>
      <c r="C500" s="2">
        <v>12.583368924723404</v>
      </c>
      <c r="D500" s="2">
        <v>14.81908932409266</v>
      </c>
      <c r="E500" s="2">
        <v>16.709374371345543</v>
      </c>
      <c r="F500" s="2">
        <v>18.467846264877231</v>
      </c>
      <c r="G500" s="2">
        <v>18.534879687026649</v>
      </c>
      <c r="H500" s="2">
        <v>20.059327778036408</v>
      </c>
    </row>
    <row r="501" spans="1:8" x14ac:dyDescent="0.2">
      <c r="A501" s="16">
        <f>DATE(2020,1,8)</f>
        <v>43838</v>
      </c>
      <c r="B501" s="2">
        <v>20.542301215503933</v>
      </c>
      <c r="C501" s="2">
        <v>12.602607800056399</v>
      </c>
      <c r="D501" s="2">
        <v>14.843244798338162</v>
      </c>
      <c r="E501" s="2">
        <v>16.737612053938577</v>
      </c>
      <c r="F501" s="2">
        <v>18.500067858580692</v>
      </c>
      <c r="G501" s="2">
        <v>18.567254192919425</v>
      </c>
      <c r="H501" s="2">
        <v>20.095200266675572</v>
      </c>
    </row>
    <row r="502" spans="1:8" x14ac:dyDescent="0.2">
      <c r="A502" s="16">
        <f>DATE(2020,1,9)</f>
        <v>43839</v>
      </c>
      <c r="B502" s="2">
        <v>20.511261600939498</v>
      </c>
      <c r="C502" s="2">
        <v>12.621849963035947</v>
      </c>
      <c r="D502" s="2">
        <v>14.867405354377471</v>
      </c>
      <c r="E502" s="2">
        <v>16.765856568602477</v>
      </c>
      <c r="F502" s="2">
        <v>18.532298216106003</v>
      </c>
      <c r="G502" s="2">
        <v>18.599637541008128</v>
      </c>
      <c r="H502" s="2">
        <v>20.131083473644296</v>
      </c>
    </row>
    <row r="503" spans="1:8" x14ac:dyDescent="0.2">
      <c r="A503" s="16">
        <f>DATE(2020,1,10)</f>
        <v>43840</v>
      </c>
      <c r="B503" s="2">
        <v>20.622207250294778</v>
      </c>
      <c r="C503" s="2">
        <v>12.641095414223869</v>
      </c>
      <c r="D503" s="2">
        <v>14.891570993279689</v>
      </c>
      <c r="E503" s="2">
        <v>16.794107916990296</v>
      </c>
      <c r="F503" s="2">
        <v>18.564537339836829</v>
      </c>
      <c r="G503" s="2">
        <v>18.63202973370781</v>
      </c>
      <c r="H503" s="2">
        <v>20.166977402145125</v>
      </c>
    </row>
    <row r="504" spans="1:8" x14ac:dyDescent="0.2">
      <c r="A504" s="16">
        <f>DATE(2020,1,13)</f>
        <v>43843</v>
      </c>
      <c r="B504" s="2">
        <v>20.573378114890659</v>
      </c>
      <c r="C504" s="2">
        <v>12.660344154182003</v>
      </c>
      <c r="D504" s="2">
        <v>14.915741716114095</v>
      </c>
      <c r="E504" s="2">
        <v>16.822366100755382</v>
      </c>
      <c r="F504" s="2">
        <v>18.596785232157398</v>
      </c>
      <c r="G504" s="2">
        <v>18.664430773434027</v>
      </c>
      <c r="H504" s="2">
        <v>20.202882055381476</v>
      </c>
    </row>
    <row r="505" spans="1:8" x14ac:dyDescent="0.2">
      <c r="A505" s="16">
        <f>DATE(2020,1,14)</f>
        <v>43844</v>
      </c>
      <c r="B505" s="2">
        <v>20.782765016322458</v>
      </c>
      <c r="C505" s="2">
        <v>12.67959618347243</v>
      </c>
      <c r="D505" s="2">
        <v>14.939917523950298</v>
      </c>
      <c r="E505" s="2">
        <v>16.850631121551608</v>
      </c>
      <c r="F505" s="2">
        <v>18.629041895452715</v>
      </c>
      <c r="G505" s="2">
        <v>18.696840662603197</v>
      </c>
      <c r="H505" s="2">
        <v>20.238797436557853</v>
      </c>
    </row>
    <row r="506" spans="1:8" x14ac:dyDescent="0.2">
      <c r="A506" s="16">
        <f>DATE(2020,1,15)</f>
        <v>43845</v>
      </c>
      <c r="B506" s="2">
        <v>20.645939039688479</v>
      </c>
      <c r="C506" s="2">
        <v>12.698851502657238</v>
      </c>
      <c r="D506" s="2">
        <v>14.96409841785804</v>
      </c>
      <c r="E506" s="2">
        <v>16.878902981033161</v>
      </c>
      <c r="F506" s="2">
        <v>18.661307332108311</v>
      </c>
      <c r="G506" s="2">
        <v>18.729259403632259</v>
      </c>
      <c r="H506" s="2">
        <v>20.274723548879624</v>
      </c>
    </row>
    <row r="507" spans="1:8" x14ac:dyDescent="0.2">
      <c r="A507" s="16">
        <f>DATE(2020,1,16)</f>
        <v>43846</v>
      </c>
      <c r="B507" s="2">
        <v>20.551170342608451</v>
      </c>
      <c r="C507" s="2">
        <v>12.718110112298596</v>
      </c>
      <c r="D507" s="2">
        <v>14.988284398907338</v>
      </c>
      <c r="E507" s="2">
        <v>16.907181680854634</v>
      </c>
      <c r="F507" s="2">
        <v>18.69358154451044</v>
      </c>
      <c r="G507" s="2">
        <v>18.761686998938853</v>
      </c>
      <c r="H507" s="2">
        <v>20.31066039555316</v>
      </c>
    </row>
    <row r="508" spans="1:8" x14ac:dyDescent="0.2">
      <c r="A508" s="16">
        <f>DATE(2020,1,17)</f>
        <v>43847</v>
      </c>
      <c r="B508" s="2">
        <v>20.831738630412968</v>
      </c>
      <c r="C508" s="2">
        <v>12.737372012958836</v>
      </c>
      <c r="D508" s="2">
        <v>15.012475468168439</v>
      </c>
      <c r="E508" s="2">
        <v>16.935467222671051</v>
      </c>
      <c r="F508" s="2">
        <v>18.725864535045989</v>
      </c>
      <c r="G508" s="2">
        <v>18.794123450941289</v>
      </c>
      <c r="H508" s="2">
        <v>20.346607979785759</v>
      </c>
    </row>
    <row r="509" spans="1:8" x14ac:dyDescent="0.2">
      <c r="A509" s="16">
        <f>DATE(2020,1,20)</f>
        <v>43850</v>
      </c>
      <c r="B509" s="2">
        <v>20.847538073862417</v>
      </c>
      <c r="C509" s="2">
        <v>12.756637205200283</v>
      </c>
      <c r="D509" s="2">
        <v>15.036671626711717</v>
      </c>
      <c r="E509" s="2">
        <v>16.963759608137831</v>
      </c>
      <c r="F509" s="2">
        <v>18.758156306102471</v>
      </c>
      <c r="G509" s="2">
        <v>18.826568762058525</v>
      </c>
      <c r="H509" s="2">
        <v>20.382566304785701</v>
      </c>
    </row>
    <row r="510" spans="1:8" x14ac:dyDescent="0.2">
      <c r="A510" s="16">
        <f>DATE(2020,1,21)</f>
        <v>43851</v>
      </c>
      <c r="B510" s="2">
        <v>20.402688198403052</v>
      </c>
      <c r="C510" s="2">
        <v>12.775905689585487</v>
      </c>
      <c r="D510" s="2">
        <v>15.06087287560791</v>
      </c>
      <c r="E510" s="2">
        <v>16.992058838910793</v>
      </c>
      <c r="F510" s="2">
        <v>18.790456860068058</v>
      </c>
      <c r="G510" s="2">
        <v>18.859022934710179</v>
      </c>
      <c r="H510" s="2">
        <v>20.418535373762214</v>
      </c>
    </row>
    <row r="511" spans="1:8" x14ac:dyDescent="0.2">
      <c r="A511" s="16">
        <f>DATE(2020,1,22)</f>
        <v>43852</v>
      </c>
      <c r="B511" s="2">
        <v>20.805751109270144</v>
      </c>
      <c r="C511" s="2">
        <v>12.795177466677</v>
      </c>
      <c r="D511" s="2">
        <v>15.085079215927919</v>
      </c>
      <c r="E511" s="2">
        <v>17.020364916646137</v>
      </c>
      <c r="F511" s="2">
        <v>18.82276619933161</v>
      </c>
      <c r="G511" s="2">
        <v>18.891485971316534</v>
      </c>
      <c r="H511" s="2">
        <v>20.454515189925495</v>
      </c>
    </row>
    <row r="512" spans="1:8" x14ac:dyDescent="0.2">
      <c r="A512" s="16">
        <f>DATE(2020,1,23)</f>
        <v>43853</v>
      </c>
      <c r="B512" s="2">
        <v>21.109930010795907</v>
      </c>
      <c r="C512" s="2">
        <v>12.81445253703748</v>
      </c>
      <c r="D512" s="2">
        <v>15.109290648742846</v>
      </c>
      <c r="E512" s="2">
        <v>17.048677843000483</v>
      </c>
      <c r="F512" s="2">
        <v>18.855084326282579</v>
      </c>
      <c r="G512" s="2">
        <v>18.923957874298527</v>
      </c>
      <c r="H512" s="2">
        <v>20.490505756486701</v>
      </c>
    </row>
    <row r="513" spans="1:8" x14ac:dyDescent="0.2">
      <c r="A513" s="16">
        <f>DATE(2020,1,24)</f>
        <v>43854</v>
      </c>
      <c r="B513" s="2">
        <v>20.911500186517419</v>
      </c>
      <c r="C513" s="2">
        <v>12.833730901229723</v>
      </c>
      <c r="D513" s="2">
        <v>15.133507175124072</v>
      </c>
      <c r="E513" s="2">
        <v>17.076997619630841</v>
      </c>
      <c r="F513" s="2">
        <v>18.887411243311082</v>
      </c>
      <c r="G513" s="2">
        <v>18.956438646077768</v>
      </c>
      <c r="H513" s="2">
        <v>20.526507076657907</v>
      </c>
    </row>
    <row r="514" spans="1:8" x14ac:dyDescent="0.2">
      <c r="A514" s="16">
        <f>DATE(2020,1,27)</f>
        <v>43857</v>
      </c>
      <c r="B514" s="2">
        <v>20.406379395810735</v>
      </c>
      <c r="C514" s="2">
        <v>12.853012559816589</v>
      </c>
      <c r="D514" s="2">
        <v>15.157728796143145</v>
      </c>
      <c r="E514" s="2">
        <v>17.105324248194641</v>
      </c>
      <c r="F514" s="2">
        <v>18.919746952807937</v>
      </c>
      <c r="G514" s="2">
        <v>18.988928289076544</v>
      </c>
      <c r="H514" s="2">
        <v>20.562519153652236</v>
      </c>
    </row>
    <row r="515" spans="1:8" x14ac:dyDescent="0.2">
      <c r="A515" s="16">
        <f>DATE(2020,1,28)</f>
        <v>43858</v>
      </c>
      <c r="B515" s="2">
        <v>20.831752612221344</v>
      </c>
      <c r="C515" s="2">
        <v>12.872297513361053</v>
      </c>
      <c r="D515" s="2">
        <v>15.18195551287187</v>
      </c>
      <c r="E515" s="2">
        <v>17.133657730349672</v>
      </c>
      <c r="F515" s="2">
        <v>18.952091457164546</v>
      </c>
      <c r="G515" s="2">
        <v>19.021426805717724</v>
      </c>
      <c r="H515" s="2">
        <v>20.59854199068365</v>
      </c>
    </row>
    <row r="516" spans="1:8" x14ac:dyDescent="0.2">
      <c r="A516" s="16">
        <f>DATE(2020,1,29)</f>
        <v>43859</v>
      </c>
      <c r="B516" s="2">
        <v>20.869908967242189</v>
      </c>
      <c r="C516" s="2">
        <v>12.89158576242615</v>
      </c>
      <c r="D516" s="2">
        <v>15.206187326382302</v>
      </c>
      <c r="E516" s="2">
        <v>17.161998067754137</v>
      </c>
      <c r="F516" s="2">
        <v>18.984444758772945</v>
      </c>
      <c r="G516" s="2">
        <v>19.053934198424916</v>
      </c>
      <c r="H516" s="2">
        <v>20.634575590967152</v>
      </c>
    </row>
    <row r="517" spans="1:8" x14ac:dyDescent="0.2">
      <c r="A517" s="16">
        <f>DATE(2020,1,30)</f>
        <v>43860</v>
      </c>
      <c r="B517" s="2">
        <v>20.484710146859396</v>
      </c>
      <c r="C517" s="2">
        <v>12.910877307575053</v>
      </c>
      <c r="D517" s="2">
        <v>15.230424237746677</v>
      </c>
      <c r="E517" s="2">
        <v>17.19034526206671</v>
      </c>
      <c r="F517" s="2">
        <v>19.016806860025937</v>
      </c>
      <c r="G517" s="2">
        <v>19.086450469622406</v>
      </c>
      <c r="H517" s="2">
        <v>20.670619957718728</v>
      </c>
    </row>
    <row r="518" spans="1:8" x14ac:dyDescent="0.2">
      <c r="A518" s="16">
        <f>DATE(2020,1,31)</f>
        <v>43861</v>
      </c>
      <c r="B518" s="2">
        <v>20.335445021385713</v>
      </c>
      <c r="C518" s="2">
        <v>12.930172149371023</v>
      </c>
      <c r="D518" s="2">
        <v>15.254666248037463</v>
      </c>
      <c r="E518" s="2">
        <v>17.218699314946374</v>
      </c>
      <c r="F518" s="2">
        <v>19.04917776331687</v>
      </c>
      <c r="G518" s="2">
        <v>19.118975621735078</v>
      </c>
      <c r="H518" s="2">
        <v>20.706675094155269</v>
      </c>
    </row>
    <row r="519" spans="1:8" x14ac:dyDescent="0.2">
      <c r="A519" s="16">
        <f>DATE(2020,2,3)</f>
        <v>43864</v>
      </c>
      <c r="B519" s="2">
        <v>20.65622032943757</v>
      </c>
      <c r="C519" s="2">
        <v>12.949470288377407</v>
      </c>
      <c r="D519" s="2">
        <v>15.278913358327385</v>
      </c>
      <c r="E519" s="2">
        <v>17.248007888615181</v>
      </c>
      <c r="F519" s="2">
        <v>19.082519959101617</v>
      </c>
      <c r="G519" s="2">
        <v>19.152472710645551</v>
      </c>
      <c r="H519" s="2">
        <v>20.743716918231026</v>
      </c>
    </row>
    <row r="520" spans="1:8" x14ac:dyDescent="0.2">
      <c r="A520" s="16">
        <f>DATE(2020,2,4)</f>
        <v>43865</v>
      </c>
      <c r="B520" s="2">
        <v>20.794141547726586</v>
      </c>
      <c r="C520" s="2">
        <v>12.968771725157646</v>
      </c>
      <c r="D520" s="2">
        <v>15.30316556968936</v>
      </c>
      <c r="E520" s="2">
        <v>17.277323790402278</v>
      </c>
      <c r="F520" s="2">
        <v>19.115871493061086</v>
      </c>
      <c r="G520" s="2">
        <v>19.185979219171688</v>
      </c>
      <c r="H520" s="2">
        <v>20.780770109505251</v>
      </c>
    </row>
    <row r="521" spans="1:8" x14ac:dyDescent="0.2">
      <c r="A521" s="16">
        <f>DATE(2020,2,5)</f>
        <v>43866</v>
      </c>
      <c r="B521" s="2">
        <v>20.930436215642789</v>
      </c>
      <c r="C521" s="2">
        <v>12.988076460275266</v>
      </c>
      <c r="D521" s="2">
        <v>15.327422883196551</v>
      </c>
      <c r="E521" s="2">
        <v>17.306647022139888</v>
      </c>
      <c r="F521" s="2">
        <v>19.149232367810587</v>
      </c>
      <c r="G521" s="2">
        <v>19.219495149962306</v>
      </c>
      <c r="H521" s="2">
        <v>20.81783467146623</v>
      </c>
    </row>
    <row r="522" spans="1:8" x14ac:dyDescent="0.2">
      <c r="A522" s="16">
        <f>DATE(2020,2,6)</f>
        <v>43867</v>
      </c>
      <c r="B522" s="2">
        <v>20.728823199660471</v>
      </c>
      <c r="C522" s="2">
        <v>13.007384494293929</v>
      </c>
      <c r="D522" s="2">
        <v>15.351685299922323</v>
      </c>
      <c r="E522" s="2">
        <v>17.335977585660746</v>
      </c>
      <c r="F522" s="2">
        <v>19.182602585966222</v>
      </c>
      <c r="G522" s="2">
        <v>19.253020505667038</v>
      </c>
      <c r="H522" s="2">
        <v>20.85491060760334</v>
      </c>
    </row>
    <row r="523" spans="1:8" x14ac:dyDescent="0.2">
      <c r="A523" s="16">
        <f>DATE(2020,2,7)</f>
        <v>43868</v>
      </c>
      <c r="B523" s="2">
        <v>20.146657984274441</v>
      </c>
      <c r="C523" s="2">
        <v>13.025620505994805</v>
      </c>
      <c r="D523" s="2">
        <v>15.374855148621913</v>
      </c>
      <c r="E523" s="2">
        <v>17.365315482798028</v>
      </c>
      <c r="F523" s="2">
        <v>19.215982150144772</v>
      </c>
      <c r="G523" s="2">
        <v>19.286555288936189</v>
      </c>
      <c r="H523" s="2">
        <v>20.891997921407015</v>
      </c>
    </row>
    <row r="524" spans="1:8" x14ac:dyDescent="0.2">
      <c r="A524" s="16">
        <f>DATE(2020,2,10)</f>
        <v>43871</v>
      </c>
      <c r="B524" s="2">
        <v>19.723493893585097</v>
      </c>
      <c r="C524" s="2">
        <v>13.043859460442508</v>
      </c>
      <c r="D524" s="2">
        <v>15.39802965127941</v>
      </c>
      <c r="E524" s="2">
        <v>17.394660715385445</v>
      </c>
      <c r="F524" s="2">
        <v>19.249371062963849</v>
      </c>
      <c r="G524" s="2">
        <v>19.320099502420931</v>
      </c>
      <c r="H524" s="2">
        <v>20.929096616368813</v>
      </c>
    </row>
    <row r="525" spans="1:8" x14ac:dyDescent="0.2">
      <c r="A525" s="16">
        <f>DATE(2020,2,11)</f>
        <v>43872</v>
      </c>
      <c r="B525" s="2">
        <v>20.361838014971045</v>
      </c>
      <c r="C525" s="2">
        <v>13.062101358111923</v>
      </c>
      <c r="D525" s="2">
        <v>15.421208808829624</v>
      </c>
      <c r="E525" s="2">
        <v>17.424013285257068</v>
      </c>
      <c r="F525" s="2">
        <v>19.282769327041692</v>
      </c>
      <c r="G525" s="2">
        <v>19.353653148773066</v>
      </c>
      <c r="H525" s="2">
        <v>20.966206695981302</v>
      </c>
    </row>
    <row r="526" spans="1:8" x14ac:dyDescent="0.2">
      <c r="A526" s="16">
        <f>DATE(2020,2,12)</f>
        <v>43873</v>
      </c>
      <c r="B526" s="2">
        <v>20.715587087744126</v>
      </c>
      <c r="C526" s="2">
        <v>13.080346199477978</v>
      </c>
      <c r="D526" s="2">
        <v>15.444392622207561</v>
      </c>
      <c r="E526" s="2">
        <v>17.453373194247469</v>
      </c>
      <c r="F526" s="2">
        <v>19.31617694499732</v>
      </c>
      <c r="G526" s="2">
        <v>19.387216230645187</v>
      </c>
      <c r="H526" s="2">
        <v>21.003328163738153</v>
      </c>
    </row>
    <row r="527" spans="1:8" x14ac:dyDescent="0.2">
      <c r="A527" s="16">
        <f>DATE(2020,2,13)</f>
        <v>43874</v>
      </c>
      <c r="B527" s="2">
        <v>20.839740885399017</v>
      </c>
      <c r="C527" s="2">
        <v>13.098593985015716</v>
      </c>
      <c r="D527" s="2">
        <v>15.467581092348404</v>
      </c>
      <c r="E527" s="2">
        <v>17.482740444191624</v>
      </c>
      <c r="F527" s="2">
        <v>19.349593919450459</v>
      </c>
      <c r="G527" s="2">
        <v>19.420788750690598</v>
      </c>
      <c r="H527" s="2">
        <v>21.040461023134061</v>
      </c>
    </row>
    <row r="528" spans="1:8" x14ac:dyDescent="0.2">
      <c r="A528" s="16">
        <f>DATE(2020,2,14)</f>
        <v>43875</v>
      </c>
      <c r="B528" s="2">
        <v>20.775322033670871</v>
      </c>
      <c r="C528" s="2">
        <v>13.116844715200227</v>
      </c>
      <c r="D528" s="2">
        <v>15.490774220187498</v>
      </c>
      <c r="E528" s="2">
        <v>17.512115036925088</v>
      </c>
      <c r="F528" s="2">
        <v>19.383020253021655</v>
      </c>
      <c r="G528" s="2">
        <v>19.454370711563438</v>
      </c>
      <c r="H528" s="2">
        <v>21.07760527766489</v>
      </c>
    </row>
    <row r="529" spans="1:8" x14ac:dyDescent="0.2">
      <c r="A529" s="16">
        <f>DATE(2020,2,17)</f>
        <v>43878</v>
      </c>
      <c r="B529" s="2">
        <v>20.760631813684839</v>
      </c>
      <c r="C529" s="2">
        <v>13.135098390506705</v>
      </c>
      <c r="D529" s="2">
        <v>15.513972006660426</v>
      </c>
      <c r="E529" s="2">
        <v>17.541496974283778</v>
      </c>
      <c r="F529" s="2">
        <v>19.416455948332079</v>
      </c>
      <c r="G529" s="2">
        <v>19.487962115918499</v>
      </c>
      <c r="H529" s="2">
        <v>21.114760930827494</v>
      </c>
    </row>
    <row r="530" spans="1:8" x14ac:dyDescent="0.2">
      <c r="A530" s="16">
        <f>DATE(2020,2,18)</f>
        <v>43879</v>
      </c>
      <c r="B530" s="2">
        <v>20.711616254169218</v>
      </c>
      <c r="C530" s="2">
        <v>13.153355011410396</v>
      </c>
      <c r="D530" s="2">
        <v>15.53717445270293</v>
      </c>
      <c r="E530" s="2">
        <v>17.570886258104078</v>
      </c>
      <c r="F530" s="2">
        <v>19.449901008003678</v>
      </c>
      <c r="G530" s="2">
        <v>19.521562966411366</v>
      </c>
      <c r="H530" s="2">
        <v>21.151927986119802</v>
      </c>
    </row>
    <row r="531" spans="1:8" x14ac:dyDescent="0.2">
      <c r="A531" s="16">
        <f>DATE(2020,2,19)</f>
        <v>43880</v>
      </c>
      <c r="B531" s="2">
        <v>20.916016310618435</v>
      </c>
      <c r="C531" s="2">
        <v>13.171614578386626</v>
      </c>
      <c r="D531" s="2">
        <v>15.560381559250924</v>
      </c>
      <c r="E531" s="2">
        <v>17.600282890222864</v>
      </c>
      <c r="F531" s="2">
        <v>19.483355434659156</v>
      </c>
      <c r="G531" s="2">
        <v>19.555173265698357</v>
      </c>
      <c r="H531" s="2">
        <v>21.189106447040864</v>
      </c>
    </row>
    <row r="532" spans="1:8" x14ac:dyDescent="0.2">
      <c r="A532" s="16">
        <f>DATE(2020,2,20)</f>
        <v>43881</v>
      </c>
      <c r="B532" s="2">
        <v>20.611194245908003</v>
      </c>
      <c r="C532" s="2">
        <v>13.189877091910795</v>
      </c>
      <c r="D532" s="2">
        <v>15.583593327240552</v>
      </c>
      <c r="E532" s="2">
        <v>17.629686872477436</v>
      </c>
      <c r="F532" s="2">
        <v>19.516819230921922</v>
      </c>
      <c r="G532" s="2">
        <v>19.588793016436522</v>
      </c>
      <c r="H532" s="2">
        <v>21.226296317090764</v>
      </c>
    </row>
    <row r="533" spans="1:8" x14ac:dyDescent="0.2">
      <c r="A533" s="16">
        <f>DATE(2020,2,21)</f>
        <v>43882</v>
      </c>
      <c r="B533" s="2">
        <v>20.519086753019611</v>
      </c>
      <c r="C533" s="2">
        <v>13.208142552458414</v>
      </c>
      <c r="D533" s="2">
        <v>15.60680975760811</v>
      </c>
      <c r="E533" s="2">
        <v>17.659098206705593</v>
      </c>
      <c r="F533" s="2">
        <v>19.550292399416126</v>
      </c>
      <c r="G533" s="2">
        <v>19.622422221283696</v>
      </c>
      <c r="H533" s="2">
        <v>21.263497599770687</v>
      </c>
    </row>
    <row r="534" spans="1:8" x14ac:dyDescent="0.2">
      <c r="A534" s="16">
        <f>DATE(2020,2,26)</f>
        <v>43887</v>
      </c>
      <c r="B534" s="2">
        <v>19.678202155696621</v>
      </c>
      <c r="C534" s="2">
        <v>13.226410960505008</v>
      </c>
      <c r="D534" s="2">
        <v>15.63003085129011</v>
      </c>
      <c r="E534" s="2">
        <v>17.688516894745554</v>
      </c>
      <c r="F534" s="2">
        <v>19.583774942766663</v>
      </c>
      <c r="G534" s="2">
        <v>19.656060882898441</v>
      </c>
      <c r="H534" s="2">
        <v>21.300710298582892</v>
      </c>
    </row>
    <row r="535" spans="1:8" x14ac:dyDescent="0.2">
      <c r="A535" s="16">
        <f>DATE(2020,2,27)</f>
        <v>43888</v>
      </c>
      <c r="B535" s="2">
        <v>19.287070387965422</v>
      </c>
      <c r="C535" s="2">
        <v>13.244682316526246</v>
      </c>
      <c r="D535" s="2">
        <v>15.653256609223233</v>
      </c>
      <c r="E535" s="2">
        <v>17.71794293843605</v>
      </c>
      <c r="F535" s="2">
        <v>19.617266863599149</v>
      </c>
      <c r="G535" s="2">
        <v>19.689709003940049</v>
      </c>
      <c r="H535" s="2">
        <v>21.337934417030691</v>
      </c>
    </row>
    <row r="536" spans="1:8" x14ac:dyDescent="0.2">
      <c r="A536" s="16">
        <f>DATE(2020,2,28)</f>
        <v>43889</v>
      </c>
      <c r="B536" s="2">
        <v>19.190470073989928</v>
      </c>
      <c r="C536" s="2">
        <v>13.262956620997834</v>
      </c>
      <c r="D536" s="2">
        <v>15.676487032344344</v>
      </c>
      <c r="E536" s="2">
        <v>17.747376339616206</v>
      </c>
      <c r="F536" s="2">
        <v>19.650768164539944</v>
      </c>
      <c r="G536" s="2">
        <v>19.72336658706859</v>
      </c>
      <c r="H536" s="2">
        <v>21.375169958618457</v>
      </c>
    </row>
    <row r="537" spans="1:8" x14ac:dyDescent="0.2">
      <c r="A537" s="16">
        <f>DATE(2020,3,2)</f>
        <v>43892</v>
      </c>
      <c r="B537" s="2">
        <v>19.772970852776673</v>
      </c>
      <c r="C537" s="2">
        <v>13.281233874395548</v>
      </c>
      <c r="D537" s="2">
        <v>15.699722121590497</v>
      </c>
      <c r="E537" s="2">
        <v>17.775330810375834</v>
      </c>
      <c r="F537" s="2">
        <v>19.682768487168456</v>
      </c>
      <c r="G537" s="2">
        <v>19.755522355764921</v>
      </c>
      <c r="H537" s="2">
        <v>21.410884757489136</v>
      </c>
    </row>
    <row r="538" spans="1:8" x14ac:dyDescent="0.2">
      <c r="A538" s="16">
        <f>DATE(2020,3,3)</f>
        <v>43893</v>
      </c>
      <c r="B538" s="2">
        <v>19.902782622215518</v>
      </c>
      <c r="C538" s="2">
        <v>13.299514077195274</v>
      </c>
      <c r="D538" s="2">
        <v>15.722961877898967</v>
      </c>
      <c r="E538" s="2">
        <v>17.803291917822062</v>
      </c>
      <c r="F538" s="2">
        <v>19.714777368209614</v>
      </c>
      <c r="G538" s="2">
        <v>19.787686760983014</v>
      </c>
      <c r="H538" s="2">
        <v>21.446610065485029</v>
      </c>
    </row>
    <row r="539" spans="1:8" x14ac:dyDescent="0.2">
      <c r="A539" s="16">
        <f>DATE(2020,3,4)</f>
        <v>43894</v>
      </c>
      <c r="B539" s="2">
        <v>20.42701654495356</v>
      </c>
      <c r="C539" s="2">
        <v>13.317797229872964</v>
      </c>
      <c r="D539" s="2">
        <v>15.746206302207177</v>
      </c>
      <c r="E539" s="2">
        <v>17.83125966353052</v>
      </c>
      <c r="F539" s="2">
        <v>19.746794809952362</v>
      </c>
      <c r="G539" s="2">
        <v>19.819859805042505</v>
      </c>
      <c r="H539" s="2">
        <v>21.48234588569844</v>
      </c>
    </row>
    <row r="540" spans="1:8" x14ac:dyDescent="0.2">
      <c r="A540" s="16">
        <f>DATE(2020,3,5)</f>
        <v>43895</v>
      </c>
      <c r="B540" s="2">
        <v>19.108984094854176</v>
      </c>
      <c r="C540" s="2">
        <v>13.336083332904636</v>
      </c>
      <c r="D540" s="2">
        <v>15.769455395452757</v>
      </c>
      <c r="E540" s="2">
        <v>17.859234049077187</v>
      </c>
      <c r="F540" s="2">
        <v>19.778820814686227</v>
      </c>
      <c r="G540" s="2">
        <v>19.852041490263627</v>
      </c>
      <c r="H540" s="2">
        <v>21.518092221222631</v>
      </c>
    </row>
    <row r="541" spans="1:8" x14ac:dyDescent="0.2">
      <c r="A541" s="16">
        <f>DATE(2020,3,6)</f>
        <v>43896</v>
      </c>
      <c r="B541" s="2">
        <v>18.157433484343176</v>
      </c>
      <c r="C541" s="2">
        <v>13.354372386766379</v>
      </c>
      <c r="D541" s="2">
        <v>15.792709158573537</v>
      </c>
      <c r="E541" s="2">
        <v>17.887215076038455</v>
      </c>
      <c r="F541" s="2">
        <v>19.810855384701377</v>
      </c>
      <c r="G541" s="2">
        <v>19.88423181896728</v>
      </c>
      <c r="H541" s="2">
        <v>21.553849075151721</v>
      </c>
    </row>
    <row r="542" spans="1:8" x14ac:dyDescent="0.2">
      <c r="A542" s="16">
        <f>DATE(2020,3,9)</f>
        <v>43899</v>
      </c>
      <c r="B542" s="2">
        <v>15.42694943227343</v>
      </c>
      <c r="C542" s="2">
        <v>13.37266439193434</v>
      </c>
      <c r="D542" s="2">
        <v>15.815967592507475</v>
      </c>
      <c r="E542" s="2">
        <v>17.915202745991031</v>
      </c>
      <c r="F542" s="2">
        <v>19.842898522288554</v>
      </c>
      <c r="G542" s="2">
        <v>19.916430793474937</v>
      </c>
      <c r="H542" s="2">
        <v>21.589616450580774</v>
      </c>
    </row>
    <row r="543" spans="1:8" x14ac:dyDescent="0.2">
      <c r="A543" s="16">
        <f>DATE(2020,3,10)</f>
        <v>43900</v>
      </c>
      <c r="B543" s="2">
        <v>16.514305347407966</v>
      </c>
      <c r="C543" s="2">
        <v>13.390959348884858</v>
      </c>
      <c r="D543" s="2">
        <v>15.839230698192839</v>
      </c>
      <c r="E543" s="2">
        <v>17.943197060512063</v>
      </c>
      <c r="F543" s="2">
        <v>19.874950229739152</v>
      </c>
      <c r="G543" s="2">
        <v>19.948638416108743</v>
      </c>
      <c r="H543" s="2">
        <v>21.625394350605752</v>
      </c>
    </row>
    <row r="544" spans="1:8" x14ac:dyDescent="0.2">
      <c r="A544" s="16">
        <f>DATE(2020,3,11)</f>
        <v>43901</v>
      </c>
      <c r="B544" s="2">
        <v>15.01238881432969</v>
      </c>
      <c r="C544" s="2">
        <v>13.409257258094186</v>
      </c>
      <c r="D544" s="2">
        <v>15.862498476567954</v>
      </c>
      <c r="E544" s="2">
        <v>17.971198021179035</v>
      </c>
      <c r="F544" s="2">
        <v>19.907010509345159</v>
      </c>
      <c r="G544" s="2">
        <v>19.980854689191439</v>
      </c>
      <c r="H544" s="2">
        <v>21.661182778323539</v>
      </c>
    </row>
    <row r="545" spans="1:8" x14ac:dyDescent="0.2">
      <c r="A545" s="16">
        <f>DATE(2020,3,12)</f>
        <v>43902</v>
      </c>
      <c r="B545" s="2">
        <v>12.721907610820393</v>
      </c>
      <c r="C545" s="2">
        <v>13.427558120038752</v>
      </c>
      <c r="D545" s="2">
        <v>15.885770928571397</v>
      </c>
      <c r="E545" s="2">
        <v>17.999205629569804</v>
      </c>
      <c r="F545" s="2">
        <v>19.939079363399181</v>
      </c>
      <c r="G545" s="2">
        <v>20.013079615046394</v>
      </c>
      <c r="H545" s="2">
        <v>21.696981736831923</v>
      </c>
    </row>
    <row r="546" spans="1:8" x14ac:dyDescent="0.2">
      <c r="A546" s="16">
        <f>DATE(2020,3,13)</f>
        <v>43903</v>
      </c>
      <c r="B546" s="2">
        <v>13.818971561561177</v>
      </c>
      <c r="C546" s="2">
        <v>13.445861935195037</v>
      </c>
      <c r="D546" s="2">
        <v>15.909048055141929</v>
      </c>
      <c r="E546" s="2">
        <v>18.027219887262614</v>
      </c>
      <c r="F546" s="2">
        <v>19.97115679419441</v>
      </c>
      <c r="G546" s="2">
        <v>20.045313195997604</v>
      </c>
      <c r="H546" s="2">
        <v>21.732791229229598</v>
      </c>
    </row>
    <row r="547" spans="1:8" x14ac:dyDescent="0.2">
      <c r="A547" s="16">
        <f>DATE(2020,3,16)</f>
        <v>43906</v>
      </c>
      <c r="B547" s="2">
        <v>12.870958348565864</v>
      </c>
      <c r="C547" s="2">
        <v>13.464168704039592</v>
      </c>
      <c r="D547" s="2">
        <v>15.932329857218486</v>
      </c>
      <c r="E547" s="2">
        <v>18.055240795836113</v>
      </c>
      <c r="F547" s="2">
        <v>20.003242804024723</v>
      </c>
      <c r="G547" s="2">
        <v>20.077555434369732</v>
      </c>
      <c r="H547" s="2">
        <v>21.7686112586162</v>
      </c>
    </row>
    <row r="548" spans="1:8" x14ac:dyDescent="0.2">
      <c r="A548" s="16">
        <f>DATE(2020,3,17)</f>
        <v>43907</v>
      </c>
      <c r="B548" s="2">
        <v>12.728357885078244</v>
      </c>
      <c r="C548" s="2">
        <v>13.482478427049083</v>
      </c>
      <c r="D548" s="2">
        <v>15.955616335740208</v>
      </c>
      <c r="E548" s="2">
        <v>18.083268356869198</v>
      </c>
      <c r="F548" s="2">
        <v>20.035337395184484</v>
      </c>
      <c r="G548" s="2">
        <v>20.109806332487913</v>
      </c>
      <c r="H548" s="2">
        <v>21.804441828092159</v>
      </c>
    </row>
    <row r="549" spans="1:8" x14ac:dyDescent="0.2">
      <c r="A549" s="16">
        <f>DATE(2020,3,18)</f>
        <v>43908</v>
      </c>
      <c r="B549" s="2">
        <v>11.181834722721296</v>
      </c>
      <c r="C549" s="2">
        <v>13.500791104700195</v>
      </c>
      <c r="D549" s="2">
        <v>15.978907491646432</v>
      </c>
      <c r="E549" s="2">
        <v>18.111302571941312</v>
      </c>
      <c r="F549" s="2">
        <v>20.067440569968831</v>
      </c>
      <c r="G549" s="2">
        <v>20.142065892678108</v>
      </c>
      <c r="H549" s="2">
        <v>21.840282940759014</v>
      </c>
    </row>
    <row r="550" spans="1:8" x14ac:dyDescent="0.2">
      <c r="A550" s="16">
        <f>DATE(2020,3,19)</f>
        <v>43909</v>
      </c>
      <c r="B550" s="2">
        <v>11.341082859365681</v>
      </c>
      <c r="C550" s="2">
        <v>13.519106737469745</v>
      </c>
      <c r="D550" s="2">
        <v>16.002203325876675</v>
      </c>
      <c r="E550" s="2">
        <v>18.139343442632171</v>
      </c>
      <c r="F550" s="2">
        <v>20.099552330673397</v>
      </c>
      <c r="G550" s="2">
        <v>20.174334117266788</v>
      </c>
      <c r="H550" s="2">
        <v>21.876134599719066</v>
      </c>
    </row>
    <row r="551" spans="1:8" x14ac:dyDescent="0.2">
      <c r="A551" s="16">
        <f>DATE(2020,3,20)</f>
        <v>43910</v>
      </c>
      <c r="B551" s="2">
        <v>11.16083404656103</v>
      </c>
      <c r="C551" s="2">
        <v>13.535257174216776</v>
      </c>
      <c r="D551" s="2">
        <v>16.023288174508266</v>
      </c>
      <c r="E551" s="2">
        <v>18.167390970521915</v>
      </c>
      <c r="F551" s="2">
        <v>20.13167267959448</v>
      </c>
      <c r="G551" s="2">
        <v>20.206611008581078</v>
      </c>
      <c r="H551" s="2">
        <v>21.911996808075585</v>
      </c>
    </row>
    <row r="552" spans="1:8" x14ac:dyDescent="0.2">
      <c r="A552" s="16">
        <f>DATE(2020,3,23)</f>
        <v>43913</v>
      </c>
      <c r="B552" s="2">
        <v>10.645049796676664</v>
      </c>
      <c r="C552" s="2">
        <v>13.551409908696876</v>
      </c>
      <c r="D552" s="2">
        <v>16.044376855574317</v>
      </c>
      <c r="E552" s="2">
        <v>18.195445157191003</v>
      </c>
      <c r="F552" s="2">
        <v>20.163801619028977</v>
      </c>
      <c r="G552" s="2">
        <v>20.238896568948704</v>
      </c>
      <c r="H552" s="2">
        <v>21.947869568932752</v>
      </c>
    </row>
    <row r="553" spans="1:8" x14ac:dyDescent="0.2">
      <c r="A553" s="16">
        <f>DATE(2020,3,24)</f>
        <v>43914</v>
      </c>
      <c r="B553" s="2">
        <v>11.136426469763162</v>
      </c>
      <c r="C553" s="2">
        <v>13.567564941236965</v>
      </c>
      <c r="D553" s="2">
        <v>16.065469369771424</v>
      </c>
      <c r="E553" s="2">
        <v>18.22350600422029</v>
      </c>
      <c r="F553" s="2">
        <v>20.195939151274398</v>
      </c>
      <c r="G553" s="2">
        <v>20.271190800698037</v>
      </c>
      <c r="H553" s="2">
        <v>21.983752885395646</v>
      </c>
    </row>
    <row r="554" spans="1:8" x14ac:dyDescent="0.2">
      <c r="A554" s="16">
        <f>DATE(2020,3,25)</f>
        <v>43915</v>
      </c>
      <c r="B554" s="2">
        <v>11.555922666058803</v>
      </c>
      <c r="C554" s="2">
        <v>13.583722272163978</v>
      </c>
      <c r="D554" s="2">
        <v>16.086565717796319</v>
      </c>
      <c r="E554" s="2">
        <v>18.251573513191044</v>
      </c>
      <c r="F554" s="2">
        <v>20.228085278628871</v>
      </c>
      <c r="G554" s="2">
        <v>20.303493706158068</v>
      </c>
      <c r="H554" s="2">
        <v>22.019646760570264</v>
      </c>
    </row>
    <row r="555" spans="1:8" x14ac:dyDescent="0.2">
      <c r="A555" s="16">
        <f>DATE(2020,3,26)</f>
        <v>43916</v>
      </c>
      <c r="B555" s="2">
        <v>11.731147349058579</v>
      </c>
      <c r="C555" s="2">
        <v>13.599881901804922</v>
      </c>
      <c r="D555" s="2">
        <v>16.107665900345825</v>
      </c>
      <c r="E555" s="2">
        <v>18.279647685684864</v>
      </c>
      <c r="F555" s="2">
        <v>20.260240003391129</v>
      </c>
      <c r="G555" s="2">
        <v>20.335805287658438</v>
      </c>
      <c r="H555" s="2">
        <v>22.055551197563528</v>
      </c>
    </row>
    <row r="556" spans="1:8" x14ac:dyDescent="0.2">
      <c r="A556" s="16">
        <f>DATE(2020,3,27)</f>
        <v>43917</v>
      </c>
      <c r="B556" s="2">
        <v>11.516228312118093</v>
      </c>
      <c r="C556" s="2">
        <v>13.616043830486824</v>
      </c>
      <c r="D556" s="2">
        <v>16.128769918116912</v>
      </c>
      <c r="E556" s="2">
        <v>18.30772852328375</v>
      </c>
      <c r="F556" s="2">
        <v>20.29240332786053</v>
      </c>
      <c r="G556" s="2">
        <v>20.368125547529381</v>
      </c>
      <c r="H556" s="2">
        <v>22.091466199483257</v>
      </c>
    </row>
    <row r="557" spans="1:8" x14ac:dyDescent="0.2">
      <c r="A557" s="16">
        <f>DATE(2020,3,30)</f>
        <v>43920</v>
      </c>
      <c r="B557" s="2">
        <v>11.418239138511943</v>
      </c>
      <c r="C557" s="2">
        <v>13.632208058536778</v>
      </c>
      <c r="D557" s="2">
        <v>16.149877771806697</v>
      </c>
      <c r="E557" s="2">
        <v>18.335816027570061</v>
      </c>
      <c r="F557" s="2">
        <v>20.324575254337063</v>
      </c>
      <c r="G557" s="2">
        <v>20.400454488101751</v>
      </c>
      <c r="H557" s="2">
        <v>22.127391769438187</v>
      </c>
    </row>
    <row r="558" spans="1:8" x14ac:dyDescent="0.2">
      <c r="A558" s="16">
        <f>DATE(2020,3,31)</f>
        <v>43921</v>
      </c>
      <c r="B558" s="2">
        <v>11.39312781069315</v>
      </c>
      <c r="C558" s="2">
        <v>13.648374586281919</v>
      </c>
      <c r="D558" s="2">
        <v>16.170989462112416</v>
      </c>
      <c r="E558" s="2">
        <v>18.363910200126554</v>
      </c>
      <c r="F558" s="2">
        <v>20.356755785121305</v>
      </c>
      <c r="G558" s="2">
        <v>20.432792111707055</v>
      </c>
      <c r="H558" s="2">
        <v>22.163327910537991</v>
      </c>
    </row>
    <row r="559" spans="1:8" x14ac:dyDescent="0.2">
      <c r="A559" s="16">
        <f>DATE(2020,4,1)</f>
        <v>43922</v>
      </c>
      <c r="B559" s="2">
        <v>11.279110824100957</v>
      </c>
      <c r="C559" s="2">
        <v>13.664543414049414</v>
      </c>
      <c r="D559" s="2">
        <v>16.192104989731405</v>
      </c>
      <c r="E559" s="2">
        <v>18.368704662619351</v>
      </c>
      <c r="F559" s="2">
        <v>20.365245430771228</v>
      </c>
      <c r="G559" s="2">
        <v>20.441423929656821</v>
      </c>
      <c r="H559" s="2">
        <v>22.175218756794202</v>
      </c>
    </row>
    <row r="560" spans="1:8" x14ac:dyDescent="0.2">
      <c r="A560" s="16">
        <f>DATE(2020,4,2)</f>
        <v>43923</v>
      </c>
      <c r="B560" s="2">
        <v>11.435842235240168</v>
      </c>
      <c r="C560" s="2">
        <v>13.680714542166506</v>
      </c>
      <c r="D560" s="2">
        <v>16.213224355361145</v>
      </c>
      <c r="E560" s="2">
        <v>18.373499319317244</v>
      </c>
      <c r="F560" s="2">
        <v>20.373735675258221</v>
      </c>
      <c r="G560" s="2">
        <v>20.450056366277657</v>
      </c>
      <c r="H560" s="2">
        <v>22.187110760453631</v>
      </c>
    </row>
    <row r="561" spans="1:8" x14ac:dyDescent="0.2">
      <c r="A561" s="16">
        <f>DATE(2020,4,3)</f>
        <v>43924</v>
      </c>
      <c r="B561" s="2">
        <v>11.355740455132256</v>
      </c>
      <c r="C561" s="2">
        <v>13.696887970960447</v>
      </c>
      <c r="D561" s="2">
        <v>16.234347559699238</v>
      </c>
      <c r="E561" s="2">
        <v>18.378294170228028</v>
      </c>
      <c r="F561" s="2">
        <v>20.382226518624446</v>
      </c>
      <c r="G561" s="2">
        <v>20.458689421613819</v>
      </c>
      <c r="H561" s="2">
        <v>22.199003921628879</v>
      </c>
    </row>
    <row r="562" spans="1:8" x14ac:dyDescent="0.2">
      <c r="A562" s="16">
        <f>DATE(2020,4,6)</f>
        <v>43927</v>
      </c>
      <c r="B562" s="2">
        <v>11.650248605874047</v>
      </c>
      <c r="C562" s="2">
        <v>13.713063700758553</v>
      </c>
      <c r="D562" s="2">
        <v>16.255474603443432</v>
      </c>
      <c r="E562" s="2">
        <v>18.383089215359604</v>
      </c>
      <c r="F562" s="2">
        <v>20.39071796091223</v>
      </c>
      <c r="G562" s="2">
        <v>20.467323095709734</v>
      </c>
      <c r="H562" s="2">
        <v>22.210898240432631</v>
      </c>
    </row>
    <row r="563" spans="1:8" x14ac:dyDescent="0.2">
      <c r="A563" s="16">
        <f>DATE(2020,4,7)</f>
        <v>43928</v>
      </c>
      <c r="B563" s="2">
        <v>11.680868766187592</v>
      </c>
      <c r="C563" s="2">
        <v>13.729241731888211</v>
      </c>
      <c r="D563" s="2">
        <v>16.276605487291572</v>
      </c>
      <c r="E563" s="2">
        <v>18.38788445471986</v>
      </c>
      <c r="F563" s="2">
        <v>20.39921000216378</v>
      </c>
      <c r="G563" s="2">
        <v>20.475957388609746</v>
      </c>
      <c r="H563" s="2">
        <v>22.222793716977574</v>
      </c>
    </row>
    <row r="564" spans="1:8" x14ac:dyDescent="0.2">
      <c r="A564" s="16">
        <f>DATE(2020,4,8)</f>
        <v>43929</v>
      </c>
      <c r="B564" s="2">
        <v>11.87315591599225</v>
      </c>
      <c r="C564" s="2">
        <v>13.745422064676815</v>
      </c>
      <c r="D564" s="2">
        <v>16.297740211941658</v>
      </c>
      <c r="E564" s="2">
        <v>18.392679888316632</v>
      </c>
      <c r="F564" s="2">
        <v>20.407702642421334</v>
      </c>
      <c r="G564" s="2">
        <v>20.484592300358173</v>
      </c>
      <c r="H564" s="2">
        <v>22.234690351376397</v>
      </c>
    </row>
    <row r="565" spans="1:8" x14ac:dyDescent="0.2">
      <c r="A565" s="16">
        <f>DATE(2020,4,9)</f>
        <v>43930</v>
      </c>
      <c r="B565" s="2">
        <v>11.884560411013156</v>
      </c>
      <c r="C565" s="2">
        <v>13.761604699451846</v>
      </c>
      <c r="D565" s="2">
        <v>16.318878778091793</v>
      </c>
      <c r="E565" s="2">
        <v>18.397475516157801</v>
      </c>
      <c r="F565" s="2">
        <v>20.416195881727162</v>
      </c>
      <c r="G565" s="2">
        <v>20.493227830999384</v>
      </c>
      <c r="H565" s="2">
        <v>22.246588143741786</v>
      </c>
    </row>
    <row r="566" spans="1:8" x14ac:dyDescent="0.2">
      <c r="A566" s="16">
        <f>DATE(2020,4,13)</f>
        <v>43934</v>
      </c>
      <c r="B566" s="2">
        <v>11.977394957936371</v>
      </c>
      <c r="C566" s="2">
        <v>13.777789636540794</v>
      </c>
      <c r="D566" s="2">
        <v>16.340021186440222</v>
      </c>
      <c r="E566" s="2">
        <v>18.402271338251253</v>
      </c>
      <c r="F566" s="2">
        <v>20.424689720123524</v>
      </c>
      <c r="G566" s="2">
        <v>20.501863980577738</v>
      </c>
      <c r="H566" s="2">
        <v>22.258487094186474</v>
      </c>
    </row>
    <row r="567" spans="1:8" x14ac:dyDescent="0.2">
      <c r="A567" s="16">
        <f>DATE(2020,4,14)</f>
        <v>43935</v>
      </c>
      <c r="B567" s="2">
        <v>12.018370977643622</v>
      </c>
      <c r="C567" s="2">
        <v>13.793976876271197</v>
      </c>
      <c r="D567" s="2">
        <v>16.3611674376853</v>
      </c>
      <c r="E567" s="2">
        <v>18.407067354604823</v>
      </c>
      <c r="F567" s="2">
        <v>20.433184157652672</v>
      </c>
      <c r="G567" s="2">
        <v>20.510500749137606</v>
      </c>
      <c r="H567" s="2">
        <v>22.270387202823173</v>
      </c>
    </row>
    <row r="568" spans="1:8" x14ac:dyDescent="0.2">
      <c r="A568" s="16">
        <f>DATE(2020,4,15)</f>
        <v>43936</v>
      </c>
      <c r="B568" s="2">
        <v>11.983188087201158</v>
      </c>
      <c r="C568" s="2">
        <v>13.810166418970683</v>
      </c>
      <c r="D568" s="2">
        <v>16.382317532525526</v>
      </c>
      <c r="E568" s="2">
        <v>18.411863565226394</v>
      </c>
      <c r="F568" s="2">
        <v>20.441679194356865</v>
      </c>
      <c r="G568" s="2">
        <v>20.519138136723345</v>
      </c>
      <c r="H568" s="2">
        <v>22.282288469764609</v>
      </c>
    </row>
    <row r="569" spans="1:8" x14ac:dyDescent="0.2">
      <c r="A569" s="16">
        <f>DATE(2020,4,16)</f>
        <v>43937</v>
      </c>
      <c r="B569" s="2">
        <v>12.050757506413623</v>
      </c>
      <c r="C569" s="2">
        <v>13.826358264966876</v>
      </c>
      <c r="D569" s="2">
        <v>16.403471471659547</v>
      </c>
      <c r="E569" s="2">
        <v>18.416659970123849</v>
      </c>
      <c r="F569" s="2">
        <v>20.450174830278335</v>
      </c>
      <c r="G569" s="2">
        <v>20.527776143379306</v>
      </c>
      <c r="H569" s="2">
        <v>22.294190895123521</v>
      </c>
    </row>
    <row r="570" spans="1:8" x14ac:dyDescent="0.2">
      <c r="A570" s="16">
        <f>DATE(2020,4,17)</f>
        <v>43938</v>
      </c>
      <c r="B570" s="2">
        <v>12.184358345918668</v>
      </c>
      <c r="C570" s="2">
        <v>13.842552414587471</v>
      </c>
      <c r="D570" s="2">
        <v>16.424629255786094</v>
      </c>
      <c r="E570" s="2">
        <v>18.421456569305072</v>
      </c>
      <c r="F570" s="2">
        <v>20.458671065459399</v>
      </c>
      <c r="G570" s="2">
        <v>20.536414769149889</v>
      </c>
      <c r="H570" s="2">
        <v>22.306094479012707</v>
      </c>
    </row>
    <row r="571" spans="1:8" x14ac:dyDescent="0.2">
      <c r="A571" s="16">
        <f>DATE(2020,4,20)</f>
        <v>43941</v>
      </c>
      <c r="B571" s="2">
        <v>12.280487939012641</v>
      </c>
      <c r="C571" s="2">
        <v>13.858748868160211</v>
      </c>
      <c r="D571" s="2">
        <v>16.445790885604026</v>
      </c>
      <c r="E571" s="2">
        <v>18.426253362777878</v>
      </c>
      <c r="F571" s="2">
        <v>20.467167899942318</v>
      </c>
      <c r="G571" s="2">
        <v>20.545054014079469</v>
      </c>
      <c r="H571" s="2">
        <v>22.31799922154487</v>
      </c>
    </row>
    <row r="572" spans="1:8" x14ac:dyDescent="0.2">
      <c r="A572" s="16">
        <f>DATE(2020,4,22)</f>
        <v>43943</v>
      </c>
      <c r="B572" s="2">
        <v>12.663090803642829</v>
      </c>
      <c r="C572" s="2">
        <v>13.874947626012869</v>
      </c>
      <c r="D572" s="2">
        <v>16.466956361812368</v>
      </c>
      <c r="E572" s="2">
        <v>18.431050350550194</v>
      </c>
      <c r="F572" s="2">
        <v>20.475665333769367</v>
      </c>
      <c r="G572" s="2">
        <v>20.5536938782124</v>
      </c>
      <c r="H572" s="2">
        <v>22.329905122832859</v>
      </c>
    </row>
    <row r="573" spans="1:8" x14ac:dyDescent="0.2">
      <c r="A573" s="16">
        <f>DATE(2020,4,23)</f>
        <v>43944</v>
      </c>
      <c r="B573" s="2">
        <v>12.574888895890336</v>
      </c>
      <c r="C573" s="2">
        <v>13.891148688473297</v>
      </c>
      <c r="D573" s="2">
        <v>16.488125685110244</v>
      </c>
      <c r="E573" s="2">
        <v>18.435847532629833</v>
      </c>
      <c r="F573" s="2">
        <v>20.484163366982777</v>
      </c>
      <c r="G573" s="2">
        <v>20.562334361593027</v>
      </c>
      <c r="H573" s="2">
        <v>22.341812182989408</v>
      </c>
    </row>
    <row r="574" spans="1:8" x14ac:dyDescent="0.2">
      <c r="A574" s="16">
        <f>DATE(2020,4,24)</f>
        <v>43945</v>
      </c>
      <c r="B574" s="2">
        <v>11.924156892295311</v>
      </c>
      <c r="C574" s="2">
        <v>13.90735205586935</v>
      </c>
      <c r="D574" s="2">
        <v>16.509298856196896</v>
      </c>
      <c r="E574" s="2">
        <v>18.440644909024705</v>
      </c>
      <c r="F574" s="2">
        <v>20.492661999624897</v>
      </c>
      <c r="G574" s="2">
        <v>20.570975464265807</v>
      </c>
      <c r="H574" s="2">
        <v>22.353720402127308</v>
      </c>
    </row>
    <row r="575" spans="1:8" x14ac:dyDescent="0.2">
      <c r="A575" s="16">
        <f>DATE(2020,4,27)</f>
        <v>43948</v>
      </c>
      <c r="B575" s="2">
        <v>12.074740968357833</v>
      </c>
      <c r="C575" s="2">
        <v>13.923557728528957</v>
      </c>
      <c r="D575" s="2">
        <v>16.530475875771721</v>
      </c>
      <c r="E575" s="2">
        <v>18.44544247974267</v>
      </c>
      <c r="F575" s="2">
        <v>20.501161231737974</v>
      </c>
      <c r="G575" s="2">
        <v>20.579617186275101</v>
      </c>
      <c r="H575" s="2">
        <v>22.365629780359409</v>
      </c>
    </row>
    <row r="576" spans="1:8" x14ac:dyDescent="0.2">
      <c r="A576" s="16">
        <f>DATE(2020,4,28)</f>
        <v>43949</v>
      </c>
      <c r="B576" s="2">
        <v>11.668923641243367</v>
      </c>
      <c r="C576" s="2">
        <v>13.939765706780104</v>
      </c>
      <c r="D576" s="2">
        <v>16.551656744534228</v>
      </c>
      <c r="E576" s="2">
        <v>18.450240244791626</v>
      </c>
      <c r="F576" s="2">
        <v>20.509661063364316</v>
      </c>
      <c r="G576" s="2">
        <v>20.588259527665318</v>
      </c>
      <c r="H576" s="2">
        <v>22.377540317798527</v>
      </c>
    </row>
    <row r="577" spans="1:8" x14ac:dyDescent="0.2">
      <c r="A577" s="16">
        <f>DATE(2020,4,29)</f>
        <v>43950</v>
      </c>
      <c r="B577" s="2">
        <v>11.5931469005222</v>
      </c>
      <c r="C577" s="2">
        <v>13.955975990950797</v>
      </c>
      <c r="D577" s="2">
        <v>16.572841463184051</v>
      </c>
      <c r="E577" s="2">
        <v>18.455038204179374</v>
      </c>
      <c r="F577" s="2">
        <v>20.518161494546128</v>
      </c>
      <c r="G577" s="2">
        <v>20.596902488480783</v>
      </c>
      <c r="H577" s="2">
        <v>22.389452014557467</v>
      </c>
    </row>
    <row r="578" spans="1:8" x14ac:dyDescent="0.2">
      <c r="A578" s="16">
        <f>DATE(2020,4,30)</f>
        <v>43951</v>
      </c>
      <c r="B578" s="2">
        <v>11.430421954198366</v>
      </c>
      <c r="C578" s="2">
        <v>13.972188581369105</v>
      </c>
      <c r="D578" s="2">
        <v>16.594030032420971</v>
      </c>
      <c r="E578" s="2">
        <v>18.45983635791384</v>
      </c>
      <c r="F578" s="2">
        <v>20.526662525325801</v>
      </c>
      <c r="G578" s="2">
        <v>20.605546068765968</v>
      </c>
      <c r="H578" s="2">
        <v>22.401364870749084</v>
      </c>
    </row>
    <row r="579" spans="1:8" x14ac:dyDescent="0.2">
      <c r="A579" s="16">
        <f>DATE(2020,5,4)</f>
        <v>43955</v>
      </c>
      <c r="B579" s="2">
        <v>11.418234477909174</v>
      </c>
      <c r="C579" s="2">
        <v>13.988403478363143</v>
      </c>
      <c r="D579" s="2">
        <v>16.615222452944867</v>
      </c>
      <c r="E579" s="2">
        <v>18.463447215612394</v>
      </c>
      <c r="F579" s="2">
        <v>20.533955910352276</v>
      </c>
      <c r="G579" s="2">
        <v>20.61298123101356</v>
      </c>
      <c r="H579" s="2">
        <v>22.412051814856724</v>
      </c>
    </row>
    <row r="580" spans="1:8" x14ac:dyDescent="0.2">
      <c r="A580" s="16">
        <f>DATE(2020,5,5)</f>
        <v>43956</v>
      </c>
      <c r="B580" s="2">
        <v>11.348908011445857</v>
      </c>
      <c r="C580" s="2">
        <v>14.00462068226107</v>
      </c>
      <c r="D580" s="2">
        <v>16.636418725455759</v>
      </c>
      <c r="E580" s="2">
        <v>18.467058183376039</v>
      </c>
      <c r="F580" s="2">
        <v>20.541249736720623</v>
      </c>
      <c r="G580" s="2">
        <v>20.620416851628477</v>
      </c>
      <c r="H580" s="2">
        <v>22.42273969204853</v>
      </c>
    </row>
    <row r="581" spans="1:8" x14ac:dyDescent="0.2">
      <c r="A581" s="16">
        <f>DATE(2020,5,6)</f>
        <v>43957</v>
      </c>
      <c r="B581" s="2">
        <v>11.502102025069361</v>
      </c>
      <c r="C581" s="2">
        <v>14.020840193391093</v>
      </c>
      <c r="D581" s="2">
        <v>16.657618850653801</v>
      </c>
      <c r="E581" s="2">
        <v>18.470669261208126</v>
      </c>
      <c r="F581" s="2">
        <v>20.548544004457579</v>
      </c>
      <c r="G581" s="2">
        <v>20.627852930638912</v>
      </c>
      <c r="H581" s="2">
        <v>22.43342850240597</v>
      </c>
    </row>
    <row r="582" spans="1:8" x14ac:dyDescent="0.2">
      <c r="A582" s="16">
        <f>DATE(2020,5,7)</f>
        <v>43958</v>
      </c>
      <c r="B582" s="2">
        <v>11.579798934138964</v>
      </c>
      <c r="C582" s="2">
        <v>14.037062012081458</v>
      </c>
      <c r="D582" s="2">
        <v>16.678822829239248</v>
      </c>
      <c r="E582" s="2">
        <v>18.474280449112037</v>
      </c>
      <c r="F582" s="2">
        <v>20.555838713589836</v>
      </c>
      <c r="G582" s="2">
        <v>20.635289468073161</v>
      </c>
      <c r="H582" s="2">
        <v>22.444118246010515</v>
      </c>
    </row>
    <row r="583" spans="1:8" x14ac:dyDescent="0.2">
      <c r="A583" s="16">
        <f>DATE(2020,5,8)</f>
        <v>43959</v>
      </c>
      <c r="B583" s="2">
        <v>11.518917479926506</v>
      </c>
      <c r="C583" s="2">
        <v>14.049999371245715</v>
      </c>
      <c r="D583" s="2">
        <v>16.69666762108255</v>
      </c>
      <c r="E583" s="2">
        <v>18.477891747091114</v>
      </c>
      <c r="F583" s="2">
        <v>20.563133864144099</v>
      </c>
      <c r="G583" s="2">
        <v>20.64272646395948</v>
      </c>
      <c r="H583" s="2">
        <v>22.454808922943624</v>
      </c>
    </row>
    <row r="584" spans="1:8" x14ac:dyDescent="0.2">
      <c r="A584" s="16">
        <f>DATE(2020,5,11)</f>
        <v>43962</v>
      </c>
      <c r="B584" s="2">
        <v>11.644595294692882</v>
      </c>
      <c r="C584" s="2">
        <v>14.062938198136864</v>
      </c>
      <c r="D584" s="2">
        <v>16.714515142098008</v>
      </c>
      <c r="E584" s="2">
        <v>18.481503155148694</v>
      </c>
      <c r="F584" s="2">
        <v>20.57042945614711</v>
      </c>
      <c r="G584" s="2">
        <v>20.650163918326125</v>
      </c>
      <c r="H584" s="2">
        <v>22.465500533286821</v>
      </c>
    </row>
    <row r="585" spans="1:8" x14ac:dyDescent="0.2">
      <c r="A585" s="16">
        <f>DATE(2020,5,12)</f>
        <v>43963</v>
      </c>
      <c r="B585" s="2">
        <v>11.57523154340725</v>
      </c>
      <c r="C585" s="2">
        <v>14.075878492921399</v>
      </c>
      <c r="D585" s="2">
        <v>16.732365392703041</v>
      </c>
      <c r="E585" s="2">
        <v>18.485114673288152</v>
      </c>
      <c r="F585" s="2">
        <v>20.577725489625553</v>
      </c>
      <c r="G585" s="2">
        <v>20.657601831201379</v>
      </c>
      <c r="H585" s="2">
        <v>22.476193077121586</v>
      </c>
    </row>
    <row r="586" spans="1:8" x14ac:dyDescent="0.2">
      <c r="A586" s="16">
        <f>DATE(2020,5,13)</f>
        <v>43964</v>
      </c>
      <c r="B586" s="2">
        <v>11.615941908755612</v>
      </c>
      <c r="C586" s="2">
        <v>14.088820255765876</v>
      </c>
      <c r="D586" s="2">
        <v>16.750218373315096</v>
      </c>
      <c r="E586" s="2">
        <v>18.488726301512813</v>
      </c>
      <c r="F586" s="2">
        <v>20.585021964606121</v>
      </c>
      <c r="G586" s="2">
        <v>20.665040202613483</v>
      </c>
      <c r="H586" s="2">
        <v>22.486886554529395</v>
      </c>
    </row>
    <row r="587" spans="1:8" x14ac:dyDescent="0.2">
      <c r="A587" s="16">
        <f>DATE(2020,5,14)</f>
        <v>43965</v>
      </c>
      <c r="B587" s="2">
        <v>11.598655733016972</v>
      </c>
      <c r="C587" s="2">
        <v>14.101763486836806</v>
      </c>
      <c r="D587" s="2">
        <v>16.768074084351682</v>
      </c>
      <c r="E587" s="2">
        <v>18.492338039826084</v>
      </c>
      <c r="F587" s="2">
        <v>20.592318881115592</v>
      </c>
      <c r="G587" s="2">
        <v>20.672479032590751</v>
      </c>
      <c r="H587" s="2">
        <v>22.497580965591801</v>
      </c>
    </row>
    <row r="588" spans="1:8" x14ac:dyDescent="0.2">
      <c r="A588" s="16">
        <f>DATE(2020,5,15)</f>
        <v>43966</v>
      </c>
      <c r="B588" s="2">
        <v>11.697222821368779</v>
      </c>
      <c r="C588" s="2">
        <v>14.114708186300827</v>
      </c>
      <c r="D588" s="2">
        <v>16.785932526230464</v>
      </c>
      <c r="E588" s="2">
        <v>18.495949888231291</v>
      </c>
      <c r="F588" s="2">
        <v>20.599616239180651</v>
      </c>
      <c r="G588" s="2">
        <v>20.679918321161406</v>
      </c>
      <c r="H588" s="2">
        <v>22.508276310390318</v>
      </c>
    </row>
    <row r="589" spans="1:8" x14ac:dyDescent="0.2">
      <c r="A589" s="16">
        <f>DATE(2020,5,18)</f>
        <v>43969</v>
      </c>
      <c r="B589" s="2">
        <v>11.764638440689223</v>
      </c>
      <c r="C589" s="2">
        <v>14.127654354324459</v>
      </c>
      <c r="D589" s="2">
        <v>16.803793699369017</v>
      </c>
      <c r="E589" s="2">
        <v>18.499561846731783</v>
      </c>
      <c r="F589" s="2">
        <v>20.606914038828016</v>
      </c>
      <c r="G589" s="2">
        <v>20.687358068353756</v>
      </c>
      <c r="H589" s="2">
        <v>22.518972589006459</v>
      </c>
    </row>
    <row r="590" spans="1:8" x14ac:dyDescent="0.2">
      <c r="A590" s="16">
        <f>DATE(2020,5,19)</f>
        <v>43970</v>
      </c>
      <c r="B590" s="2">
        <v>11.921877857532248</v>
      </c>
      <c r="C590" s="2">
        <v>14.140601991074343</v>
      </c>
      <c r="D590" s="2">
        <v>16.821657604185081</v>
      </c>
      <c r="E590" s="2">
        <v>18.503173915330873</v>
      </c>
      <c r="F590" s="2">
        <v>20.614212280084377</v>
      </c>
      <c r="G590" s="2">
        <v>20.694798274196003</v>
      </c>
      <c r="H590" s="2">
        <v>22.529669801521713</v>
      </c>
    </row>
    <row r="591" spans="1:8" x14ac:dyDescent="0.2">
      <c r="A591" s="16">
        <f>DATE(2020,5,20)</f>
        <v>43971</v>
      </c>
      <c r="B591" s="2">
        <v>11.995398866504271</v>
      </c>
      <c r="C591" s="2">
        <v>14.153551096717099</v>
      </c>
      <c r="D591" s="2">
        <v>16.839524241096449</v>
      </c>
      <c r="E591" s="2">
        <v>18.506786094032069</v>
      </c>
      <c r="F591" s="2">
        <v>20.621510962976554</v>
      </c>
      <c r="G591" s="2">
        <v>20.702238938716523</v>
      </c>
      <c r="H591" s="2">
        <v>22.540367948017749</v>
      </c>
    </row>
    <row r="592" spans="1:8" x14ac:dyDescent="0.2">
      <c r="A592" s="16">
        <f>DATE(2020,5,21)</f>
        <v>43972</v>
      </c>
      <c r="B592" s="2">
        <v>11.87113787498526</v>
      </c>
      <c r="C592" s="2">
        <v>14.166501671419351</v>
      </c>
      <c r="D592" s="2">
        <v>16.857393610520944</v>
      </c>
      <c r="E592" s="2">
        <v>18.510398382838591</v>
      </c>
      <c r="F592" s="2">
        <v>20.628810087531189</v>
      </c>
      <c r="G592" s="2">
        <v>20.709680061943558</v>
      </c>
      <c r="H592" s="2">
        <v>22.551067028575989</v>
      </c>
    </row>
    <row r="593" spans="1:8" x14ac:dyDescent="0.2">
      <c r="A593" s="16">
        <f>DATE(2020,5,22)</f>
        <v>43973</v>
      </c>
      <c r="B593" s="2">
        <v>11.776126826560308</v>
      </c>
      <c r="C593" s="2">
        <v>14.17945371534779</v>
      </c>
      <c r="D593" s="2">
        <v>16.875265712876498</v>
      </c>
      <c r="E593" s="2">
        <v>18.514010781753829</v>
      </c>
      <c r="F593" s="2">
        <v>20.636109653775026</v>
      </c>
      <c r="G593" s="2">
        <v>20.717121643905333</v>
      </c>
      <c r="H593" s="2">
        <v>22.561767043278035</v>
      </c>
    </row>
    <row r="594" spans="1:8" x14ac:dyDescent="0.2">
      <c r="A594" s="16">
        <f>DATE(2020,5,25)</f>
        <v>43976</v>
      </c>
      <c r="B594" s="2">
        <v>12.054812230838706</v>
      </c>
      <c r="C594" s="2">
        <v>14.192407228669103</v>
      </c>
      <c r="D594" s="2">
        <v>16.893140548581087</v>
      </c>
      <c r="E594" s="2">
        <v>18.517623290781149</v>
      </c>
      <c r="F594" s="2">
        <v>20.64340966173479</v>
      </c>
      <c r="G594" s="2">
        <v>20.724563684630205</v>
      </c>
      <c r="H594" s="2">
        <v>22.572467992205446</v>
      </c>
    </row>
    <row r="595" spans="1:8" x14ac:dyDescent="0.2">
      <c r="A595" s="16">
        <f>DATE(2020,5,26)</f>
        <v>43977</v>
      </c>
      <c r="B595" s="2">
        <v>12.147516280883885</v>
      </c>
      <c r="C595" s="2">
        <v>14.205362211549909</v>
      </c>
      <c r="D595" s="2">
        <v>16.911018118052692</v>
      </c>
      <c r="E595" s="2">
        <v>18.521235909923895</v>
      </c>
      <c r="F595" s="2">
        <v>20.65071011143722</v>
      </c>
      <c r="G595" s="2">
        <v>20.732006184146389</v>
      </c>
      <c r="H595" s="2">
        <v>22.583169875439779</v>
      </c>
    </row>
    <row r="596" spans="1:8" x14ac:dyDescent="0.2">
      <c r="A596" s="16">
        <f>DATE(2020,5,27)</f>
        <v>43978</v>
      </c>
      <c r="B596" s="2">
        <v>12.227012182629426</v>
      </c>
      <c r="C596" s="2">
        <v>14.218318664157037</v>
      </c>
      <c r="D596" s="2">
        <v>16.928898421709484</v>
      </c>
      <c r="E596" s="2">
        <v>18.524848639185421</v>
      </c>
      <c r="F596" s="2">
        <v>20.658011002909049</v>
      </c>
      <c r="G596" s="2">
        <v>20.739449142482204</v>
      </c>
      <c r="H596" s="2">
        <v>22.593872693062611</v>
      </c>
    </row>
    <row r="597" spans="1:8" x14ac:dyDescent="0.2">
      <c r="A597" s="16">
        <f>DATE(2020,5,28)</f>
        <v>43979</v>
      </c>
      <c r="B597" s="2">
        <v>12.224914911375073</v>
      </c>
      <c r="C597" s="2">
        <v>14.23127658665717</v>
      </c>
      <c r="D597" s="2">
        <v>16.946781459969596</v>
      </c>
      <c r="E597" s="2">
        <v>18.528461478569103</v>
      </c>
      <c r="F597" s="2">
        <v>20.66531233617701</v>
      </c>
      <c r="G597" s="2">
        <v>20.746892559665909</v>
      </c>
      <c r="H597" s="2">
        <v>22.604576445155523</v>
      </c>
    </row>
    <row r="598" spans="1:8" x14ac:dyDescent="0.2">
      <c r="A598" s="16">
        <f>DATE(2020,5,29)</f>
        <v>43980</v>
      </c>
      <c r="B598" s="2">
        <v>12.394845149608313</v>
      </c>
      <c r="C598" s="2">
        <v>14.244235979217068</v>
      </c>
      <c r="D598" s="2">
        <v>16.964667233251273</v>
      </c>
      <c r="E598" s="2">
        <v>18.532074428078293</v>
      </c>
      <c r="F598" s="2">
        <v>20.672614111267816</v>
      </c>
      <c r="G598" s="2">
        <v>20.754336435725818</v>
      </c>
      <c r="H598" s="2">
        <v>22.615281131800113</v>
      </c>
    </row>
    <row r="599" spans="1:8" x14ac:dyDescent="0.2">
      <c r="A599" s="16">
        <f>DATE(2020,6,1)</f>
        <v>43983</v>
      </c>
      <c r="B599" s="2">
        <v>12.540614822991403</v>
      </c>
      <c r="C599" s="2">
        <v>14.257196842003529</v>
      </c>
      <c r="D599" s="2">
        <v>16.982555741972782</v>
      </c>
      <c r="E599" s="2">
        <v>18.567435571479173</v>
      </c>
      <c r="F599" s="2">
        <v>20.712238712911791</v>
      </c>
      <c r="G599" s="2">
        <v>20.794125081610581</v>
      </c>
      <c r="H599" s="2">
        <v>22.658830364832806</v>
      </c>
    </row>
    <row r="600" spans="1:8" x14ac:dyDescent="0.2">
      <c r="A600" s="16">
        <f>DATE(2020,6,2)</f>
        <v>43984</v>
      </c>
      <c r="B600" s="2">
        <v>12.608650302482594</v>
      </c>
      <c r="C600" s="2">
        <v>14.270159175183329</v>
      </c>
      <c r="D600" s="2">
        <v>17.000446986552497</v>
      </c>
      <c r="E600" s="2">
        <v>18.602807264011755</v>
      </c>
      <c r="F600" s="2">
        <v>20.751876325867968</v>
      </c>
      <c r="G600" s="2">
        <v>20.833926837884476</v>
      </c>
      <c r="H600" s="2">
        <v>22.702395065233684</v>
      </c>
    </row>
    <row r="601" spans="1:8" x14ac:dyDescent="0.2">
      <c r="A601" s="16">
        <f>DATE(2020,6,3)</f>
        <v>43985</v>
      </c>
      <c r="B601" s="2">
        <v>12.886375622586788</v>
      </c>
      <c r="C601" s="2">
        <v>14.28312297892329</v>
      </c>
      <c r="D601" s="2">
        <v>17.01834096740884</v>
      </c>
      <c r="E601" s="2">
        <v>18.6381895088231</v>
      </c>
      <c r="F601" s="2">
        <v>20.791526954408798</v>
      </c>
      <c r="G601" s="2">
        <v>20.873741708867399</v>
      </c>
      <c r="H601" s="2">
        <v>22.745975238496264</v>
      </c>
    </row>
    <row r="602" spans="1:8" x14ac:dyDescent="0.2">
      <c r="A602" s="16">
        <f>DATE(2020,6,4)</f>
        <v>43986</v>
      </c>
      <c r="B602" s="2">
        <v>12.963499277513503</v>
      </c>
      <c r="C602" s="2">
        <v>14.296088253390238</v>
      </c>
      <c r="D602" s="2">
        <v>17.036237684960298</v>
      </c>
      <c r="E602" s="2">
        <v>18.673582309061221</v>
      </c>
      <c r="F602" s="2">
        <v>20.831190602808135</v>
      </c>
      <c r="G602" s="2">
        <v>20.913569698880654</v>
      </c>
      <c r="H602" s="2">
        <v>22.78957089011606</v>
      </c>
    </row>
    <row r="603" spans="1:8" x14ac:dyDescent="0.2">
      <c r="A603" s="16">
        <f>DATE(2020,6,5)</f>
        <v>43987</v>
      </c>
      <c r="B603" s="2">
        <v>12.889274517520578</v>
      </c>
      <c r="C603" s="2">
        <v>14.309054998751035</v>
      </c>
      <c r="D603" s="2">
        <v>17.054137139625404</v>
      </c>
      <c r="E603" s="2">
        <v>18.708985667875044</v>
      </c>
      <c r="F603" s="2">
        <v>20.870867275341197</v>
      </c>
      <c r="G603" s="2">
        <v>20.953410812246954</v>
      </c>
      <c r="H603" s="2">
        <v>22.833182025590503</v>
      </c>
    </row>
    <row r="604" spans="1:8" x14ac:dyDescent="0.2">
      <c r="A604" s="16">
        <f>DATE(2020,6,8)</f>
        <v>43990</v>
      </c>
      <c r="B604" s="2">
        <v>13.016965712691153</v>
      </c>
      <c r="C604" s="2">
        <v>14.322023215172552</v>
      </c>
      <c r="D604" s="2">
        <v>17.072039331822776</v>
      </c>
      <c r="E604" s="2">
        <v>18.744399588414563</v>
      </c>
      <c r="F604" s="2">
        <v>20.910556976284745</v>
      </c>
      <c r="G604" s="2">
        <v>20.993265053290532</v>
      </c>
      <c r="H604" s="2">
        <v>22.876808650419033</v>
      </c>
    </row>
    <row r="605" spans="1:8" x14ac:dyDescent="0.2">
      <c r="A605" s="16">
        <f>DATE(2020,6,9)</f>
        <v>43991</v>
      </c>
      <c r="B605" s="2">
        <v>12.986601885530913</v>
      </c>
      <c r="C605" s="2">
        <v>14.334992902821654</v>
      </c>
      <c r="D605" s="2">
        <v>17.089944261971102</v>
      </c>
      <c r="E605" s="2">
        <v>18.779824073830497</v>
      </c>
      <c r="F605" s="2">
        <v>20.95025970991675</v>
      </c>
      <c r="G605" s="2">
        <v>21.033132426336866</v>
      </c>
      <c r="H605" s="2">
        <v>22.920450770102939</v>
      </c>
    </row>
    <row r="606" spans="1:8" x14ac:dyDescent="0.2">
      <c r="A606" s="16">
        <f>DATE(2020,6,10)</f>
        <v>43992</v>
      </c>
      <c r="B606" s="2">
        <v>13.114498147224118</v>
      </c>
      <c r="C606" s="2">
        <v>14.34796406186527</v>
      </c>
      <c r="D606" s="2">
        <v>17.107851930489115</v>
      </c>
      <c r="E606" s="2">
        <v>18.815259127274665</v>
      </c>
      <c r="F606" s="2">
        <v>20.989975480516733</v>
      </c>
      <c r="G606" s="2">
        <v>21.073012935712999</v>
      </c>
      <c r="H606" s="2">
        <v>22.964108390145554</v>
      </c>
    </row>
    <row r="607" spans="1:8" x14ac:dyDescent="0.2">
      <c r="A607" s="16">
        <f>DATE(2020,6,12)</f>
        <v>43994</v>
      </c>
      <c r="B607" s="2">
        <v>12.81345583137432</v>
      </c>
      <c r="C607" s="2">
        <v>14.360936692470339</v>
      </c>
      <c r="D607" s="2">
        <v>17.125762337795614</v>
      </c>
      <c r="E607" s="2">
        <v>18.850704751899784</v>
      </c>
      <c r="F607" s="2">
        <v>21.029704292365548</v>
      </c>
      <c r="G607" s="2">
        <v>21.112906585747382</v>
      </c>
      <c r="H607" s="2">
        <v>23.007781516052141</v>
      </c>
    </row>
    <row r="608" spans="1:8" x14ac:dyDescent="0.2">
      <c r="A608" s="16">
        <f>DATE(2020,6,15)</f>
        <v>43997</v>
      </c>
      <c r="B608" s="2">
        <v>13.034233246018646</v>
      </c>
      <c r="C608" s="2">
        <v>14.373910794803789</v>
      </c>
      <c r="D608" s="2">
        <v>17.143675484309483</v>
      </c>
      <c r="E608" s="2">
        <v>18.886160950859487</v>
      </c>
      <c r="F608" s="2">
        <v>21.069446149745485</v>
      </c>
      <c r="G608" s="2">
        <v>21.152813380769842</v>
      </c>
      <c r="H608" s="2">
        <v>23.051470153329891</v>
      </c>
    </row>
    <row r="609" spans="1:8" x14ac:dyDescent="0.2">
      <c r="A609" s="16">
        <f>DATE(2020,6,16)</f>
        <v>43998</v>
      </c>
      <c r="B609" s="2">
        <v>12.880596475130357</v>
      </c>
      <c r="C609" s="2">
        <v>14.386886369032602</v>
      </c>
      <c r="D609" s="2">
        <v>17.161591370449635</v>
      </c>
      <c r="E609" s="2">
        <v>18.921627727308387</v>
      </c>
      <c r="F609" s="2">
        <v>21.109201056940229</v>
      </c>
      <c r="G609" s="2">
        <v>21.192733325111689</v>
      </c>
      <c r="H609" s="2">
        <v>23.095174307487977</v>
      </c>
    </row>
    <row r="610" spans="1:8" x14ac:dyDescent="0.2">
      <c r="A610" s="16">
        <f>DATE(2020,6,17)</f>
        <v>43999</v>
      </c>
      <c r="B610" s="2">
        <v>13.238679908495765</v>
      </c>
      <c r="C610" s="2">
        <v>14.399863415323756</v>
      </c>
      <c r="D610" s="2">
        <v>17.17950999663509</v>
      </c>
      <c r="E610" s="2">
        <v>18.957105084402006</v>
      </c>
      <c r="F610" s="2">
        <v>21.148969018234887</v>
      </c>
      <c r="G610" s="2">
        <v>21.232666423105616</v>
      </c>
      <c r="H610" s="2">
        <v>23.138893984037544</v>
      </c>
    </row>
    <row r="611" spans="1:8" x14ac:dyDescent="0.2">
      <c r="A611" s="16">
        <f>DATE(2020,6,18)</f>
        <v>44000</v>
      </c>
      <c r="B611" s="2">
        <v>12.93229188124876</v>
      </c>
      <c r="C611" s="2">
        <v>14.412841933844245</v>
      </c>
      <c r="D611" s="2">
        <v>17.197431363284888</v>
      </c>
      <c r="E611" s="2">
        <v>18.992593025296834</v>
      </c>
      <c r="F611" s="2">
        <v>21.188750037915959</v>
      </c>
      <c r="G611" s="2">
        <v>21.272612679085757</v>
      </c>
      <c r="H611" s="2">
        <v>23.182629188491656</v>
      </c>
    </row>
    <row r="612" spans="1:8" x14ac:dyDescent="0.2">
      <c r="A612" s="16">
        <f>DATE(2020,6,19)</f>
        <v>44001</v>
      </c>
      <c r="B612" s="2">
        <v>12.990032089182479</v>
      </c>
      <c r="C612" s="2">
        <v>14.422500299623865</v>
      </c>
      <c r="D612" s="2">
        <v>17.211952869336656</v>
      </c>
      <c r="E612" s="2">
        <v>19.02809155315024</v>
      </c>
      <c r="F612" s="2">
        <v>21.22854412027133</v>
      </c>
      <c r="G612" s="2">
        <v>21.312572097387658</v>
      </c>
      <c r="H612" s="2">
        <v>23.226379926365336</v>
      </c>
    </row>
    <row r="613" spans="1:8" x14ac:dyDescent="0.2">
      <c r="A613" s="16">
        <f>DATE(2020,6,22)</f>
        <v>44004</v>
      </c>
      <c r="B613" s="2">
        <v>13.043079070109243</v>
      </c>
      <c r="C613" s="2">
        <v>14.432159480731777</v>
      </c>
      <c r="D613" s="2">
        <v>17.226476174695261</v>
      </c>
      <c r="E613" s="2">
        <v>19.063600671120696</v>
      </c>
      <c r="F613" s="2">
        <v>21.26835126959039</v>
      </c>
      <c r="G613" s="2">
        <v>21.35254468234842</v>
      </c>
      <c r="H613" s="2">
        <v>23.270146203175667</v>
      </c>
    </row>
    <row r="614" spans="1:8" x14ac:dyDescent="0.2">
      <c r="A614" s="16">
        <f>DATE(2020,6,23)</f>
        <v>44005</v>
      </c>
      <c r="B614" s="2">
        <v>13.403968186352676</v>
      </c>
      <c r="C614" s="2">
        <v>14.441819477236839</v>
      </c>
      <c r="D614" s="2">
        <v>17.241001279583635</v>
      </c>
      <c r="E614" s="2">
        <v>19.099120382367406</v>
      </c>
      <c r="F614" s="2">
        <v>21.308171490163797</v>
      </c>
      <c r="G614" s="2">
        <v>21.392530438306355</v>
      </c>
      <c r="H614" s="2">
        <v>23.31392802444152</v>
      </c>
    </row>
    <row r="615" spans="1:8" x14ac:dyDescent="0.2">
      <c r="A615" s="16">
        <f>DATE(2020,6,24)</f>
        <v>44006</v>
      </c>
      <c r="B615" s="2">
        <v>13.024059150133651</v>
      </c>
      <c r="C615" s="2">
        <v>14.451480289207884</v>
      </c>
      <c r="D615" s="2">
        <v>17.255528184224733</v>
      </c>
      <c r="E615" s="2">
        <v>19.134650690050623</v>
      </c>
      <c r="F615" s="2">
        <v>21.348004786283713</v>
      </c>
      <c r="G615" s="2">
        <v>21.43252936960134</v>
      </c>
      <c r="H615" s="2">
        <v>23.357725395683861</v>
      </c>
    </row>
    <row r="616" spans="1:8" x14ac:dyDescent="0.2">
      <c r="A616" s="16">
        <f>DATE(2020,6,25)</f>
        <v>44007</v>
      </c>
      <c r="B616" s="2">
        <v>13.479591127181845</v>
      </c>
      <c r="C616" s="2">
        <v>14.46114191671375</v>
      </c>
      <c r="D616" s="2">
        <v>17.270056888841577</v>
      </c>
      <c r="E616" s="2">
        <v>19.170191597331577</v>
      </c>
      <c r="F616" s="2">
        <v>21.387851162243663</v>
      </c>
      <c r="G616" s="2">
        <v>21.472541480574669</v>
      </c>
      <c r="H616" s="2">
        <v>23.401538322425552</v>
      </c>
    </row>
    <row r="617" spans="1:8" x14ac:dyDescent="0.2">
      <c r="A617" s="16">
        <f>DATE(2020,6,26)</f>
        <v>44008</v>
      </c>
      <c r="B617" s="2">
        <v>13.18248702068745</v>
      </c>
      <c r="C617" s="2">
        <v>14.470804359823264</v>
      </c>
      <c r="D617" s="2">
        <v>17.284587393657191</v>
      </c>
      <c r="E617" s="2">
        <v>19.205743107372353</v>
      </c>
      <c r="F617" s="2">
        <v>21.427710622338637</v>
      </c>
      <c r="G617" s="2">
        <v>21.512566775569073</v>
      </c>
      <c r="H617" s="2">
        <v>23.445366810191448</v>
      </c>
    </row>
    <row r="618" spans="1:8" x14ac:dyDescent="0.2">
      <c r="A618" s="16">
        <f>DATE(2020,6,29)</f>
        <v>44011</v>
      </c>
      <c r="B618" s="2">
        <v>13.49901651959995</v>
      </c>
      <c r="C618" s="2">
        <v>14.480467618605285</v>
      </c>
      <c r="D618" s="2">
        <v>17.299119698894639</v>
      </c>
      <c r="E618" s="2">
        <v>19.241305223336045</v>
      </c>
      <c r="F618" s="2">
        <v>21.46758317086497</v>
      </c>
      <c r="G618" s="2">
        <v>21.552605258928679</v>
      </c>
      <c r="H618" s="2">
        <v>23.489210864508326</v>
      </c>
    </row>
    <row r="619" spans="1:8" x14ac:dyDescent="0.2">
      <c r="A619" s="16">
        <f>DATE(2020,6,30)</f>
        <v>44012</v>
      </c>
      <c r="B619" s="2">
        <v>13.594591500962183</v>
      </c>
      <c r="C619" s="2">
        <v>14.490131693128673</v>
      </c>
      <c r="D619" s="2">
        <v>17.313653804777008</v>
      </c>
      <c r="E619" s="2">
        <v>19.276877948386684</v>
      </c>
      <c r="F619" s="2">
        <v>21.507468812120447</v>
      </c>
      <c r="G619" s="2">
        <v>21.592656934999056</v>
      </c>
      <c r="H619" s="2">
        <v>23.533070490904983</v>
      </c>
    </row>
    <row r="620" spans="1:8" x14ac:dyDescent="0.2">
      <c r="A620" s="16">
        <f>DATE(2020,7,1)</f>
        <v>44013</v>
      </c>
      <c r="B620" s="2">
        <v>14.027743263425062</v>
      </c>
      <c r="C620" s="2">
        <v>14.499796583462278</v>
      </c>
      <c r="D620" s="2">
        <v>17.328189711527386</v>
      </c>
      <c r="E620" s="2">
        <v>19.318217227558819</v>
      </c>
      <c r="F620" s="2">
        <v>21.553231309935207</v>
      </c>
      <c r="G620" s="2">
        <v>21.638589685368402</v>
      </c>
      <c r="H620" s="2">
        <v>23.582907366544578</v>
      </c>
    </row>
    <row r="621" spans="1:8" x14ac:dyDescent="0.2">
      <c r="A621" s="16">
        <f>DATE(2020,7,2)</f>
        <v>44014</v>
      </c>
      <c r="B621" s="2">
        <v>13.929875265491409</v>
      </c>
      <c r="C621" s="2">
        <v>14.50946228967498</v>
      </c>
      <c r="D621" s="2">
        <v>17.342727419368931</v>
      </c>
      <c r="E621" s="2">
        <v>19.3595708342019</v>
      </c>
      <c r="F621" s="2">
        <v>21.599011042955564</v>
      </c>
      <c r="G621" s="2">
        <v>21.684539787258906</v>
      </c>
      <c r="H621" s="2">
        <v>23.63276434784629</v>
      </c>
    </row>
    <row r="622" spans="1:8" x14ac:dyDescent="0.2">
      <c r="A622" s="16">
        <f>DATE(2020,7,3)</f>
        <v>44015</v>
      </c>
      <c r="B622" s="2">
        <v>14.17579197157124</v>
      </c>
      <c r="C622" s="2">
        <v>14.519128811835659</v>
      </c>
      <c r="D622" s="2">
        <v>17.357266928524815</v>
      </c>
      <c r="E622" s="2">
        <v>19.400938773281574</v>
      </c>
      <c r="F622" s="2">
        <v>21.644808017672698</v>
      </c>
      <c r="G622" s="2">
        <v>21.730507247225226</v>
      </c>
      <c r="H622" s="2">
        <v>23.682641442921316</v>
      </c>
    </row>
    <row r="623" spans="1:8" x14ac:dyDescent="0.2">
      <c r="A623" s="16">
        <f>DATE(2020,7,6)</f>
        <v>44018</v>
      </c>
      <c r="B623" s="2">
        <v>14.409213601577896</v>
      </c>
      <c r="C623" s="2">
        <v>14.528796150013189</v>
      </c>
      <c r="D623" s="2">
        <v>17.371808239218222</v>
      </c>
      <c r="E623" s="2">
        <v>19.442321049765201</v>
      </c>
      <c r="F623" s="2">
        <v>21.690622240580225</v>
      </c>
      <c r="G623" s="2">
        <v>21.776492071824549</v>
      </c>
      <c r="H623" s="2">
        <v>23.732538659884138</v>
      </c>
    </row>
    <row r="624" spans="1:8" x14ac:dyDescent="0.2">
      <c r="A624" s="16">
        <f>DATE(2020,7,7)</f>
        <v>44019</v>
      </c>
      <c r="B624" s="2">
        <v>14.262120317003157</v>
      </c>
      <c r="C624" s="2">
        <v>14.538464304276456</v>
      </c>
      <c r="D624" s="2">
        <v>17.386351351672371</v>
      </c>
      <c r="E624" s="2">
        <v>19.483717668621871</v>
      </c>
      <c r="F624" s="2">
        <v>21.736453718174186</v>
      </c>
      <c r="G624" s="2">
        <v>21.822494267616531</v>
      </c>
      <c r="H624" s="2">
        <v>23.782456006852538</v>
      </c>
    </row>
    <row r="625" spans="1:8" x14ac:dyDescent="0.2">
      <c r="A625" s="16">
        <f>DATE(2020,7,8)</f>
        <v>44020</v>
      </c>
      <c r="B625" s="2">
        <v>14.375494140410705</v>
      </c>
      <c r="C625" s="2">
        <v>14.548133274694353</v>
      </c>
      <c r="D625" s="2">
        <v>17.4008962661105</v>
      </c>
      <c r="E625" s="2">
        <v>19.525128634822408</v>
      </c>
      <c r="F625" s="2">
        <v>21.782302456953119</v>
      </c>
      <c r="G625" s="2">
        <v>21.868513841163306</v>
      </c>
      <c r="H625" s="2">
        <v>23.832393491947524</v>
      </c>
    </row>
    <row r="626" spans="1:8" x14ac:dyDescent="0.2">
      <c r="A626" s="16">
        <f>DATE(2020,7,9)</f>
        <v>44021</v>
      </c>
      <c r="B626" s="2">
        <v>14.439274489556976</v>
      </c>
      <c r="C626" s="2">
        <v>14.557803061335759</v>
      </c>
      <c r="D626" s="2">
        <v>17.415442982755902</v>
      </c>
      <c r="E626" s="2">
        <v>19.566553953339373</v>
      </c>
      <c r="F626" s="2">
        <v>21.828168463417974</v>
      </c>
      <c r="G626" s="2">
        <v>21.914550799029463</v>
      </c>
      <c r="H626" s="2">
        <v>23.882351123293422</v>
      </c>
    </row>
    <row r="627" spans="1:8" x14ac:dyDescent="0.2">
      <c r="A627" s="16">
        <f>DATE(2020,7,10)</f>
        <v>44022</v>
      </c>
      <c r="B627" s="2">
        <v>14.668431668013151</v>
      </c>
      <c r="C627" s="2">
        <v>14.567473664269603</v>
      </c>
      <c r="D627" s="2">
        <v>17.429991501831886</v>
      </c>
      <c r="E627" s="2">
        <v>19.607993629147003</v>
      </c>
      <c r="F627" s="2">
        <v>21.874051744072155</v>
      </c>
      <c r="G627" s="2">
        <v>21.960605147782108</v>
      </c>
      <c r="H627" s="2">
        <v>23.932328909017841</v>
      </c>
    </row>
    <row r="628" spans="1:8" x14ac:dyDescent="0.2">
      <c r="A628" s="16">
        <f>DATE(2020,7,13)</f>
        <v>44025</v>
      </c>
      <c r="B628" s="2">
        <v>14.58271852214914</v>
      </c>
      <c r="C628" s="2">
        <v>14.57714508356478</v>
      </c>
      <c r="D628" s="2">
        <v>17.444541823561789</v>
      </c>
      <c r="E628" s="2">
        <v>19.649447667221253</v>
      </c>
      <c r="F628" s="2">
        <v>21.919952305421475</v>
      </c>
      <c r="G628" s="2">
        <v>22.006676893990761</v>
      </c>
      <c r="H628" s="2">
        <v>23.982326857251611</v>
      </c>
    </row>
    <row r="629" spans="1:8" x14ac:dyDescent="0.2">
      <c r="A629" s="16">
        <f>DATE(2020,7,14)</f>
        <v>44026</v>
      </c>
      <c r="B629" s="2">
        <v>14.738308085605389</v>
      </c>
      <c r="C629" s="2">
        <v>14.586817319290214</v>
      </c>
      <c r="D629" s="2">
        <v>17.45909394816896</v>
      </c>
      <c r="E629" s="2">
        <v>19.69091607253992</v>
      </c>
      <c r="F629" s="2">
        <v>21.965870153974333</v>
      </c>
      <c r="G629" s="2">
        <v>22.052766044227567</v>
      </c>
      <c r="H629" s="2">
        <v>24.032344976128961</v>
      </c>
    </row>
    <row r="630" spans="1:8" x14ac:dyDescent="0.2">
      <c r="A630" s="16">
        <f>DATE(2020,7,15)</f>
        <v>44027</v>
      </c>
      <c r="B630" s="2">
        <v>14.85528455496763</v>
      </c>
      <c r="C630" s="2">
        <v>14.596490371514779</v>
      </c>
      <c r="D630" s="2">
        <v>17.47364787587675</v>
      </c>
      <c r="E630" s="2">
        <v>19.732398850082379</v>
      </c>
      <c r="F630" s="2">
        <v>22.011805296241405</v>
      </c>
      <c r="G630" s="2">
        <v>22.098872605066976</v>
      </c>
      <c r="H630" s="2">
        <v>24.082383273787222</v>
      </c>
    </row>
    <row r="631" spans="1:8" x14ac:dyDescent="0.2">
      <c r="A631" s="16">
        <f>DATE(2020,7,16)</f>
        <v>44028</v>
      </c>
      <c r="B631" s="2">
        <v>14.650166765689153</v>
      </c>
      <c r="C631" s="2">
        <v>14.606164240307494</v>
      </c>
      <c r="D631" s="2">
        <v>17.48820360690868</v>
      </c>
      <c r="E631" s="2">
        <v>19.773896004829794</v>
      </c>
      <c r="F631" s="2">
        <v>22.057757738735926</v>
      </c>
      <c r="G631" s="2">
        <v>22.144996583086041</v>
      </c>
      <c r="H631" s="2">
        <v>24.13244175836715</v>
      </c>
    </row>
    <row r="632" spans="1:8" x14ac:dyDescent="0.2">
      <c r="A632" s="16">
        <f>DATE(2020,7,17)</f>
        <v>44029</v>
      </c>
      <c r="B632" s="2">
        <v>15.014145861580674</v>
      </c>
      <c r="C632" s="2">
        <v>14.615838925737211</v>
      </c>
      <c r="D632" s="2">
        <v>17.502761141488101</v>
      </c>
      <c r="E632" s="2">
        <v>19.815407541765051</v>
      </c>
      <c r="F632" s="2">
        <v>22.103727487973579</v>
      </c>
      <c r="G632" s="2">
        <v>22.191137984864248</v>
      </c>
      <c r="H632" s="2">
        <v>24.182520438012766</v>
      </c>
    </row>
    <row r="633" spans="1:8" x14ac:dyDescent="0.2">
      <c r="A633" s="16">
        <f>DATE(2020,7,20)</f>
        <v>44032</v>
      </c>
      <c r="B633" s="2">
        <v>15.278448645656995</v>
      </c>
      <c r="C633" s="2">
        <v>14.625514427872901</v>
      </c>
      <c r="D633" s="2">
        <v>17.517320479838492</v>
      </c>
      <c r="E633" s="2">
        <v>19.856933465872785</v>
      </c>
      <c r="F633" s="2">
        <v>22.149714550472456</v>
      </c>
      <c r="G633" s="2">
        <v>22.237296816983587</v>
      </c>
      <c r="H633" s="2">
        <v>24.232619320871329</v>
      </c>
    </row>
    <row r="634" spans="1:8" x14ac:dyDescent="0.2">
      <c r="A634" s="16">
        <f>DATE(2020,7,21)</f>
        <v>44033</v>
      </c>
      <c r="B634" s="2">
        <v>15.340276202235327</v>
      </c>
      <c r="C634" s="2">
        <v>14.635190746783501</v>
      </c>
      <c r="D634" s="2">
        <v>17.531881622183377</v>
      </c>
      <c r="E634" s="2">
        <v>19.898473782139337</v>
      </c>
      <c r="F634" s="2">
        <v>22.195718932753142</v>
      </c>
      <c r="G634" s="2">
        <v>22.28347308602854</v>
      </c>
      <c r="H634" s="2">
        <v>24.282738415093409</v>
      </c>
    </row>
    <row r="635" spans="1:8" x14ac:dyDescent="0.2">
      <c r="A635" s="16">
        <f>DATE(2020,7,22)</f>
        <v>44034</v>
      </c>
      <c r="B635" s="2">
        <v>15.60569287037783</v>
      </c>
      <c r="C635" s="2">
        <v>14.644867882537961</v>
      </c>
      <c r="D635" s="2">
        <v>17.546444568746278</v>
      </c>
      <c r="E635" s="2">
        <v>19.940028495552763</v>
      </c>
      <c r="F635" s="2">
        <v>22.241740641338659</v>
      </c>
      <c r="G635" s="2">
        <v>22.329666798586032</v>
      </c>
      <c r="H635" s="2">
        <v>24.33287772883288</v>
      </c>
    </row>
    <row r="636" spans="1:8" x14ac:dyDescent="0.2">
      <c r="A636" s="16">
        <f>DATE(2020,7,23)</f>
        <v>44035</v>
      </c>
      <c r="B636" s="2">
        <v>15.32579104877192</v>
      </c>
      <c r="C636" s="2">
        <v>14.654545835205246</v>
      </c>
      <c r="D636" s="2">
        <v>17.561009319750752</v>
      </c>
      <c r="E636" s="2">
        <v>19.981597611102853</v>
      </c>
      <c r="F636" s="2">
        <v>22.287779682754483</v>
      </c>
      <c r="G636" s="2">
        <v>22.37587796124556</v>
      </c>
      <c r="H636" s="2">
        <v>24.383037270246867</v>
      </c>
    </row>
    <row r="637" spans="1:8" x14ac:dyDescent="0.2">
      <c r="A637" s="16">
        <f>DATE(2020,7,24)</f>
        <v>44036</v>
      </c>
      <c r="B637" s="2">
        <v>15.291358515378217</v>
      </c>
      <c r="C637" s="2">
        <v>14.664224604854303</v>
      </c>
      <c r="D637" s="2">
        <v>17.575575875420355</v>
      </c>
      <c r="E637" s="2">
        <v>20.023181133781165</v>
      </c>
      <c r="F637" s="2">
        <v>22.333836063528565</v>
      </c>
      <c r="G637" s="2">
        <v>22.422106580599021</v>
      </c>
      <c r="H637" s="2">
        <v>24.433217047495813</v>
      </c>
    </row>
    <row r="638" spans="1:8" x14ac:dyDescent="0.2">
      <c r="A638" s="16">
        <f>DATE(2020,7,27)</f>
        <v>44039</v>
      </c>
      <c r="B638" s="2">
        <v>15.517542229255987</v>
      </c>
      <c r="C638" s="2">
        <v>14.673904191554101</v>
      </c>
      <c r="D638" s="2">
        <v>17.590144235978734</v>
      </c>
      <c r="E638" s="2">
        <v>20.064779068580929</v>
      </c>
      <c r="F638" s="2">
        <v>22.379909790191288</v>
      </c>
      <c r="G638" s="2">
        <v>22.468352663240875</v>
      </c>
      <c r="H638" s="2">
        <v>24.483417068743464</v>
      </c>
    </row>
    <row r="639" spans="1:8" x14ac:dyDescent="0.2">
      <c r="A639" s="16">
        <f>DATE(2020,7,28)</f>
        <v>44040</v>
      </c>
      <c r="B639" s="2">
        <v>15.493111349444154</v>
      </c>
      <c r="C639" s="2">
        <v>14.683584595373622</v>
      </c>
      <c r="D639" s="2">
        <v>17.604714401649503</v>
      </c>
      <c r="E639" s="2">
        <v>20.10639142049715</v>
      </c>
      <c r="F639" s="2">
        <v>22.42600086927553</v>
      </c>
      <c r="G639" s="2">
        <v>22.514616215768022</v>
      </c>
      <c r="H639" s="2">
        <v>24.533637342156855</v>
      </c>
    </row>
    <row r="640" spans="1:8" x14ac:dyDescent="0.2">
      <c r="A640" s="16">
        <f>DATE(2020,7,29)</f>
        <v>44041</v>
      </c>
      <c r="B640" s="2">
        <v>15.643331898489278</v>
      </c>
      <c r="C640" s="2">
        <v>14.693265816381841</v>
      </c>
      <c r="D640" s="2">
        <v>17.61928637265633</v>
      </c>
      <c r="E640" s="2">
        <v>20.148018194526539</v>
      </c>
      <c r="F640" s="2">
        <v>22.4721093073166</v>
      </c>
      <c r="G640" s="2">
        <v>22.560897244779877</v>
      </c>
      <c r="H640" s="2">
        <v>24.583877875906278</v>
      </c>
    </row>
    <row r="641" spans="1:8" x14ac:dyDescent="0.2">
      <c r="A641" s="16">
        <f>DATE(2020,7,30)</f>
        <v>44042</v>
      </c>
      <c r="B641" s="2">
        <v>15.707457132241798</v>
      </c>
      <c r="C641" s="2">
        <v>14.70294785464772</v>
      </c>
      <c r="D641" s="2">
        <v>17.633860149222901</v>
      </c>
      <c r="E641" s="2">
        <v>20.189659395667594</v>
      </c>
      <c r="F641" s="2">
        <v>22.518235110852313</v>
      </c>
      <c r="G641" s="2">
        <v>22.607195756878372</v>
      </c>
      <c r="H641" s="2">
        <v>24.634138678165396</v>
      </c>
    </row>
    <row r="642" spans="1:8" x14ac:dyDescent="0.2">
      <c r="A642" s="16">
        <f>DATE(2020,7,31)</f>
        <v>44043</v>
      </c>
      <c r="B642" s="2">
        <v>15.57883847711652</v>
      </c>
      <c r="C642" s="2">
        <v>14.712630710240292</v>
      </c>
      <c r="D642" s="2">
        <v>17.648435731572977</v>
      </c>
      <c r="E642" s="2">
        <v>20.231315028920395</v>
      </c>
      <c r="F642" s="2">
        <v>22.564378286422837</v>
      </c>
      <c r="G642" s="2">
        <v>22.653511758667811</v>
      </c>
      <c r="H642" s="2">
        <v>24.684419757111019</v>
      </c>
    </row>
    <row r="643" spans="1:8" x14ac:dyDescent="0.2">
      <c r="A643" s="16">
        <f>DATE(2020,8,3)</f>
        <v>44046</v>
      </c>
      <c r="B643" s="2">
        <v>15.620378429761073</v>
      </c>
      <c r="C643" s="2">
        <v>14.722314383228484</v>
      </c>
      <c r="D643" s="2">
        <v>17.663013119930216</v>
      </c>
      <c r="E643" s="2">
        <v>20.270608051086757</v>
      </c>
      <c r="F643" s="2">
        <v>22.608115593484879</v>
      </c>
      <c r="G643" s="2">
        <v>22.697420244637211</v>
      </c>
      <c r="H643" s="2">
        <v>24.732255891977029</v>
      </c>
    </row>
    <row r="644" spans="1:8" x14ac:dyDescent="0.2">
      <c r="A644" s="16">
        <f>DATE(2020,8,4)</f>
        <v>44047</v>
      </c>
      <c r="B644" s="2">
        <v>15.596688585792441</v>
      </c>
      <c r="C644" s="2">
        <v>14.731998873681373</v>
      </c>
      <c r="D644" s="2">
        <v>17.677592314518488</v>
      </c>
      <c r="E644" s="2">
        <v>20.309913914679534</v>
      </c>
      <c r="F644" s="2">
        <v>22.651868508279339</v>
      </c>
      <c r="G644" s="2">
        <v>22.741344449317836</v>
      </c>
      <c r="H644" s="2">
        <v>24.780110379543352</v>
      </c>
    </row>
    <row r="645" spans="1:8" x14ac:dyDescent="0.2">
      <c r="A645" s="16">
        <f>DATE(2020,8,5)</f>
        <v>44048</v>
      </c>
      <c r="B645" s="2">
        <v>15.938445927593413</v>
      </c>
      <c r="C645" s="2">
        <v>14.741684181667948</v>
      </c>
      <c r="D645" s="2">
        <v>17.692173315561565</v>
      </c>
      <c r="E645" s="2">
        <v>20.349232623895539</v>
      </c>
      <c r="F645" s="2">
        <v>22.69563703637596</v>
      </c>
      <c r="G645" s="2">
        <v>22.78528437833689</v>
      </c>
      <c r="H645" s="2">
        <v>24.827983226851249</v>
      </c>
    </row>
    <row r="646" spans="1:8" x14ac:dyDescent="0.2">
      <c r="A646" s="16">
        <f>DATE(2020,8,6)</f>
        <v>44049</v>
      </c>
      <c r="B646" s="2">
        <v>16.309826060711409</v>
      </c>
      <c r="C646" s="2">
        <v>14.751370307257194</v>
      </c>
      <c r="D646" s="2">
        <v>17.706756123283274</v>
      </c>
      <c r="E646" s="2">
        <v>20.388564182932846</v>
      </c>
      <c r="F646" s="2">
        <v>22.739421183346352</v>
      </c>
      <c r="G646" s="2">
        <v>22.829240037323473</v>
      </c>
      <c r="H646" s="2">
        <v>24.875874440944546</v>
      </c>
    </row>
    <row r="647" spans="1:8" x14ac:dyDescent="0.2">
      <c r="A647" s="16">
        <f>DATE(2020,8,7)</f>
        <v>44050</v>
      </c>
      <c r="B647" s="2">
        <v>16.211249651154034</v>
      </c>
      <c r="C647" s="2">
        <v>14.759941349918781</v>
      </c>
      <c r="D647" s="2">
        <v>17.720196052438041</v>
      </c>
      <c r="E647" s="2">
        <v>20.427908595990932</v>
      </c>
      <c r="F647" s="2">
        <v>22.78322095476415</v>
      </c>
      <c r="G647" s="2">
        <v>22.873211431908725</v>
      </c>
      <c r="H647" s="2">
        <v>24.923784028869811</v>
      </c>
    </row>
    <row r="648" spans="1:8" x14ac:dyDescent="0.2">
      <c r="A648" s="16">
        <f>DATE(2020,8,10)</f>
        <v>44053</v>
      </c>
      <c r="B648" s="2">
        <v>16.045760967377245</v>
      </c>
      <c r="C648" s="2">
        <v>14.76851303277118</v>
      </c>
      <c r="D648" s="2">
        <v>17.733637516183531</v>
      </c>
      <c r="E648" s="2">
        <v>20.467265867270633</v>
      </c>
      <c r="F648" s="2">
        <v>22.827036356204932</v>
      </c>
      <c r="G648" s="2">
        <v>22.917198567725805</v>
      </c>
      <c r="H648" s="2">
        <v>24.971711997676294</v>
      </c>
    </row>
    <row r="649" spans="1:8" x14ac:dyDescent="0.2">
      <c r="A649" s="16">
        <f>DATE(2020,8,11)</f>
        <v>44054</v>
      </c>
      <c r="B649" s="2">
        <v>15.982195005959188</v>
      </c>
      <c r="C649" s="2">
        <v>14.777085355862196</v>
      </c>
      <c r="D649" s="2">
        <v>17.747080514694957</v>
      </c>
      <c r="E649" s="2">
        <v>20.506636000974176</v>
      </c>
      <c r="F649" s="2">
        <v>22.870867393246328</v>
      </c>
      <c r="G649" s="2">
        <v>22.961201450409874</v>
      </c>
      <c r="H649" s="2">
        <v>25.019658354415949</v>
      </c>
    </row>
    <row r="650" spans="1:8" x14ac:dyDescent="0.2">
      <c r="A650" s="16">
        <f>DATE(2020,8,12)</f>
        <v>44055</v>
      </c>
      <c r="B650" s="2">
        <v>15.95779208976411</v>
      </c>
      <c r="C650" s="2">
        <v>14.785658319239658</v>
      </c>
      <c r="D650" s="2">
        <v>17.760525048147581</v>
      </c>
      <c r="E650" s="2">
        <v>20.546019001305151</v>
      </c>
      <c r="F650" s="2">
        <v>22.914714071467923</v>
      </c>
      <c r="G650" s="2">
        <v>23.005220085598111</v>
      </c>
      <c r="H650" s="2">
        <v>25.067623106143479</v>
      </c>
    </row>
    <row r="651" spans="1:8" x14ac:dyDescent="0.2">
      <c r="A651" s="16">
        <f>DATE(2020,8,13)</f>
        <v>44056</v>
      </c>
      <c r="B651" s="2">
        <v>15.888866435140514</v>
      </c>
      <c r="C651" s="2">
        <v>14.794231922951395</v>
      </c>
      <c r="D651" s="2">
        <v>17.773971116716638</v>
      </c>
      <c r="E651" s="2">
        <v>20.585414872468522</v>
      </c>
      <c r="F651" s="2">
        <v>22.958576396451271</v>
      </c>
      <c r="G651" s="2">
        <v>23.049254478929736</v>
      </c>
      <c r="H651" s="2">
        <v>25.115606259916223</v>
      </c>
    </row>
    <row r="652" spans="1:8" x14ac:dyDescent="0.2">
      <c r="A652" s="16">
        <f>DATE(2020,8,14)</f>
        <v>44057</v>
      </c>
      <c r="B652" s="2">
        <v>15.928789158617795</v>
      </c>
      <c r="C652" s="2">
        <v>14.802806167045235</v>
      </c>
      <c r="D652" s="2">
        <v>17.787418720577431</v>
      </c>
      <c r="E652" s="2">
        <v>20.624823618670639</v>
      </c>
      <c r="F652" s="2">
        <v>23.002454373779969</v>
      </c>
      <c r="G652" s="2">
        <v>23.093304636045996</v>
      </c>
      <c r="H652" s="2">
        <v>25.163607822794301</v>
      </c>
    </row>
    <row r="653" spans="1:8" x14ac:dyDescent="0.2">
      <c r="A653" s="16">
        <f>DATE(2020,8,17)</f>
        <v>44060</v>
      </c>
      <c r="B653" s="2">
        <v>15.589963335970157</v>
      </c>
      <c r="C653" s="2">
        <v>14.811381051569006</v>
      </c>
      <c r="D653" s="2">
        <v>17.800867859905246</v>
      </c>
      <c r="E653" s="2">
        <v>20.664245244119208</v>
      </c>
      <c r="F653" s="2">
        <v>23.046348009039598</v>
      </c>
      <c r="G653" s="2">
        <v>23.13737056259011</v>
      </c>
      <c r="H653" s="2">
        <v>25.211627801840496</v>
      </c>
    </row>
    <row r="654" spans="1:8" x14ac:dyDescent="0.2">
      <c r="A654" s="16">
        <f>DATE(2020,8,18)</f>
        <v>44061</v>
      </c>
      <c r="B654" s="2">
        <v>16.238113365620912</v>
      </c>
      <c r="C654" s="2">
        <v>14.819956576570537</v>
      </c>
      <c r="D654" s="2">
        <v>17.814318534875405</v>
      </c>
      <c r="E654" s="2">
        <v>20.703679753023319</v>
      </c>
      <c r="F654" s="2">
        <v>23.090257307817684</v>
      </c>
      <c r="G654" s="2">
        <v>23.181452264207358</v>
      </c>
      <c r="H654" s="2">
        <v>25.2596662041203</v>
      </c>
    </row>
    <row r="655" spans="1:8" x14ac:dyDescent="0.2">
      <c r="A655" s="16">
        <f>DATE(2020,8,19)</f>
        <v>44062</v>
      </c>
      <c r="B655" s="2">
        <v>15.93441450618227</v>
      </c>
      <c r="C655" s="2">
        <v>14.828532742097655</v>
      </c>
      <c r="D655" s="2">
        <v>17.827770745663262</v>
      </c>
      <c r="E655" s="2">
        <v>20.743127149593455</v>
      </c>
      <c r="F655" s="2">
        <v>23.134182275703807</v>
      </c>
      <c r="G655" s="2">
        <v>23.225549746545028</v>
      </c>
      <c r="H655" s="2">
        <v>25.307723036701947</v>
      </c>
    </row>
    <row r="656" spans="1:8" x14ac:dyDescent="0.2">
      <c r="A656" s="16">
        <f>DATE(2020,8,20)</f>
        <v>44063</v>
      </c>
      <c r="B656" s="2">
        <v>15.988113971499263</v>
      </c>
      <c r="C656" s="2">
        <v>14.837109548198235</v>
      </c>
      <c r="D656" s="2">
        <v>17.841224492444184</v>
      </c>
      <c r="E656" s="2">
        <v>20.782587438041443</v>
      </c>
      <c r="F656" s="2">
        <v>23.178122918289489</v>
      </c>
      <c r="G656" s="2">
        <v>23.269663015252419</v>
      </c>
      <c r="H656" s="2">
        <v>25.35579830665635</v>
      </c>
    </row>
    <row r="657" spans="1:8" x14ac:dyDescent="0.2">
      <c r="A657" s="16">
        <f>DATE(2020,8,21)</f>
        <v>44064</v>
      </c>
      <c r="B657" s="2">
        <v>15.910962352955815</v>
      </c>
      <c r="C657" s="2">
        <v>14.845686994920126</v>
      </c>
      <c r="D657" s="2">
        <v>17.854679775393567</v>
      </c>
      <c r="E657" s="2">
        <v>20.822060622580519</v>
      </c>
      <c r="F657" s="2">
        <v>23.222079241168302</v>
      </c>
      <c r="G657" s="2">
        <v>23.313792075980857</v>
      </c>
      <c r="H657" s="2">
        <v>25.40389202105715</v>
      </c>
    </row>
    <row r="658" spans="1:8" x14ac:dyDescent="0.2">
      <c r="A658" s="16">
        <f>DATE(2020,8,24)</f>
        <v>44067</v>
      </c>
      <c r="B658" s="2">
        <v>15.933566276474952</v>
      </c>
      <c r="C658" s="2">
        <v>14.854265082311112</v>
      </c>
      <c r="D658" s="2">
        <v>17.868136594686735</v>
      </c>
      <c r="E658" s="2">
        <v>20.861546707425259</v>
      </c>
      <c r="F658" s="2">
        <v>23.266051249935771</v>
      </c>
      <c r="G658" s="2">
        <v>23.357936934383705</v>
      </c>
      <c r="H658" s="2">
        <v>25.452004186980702</v>
      </c>
    </row>
    <row r="659" spans="1:8" x14ac:dyDescent="0.2">
      <c r="A659" s="16">
        <f>DATE(2020,8,25)</f>
        <v>44068</v>
      </c>
      <c r="B659" s="2">
        <v>15.981873424366878</v>
      </c>
      <c r="C659" s="2">
        <v>14.862843810419113</v>
      </c>
      <c r="D659" s="2">
        <v>17.881594950499188</v>
      </c>
      <c r="E659" s="2">
        <v>20.901045696791677</v>
      </c>
      <c r="F659" s="2">
        <v>23.310038950189458</v>
      </c>
      <c r="G659" s="2">
        <v>23.402097596116356</v>
      </c>
      <c r="H659" s="2">
        <v>25.500134811506104</v>
      </c>
    </row>
    <row r="660" spans="1:8" x14ac:dyDescent="0.2">
      <c r="A660" s="16">
        <f>DATE(2020,8,26)</f>
        <v>44069</v>
      </c>
      <c r="B660" s="2">
        <v>15.830543651858363</v>
      </c>
      <c r="C660" s="2">
        <v>14.871423179291954</v>
      </c>
      <c r="D660" s="2">
        <v>17.895054843006353</v>
      </c>
      <c r="E660" s="2">
        <v>20.940557594897058</v>
      </c>
      <c r="F660" s="2">
        <v>23.354042347528846</v>
      </c>
      <c r="G660" s="2">
        <v>23.446274066836171</v>
      </c>
      <c r="H660" s="2">
        <v>25.548283901715084</v>
      </c>
    </row>
    <row r="661" spans="1:8" x14ac:dyDescent="0.2">
      <c r="A661" s="16">
        <f>DATE(2020,8,27)</f>
        <v>44070</v>
      </c>
      <c r="B661" s="2">
        <v>15.83806586475731</v>
      </c>
      <c r="C661" s="2">
        <v>14.88000318897751</v>
      </c>
      <c r="D661" s="2">
        <v>17.908516272383679</v>
      </c>
      <c r="E661" s="2">
        <v>20.980082405960164</v>
      </c>
      <c r="F661" s="2">
        <v>23.398061447555495</v>
      </c>
      <c r="G661" s="2">
        <v>23.490466352202599</v>
      </c>
      <c r="H661" s="2">
        <v>25.59645146469218</v>
      </c>
    </row>
    <row r="662" spans="1:8" x14ac:dyDescent="0.2">
      <c r="A662" s="16">
        <f>DATE(2020,8,28)</f>
        <v>44071</v>
      </c>
      <c r="B662" s="2">
        <v>16.373261525251426</v>
      </c>
      <c r="C662" s="2">
        <v>14.888583839523649</v>
      </c>
      <c r="D662" s="2">
        <v>17.921979238806649</v>
      </c>
      <c r="E662" s="2">
        <v>21.019620134201066</v>
      </c>
      <c r="F662" s="2">
        <v>23.442096255872901</v>
      </c>
      <c r="G662" s="2">
        <v>23.53467445787707</v>
      </c>
      <c r="H662" s="2">
        <v>25.644637507524571</v>
      </c>
    </row>
    <row r="663" spans="1:8" x14ac:dyDescent="0.2">
      <c r="A663" s="16">
        <f>DATE(2020,8,31)</f>
        <v>44074</v>
      </c>
      <c r="B663" s="2">
        <v>16.087361507858056</v>
      </c>
      <c r="C663" s="2">
        <v>14.89716513097823</v>
      </c>
      <c r="D663" s="2">
        <v>17.935443742450776</v>
      </c>
      <c r="E663" s="2">
        <v>21.059170783841338</v>
      </c>
      <c r="F663" s="2">
        <v>23.48614677808667</v>
      </c>
      <c r="G663" s="2">
        <v>23.578898389523161</v>
      </c>
      <c r="H663" s="2">
        <v>25.692842037302292</v>
      </c>
    </row>
    <row r="664" spans="1:8" x14ac:dyDescent="0.2">
      <c r="A664" s="16">
        <f>DATE(2020,9,1)</f>
        <v>44075</v>
      </c>
      <c r="B664" s="2">
        <v>16.535767423244252</v>
      </c>
      <c r="C664" s="2">
        <v>14.90574706338912</v>
      </c>
      <c r="D664" s="2">
        <v>17.948909783491573</v>
      </c>
      <c r="E664" s="2">
        <v>21.127967878209475</v>
      </c>
      <c r="F664" s="2">
        <v>23.560033503573585</v>
      </c>
      <c r="G664" s="2">
        <v>23.652981068921129</v>
      </c>
      <c r="H664" s="2">
        <v>25.771419249766403</v>
      </c>
    </row>
    <row r="665" spans="1:8" x14ac:dyDescent="0.2">
      <c r="A665" s="16">
        <f>DATE(2020,9,2)</f>
        <v>44076</v>
      </c>
      <c r="B665" s="2">
        <v>16.387140800352441</v>
      </c>
      <c r="C665" s="2">
        <v>14.91432963680419</v>
      </c>
      <c r="D665" s="2">
        <v>17.962377362104576</v>
      </c>
      <c r="E665" s="2">
        <v>21.19680406949329</v>
      </c>
      <c r="F665" s="2">
        <v>23.633964438458445</v>
      </c>
      <c r="G665" s="2">
        <v>23.727108159164789</v>
      </c>
      <c r="H665" s="2">
        <v>25.850045584982606</v>
      </c>
    </row>
    <row r="666" spans="1:8" x14ac:dyDescent="0.2">
      <c r="A666" s="16">
        <f>DATE(2020,9,3)</f>
        <v>44077</v>
      </c>
      <c r="B666" s="2">
        <v>16.157307834492094</v>
      </c>
      <c r="C666" s="2">
        <v>14.92291285127132</v>
      </c>
      <c r="D666" s="2">
        <v>17.975846478465353</v>
      </c>
      <c r="E666" s="2">
        <v>21.265679379911305</v>
      </c>
      <c r="F666" s="2">
        <v>23.707939609193506</v>
      </c>
      <c r="G666" s="2">
        <v>23.801279686877422</v>
      </c>
      <c r="H666" s="2">
        <v>25.92872107366011</v>
      </c>
    </row>
    <row r="667" spans="1:8" x14ac:dyDescent="0.2">
      <c r="A667" s="16">
        <f>DATE(2020,9,4)</f>
        <v>44078</v>
      </c>
      <c r="B667" s="2">
        <v>16.331907996718353</v>
      </c>
      <c r="C667" s="2">
        <v>14.931496706838399</v>
      </c>
      <c r="D667" s="2">
        <v>17.989317132749495</v>
      </c>
      <c r="E667" s="2">
        <v>21.334593831694647</v>
      </c>
      <c r="F667" s="2">
        <v>23.781959042246871</v>
      </c>
      <c r="G667" s="2">
        <v>23.875495678698222</v>
      </c>
      <c r="H667" s="2">
        <v>26.007445746527335</v>
      </c>
    </row>
    <row r="668" spans="1:8" x14ac:dyDescent="0.2">
      <c r="A668" s="16">
        <f>DATE(2020,9,8)</f>
        <v>44082</v>
      </c>
      <c r="B668" s="2">
        <v>16.124599724129762</v>
      </c>
      <c r="C668" s="2">
        <v>14.940081203553325</v>
      </c>
      <c r="D668" s="2">
        <v>18.002789325132596</v>
      </c>
      <c r="E668" s="2">
        <v>21.403547447087099</v>
      </c>
      <c r="F668" s="2">
        <v>23.856022764102438</v>
      </c>
      <c r="G668" s="2">
        <v>23.949756161282433</v>
      </c>
      <c r="H668" s="2">
        <v>26.086219634331911</v>
      </c>
    </row>
    <row r="669" spans="1:8" x14ac:dyDescent="0.2">
      <c r="A669" s="16">
        <f>DATE(2020,9,9)</f>
        <v>44083</v>
      </c>
      <c r="B669" s="2">
        <v>16.470770656770426</v>
      </c>
      <c r="C669" s="2">
        <v>14.948666341463968</v>
      </c>
      <c r="D669" s="2">
        <v>18.016263055790272</v>
      </c>
      <c r="E669" s="2">
        <v>21.472540248345062</v>
      </c>
      <c r="F669" s="2">
        <v>23.930130801259985</v>
      </c>
      <c r="G669" s="2">
        <v>24.024061161301201</v>
      </c>
      <c r="H669" s="2">
        <v>26.165042767840685</v>
      </c>
    </row>
    <row r="670" spans="1:8" x14ac:dyDescent="0.2">
      <c r="A670" s="16">
        <f>DATE(2020,9,10)</f>
        <v>44084</v>
      </c>
      <c r="B670" s="2">
        <v>16.032193952662954</v>
      </c>
      <c r="C670" s="2">
        <v>14.957252120618225</v>
      </c>
      <c r="D670" s="2">
        <v>18.02973832489818</v>
      </c>
      <c r="E670" s="2">
        <v>21.541572257737585</v>
      </c>
      <c r="F670" s="2">
        <v>24.004283180235152</v>
      </c>
      <c r="G670" s="2">
        <v>24.098410705441719</v>
      </c>
      <c r="H670" s="2">
        <v>26.243915177839749</v>
      </c>
    </row>
    <row r="671" spans="1:8" x14ac:dyDescent="0.2">
      <c r="A671" s="16">
        <f>DATE(2020,9,11)</f>
        <v>44085</v>
      </c>
      <c r="B671" s="2">
        <v>16.0088955993285</v>
      </c>
      <c r="C671" s="2">
        <v>14.965838541063992</v>
      </c>
      <c r="D671" s="2">
        <v>18.043215132631985</v>
      </c>
      <c r="E671" s="2">
        <v>21.610643497546398</v>
      </c>
      <c r="F671" s="2">
        <v>24.078479927559425</v>
      </c>
      <c r="G671" s="2">
        <v>24.172804820407134</v>
      </c>
      <c r="H671" s="2">
        <v>26.322836895134415</v>
      </c>
    </row>
    <row r="672" spans="1:8" x14ac:dyDescent="0.2">
      <c r="A672" s="16">
        <f>DATE(2020,9,14)</f>
        <v>44088</v>
      </c>
      <c r="B672" s="2">
        <v>16.481508685592704</v>
      </c>
      <c r="C672" s="2">
        <v>14.974425602849163</v>
      </c>
      <c r="D672" s="2">
        <v>18.056693479167365</v>
      </c>
      <c r="E672" s="2">
        <v>21.679753990065851</v>
      </c>
      <c r="F672" s="2">
        <v>24.152721069780171</v>
      </c>
      <c r="G672" s="2">
        <v>24.247243532916631</v>
      </c>
      <c r="H672" s="2">
        <v>26.401807950549269</v>
      </c>
    </row>
    <row r="673" spans="1:8" x14ac:dyDescent="0.2">
      <c r="A673" s="16">
        <f>DATE(2020,9,15)</f>
        <v>44089</v>
      </c>
      <c r="B673" s="2">
        <v>16.441376234989981</v>
      </c>
      <c r="C673" s="2">
        <v>14.983013306021631</v>
      </c>
      <c r="D673" s="2">
        <v>18.070173364679999</v>
      </c>
      <c r="E673" s="2">
        <v>21.74890375760301</v>
      </c>
      <c r="F673" s="2">
        <v>24.227006633460626</v>
      </c>
      <c r="G673" s="2">
        <v>24.321726869705397</v>
      </c>
      <c r="H673" s="2">
        <v>26.48082837492818</v>
      </c>
    </row>
    <row r="674" spans="1:8" x14ac:dyDescent="0.2">
      <c r="A674" s="16">
        <f>DATE(2020,9,16)</f>
        <v>44090</v>
      </c>
      <c r="B674" s="2">
        <v>16.324329856585962</v>
      </c>
      <c r="C674" s="2">
        <v>14.991601650629338</v>
      </c>
      <c r="D674" s="2">
        <v>18.083654789345637</v>
      </c>
      <c r="E674" s="2">
        <v>21.818092822477595</v>
      </c>
      <c r="F674" s="2">
        <v>24.301336645179951</v>
      </c>
      <c r="G674" s="2">
        <v>24.396254857524635</v>
      </c>
      <c r="H674" s="2">
        <v>26.55989819913427</v>
      </c>
    </row>
    <row r="675" spans="1:8" x14ac:dyDescent="0.2">
      <c r="A675" s="16">
        <f>DATE(2020,9,17)</f>
        <v>44091</v>
      </c>
      <c r="B675" s="2">
        <v>16.386483655359374</v>
      </c>
      <c r="C675" s="2">
        <v>15.000190636720157</v>
      </c>
      <c r="D675" s="2">
        <v>18.097137753340011</v>
      </c>
      <c r="E675" s="2">
        <v>21.887321207022016</v>
      </c>
      <c r="F675" s="2">
        <v>24.375711131533183</v>
      </c>
      <c r="G675" s="2">
        <v>24.470827523141626</v>
      </c>
      <c r="H675" s="2">
        <v>26.639017454049995</v>
      </c>
    </row>
    <row r="676" spans="1:8" x14ac:dyDescent="0.2">
      <c r="A676" s="16">
        <f>DATE(2020,9,18)</f>
        <v>44092</v>
      </c>
      <c r="B676" s="2">
        <v>15.853995805084775</v>
      </c>
      <c r="C676" s="2">
        <v>15.008780264342025</v>
      </c>
      <c r="D676" s="2">
        <v>18.110622256838884</v>
      </c>
      <c r="E676" s="2">
        <v>21.956588933581369</v>
      </c>
      <c r="F676" s="2">
        <v>24.450130119131288</v>
      </c>
      <c r="G676" s="2">
        <v>24.545444893339674</v>
      </c>
      <c r="H676" s="2">
        <v>26.718186170577084</v>
      </c>
    </row>
    <row r="677" spans="1:8" x14ac:dyDescent="0.2">
      <c r="A677" s="16">
        <f>DATE(2020,9,21)</f>
        <v>44095</v>
      </c>
      <c r="B677" s="2">
        <v>15.482424587252487</v>
      </c>
      <c r="C677" s="2">
        <v>15.017370533542863</v>
      </c>
      <c r="D677" s="2">
        <v>18.124108300018051</v>
      </c>
      <c r="E677" s="2">
        <v>22.025896024513457</v>
      </c>
      <c r="F677" s="2">
        <v>24.524593634601153</v>
      </c>
      <c r="G677" s="2">
        <v>24.620106994918125</v>
      </c>
      <c r="H677" s="2">
        <v>26.797404379636578</v>
      </c>
    </row>
    <row r="678" spans="1:8" x14ac:dyDescent="0.2">
      <c r="A678" s="16">
        <f>DATE(2020,9,22)</f>
        <v>44096</v>
      </c>
      <c r="B678" s="2">
        <v>15.558732636691408</v>
      </c>
      <c r="C678" s="2">
        <v>15.02596144437056</v>
      </c>
      <c r="D678" s="2">
        <v>18.137595883053304</v>
      </c>
      <c r="E678" s="2">
        <v>22.095242502188771</v>
      </c>
      <c r="F678" s="2">
        <v>24.599101704585589</v>
      </c>
      <c r="G678" s="2">
        <v>24.694813854692388</v>
      </c>
      <c r="H678" s="2">
        <v>26.876672112168887</v>
      </c>
    </row>
    <row r="679" spans="1:8" x14ac:dyDescent="0.2">
      <c r="A679" s="16">
        <f>DATE(2020,9,23)</f>
        <v>44097</v>
      </c>
      <c r="B679" s="2">
        <v>15.372550876538327</v>
      </c>
      <c r="C679" s="2">
        <v>15.034552996873085</v>
      </c>
      <c r="D679" s="2">
        <v>18.151085006120461</v>
      </c>
      <c r="E679" s="2">
        <v>22.164628388990536</v>
      </c>
      <c r="F679" s="2">
        <v>24.673654355743356</v>
      </c>
      <c r="G679" s="2">
        <v>24.769565499493982</v>
      </c>
      <c r="H679" s="2">
        <v>26.955989399133731</v>
      </c>
    </row>
    <row r="680" spans="1:8" x14ac:dyDescent="0.2">
      <c r="A680" s="16">
        <f>DATE(2020,9,24)</f>
        <v>44098</v>
      </c>
      <c r="B680" s="2">
        <v>15.427000698904125</v>
      </c>
      <c r="C680" s="2">
        <v>15.043145191098327</v>
      </c>
      <c r="D680" s="2">
        <v>18.164575669395376</v>
      </c>
      <c r="E680" s="2">
        <v>22.234053707314704</v>
      </c>
      <c r="F680" s="2">
        <v>24.748251614749208</v>
      </c>
      <c r="G680" s="2">
        <v>24.844361956170523</v>
      </c>
      <c r="H680" s="2">
        <v>27.035356271510214</v>
      </c>
    </row>
    <row r="681" spans="1:8" x14ac:dyDescent="0.2">
      <c r="A681" s="16">
        <f>DATE(2020,9,25)</f>
        <v>44099</v>
      </c>
      <c r="B681" s="2">
        <v>15.319750907559303</v>
      </c>
      <c r="C681" s="2">
        <v>15.051738027094252</v>
      </c>
      <c r="D681" s="2">
        <v>18.178067873053916</v>
      </c>
      <c r="E681" s="2">
        <v>22.303518479569885</v>
      </c>
      <c r="F681" s="2">
        <v>24.822893508293721</v>
      </c>
      <c r="G681" s="2">
        <v>24.919203251585628</v>
      </c>
      <c r="H681" s="2">
        <v>27.114772760296745</v>
      </c>
    </row>
    <row r="682" spans="1:8" x14ac:dyDescent="0.2">
      <c r="A682" s="16">
        <f>DATE(2020,9,28)</f>
        <v>44102</v>
      </c>
      <c r="B682" s="2">
        <v>15.022050243908103</v>
      </c>
      <c r="C682" s="2">
        <v>15.060331504908776</v>
      </c>
      <c r="D682" s="2">
        <v>18.191561617271933</v>
      </c>
      <c r="E682" s="2">
        <v>22.373022728177517</v>
      </c>
      <c r="F682" s="2">
        <v>24.897580063083581</v>
      </c>
      <c r="G682" s="2">
        <v>24.994089412619115</v>
      </c>
      <c r="H682" s="2">
        <v>27.194238896511159</v>
      </c>
    </row>
    <row r="683" spans="1:8" x14ac:dyDescent="0.2">
      <c r="A683" s="16">
        <f>DATE(2020,9,29)</f>
        <v>44103</v>
      </c>
      <c r="B683" s="2">
        <v>14.883928619699226</v>
      </c>
      <c r="C683" s="2">
        <v>15.068925624589834</v>
      </c>
      <c r="D683" s="2">
        <v>18.205056902225358</v>
      </c>
      <c r="E683" s="2">
        <v>22.442566475571724</v>
      </c>
      <c r="F683" s="2">
        <v>24.972311305841409</v>
      </c>
      <c r="G683" s="2">
        <v>25.069020466166862</v>
      </c>
      <c r="H683" s="2">
        <v>27.273754711190691</v>
      </c>
    </row>
    <row r="684" spans="1:8" x14ac:dyDescent="0.2">
      <c r="A684" s="16">
        <f>DATE(2020,9,30)</f>
        <v>44104</v>
      </c>
      <c r="B684" s="2">
        <v>15.168313941186673</v>
      </c>
      <c r="C684" s="2">
        <v>15.077520386185371</v>
      </c>
      <c r="D684" s="2">
        <v>18.218553728090114</v>
      </c>
      <c r="E684" s="2">
        <v>22.512149744199395</v>
      </c>
      <c r="F684" s="2">
        <v>25.047087263305823</v>
      </c>
      <c r="G684" s="2">
        <v>25.143996439140889</v>
      </c>
      <c r="H684" s="2">
        <v>27.353320235391966</v>
      </c>
    </row>
    <row r="685" spans="1:8" x14ac:dyDescent="0.2">
      <c r="A685" s="16">
        <f>DATE(2020,10,1)</f>
        <v>44105</v>
      </c>
      <c r="B685" s="2">
        <v>15.44631889745809</v>
      </c>
      <c r="C685" s="2">
        <v>15.086115789743326</v>
      </c>
      <c r="D685" s="2">
        <v>18.23205209504215</v>
      </c>
      <c r="E685" s="2">
        <v>22.582929823537956</v>
      </c>
      <c r="F685" s="2">
        <v>25.123089210097739</v>
      </c>
      <c r="G685" s="2">
        <v>25.220199523123711</v>
      </c>
      <c r="H685" s="2">
        <v>27.434138565949961</v>
      </c>
    </row>
    <row r="686" spans="1:8" x14ac:dyDescent="0.2">
      <c r="A686" s="16">
        <f>DATE(2020,10,2)</f>
        <v>44106</v>
      </c>
      <c r="B686" s="2">
        <v>15.094545920266889</v>
      </c>
      <c r="C686" s="2">
        <v>15.094711835311658</v>
      </c>
      <c r="D686" s="2">
        <v>18.245552003257416</v>
      </c>
      <c r="E686" s="2">
        <v>22.653750795307516</v>
      </c>
      <c r="F686" s="2">
        <v>25.199137349856169</v>
      </c>
      <c r="G686" s="2">
        <v>25.296449008933021</v>
      </c>
      <c r="H686" s="2">
        <v>27.515008183765666</v>
      </c>
    </row>
    <row r="687" spans="1:8" x14ac:dyDescent="0.2">
      <c r="A687" s="16">
        <f>DATE(2020,10,5)</f>
        <v>44109</v>
      </c>
      <c r="B687" s="2">
        <v>15.608517195666961</v>
      </c>
      <c r="C687" s="2">
        <v>15.103308522938329</v>
      </c>
      <c r="D687" s="2">
        <v>18.2590534529119</v>
      </c>
      <c r="E687" s="2">
        <v>22.724612683133259</v>
      </c>
      <c r="F687" s="2">
        <v>25.275231710656598</v>
      </c>
      <c r="G687" s="2">
        <v>25.372744924823952</v>
      </c>
      <c r="H687" s="2">
        <v>27.595929121385929</v>
      </c>
    </row>
    <row r="688" spans="1:8" x14ac:dyDescent="0.2">
      <c r="A688" s="16">
        <f>DATE(2020,10,6)</f>
        <v>44110</v>
      </c>
      <c r="B688" s="2">
        <v>15.547085790325577</v>
      </c>
      <c r="C688" s="2">
        <v>15.11190585267128</v>
      </c>
      <c r="D688" s="2">
        <v>18.2725564441816</v>
      </c>
      <c r="E688" s="2">
        <v>22.795515510653996</v>
      </c>
      <c r="F688" s="2">
        <v>25.351372320591551</v>
      </c>
      <c r="G688" s="2">
        <v>25.449087299068871</v>
      </c>
      <c r="H688" s="2">
        <v>27.676901411378264</v>
      </c>
    </row>
    <row r="689" spans="1:8" x14ac:dyDescent="0.2">
      <c r="A689" s="16">
        <f>DATE(2020,10,7)</f>
        <v>44111</v>
      </c>
      <c r="B689" s="2">
        <v>15.75804331489674</v>
      </c>
      <c r="C689" s="2">
        <v>15.120503824558496</v>
      </c>
      <c r="D689" s="2">
        <v>18.286060977242546</v>
      </c>
      <c r="E689" s="2">
        <v>22.86645930152218</v>
      </c>
      <c r="F689" s="2">
        <v>25.427559207770646</v>
      </c>
      <c r="G689" s="2">
        <v>25.52547615995735</v>
      </c>
      <c r="H689" s="2">
        <v>27.757925086330861</v>
      </c>
    </row>
    <row r="690" spans="1:8" x14ac:dyDescent="0.2">
      <c r="A690" s="16">
        <f>DATE(2020,10,8)</f>
        <v>44112</v>
      </c>
      <c r="B690" s="2">
        <v>15.985308288621193</v>
      </c>
      <c r="C690" s="2">
        <v>15.129102438647912</v>
      </c>
      <c r="D690" s="2">
        <v>18.299567052270781</v>
      </c>
      <c r="E690" s="2">
        <v>22.937444079403946</v>
      </c>
      <c r="F690" s="2">
        <v>25.503792400320545</v>
      </c>
      <c r="G690" s="2">
        <v>25.601911535796184</v>
      </c>
      <c r="H690" s="2">
        <v>27.839000178852569</v>
      </c>
    </row>
    <row r="691" spans="1:8" x14ac:dyDescent="0.2">
      <c r="A691" s="16">
        <f>DATE(2020,10,9)</f>
        <v>44113</v>
      </c>
      <c r="B691" s="2">
        <v>16.356427427983089</v>
      </c>
      <c r="C691" s="2">
        <v>15.137701694987515</v>
      </c>
      <c r="D691" s="2">
        <v>18.313074669442365</v>
      </c>
      <c r="E691" s="2">
        <v>23.008469867979109</v>
      </c>
      <c r="F691" s="2">
        <v>25.580071926385049</v>
      </c>
      <c r="G691" s="2">
        <v>25.678393454909411</v>
      </c>
      <c r="H691" s="2">
        <v>27.920126721572959</v>
      </c>
    </row>
    <row r="692" spans="1:8" x14ac:dyDescent="0.2">
      <c r="A692" s="16">
        <f>DATE(2020,10,13)</f>
        <v>44117</v>
      </c>
      <c r="B692" s="2">
        <v>16.327699472401246</v>
      </c>
      <c r="C692" s="2">
        <v>15.146301593625267</v>
      </c>
      <c r="D692" s="2">
        <v>18.326583828933398</v>
      </c>
      <c r="E692" s="2">
        <v>23.079536690941161</v>
      </c>
      <c r="F692" s="2">
        <v>25.656397814125054</v>
      </c>
      <c r="G692" s="2">
        <v>25.754921945638309</v>
      </c>
      <c r="H692" s="2">
        <v>28.001304747142264</v>
      </c>
    </row>
    <row r="693" spans="1:8" x14ac:dyDescent="0.2">
      <c r="A693" s="16">
        <f>DATE(2020,10,14)</f>
        <v>44118</v>
      </c>
      <c r="B693" s="2">
        <v>16.53116740829299</v>
      </c>
      <c r="C693" s="2">
        <v>15.15490213460915</v>
      </c>
      <c r="D693" s="2">
        <v>18.340094530919959</v>
      </c>
      <c r="E693" s="2">
        <v>23.150644571997269</v>
      </c>
      <c r="F693" s="2">
        <v>25.73277009171855</v>
      </c>
      <c r="G693" s="2">
        <v>25.831497036341421</v>
      </c>
      <c r="H693" s="2">
        <v>28.082534288231486</v>
      </c>
    </row>
    <row r="694" spans="1:8" x14ac:dyDescent="0.2">
      <c r="A694" s="16">
        <f>DATE(2020,10,15)</f>
        <v>44119</v>
      </c>
      <c r="B694" s="2">
        <v>16.580318125289441</v>
      </c>
      <c r="C694" s="2">
        <v>15.163503317987127</v>
      </c>
      <c r="D694" s="2">
        <v>18.353606775578179</v>
      </c>
      <c r="E694" s="2">
        <v>23.221793534868308</v>
      </c>
      <c r="F694" s="2">
        <v>25.809188787360693</v>
      </c>
      <c r="G694" s="2">
        <v>25.90811875539454</v>
      </c>
      <c r="H694" s="2">
        <v>28.163815377532341</v>
      </c>
    </row>
    <row r="695" spans="1:8" x14ac:dyDescent="0.2">
      <c r="A695" s="16">
        <f>DATE(2020,10,16)</f>
        <v>44120</v>
      </c>
      <c r="B695" s="2">
        <v>16.570488914010717</v>
      </c>
      <c r="C695" s="2">
        <v>15.172105143807203</v>
      </c>
      <c r="D695" s="2">
        <v>18.367120563084228</v>
      </c>
      <c r="E695" s="2">
        <v>23.292983603288842</v>
      </c>
      <c r="F695" s="2">
        <v>25.885653929263739</v>
      </c>
      <c r="G695" s="2">
        <v>25.984787131190746</v>
      </c>
      <c r="H695" s="2">
        <v>28.245148047757286</v>
      </c>
    </row>
    <row r="696" spans="1:8" x14ac:dyDescent="0.2">
      <c r="A696" s="16">
        <f>DATE(2020,10,19)</f>
        <v>44123</v>
      </c>
      <c r="B696" s="2">
        <v>16.540665716773816</v>
      </c>
      <c r="C696" s="2">
        <v>15.18070761211734</v>
      </c>
      <c r="D696" s="2">
        <v>18.380635893614251</v>
      </c>
      <c r="E696" s="2">
        <v>23.364214801007186</v>
      </c>
      <c r="F696" s="2">
        <v>25.96216554565709</v>
      </c>
      <c r="G696" s="2">
        <v>26.061502192140431</v>
      </c>
      <c r="H696" s="2">
        <v>28.32653233163953</v>
      </c>
    </row>
    <row r="697" spans="1:8" x14ac:dyDescent="0.2">
      <c r="A697" s="16">
        <f>DATE(2020,10,20)</f>
        <v>44124</v>
      </c>
      <c r="B697" s="2">
        <v>16.762230773289222</v>
      </c>
      <c r="C697" s="2">
        <v>15.189310722965542</v>
      </c>
      <c r="D697" s="2">
        <v>18.394152767344419</v>
      </c>
      <c r="E697" s="2">
        <v>23.435487151785338</v>
      </c>
      <c r="F697" s="2">
        <v>26.038723664787344</v>
      </c>
      <c r="G697" s="2">
        <v>26.13826396667125</v>
      </c>
      <c r="H697" s="2">
        <v>28.407968261933078</v>
      </c>
    </row>
    <row r="698" spans="1:8" x14ac:dyDescent="0.2">
      <c r="A698" s="16">
        <f>DATE(2020,10,21)</f>
        <v>44125</v>
      </c>
      <c r="B698" s="2">
        <v>16.844564982132315</v>
      </c>
      <c r="C698" s="2">
        <v>15.1979144763998</v>
      </c>
      <c r="D698" s="2">
        <v>18.407671184450948</v>
      </c>
      <c r="E698" s="2">
        <v>23.506800679399053</v>
      </c>
      <c r="F698" s="2">
        <v>26.11532831491823</v>
      </c>
      <c r="G698" s="2">
        <v>26.215072483228209</v>
      </c>
      <c r="H698" s="2">
        <v>28.489455871412694</v>
      </c>
    </row>
    <row r="699" spans="1:8" x14ac:dyDescent="0.2">
      <c r="A699" s="16">
        <f>DATE(2020,10,22)</f>
        <v>44126</v>
      </c>
      <c r="B699" s="2">
        <v>16.566471474407908</v>
      </c>
      <c r="C699" s="2">
        <v>15.20651887246809</v>
      </c>
      <c r="D699" s="2">
        <v>18.421191145110072</v>
      </c>
      <c r="E699" s="2">
        <v>23.578155407637791</v>
      </c>
      <c r="F699" s="2">
        <v>26.19197952433068</v>
      </c>
      <c r="G699" s="2">
        <v>26.291927770273603</v>
      </c>
      <c r="H699" s="2">
        <v>28.570995192873959</v>
      </c>
    </row>
    <row r="700" spans="1:8" x14ac:dyDescent="0.2">
      <c r="A700" s="16">
        <f>DATE(2020,10,23)</f>
        <v>44127</v>
      </c>
      <c r="B700" s="2">
        <v>16.599118996934003</v>
      </c>
      <c r="C700" s="2">
        <v>15.215123911218441</v>
      </c>
      <c r="D700" s="2">
        <v>18.434712649498032</v>
      </c>
      <c r="E700" s="2">
        <v>23.649551360304777</v>
      </c>
      <c r="F700" s="2">
        <v>26.268677321322809</v>
      </c>
      <c r="G700" s="2">
        <v>26.368829856287078</v>
      </c>
      <c r="H700" s="2">
        <v>28.652586259133294</v>
      </c>
    </row>
    <row r="701" spans="1:8" x14ac:dyDescent="0.2">
      <c r="A701" s="16">
        <f>DATE(2020,10,26)</f>
        <v>44130</v>
      </c>
      <c r="B701" s="2">
        <v>16.447010903759974</v>
      </c>
      <c r="C701" s="2">
        <v>15.223729592698843</v>
      </c>
      <c r="D701" s="2">
        <v>18.44823569779108</v>
      </c>
      <c r="E701" s="2">
        <v>23.720988561216959</v>
      </c>
      <c r="F701" s="2">
        <v>26.345421734209886</v>
      </c>
      <c r="G701" s="2">
        <v>26.445778769765571</v>
      </c>
      <c r="H701" s="2">
        <v>28.734229103027854</v>
      </c>
    </row>
    <row r="702" spans="1:8" x14ac:dyDescent="0.2">
      <c r="A702" s="16">
        <f>DATE(2020,10,27)</f>
        <v>44131</v>
      </c>
      <c r="B702" s="2">
        <v>16.5201311008923</v>
      </c>
      <c r="C702" s="2">
        <v>15.232335916957297</v>
      </c>
      <c r="D702" s="2">
        <v>18.461760290165529</v>
      </c>
      <c r="E702" s="2">
        <v>23.792467034205078</v>
      </c>
      <c r="F702" s="2">
        <v>26.422212791324441</v>
      </c>
      <c r="G702" s="2">
        <v>26.522774539223452</v>
      </c>
      <c r="H702" s="2">
        <v>28.815923757415732</v>
      </c>
    </row>
    <row r="703" spans="1:8" x14ac:dyDescent="0.2">
      <c r="A703" s="16">
        <f>DATE(2020,10,28)</f>
        <v>44132</v>
      </c>
      <c r="B703" s="2">
        <v>16.038136221216948</v>
      </c>
      <c r="C703" s="2">
        <v>15.24094288404183</v>
      </c>
      <c r="D703" s="2">
        <v>18.475286426797656</v>
      </c>
      <c r="E703" s="2">
        <v>23.863986803113658</v>
      </c>
      <c r="F703" s="2">
        <v>26.499050521016219</v>
      </c>
      <c r="G703" s="2">
        <v>26.599817193192401</v>
      </c>
      <c r="H703" s="2">
        <v>28.8976702551758</v>
      </c>
    </row>
    <row r="704" spans="1:8" x14ac:dyDescent="0.2">
      <c r="A704" s="16">
        <f>DATE(2020,10,29)</f>
        <v>44133</v>
      </c>
      <c r="B704" s="2">
        <v>16.078860568373688</v>
      </c>
      <c r="C704" s="2">
        <v>15.249550494000452</v>
      </c>
      <c r="D704" s="2">
        <v>18.488814107863806</v>
      </c>
      <c r="E704" s="2">
        <v>23.935547891800947</v>
      </c>
      <c r="F704" s="2">
        <v>26.575934951652179</v>
      </c>
      <c r="G704" s="2">
        <v>26.676906760221474</v>
      </c>
      <c r="H704" s="2">
        <v>28.979468629207862</v>
      </c>
    </row>
    <row r="705" spans="1:8" x14ac:dyDescent="0.2">
      <c r="A705" s="16">
        <f>DATE(2020,10,30)</f>
        <v>44134</v>
      </c>
      <c r="B705" s="2">
        <v>15.630151713806285</v>
      </c>
      <c r="C705" s="2">
        <v>15.258158746881167</v>
      </c>
      <c r="D705" s="2">
        <v>18.502343333540328</v>
      </c>
      <c r="E705" s="2">
        <v>24.007150324139005</v>
      </c>
      <c r="F705" s="2">
        <v>26.652866111616547</v>
      </c>
      <c r="G705" s="2">
        <v>26.754043268877137</v>
      </c>
      <c r="H705" s="2">
        <v>29.061318912432554</v>
      </c>
    </row>
    <row r="706" spans="1:8" x14ac:dyDescent="0.2">
      <c r="A706" s="16">
        <f>DATE(2020,11,3)</f>
        <v>44138</v>
      </c>
      <c r="B706" s="2">
        <v>15.979557104781451</v>
      </c>
      <c r="C706" s="2">
        <v>15.266767642732004</v>
      </c>
      <c r="D706" s="2">
        <v>18.515874104003569</v>
      </c>
      <c r="E706" s="2">
        <v>24.085100371997893</v>
      </c>
      <c r="F706" s="2">
        <v>26.736285015694406</v>
      </c>
      <c r="G706" s="2">
        <v>26.837672886857192</v>
      </c>
      <c r="H706" s="2">
        <v>29.14978478296322</v>
      </c>
    </row>
    <row r="707" spans="1:8" x14ac:dyDescent="0.2">
      <c r="A707" s="16">
        <f>DATE(2020,11,4)</f>
        <v>44139</v>
      </c>
      <c r="B707" s="2">
        <v>16.654267909717891</v>
      </c>
      <c r="C707" s="2">
        <v>15.275377181600989</v>
      </c>
      <c r="D707" s="2">
        <v>18.529406419429929</v>
      </c>
      <c r="E707" s="2">
        <v>24.163099418724542</v>
      </c>
      <c r="F707" s="2">
        <v>26.819758862970719</v>
      </c>
      <c r="G707" s="2">
        <v>26.921357681877932</v>
      </c>
      <c r="H707" s="2">
        <v>29.238311292965989</v>
      </c>
    </row>
    <row r="708" spans="1:8" x14ac:dyDescent="0.2">
      <c r="A708" s="16">
        <f>DATE(2020,11,5)</f>
        <v>44140</v>
      </c>
      <c r="B708" s="2">
        <v>17.528988483277775</v>
      </c>
      <c r="C708" s="2">
        <v>15.283987363536156</v>
      </c>
      <c r="D708" s="2">
        <v>18.542940279995811</v>
      </c>
      <c r="E708" s="2">
        <v>24.241147495119321</v>
      </c>
      <c r="F708" s="2">
        <v>26.903287689633395</v>
      </c>
      <c r="G708" s="2">
        <v>27.005097690344005</v>
      </c>
      <c r="H708" s="2">
        <v>29.326898484006559</v>
      </c>
    </row>
    <row r="709" spans="1:8" x14ac:dyDescent="0.2">
      <c r="A709" s="16">
        <f>DATE(2020,11,6)</f>
        <v>44141</v>
      </c>
      <c r="B709" s="2">
        <v>17.806788373026539</v>
      </c>
      <c r="C709" s="2">
        <v>15.292598188585528</v>
      </c>
      <c r="D709" s="2">
        <v>18.556475685877636</v>
      </c>
      <c r="E709" s="2">
        <v>24.319244632001947</v>
      </c>
      <c r="F709" s="2">
        <v>26.986871531894138</v>
      </c>
      <c r="G709" s="2">
        <v>27.088892948684059</v>
      </c>
      <c r="H709" s="2">
        <v>29.41554639767914</v>
      </c>
    </row>
    <row r="710" spans="1:8" x14ac:dyDescent="0.2">
      <c r="A710" s="16">
        <f>DATE(2020,11,9)</f>
        <v>44144</v>
      </c>
      <c r="B710" s="2">
        <v>17.72406733415206</v>
      </c>
      <c r="C710" s="2">
        <v>15.301209656797132</v>
      </c>
      <c r="D710" s="2">
        <v>18.570012637251843</v>
      </c>
      <c r="E710" s="2">
        <v>24.397390860211488</v>
      </c>
      <c r="F710" s="2">
        <v>27.07051042598858</v>
      </c>
      <c r="G710" s="2">
        <v>27.17274349335079</v>
      </c>
      <c r="H710" s="2">
        <v>29.504255075606409</v>
      </c>
    </row>
    <row r="711" spans="1:8" x14ac:dyDescent="0.2">
      <c r="A711" s="16">
        <f>DATE(2020,11,10)</f>
        <v>44145</v>
      </c>
      <c r="B711" s="2">
        <v>17.454512050734294</v>
      </c>
      <c r="C711" s="2">
        <v>15.309821768219024</v>
      </c>
      <c r="D711" s="2">
        <v>18.583551134294908</v>
      </c>
      <c r="E711" s="2">
        <v>24.475586210606458</v>
      </c>
      <c r="F711" s="2">
        <v>27.154204408176174</v>
      </c>
      <c r="G711" s="2">
        <v>27.256649360820969</v>
      </c>
      <c r="H711" s="2">
        <v>29.593024559439641</v>
      </c>
    </row>
    <row r="712" spans="1:8" x14ac:dyDescent="0.2">
      <c r="A712" s="16">
        <f>DATE(2020,11,11)</f>
        <v>44146</v>
      </c>
      <c r="B712" s="2">
        <v>17.325795522950482</v>
      </c>
      <c r="C712" s="2">
        <v>15.318434522899249</v>
      </c>
      <c r="D712" s="2">
        <v>18.597091177183334</v>
      </c>
      <c r="E712" s="2">
        <v>24.553830714064627</v>
      </c>
      <c r="F712" s="2">
        <v>27.237953514740191</v>
      </c>
      <c r="G712" s="2">
        <v>27.340610587595314</v>
      </c>
      <c r="H712" s="2">
        <v>29.681854890858506</v>
      </c>
    </row>
    <row r="713" spans="1:8" x14ac:dyDescent="0.2">
      <c r="A713" s="16">
        <f>DATE(2020,11,12)</f>
        <v>44147</v>
      </c>
      <c r="B713" s="2">
        <v>16.89047658019145</v>
      </c>
      <c r="C713" s="2">
        <v>15.327047920885841</v>
      </c>
      <c r="D713" s="2">
        <v>18.610632766093605</v>
      </c>
      <c r="E713" s="2">
        <v>24.632124401483392</v>
      </c>
      <c r="F713" s="2">
        <v>27.321757781987909</v>
      </c>
      <c r="G713" s="2">
        <v>27.424627210198803</v>
      </c>
      <c r="H713" s="2">
        <v>29.770746111571466</v>
      </c>
    </row>
    <row r="714" spans="1:8" x14ac:dyDescent="0.2">
      <c r="A714" s="16">
        <f>DATE(2020,11,13)</f>
        <v>44148</v>
      </c>
      <c r="B714" s="2">
        <v>17.159901366731177</v>
      </c>
      <c r="C714" s="2">
        <v>15.335661962226865</v>
      </c>
      <c r="D714" s="2">
        <v>18.624175901202246</v>
      </c>
      <c r="E714" s="2">
        <v>24.710467303779414</v>
      </c>
      <c r="F714" s="2">
        <v>27.4056172462505</v>
      </c>
      <c r="G714" s="2">
        <v>27.508699265180425</v>
      </c>
      <c r="H714" s="2">
        <v>29.859698263315451</v>
      </c>
    </row>
    <row r="715" spans="1:8" x14ac:dyDescent="0.2">
      <c r="A715" s="16">
        <f>DATE(2020,11,16)</f>
        <v>44151</v>
      </c>
      <c r="B715" s="2">
        <v>17.325809504758858</v>
      </c>
      <c r="C715" s="2">
        <v>15.344276646970355</v>
      </c>
      <c r="D715" s="2">
        <v>18.637720582685823</v>
      </c>
      <c r="E715" s="2">
        <v>24.788859451888801</v>
      </c>
      <c r="F715" s="2">
        <v>27.489531943882994</v>
      </c>
      <c r="G715" s="2">
        <v>27.592826789113211</v>
      </c>
      <c r="H715" s="2">
        <v>29.94871138785593</v>
      </c>
    </row>
    <row r="716" spans="1:8" x14ac:dyDescent="0.2">
      <c r="A716" s="16">
        <f>DATE(2020,11,17)</f>
        <v>44152</v>
      </c>
      <c r="B716" s="2">
        <v>17.448397339877175</v>
      </c>
      <c r="C716" s="2">
        <v>15.352891975164384</v>
      </c>
      <c r="D716" s="2">
        <v>18.651266810720891</v>
      </c>
      <c r="E716" s="2">
        <v>24.86730087676716</v>
      </c>
      <c r="F716" s="2">
        <v>27.573501911264419</v>
      </c>
      <c r="G716" s="2">
        <v>27.677009818594446</v>
      </c>
      <c r="H716" s="2">
        <v>30.03778552698715</v>
      </c>
    </row>
    <row r="717" spans="1:8" x14ac:dyDescent="0.2">
      <c r="A717" s="16">
        <f>DATE(2020,11,18)</f>
        <v>44153</v>
      </c>
      <c r="B717" s="2">
        <v>17.448322770232583</v>
      </c>
      <c r="C717" s="2">
        <v>15.361507946856999</v>
      </c>
      <c r="D717" s="2">
        <v>18.664814585484034</v>
      </c>
      <c r="E717" s="2">
        <v>24.945791609389524</v>
      </c>
      <c r="F717" s="2">
        <v>27.657527184797772</v>
      </c>
      <c r="G717" s="2">
        <v>27.761248390245498</v>
      </c>
      <c r="H717" s="2">
        <v>30.126920722531914</v>
      </c>
    </row>
    <row r="718" spans="1:8" x14ac:dyDescent="0.2">
      <c r="A718" s="16">
        <f>DATE(2020,11,19)</f>
        <v>44154</v>
      </c>
      <c r="B718" s="2">
        <v>17.563831149716759</v>
      </c>
      <c r="C718" s="2">
        <v>15.370124562096278</v>
      </c>
      <c r="D718" s="2">
        <v>18.678363907151873</v>
      </c>
      <c r="E718" s="2">
        <v>25.0243316807504</v>
      </c>
      <c r="F718" s="2">
        <v>27.741607800909996</v>
      </c>
      <c r="G718" s="2">
        <v>27.8455425407119</v>
      </c>
      <c r="H718" s="2">
        <v>30.216117016341705</v>
      </c>
    </row>
    <row r="719" spans="1:8" x14ac:dyDescent="0.2">
      <c r="A719" s="16">
        <f>DATE(2020,11,20)</f>
        <v>44155</v>
      </c>
      <c r="B719" s="2">
        <v>17.690114842845528</v>
      </c>
      <c r="C719" s="2">
        <v>15.378741820930285</v>
      </c>
      <c r="D719" s="2">
        <v>18.691914775901044</v>
      </c>
      <c r="E719" s="2">
        <v>25.102921121863812</v>
      </c>
      <c r="F719" s="2">
        <v>27.825743796052048</v>
      </c>
      <c r="G719" s="2">
        <v>27.929892306663358</v>
      </c>
      <c r="H719" s="2">
        <v>30.305374450296707</v>
      </c>
    </row>
    <row r="720" spans="1:8" x14ac:dyDescent="0.2">
      <c r="A720" s="16">
        <f>DATE(2020,11,23)</f>
        <v>44158</v>
      </c>
      <c r="B720" s="2">
        <v>17.662062674667855</v>
      </c>
      <c r="C720" s="2">
        <v>15.3873597234071</v>
      </c>
      <c r="D720" s="2">
        <v>18.705467191908177</v>
      </c>
      <c r="E720" s="2">
        <v>25.18155996376321</v>
      </c>
      <c r="F720" s="2">
        <v>27.90993520669889</v>
      </c>
      <c r="G720" s="2">
        <v>28.014297724793824</v>
      </c>
      <c r="H720" s="2">
        <v>30.39469306630582</v>
      </c>
    </row>
    <row r="721" spans="1:8" x14ac:dyDescent="0.2">
      <c r="A721" s="16">
        <f>DATE(2020,11,24)</f>
        <v>44159</v>
      </c>
      <c r="B721" s="2">
        <v>17.967248266395707</v>
      </c>
      <c r="C721" s="2">
        <v>15.395978269574773</v>
      </c>
      <c r="D721" s="2">
        <v>18.719021155349935</v>
      </c>
      <c r="E721" s="2">
        <v>25.260248237501614</v>
      </c>
      <c r="F721" s="2">
        <v>27.994182069349495</v>
      </c>
      <c r="G721" s="2">
        <v>28.098758831821399</v>
      </c>
      <c r="H721" s="2">
        <v>30.484072906306636</v>
      </c>
    </row>
    <row r="722" spans="1:8" x14ac:dyDescent="0.2">
      <c r="A722" s="16">
        <f>DATE(2020,11,25)</f>
        <v>44160</v>
      </c>
      <c r="B722" s="2">
        <v>18.214996589371022</v>
      </c>
      <c r="C722" s="2">
        <v>15.404597459481394</v>
      </c>
      <c r="D722" s="2">
        <v>18.732576666403023</v>
      </c>
      <c r="E722" s="2">
        <v>25.338985974151541</v>
      </c>
      <c r="F722" s="2">
        <v>28.078484420526895</v>
      </c>
      <c r="G722" s="2">
        <v>28.183275664488416</v>
      </c>
      <c r="H722" s="2">
        <v>30.573514012265534</v>
      </c>
    </row>
    <row r="723" spans="1:8" x14ac:dyDescent="0.2">
      <c r="A723" s="16">
        <f>DATE(2020,11,26)</f>
        <v>44161</v>
      </c>
      <c r="B723" s="2">
        <v>18.339271562698411</v>
      </c>
      <c r="C723" s="2">
        <v>15.413217293175062</v>
      </c>
      <c r="D723" s="2">
        <v>18.746133725244139</v>
      </c>
      <c r="E723" s="2">
        <v>25.41777320480503</v>
      </c>
      <c r="F723" s="2">
        <v>28.16284229677817</v>
      </c>
      <c r="G723" s="2">
        <v>28.267848259561479</v>
      </c>
      <c r="H723" s="2">
        <v>30.663016426177634</v>
      </c>
    </row>
    <row r="724" spans="1:8" x14ac:dyDescent="0.2">
      <c r="A724" s="16">
        <f>DATE(2020,11,27)</f>
        <v>44162</v>
      </c>
      <c r="B724" s="2">
        <v>18.592030033670227</v>
      </c>
      <c r="C724" s="2">
        <v>15.421837770703849</v>
      </c>
      <c r="D724" s="2">
        <v>18.759692332050015</v>
      </c>
      <c r="E724" s="2">
        <v>25.496609960573679</v>
      </c>
      <c r="F724" s="2">
        <v>28.247255734674461</v>
      </c>
      <c r="G724" s="2">
        <v>28.352476653831449</v>
      </c>
      <c r="H724" s="2">
        <v>30.752580190066837</v>
      </c>
    </row>
    <row r="725" spans="1:8" x14ac:dyDescent="0.2">
      <c r="A725" s="16">
        <f>DATE(2020,11,30)</f>
        <v>44165</v>
      </c>
      <c r="B725" s="2">
        <v>18.406160533903915</v>
      </c>
      <c r="C725" s="2">
        <v>15.430458892115849</v>
      </c>
      <c r="D725" s="2">
        <v>18.773252486997393</v>
      </c>
      <c r="E725" s="2">
        <v>25.575496272588641</v>
      </c>
      <c r="F725" s="2">
        <v>28.331724770811007</v>
      </c>
      <c r="G725" s="2">
        <v>28.437160884113428</v>
      </c>
      <c r="H725" s="2">
        <v>30.842205345985874</v>
      </c>
    </row>
    <row r="726" spans="1:8" x14ac:dyDescent="0.2">
      <c r="A726" s="16">
        <f>DATE(2020,12,1)</f>
        <v>44166</v>
      </c>
      <c r="B726" s="2">
        <v>18.778556678429581</v>
      </c>
      <c r="C726" s="2">
        <v>15.43908065745916</v>
      </c>
      <c r="D726" s="2">
        <v>18.786814190263048</v>
      </c>
      <c r="E726" s="2">
        <v>25.677816190024807</v>
      </c>
      <c r="F726" s="2">
        <v>28.440147428051208</v>
      </c>
      <c r="G726" s="2">
        <v>28.54581863501495</v>
      </c>
      <c r="H726" s="2">
        <v>30.95625807788689</v>
      </c>
    </row>
    <row r="727" spans="1:8" x14ac:dyDescent="0.2">
      <c r="A727" s="16">
        <f>DATE(2020,12,2)</f>
        <v>44167</v>
      </c>
      <c r="B727" s="2">
        <v>19.077128874802039</v>
      </c>
      <c r="C727" s="2">
        <v>15.44770306678187</v>
      </c>
      <c r="D727" s="2">
        <v>18.800377442023763</v>
      </c>
      <c r="E727" s="2">
        <v>25.780219478547028</v>
      </c>
      <c r="F727" s="2">
        <v>28.548661687524788</v>
      </c>
      <c r="G727" s="2">
        <v>28.654568310299954</v>
      </c>
      <c r="H727" s="2">
        <v>31.070410227446143</v>
      </c>
    </row>
    <row r="728" spans="1:8" x14ac:dyDescent="0.2">
      <c r="A728" s="16">
        <f>DATE(2020,12,3)</f>
        <v>44168</v>
      </c>
      <c r="B728" s="2">
        <v>19.699086316787319</v>
      </c>
      <c r="C728" s="2">
        <v>15.456326120132079</v>
      </c>
      <c r="D728" s="2">
        <v>18.81394224245636</v>
      </c>
      <c r="E728" s="2">
        <v>25.882706206086702</v>
      </c>
      <c r="F728" s="2">
        <v>28.657267626623039</v>
      </c>
      <c r="G728" s="2">
        <v>28.763409987736409</v>
      </c>
      <c r="H728" s="2">
        <v>31.184661881324178</v>
      </c>
    </row>
    <row r="729" spans="1:8" x14ac:dyDescent="0.2">
      <c r="A729" s="16">
        <f>DATE(2020,12,4)</f>
        <v>44169</v>
      </c>
      <c r="B729" s="2">
        <v>19.705429397181007</v>
      </c>
      <c r="C729" s="2">
        <v>15.464949817557883</v>
      </c>
      <c r="D729" s="2">
        <v>18.827508591737651</v>
      </c>
      <c r="E729" s="2">
        <v>25.985276440630621</v>
      </c>
      <c r="F729" s="2">
        <v>28.765965322802646</v>
      </c>
      <c r="G729" s="2">
        <v>28.87234374515808</v>
      </c>
      <c r="H729" s="2">
        <v>31.299013126257069</v>
      </c>
    </row>
    <row r="730" spans="1:8" x14ac:dyDescent="0.2">
      <c r="A730" s="16">
        <f>DATE(2020,12,7)</f>
        <v>44172</v>
      </c>
      <c r="B730" s="2">
        <v>19.638563728989467</v>
      </c>
      <c r="C730" s="2">
        <v>15.473574159107395</v>
      </c>
      <c r="D730" s="2">
        <v>18.841076490044518</v>
      </c>
      <c r="E730" s="2">
        <v>26.08793025022096</v>
      </c>
      <c r="F730" s="2">
        <v>28.874754853585706</v>
      </c>
      <c r="G730" s="2">
        <v>28.981369660464559</v>
      </c>
      <c r="H730" s="2">
        <v>31.413464049056468</v>
      </c>
    </row>
    <row r="731" spans="1:8" x14ac:dyDescent="0.2">
      <c r="A731" s="16">
        <f>DATE(2020,12,8)</f>
        <v>44173</v>
      </c>
      <c r="B731" s="2">
        <v>19.826134348773206</v>
      </c>
      <c r="C731" s="2">
        <v>15.482199144828733</v>
      </c>
      <c r="D731" s="2">
        <v>18.854645937553794</v>
      </c>
      <c r="E731" s="2">
        <v>26.190667702955331</v>
      </c>
      <c r="F731" s="2">
        <v>28.983636296559819</v>
      </c>
      <c r="G731" s="2">
        <v>29.090487811621358</v>
      </c>
      <c r="H731" s="2">
        <v>31.52801473660978</v>
      </c>
    </row>
    <row r="732" spans="1:8" x14ac:dyDescent="0.2">
      <c r="A732" s="16">
        <f>DATE(2020,12,9)</f>
        <v>44174</v>
      </c>
      <c r="B732" s="2">
        <v>19.566422258442518</v>
      </c>
      <c r="C732" s="2">
        <v>15.490824774770019</v>
      </c>
      <c r="D732" s="2">
        <v>18.868216934442383</v>
      </c>
      <c r="E732" s="2">
        <v>26.293488866986834</v>
      </c>
      <c r="F732" s="2">
        <v>29.092609729378172</v>
      </c>
      <c r="G732" s="2">
        <v>29.199698276659959</v>
      </c>
      <c r="H732" s="2">
        <v>31.642665275880045</v>
      </c>
    </row>
    <row r="733" spans="1:8" x14ac:dyDescent="0.2">
      <c r="A733" s="16">
        <f>DATE(2020,12,10)</f>
        <v>44175</v>
      </c>
      <c r="B733" s="2">
        <v>19.624800968958134</v>
      </c>
      <c r="C733" s="2">
        <v>15.49945104897934</v>
      </c>
      <c r="D733" s="2">
        <v>18.88178948088721</v>
      </c>
      <c r="E733" s="2">
        <v>26.39639381052412</v>
      </c>
      <c r="F733" s="2">
        <v>29.201675229759516</v>
      </c>
      <c r="G733" s="2">
        <v>29.309001133677825</v>
      </c>
      <c r="H733" s="2">
        <v>31.75741575390618</v>
      </c>
    </row>
    <row r="734" spans="1:8" x14ac:dyDescent="0.2">
      <c r="A734" s="16">
        <f>DATE(2020,12,11)</f>
        <v>44176</v>
      </c>
      <c r="B734" s="2">
        <v>19.853920862591991</v>
      </c>
      <c r="C734" s="2">
        <v>15.508077967504841</v>
      </c>
      <c r="D734" s="2">
        <v>18.895363577065183</v>
      </c>
      <c r="E734" s="2">
        <v>26.499382601831378</v>
      </c>
      <c r="F734" s="2">
        <v>29.310832875488298</v>
      </c>
      <c r="G734" s="2">
        <v>29.418396460838505</v>
      </c>
      <c r="H734" s="2">
        <v>31.872266257802949</v>
      </c>
    </row>
    <row r="735" spans="1:8" x14ac:dyDescent="0.2">
      <c r="A735" s="16">
        <f>DATE(2020,12,14)</f>
        <v>44179</v>
      </c>
      <c r="B735" s="2">
        <v>19.968455176093581</v>
      </c>
      <c r="C735" s="2">
        <v>15.51670553039466</v>
      </c>
      <c r="D735" s="2">
        <v>18.908939223153265</v>
      </c>
      <c r="E735" s="2">
        <v>26.602455309228446</v>
      </c>
      <c r="F735" s="2">
        <v>29.420082744414653</v>
      </c>
      <c r="G735" s="2">
        <v>29.527884336371681</v>
      </c>
      <c r="H735" s="2">
        <v>31.987216874761071</v>
      </c>
    </row>
    <row r="736" spans="1:8" x14ac:dyDescent="0.2">
      <c r="A736" s="16">
        <f>DATE(2020,12,15)</f>
        <v>44180</v>
      </c>
      <c r="B736" s="2">
        <v>20.441711425542476</v>
      </c>
      <c r="C736" s="2">
        <v>15.52533373769691</v>
      </c>
      <c r="D736" s="2">
        <v>18.922516419328428</v>
      </c>
      <c r="E736" s="2">
        <v>26.705612001090831</v>
      </c>
      <c r="F736" s="2">
        <v>29.529424914454495</v>
      </c>
      <c r="G736" s="2">
        <v>29.637464838573212</v>
      </c>
      <c r="H736" s="2">
        <v>32.102267692047228</v>
      </c>
    </row>
    <row r="737" spans="1:8" x14ac:dyDescent="0.2">
      <c r="A737" s="16">
        <f>DATE(2020,12,16)</f>
        <v>44181</v>
      </c>
      <c r="B737" s="2">
        <v>20.601775167674653</v>
      </c>
      <c r="C737" s="2">
        <v>15.533962589459716</v>
      </c>
      <c r="D737" s="2">
        <v>18.936095165767664</v>
      </c>
      <c r="E737" s="2">
        <v>26.808852745849741</v>
      </c>
      <c r="F737" s="2">
        <v>29.638859463589551</v>
      </c>
      <c r="G737" s="2">
        <v>29.747138045805219</v>
      </c>
      <c r="H737" s="2">
        <v>32.217418797004214</v>
      </c>
    </row>
    <row r="738" spans="1:8" x14ac:dyDescent="0.2">
      <c r="A738" s="16">
        <f>DATE(2020,12,17)</f>
        <v>44182</v>
      </c>
      <c r="B738" s="2">
        <v>20.792570924587327</v>
      </c>
      <c r="C738" s="2">
        <v>15.542592085731233</v>
      </c>
      <c r="D738" s="2">
        <v>18.949675462647985</v>
      </c>
      <c r="E738" s="2">
        <v>26.91217761199216</v>
      </c>
      <c r="F738" s="2">
        <v>29.74838646986748</v>
      </c>
      <c r="G738" s="2">
        <v>29.856904036496079</v>
      </c>
      <c r="H738" s="2">
        <v>32.332670277050937</v>
      </c>
    </row>
    <row r="739" spans="1:8" x14ac:dyDescent="0.2">
      <c r="A739" s="16">
        <f>DATE(2020,12,18)</f>
        <v>44183</v>
      </c>
      <c r="B739" s="2">
        <v>20.685041497075265</v>
      </c>
      <c r="C739" s="2">
        <v>15.551222226559579</v>
      </c>
      <c r="D739" s="2">
        <v>18.96325731014641</v>
      </c>
      <c r="E739" s="2">
        <v>27.015586668060831</v>
      </c>
      <c r="F739" s="2">
        <v>29.858006011401852</v>
      </c>
      <c r="G739" s="2">
        <v>29.966762889140529</v>
      </c>
      <c r="H739" s="2">
        <v>32.448022219682478</v>
      </c>
    </row>
    <row r="740" spans="1:8" x14ac:dyDescent="0.2">
      <c r="A740" s="16">
        <f>DATE(2020,12,21)</f>
        <v>44186</v>
      </c>
      <c r="B740" s="2">
        <v>20.373270473608748</v>
      </c>
      <c r="C740" s="2">
        <v>15.559853011992921</v>
      </c>
      <c r="D740" s="2">
        <v>18.97684070843999</v>
      </c>
      <c r="E740" s="2">
        <v>27.119079982654416</v>
      </c>
      <c r="F740" s="2">
        <v>29.967718166372205</v>
      </c>
      <c r="G740" s="2">
        <v>30.07671468229973</v>
      </c>
      <c r="H740" s="2">
        <v>32.563474712470253</v>
      </c>
    </row>
    <row r="741" spans="1:8" x14ac:dyDescent="0.2">
      <c r="A741" s="16">
        <f>DATE(2020,12,22)</f>
        <v>44187</v>
      </c>
      <c r="B741" s="2">
        <v>20.311983546953783</v>
      </c>
      <c r="C741" s="2">
        <v>15.56848444207939</v>
      </c>
      <c r="D741" s="2">
        <v>18.990425657705813</v>
      </c>
      <c r="E741" s="2">
        <v>27.22265762442737</v>
      </c>
      <c r="F741" s="2">
        <v>30.077523013024155</v>
      </c>
      <c r="G741" s="2">
        <v>30.186759494601255</v>
      </c>
      <c r="H741" s="2">
        <v>32.679027843061917</v>
      </c>
    </row>
    <row r="742" spans="1:8" x14ac:dyDescent="0.2">
      <c r="A742" s="16">
        <f>DATE(2020,12,23)</f>
        <v>44188</v>
      </c>
      <c r="B742" s="2">
        <v>20.542441033587643</v>
      </c>
      <c r="C742" s="2">
        <v>15.577116516867108</v>
      </c>
      <c r="D742" s="2">
        <v>19.004012158120929</v>
      </c>
      <c r="E742" s="2">
        <v>27.326319662090203</v>
      </c>
      <c r="F742" s="2">
        <v>30.187420629669436</v>
      </c>
      <c r="G742" s="2">
        <v>30.296897404739266</v>
      </c>
      <c r="H742" s="2">
        <v>32.794681699181623</v>
      </c>
    </row>
    <row r="743" spans="1:8" x14ac:dyDescent="0.2">
      <c r="A743" s="16">
        <f>DATE(2020,12,24)</f>
        <v>44189</v>
      </c>
      <c r="B743" s="2">
        <v>20.644843798033509</v>
      </c>
      <c r="C743" s="2">
        <v>15.585749236404277</v>
      </c>
      <c r="D743" s="2">
        <v>19.017600209862518</v>
      </c>
      <c r="E743" s="2">
        <v>27.430066164409396</v>
      </c>
      <c r="F743" s="2">
        <v>30.29741109468598</v>
      </c>
      <c r="G743" s="2">
        <v>30.407128491474509</v>
      </c>
      <c r="H743" s="2">
        <v>32.910436368629981</v>
      </c>
    </row>
    <row r="744" spans="1:8" x14ac:dyDescent="0.2">
      <c r="A744" s="16">
        <f>DATE(2020,12,28)</f>
        <v>44193</v>
      </c>
      <c r="B744" s="2">
        <v>20.662213864622323</v>
      </c>
      <c r="C744" s="2">
        <v>15.594382600739086</v>
      </c>
      <c r="D744" s="2">
        <v>19.031189813107719</v>
      </c>
      <c r="E744" s="2">
        <v>27.533897200207381</v>
      </c>
      <c r="F744" s="2">
        <v>30.40749448651783</v>
      </c>
      <c r="G744" s="2">
        <v>30.517452833634273</v>
      </c>
      <c r="H744" s="2">
        <v>33.026291939284079</v>
      </c>
    </row>
    <row r="745" spans="1:8" x14ac:dyDescent="0.2">
      <c r="A745" s="16">
        <f>DATE(2020,12,29)</f>
        <v>44194</v>
      </c>
      <c r="B745" s="2">
        <v>20.925966697569741</v>
      </c>
      <c r="C745" s="2">
        <v>15.60301660991963</v>
      </c>
      <c r="D745" s="2">
        <v>19.044780968033614</v>
      </c>
      <c r="E745" s="2">
        <v>27.637812838362709</v>
      </c>
      <c r="F745" s="2">
        <v>30.517670883675386</v>
      </c>
      <c r="G745" s="2">
        <v>30.627870510112601</v>
      </c>
      <c r="H745" s="2">
        <v>33.14224849909764</v>
      </c>
    </row>
    <row r="746" spans="1:8" x14ac:dyDescent="0.2">
      <c r="A746" s="16">
        <f>DATE(2020,12,30)</f>
        <v>44195</v>
      </c>
      <c r="B746" s="2">
        <v>21.240753131039746</v>
      </c>
      <c r="C746" s="2">
        <v>15.611651263994085</v>
      </c>
      <c r="D746" s="2">
        <v>19.058373674817421</v>
      </c>
      <c r="E746" s="2">
        <v>27.741813147810081</v>
      </c>
      <c r="F746" s="2">
        <v>30.627940364735348</v>
      </c>
      <c r="G746" s="2">
        <v>30.738381599870259</v>
      </c>
      <c r="H746" s="2">
        <v>33.258306136101034</v>
      </c>
    </row>
    <row r="747" spans="1:8" x14ac:dyDescent="0.2">
      <c r="A747" s="16">
        <f>DATE(2020,12,31)</f>
        <v>44196</v>
      </c>
      <c r="B747" s="2">
        <v>21.235062535036263</v>
      </c>
      <c r="C747" s="2">
        <v>15.62028656301062</v>
      </c>
      <c r="D747" s="2">
        <v>19.071967933636301</v>
      </c>
      <c r="E747" s="2">
        <v>27.845898197540311</v>
      </c>
      <c r="F747" s="2">
        <v>30.738303008340839</v>
      </c>
      <c r="G747" s="2">
        <v>30.848986181934809</v>
      </c>
      <c r="H747" s="2">
        <v>33.374464938401367</v>
      </c>
    </row>
    <row r="748" spans="1:8" x14ac:dyDescent="0.2">
      <c r="A748" s="16">
        <f>DATE(2021,1,4)</f>
        <v>44200</v>
      </c>
      <c r="B748" s="2">
        <v>21.056165297039975</v>
      </c>
      <c r="C748" s="2">
        <v>15.628922507017441</v>
      </c>
      <c r="D748" s="2">
        <v>19.085563744667521</v>
      </c>
      <c r="E748" s="2">
        <v>27.883037177112492</v>
      </c>
      <c r="F748" s="2">
        <v>30.780209438545004</v>
      </c>
      <c r="G748" s="2">
        <v>30.891076768778781</v>
      </c>
      <c r="H748" s="2">
        <v>33.420791458110607</v>
      </c>
    </row>
    <row r="749" spans="1:8" x14ac:dyDescent="0.2">
      <c r="A749" s="16">
        <f>DATE(2021,1,5)</f>
        <v>44201</v>
      </c>
      <c r="B749" s="2">
        <v>21.12061211238483</v>
      </c>
      <c r="C749" s="2">
        <v>15.637559096062679</v>
      </c>
      <c r="D749" s="2">
        <v>19.099161108088246</v>
      </c>
      <c r="E749" s="2">
        <v>27.920186945484502</v>
      </c>
      <c r="F749" s="2">
        <v>30.82212930129997</v>
      </c>
      <c r="G749" s="2">
        <v>30.933180895028411</v>
      </c>
      <c r="H749" s="2">
        <v>33.467134068954188</v>
      </c>
    </row>
    <row r="750" spans="1:8" x14ac:dyDescent="0.2">
      <c r="A750" s="16">
        <f>DATE(2021,1,6)</f>
        <v>44202</v>
      </c>
      <c r="B750" s="2">
        <v>20.762332933702353</v>
      </c>
      <c r="C750" s="2">
        <v>15.646196330194527</v>
      </c>
      <c r="D750" s="2">
        <v>19.112760024075779</v>
      </c>
      <c r="E750" s="2">
        <v>27.957347505790462</v>
      </c>
      <c r="F750" s="2">
        <v>30.864062600911325</v>
      </c>
      <c r="G750" s="2">
        <v>30.975298565038933</v>
      </c>
      <c r="H750" s="2">
        <v>33.513492776521183</v>
      </c>
    </row>
    <row r="751" spans="1:8" x14ac:dyDescent="0.2">
      <c r="A751" s="16">
        <f>DATE(2021,1,7)</f>
        <v>44203</v>
      </c>
      <c r="B751" s="2">
        <v>20.403107652654008</v>
      </c>
      <c r="C751" s="2">
        <v>15.654834209461187</v>
      </c>
      <c r="D751" s="2">
        <v>19.126360492807382</v>
      </c>
      <c r="E751" s="2">
        <v>27.994518861165439</v>
      </c>
      <c r="F751" s="2">
        <v>30.906009341686101</v>
      </c>
      <c r="G751" s="2">
        <v>31.017429783167039</v>
      </c>
      <c r="H751" s="2">
        <v>33.559867586402703</v>
      </c>
    </row>
    <row r="752" spans="1:8" x14ac:dyDescent="0.2">
      <c r="A752" s="16">
        <f>DATE(2021,1,8)</f>
        <v>44204</v>
      </c>
      <c r="B752" s="2">
        <v>20.988423435524361</v>
      </c>
      <c r="C752" s="2">
        <v>15.663472733910822</v>
      </c>
      <c r="D752" s="2">
        <v>19.13996251446035</v>
      </c>
      <c r="E752" s="2">
        <v>28.031701014745281</v>
      </c>
      <c r="F752" s="2">
        <v>30.947969527932621</v>
      </c>
      <c r="G752" s="2">
        <v>31.059574553770709</v>
      </c>
      <c r="H752" s="2">
        <v>33.606258504191679</v>
      </c>
    </row>
    <row r="753" spans="1:8" x14ac:dyDescent="0.2">
      <c r="A753" s="16">
        <f>DATE(2021,1,11)</f>
        <v>44207</v>
      </c>
      <c r="B753" s="2">
        <v>20.343396009741198</v>
      </c>
      <c r="C753" s="2">
        <v>15.672111903591635</v>
      </c>
      <c r="D753" s="2">
        <v>19.153566089211992</v>
      </c>
      <c r="E753" s="2">
        <v>28.068893969666942</v>
      </c>
      <c r="F753" s="2">
        <v>30.98994316396071</v>
      </c>
      <c r="G753" s="2">
        <v>31.1017328812095</v>
      </c>
      <c r="H753" s="2">
        <v>33.652665535483123</v>
      </c>
    </row>
    <row r="754" spans="1:8" x14ac:dyDescent="0.2">
      <c r="A754" s="16">
        <f>DATE(2021,1,12)</f>
        <v>44208</v>
      </c>
      <c r="B754" s="2">
        <v>20.878834021580239</v>
      </c>
      <c r="C754" s="2">
        <v>15.680751718551811</v>
      </c>
      <c r="D754" s="2">
        <v>19.167171217239655</v>
      </c>
      <c r="E754" s="2">
        <v>28.106097729068161</v>
      </c>
      <c r="F754" s="2">
        <v>31.031930254081509</v>
      </c>
      <c r="G754" s="2">
        <v>31.143904769844255</v>
      </c>
      <c r="H754" s="2">
        <v>33.699088685873903</v>
      </c>
    </row>
    <row r="755" spans="1:8" x14ac:dyDescent="0.2">
      <c r="A755" s="16">
        <f>DATE(2021,1,13)</f>
        <v>44209</v>
      </c>
      <c r="B755" s="2">
        <v>20.398852522309063</v>
      </c>
      <c r="C755" s="2">
        <v>15.689392178839556</v>
      </c>
      <c r="D755" s="2">
        <v>19.180777898720681</v>
      </c>
      <c r="E755" s="2">
        <v>28.143312296087576</v>
      </c>
      <c r="F755" s="2">
        <v>31.073930802607521</v>
      </c>
      <c r="G755" s="2">
        <v>31.186090224037201</v>
      </c>
      <c r="H755" s="2">
        <v>33.745527960962839</v>
      </c>
    </row>
    <row r="756" spans="1:8" x14ac:dyDescent="0.2">
      <c r="A756" s="16">
        <f>DATE(2021,1,14)</f>
        <v>44210</v>
      </c>
      <c r="B756" s="2">
        <v>20.59205315026005</v>
      </c>
      <c r="C756" s="2">
        <v>15.698033284503078</v>
      </c>
      <c r="D756" s="2">
        <v>19.194386133832442</v>
      </c>
      <c r="E756" s="2">
        <v>28.18053767386488</v>
      </c>
      <c r="F756" s="2">
        <v>31.115944813852735</v>
      </c>
      <c r="G756" s="2">
        <v>31.228289248152109</v>
      </c>
      <c r="H756" s="2">
        <v>33.791983366350784</v>
      </c>
    </row>
    <row r="757" spans="1:8" x14ac:dyDescent="0.2">
      <c r="A757" s="16">
        <f>DATE(2021,1,15)</f>
        <v>44211</v>
      </c>
      <c r="B757" s="2">
        <v>20.575200410580631</v>
      </c>
      <c r="C757" s="2">
        <v>15.706675035590578</v>
      </c>
      <c r="D757" s="2">
        <v>19.207995922752353</v>
      </c>
      <c r="E757" s="2">
        <v>28.217773865540519</v>
      </c>
      <c r="F757" s="2">
        <v>31.157972292132396</v>
      </c>
      <c r="G757" s="2">
        <v>31.270501846554001</v>
      </c>
      <c r="H757" s="2">
        <v>33.838454907640411</v>
      </c>
    </row>
    <row r="758" spans="1:8" x14ac:dyDescent="0.2">
      <c r="A758" s="16">
        <f>DATE(2021,1,18)</f>
        <v>44214</v>
      </c>
      <c r="B758" s="2">
        <v>20.693617006204182</v>
      </c>
      <c r="C758" s="2">
        <v>15.715317432150243</v>
      </c>
      <c r="D758" s="2">
        <v>19.221607265657823</v>
      </c>
      <c r="E758" s="2">
        <v>28.255020874255866</v>
      </c>
      <c r="F758" s="2">
        <v>31.200013241763159</v>
      </c>
      <c r="G758" s="2">
        <v>31.312728023609314</v>
      </c>
      <c r="H758" s="2">
        <v>33.884942590436374</v>
      </c>
    </row>
    <row r="759" spans="1:8" x14ac:dyDescent="0.2">
      <c r="A759" s="16">
        <f>DATE(2021,1,19)</f>
        <v>44215</v>
      </c>
      <c r="B759" s="2">
        <v>20.818553785127357</v>
      </c>
      <c r="C759" s="2">
        <v>15.723960474230303</v>
      </c>
      <c r="D759" s="2">
        <v>19.235220162726275</v>
      </c>
      <c r="E759" s="2">
        <v>28.292278703153293</v>
      </c>
      <c r="F759" s="2">
        <v>31.2420676670631</v>
      </c>
      <c r="G759" s="2">
        <v>31.354967783685982</v>
      </c>
      <c r="H759" s="2">
        <v>33.93144642034531</v>
      </c>
    </row>
    <row r="760" spans="1:8" x14ac:dyDescent="0.2">
      <c r="A760" s="16">
        <f>DATE(2021,1,20)</f>
        <v>44216</v>
      </c>
      <c r="B760" s="2">
        <v>20.83636194837819</v>
      </c>
      <c r="C760" s="2">
        <v>15.732604161878982</v>
      </c>
      <c r="D760" s="2">
        <v>19.24883461413518</v>
      </c>
      <c r="E760" s="2">
        <v>28.329547355376029</v>
      </c>
      <c r="F760" s="2">
        <v>31.28413557235168</v>
      </c>
      <c r="G760" s="2">
        <v>31.397221131153287</v>
      </c>
      <c r="H760" s="2">
        <v>33.977966402975788</v>
      </c>
    </row>
    <row r="761" spans="1:8" x14ac:dyDescent="0.2">
      <c r="A761" s="16">
        <f>DATE(2021,1,21)</f>
        <v>44217</v>
      </c>
      <c r="B761" s="2">
        <v>20.808673307217941</v>
      </c>
      <c r="C761" s="2">
        <v>15.74124849514449</v>
      </c>
      <c r="D761" s="2">
        <v>19.262450620062022</v>
      </c>
      <c r="E761" s="2">
        <v>28.366826834068242</v>
      </c>
      <c r="F761" s="2">
        <v>31.326216961949726</v>
      </c>
      <c r="G761" s="2">
        <v>31.439488070381927</v>
      </c>
      <c r="H761" s="2">
        <v>34.024502543938318</v>
      </c>
    </row>
    <row r="762" spans="1:8" x14ac:dyDescent="0.2">
      <c r="A762" s="16">
        <f>DATE(2021,1,22)</f>
        <v>44218</v>
      </c>
      <c r="B762" s="2">
        <v>20.799860107346866</v>
      </c>
      <c r="C762" s="2">
        <v>15.749893474075026</v>
      </c>
      <c r="D762" s="2">
        <v>19.27606818068428</v>
      </c>
      <c r="E762" s="2">
        <v>28.404117142374986</v>
      </c>
      <c r="F762" s="2">
        <v>31.368311840179452</v>
      </c>
      <c r="G762" s="2">
        <v>31.481768605744008</v>
      </c>
      <c r="H762" s="2">
        <v>34.071054848845357</v>
      </c>
    </row>
    <row r="763" spans="1:8" x14ac:dyDescent="0.2">
      <c r="A763" s="16">
        <f>DATE(2021,1,25)</f>
        <v>44221</v>
      </c>
      <c r="B763" s="2">
        <v>20.801584530378236</v>
      </c>
      <c r="C763" s="2">
        <v>15.758539098718851</v>
      </c>
      <c r="D763" s="2">
        <v>19.28968729617948</v>
      </c>
      <c r="E763" s="2">
        <v>28.441418283442243</v>
      </c>
      <c r="F763" s="2">
        <v>31.410420211364464</v>
      </c>
      <c r="G763" s="2">
        <v>31.524062741613037</v>
      </c>
      <c r="H763" s="2">
        <v>34.117623323311342</v>
      </c>
    </row>
    <row r="764" spans="1:8" x14ac:dyDescent="0.2">
      <c r="A764" s="16">
        <f>DATE(2021,1,26)</f>
        <v>44222</v>
      </c>
      <c r="B764" s="2">
        <v>20.891851085165559</v>
      </c>
      <c r="C764" s="2">
        <v>15.767185369124181</v>
      </c>
      <c r="D764" s="2">
        <v>19.303307966725146</v>
      </c>
      <c r="E764" s="2">
        <v>28.478730260416938</v>
      </c>
      <c r="F764" s="2">
        <v>31.452542079829769</v>
      </c>
      <c r="G764" s="2">
        <v>31.566370482363951</v>
      </c>
      <c r="H764" s="2">
        <v>34.164207972952653</v>
      </c>
    </row>
    <row r="765" spans="1:8" x14ac:dyDescent="0.2">
      <c r="A765" s="16">
        <f>DATE(2021,1,27)</f>
        <v>44223</v>
      </c>
      <c r="B765" s="2">
        <v>20.577833651155508</v>
      </c>
      <c r="C765" s="2">
        <v>15.775832285339254</v>
      </c>
      <c r="D765" s="2">
        <v>19.316930192498852</v>
      </c>
      <c r="E765" s="2">
        <v>28.516053076446799</v>
      </c>
      <c r="F765" s="2">
        <v>31.494677449901666</v>
      </c>
      <c r="G765" s="2">
        <v>31.60869183237298</v>
      </c>
      <c r="H765" s="2">
        <v>34.210808803387515</v>
      </c>
    </row>
    <row r="766" spans="1:8" x14ac:dyDescent="0.2">
      <c r="A766" s="16">
        <f>DATE(2021,1,28)</f>
        <v>44224</v>
      </c>
      <c r="B766" s="2">
        <v>20.62615478085581</v>
      </c>
      <c r="C766" s="2">
        <v>15.784479847412292</v>
      </c>
      <c r="D766" s="2">
        <v>19.330553973678178</v>
      </c>
      <c r="E766" s="2">
        <v>28.55338673468064</v>
      </c>
      <c r="F766" s="2">
        <v>31.536826325907995</v>
      </c>
      <c r="G766" s="2">
        <v>31.651026796017966</v>
      </c>
      <c r="H766" s="2">
        <v>34.257425820236278</v>
      </c>
    </row>
    <row r="767" spans="1:8" x14ac:dyDescent="0.2">
      <c r="A767" s="16">
        <f>DATE(2021,1,29)</f>
        <v>44225</v>
      </c>
      <c r="B767" s="2">
        <v>20.782023980479302</v>
      </c>
      <c r="C767" s="2">
        <v>15.793128055391549</v>
      </c>
      <c r="D767" s="2">
        <v>19.344179310440722</v>
      </c>
      <c r="E767" s="2">
        <v>28.590731238268074</v>
      </c>
      <c r="F767" s="2">
        <v>31.5789887121779</v>
      </c>
      <c r="G767" s="2">
        <v>31.693375377677999</v>
      </c>
      <c r="H767" s="2">
        <v>34.304059029121127</v>
      </c>
    </row>
    <row r="768" spans="1:8" x14ac:dyDescent="0.2">
      <c r="A768" s="16">
        <f>DATE(2021,2,1)</f>
        <v>44228</v>
      </c>
      <c r="B768" s="2">
        <v>20.782350222674427</v>
      </c>
      <c r="C768" s="2">
        <v>15.80177690932527</v>
      </c>
      <c r="D768" s="2">
        <v>19.357806202964099</v>
      </c>
      <c r="E768" s="2">
        <v>28.669110035554834</v>
      </c>
      <c r="F768" s="2">
        <v>31.663142642694364</v>
      </c>
      <c r="G768" s="2">
        <v>31.777752152222781</v>
      </c>
      <c r="H768" s="2">
        <v>34.393557000630096</v>
      </c>
    </row>
    <row r="769" spans="1:8" x14ac:dyDescent="0.2">
      <c r="A769" s="16">
        <f>DATE(2021,2,2)</f>
        <v>44229</v>
      </c>
      <c r="B769" s="2">
        <v>20.976893104228211</v>
      </c>
      <c r="C769" s="2">
        <v>15.810426409261712</v>
      </c>
      <c r="D769" s="2">
        <v>19.371434651425943</v>
      </c>
      <c r="E769" s="2">
        <v>28.747536606392664</v>
      </c>
      <c r="F769" s="2">
        <v>31.747350395512463</v>
      </c>
      <c r="G769" s="2">
        <v>31.862182987498102</v>
      </c>
      <c r="H769" s="2">
        <v>34.483114612085643</v>
      </c>
    </row>
    <row r="770" spans="1:8" x14ac:dyDescent="0.2">
      <c r="A770" s="16">
        <f>DATE(2021,2,3)</f>
        <v>44230</v>
      </c>
      <c r="B770" s="2">
        <v>21.181596099858613</v>
      </c>
      <c r="C770" s="2">
        <v>15.819076555249101</v>
      </c>
      <c r="D770" s="2">
        <v>19.385064656003912</v>
      </c>
      <c r="E770" s="2">
        <v>28.826010979900541</v>
      </c>
      <c r="F770" s="2">
        <v>31.83161200505533</v>
      </c>
      <c r="G770" s="2">
        <v>31.946667918141049</v>
      </c>
      <c r="H770" s="2">
        <v>34.572731903230803</v>
      </c>
    </row>
    <row r="771" spans="1:8" x14ac:dyDescent="0.2">
      <c r="A771" s="16">
        <f>DATE(2021,2,4)</f>
        <v>44231</v>
      </c>
      <c r="B771" s="2">
        <v>21.178133271987544</v>
      </c>
      <c r="C771" s="2">
        <v>15.827727347335706</v>
      </c>
      <c r="D771" s="2">
        <v>19.398696216875688</v>
      </c>
      <c r="E771" s="2">
        <v>28.904533185215222</v>
      </c>
      <c r="F771" s="2">
        <v>31.915927505768082</v>
      </c>
      <c r="G771" s="2">
        <v>32.031206978810836</v>
      </c>
      <c r="H771" s="2">
        <v>34.662408913835137</v>
      </c>
    </row>
    <row r="772" spans="1:8" x14ac:dyDescent="0.2">
      <c r="A772" s="16">
        <f>DATE(2021,2,5)</f>
        <v>44232</v>
      </c>
      <c r="B772" s="2">
        <v>21.537214074349475</v>
      </c>
      <c r="C772" s="2">
        <v>15.836378785569782</v>
      </c>
      <c r="D772" s="2">
        <v>19.41232933421897</v>
      </c>
      <c r="E772" s="2">
        <v>28.983103251491226</v>
      </c>
      <c r="F772" s="2">
        <v>32.000296932117877</v>
      </c>
      <c r="G772" s="2">
        <v>32.115800204188915</v>
      </c>
      <c r="H772" s="2">
        <v>34.752145683694692</v>
      </c>
    </row>
    <row r="773" spans="1:8" x14ac:dyDescent="0.2">
      <c r="A773" s="16">
        <f>DATE(2021,2,8)</f>
        <v>44235</v>
      </c>
      <c r="B773" s="2">
        <v>21.706748161345768</v>
      </c>
      <c r="C773" s="2">
        <v>15.845030869999601</v>
      </c>
      <c r="D773" s="2">
        <v>19.425964008211484</v>
      </c>
      <c r="E773" s="2">
        <v>29.061721207900828</v>
      </c>
      <c r="F773" s="2">
        <v>32.084720318593931</v>
      </c>
      <c r="G773" s="2">
        <v>32.200447628978978</v>
      </c>
      <c r="H773" s="2">
        <v>34.841942252632023</v>
      </c>
    </row>
    <row r="774" spans="1:8" x14ac:dyDescent="0.2">
      <c r="A774" s="16">
        <f>DATE(2021,2,9)</f>
        <v>44236</v>
      </c>
      <c r="B774" s="2">
        <v>21.618005623669912</v>
      </c>
      <c r="C774" s="2">
        <v>15.853683600673406</v>
      </c>
      <c r="D774" s="2">
        <v>19.439600239030973</v>
      </c>
      <c r="E774" s="2">
        <v>29.140387083634071</v>
      </c>
      <c r="F774" s="2">
        <v>32.169197699707496</v>
      </c>
      <c r="G774" s="2">
        <v>32.285149287906911</v>
      </c>
      <c r="H774" s="2">
        <v>34.931798660496248</v>
      </c>
    </row>
    <row r="775" spans="1:8" x14ac:dyDescent="0.2">
      <c r="A775" s="16">
        <f>DATE(2021,2,10)</f>
        <v>44237</v>
      </c>
      <c r="B775" s="2">
        <v>21.50037200931467</v>
      </c>
      <c r="C775" s="2">
        <v>15.86233697763948</v>
      </c>
      <c r="D775" s="2">
        <v>19.453238026855168</v>
      </c>
      <c r="E775" s="2">
        <v>29.21910090789881</v>
      </c>
      <c r="F775" s="2">
        <v>32.253729109991916</v>
      </c>
      <c r="G775" s="2">
        <v>32.36990521572087</v>
      </c>
      <c r="H775" s="2">
        <v>35.021714947163019</v>
      </c>
    </row>
    <row r="776" spans="1:8" x14ac:dyDescent="0.2">
      <c r="A776" s="16">
        <f>DATE(2021,2,11)</f>
        <v>44238</v>
      </c>
      <c r="B776" s="2">
        <v>21.634629993812737</v>
      </c>
      <c r="C776" s="2">
        <v>15.870991000946132</v>
      </c>
      <c r="D776" s="2">
        <v>19.466877371861923</v>
      </c>
      <c r="E776" s="2">
        <v>29.297862709920739</v>
      </c>
      <c r="F776" s="2">
        <v>32.338314584002603</v>
      </c>
      <c r="G776" s="2">
        <v>32.454715447191298</v>
      </c>
      <c r="H776" s="2">
        <v>35.111691152534583</v>
      </c>
    </row>
    <row r="777" spans="1:8" x14ac:dyDescent="0.2">
      <c r="A777" s="16">
        <f>DATE(2021,2,12)</f>
        <v>44239</v>
      </c>
      <c r="B777" s="2">
        <v>21.673285033331858</v>
      </c>
      <c r="C777" s="2">
        <v>15.879645670641596</v>
      </c>
      <c r="D777" s="2">
        <v>19.480518274228963</v>
      </c>
      <c r="E777" s="2">
        <v>29.376672518943224</v>
      </c>
      <c r="F777" s="2">
        <v>32.422954156317019</v>
      </c>
      <c r="G777" s="2">
        <v>32.539580017110815</v>
      </c>
      <c r="H777" s="2">
        <v>35.201727316539674</v>
      </c>
    </row>
    <row r="778" spans="1:8" x14ac:dyDescent="0.2">
      <c r="A778" s="16">
        <f>DATE(2021,2,17)</f>
        <v>44244</v>
      </c>
      <c r="B778" s="2">
        <v>21.748190241331766</v>
      </c>
      <c r="C778" s="2">
        <v>15.888300986774141</v>
      </c>
      <c r="D778" s="2">
        <v>19.494160734134148</v>
      </c>
      <c r="E778" s="2">
        <v>29.455530364227656</v>
      </c>
      <c r="F778" s="2">
        <v>32.507647861534885</v>
      </c>
      <c r="G778" s="2">
        <v>32.624498960294488</v>
      </c>
      <c r="H778" s="2">
        <v>35.291823479133818</v>
      </c>
    </row>
    <row r="779" spans="1:8" x14ac:dyDescent="0.2">
      <c r="A779" s="16">
        <f>DATE(2021,2,18)</f>
        <v>44245</v>
      </c>
      <c r="B779" s="2">
        <v>21.780147994645315</v>
      </c>
      <c r="C779" s="2">
        <v>15.896956949392083</v>
      </c>
      <c r="D779" s="2">
        <v>19.507804751755309</v>
      </c>
      <c r="E779" s="2">
        <v>29.534436275053121</v>
      </c>
      <c r="F779" s="2">
        <v>32.592395734277922</v>
      </c>
      <c r="G779" s="2">
        <v>32.709472311579567</v>
      </c>
      <c r="H779" s="2">
        <v>35.381979680299033</v>
      </c>
    </row>
    <row r="780" spans="1:8" x14ac:dyDescent="0.2">
      <c r="A780" s="16">
        <f>DATE(2021,2,19)</f>
        <v>44246</v>
      </c>
      <c r="B780" s="2">
        <v>21.936450630328054</v>
      </c>
      <c r="C780" s="2">
        <v>15.905613558543696</v>
      </c>
      <c r="D780" s="2">
        <v>19.521450327270308</v>
      </c>
      <c r="E780" s="2">
        <v>29.613390280716612</v>
      </c>
      <c r="F780" s="2">
        <v>32.677197809190048</v>
      </c>
      <c r="G780" s="2">
        <v>32.794500105825676</v>
      </c>
      <c r="H780" s="2">
        <v>35.472195960044004</v>
      </c>
    </row>
    <row r="781" spans="1:8" x14ac:dyDescent="0.2">
      <c r="A781" s="16">
        <f>DATE(2021,2,22)</f>
        <v>44249</v>
      </c>
      <c r="B781" s="2">
        <v>22.008275179885462</v>
      </c>
      <c r="C781" s="2">
        <v>15.914270814277277</v>
      </c>
      <c r="D781" s="2">
        <v>19.53509746085702</v>
      </c>
      <c r="E781" s="2">
        <v>29.692392410532939</v>
      </c>
      <c r="F781" s="2">
        <v>32.762054120937336</v>
      </c>
      <c r="G781" s="2">
        <v>32.879582377914772</v>
      </c>
      <c r="H781" s="2">
        <v>35.562472358404108</v>
      </c>
    </row>
    <row r="782" spans="1:8" x14ac:dyDescent="0.2">
      <c r="A782" s="16">
        <f>DATE(2021,2,23)</f>
        <v>44250</v>
      </c>
      <c r="B782" s="2">
        <v>21.935019825272306</v>
      </c>
      <c r="C782" s="2">
        <v>15.922928716641117</v>
      </c>
      <c r="D782" s="2">
        <v>19.548746152693376</v>
      </c>
      <c r="E782" s="2">
        <v>29.771442693834825</v>
      </c>
      <c r="F782" s="2">
        <v>32.846964704208006</v>
      </c>
      <c r="G782" s="2">
        <v>32.964719162751145</v>
      </c>
      <c r="H782" s="2">
        <v>35.652808915441362</v>
      </c>
    </row>
    <row r="783" spans="1:8" x14ac:dyDescent="0.2">
      <c r="A783" s="16">
        <f>DATE(2021,2,24)</f>
        <v>44251</v>
      </c>
      <c r="B783" s="2">
        <v>22.014403872550957</v>
      </c>
      <c r="C783" s="2">
        <v>15.931587265683509</v>
      </c>
      <c r="D783" s="2">
        <v>19.562396402957273</v>
      </c>
      <c r="E783" s="2">
        <v>29.850541159972831</v>
      </c>
      <c r="F783" s="2">
        <v>32.931929593712468</v>
      </c>
      <c r="G783" s="2">
        <v>33.04991049526145</v>
      </c>
      <c r="H783" s="2">
        <v>35.743205671244496</v>
      </c>
    </row>
    <row r="784" spans="1:8" x14ac:dyDescent="0.2">
      <c r="A784" s="16">
        <f>DATE(2021,2,25)</f>
        <v>44252</v>
      </c>
      <c r="B784" s="2">
        <v>21.537442443886047</v>
      </c>
      <c r="C784" s="2">
        <v>15.940246461452755</v>
      </c>
      <c r="D784" s="2">
        <v>19.576048211826659</v>
      </c>
      <c r="E784" s="2">
        <v>29.92968783831542</v>
      </c>
      <c r="F784" s="2">
        <v>33.016948824183359</v>
      </c>
      <c r="G784" s="2">
        <v>33.135156410394728</v>
      </c>
      <c r="H784" s="2">
        <v>35.833662665928983</v>
      </c>
    </row>
    <row r="785" spans="1:8" x14ac:dyDescent="0.2">
      <c r="A785" s="16">
        <f>DATE(2021,2,26)</f>
        <v>44253</v>
      </c>
      <c r="B785" s="2">
        <v>21.326606094987355</v>
      </c>
      <c r="C785" s="2">
        <v>15.948906303997168</v>
      </c>
      <c r="D785" s="2">
        <v>19.589701579479502</v>
      </c>
      <c r="E785" s="2">
        <v>30.00888275824898</v>
      </c>
      <c r="F785" s="2">
        <v>33.102022430375499</v>
      </c>
      <c r="G785" s="2">
        <v>33.220456943122407</v>
      </c>
      <c r="H785" s="2">
        <v>35.924179939636993</v>
      </c>
    </row>
    <row r="786" spans="1:8" x14ac:dyDescent="0.2">
      <c r="A786" s="16">
        <f>DATE(2021,3,1)</f>
        <v>44256</v>
      </c>
      <c r="B786" s="2">
        <v>22.064426122268667</v>
      </c>
      <c r="C786" s="2">
        <v>15.957566793365062</v>
      </c>
      <c r="D786" s="2">
        <v>19.603356506093771</v>
      </c>
      <c r="E786" s="2">
        <v>30.07753934655091</v>
      </c>
      <c r="F786" s="2">
        <v>33.176311645088447</v>
      </c>
      <c r="G786" s="2">
        <v>33.29496366974498</v>
      </c>
      <c r="H786" s="2">
        <v>36.003688619222849</v>
      </c>
    </row>
    <row r="787" spans="1:8" x14ac:dyDescent="0.2">
      <c r="A787" s="16">
        <f>DATE(2021,3,2)</f>
        <v>44257</v>
      </c>
      <c r="B787" s="2">
        <v>22.001796942010898</v>
      </c>
      <c r="C787" s="2">
        <v>15.966227929604736</v>
      </c>
      <c r="D787" s="2">
        <v>19.617012991847503</v>
      </c>
      <c r="E787" s="2">
        <v>30.146232191814804</v>
      </c>
      <c r="F787" s="2">
        <v>33.250642323389435</v>
      </c>
      <c r="G787" s="2">
        <v>33.369512066036293</v>
      </c>
      <c r="H787" s="2">
        <v>36.083243807311717</v>
      </c>
    </row>
    <row r="788" spans="1:8" x14ac:dyDescent="0.2">
      <c r="A788" s="16">
        <f>DATE(2021,3,3)</f>
        <v>44258</v>
      </c>
      <c r="B788" s="2">
        <v>21.932820020756626</v>
      </c>
      <c r="C788" s="2">
        <v>15.974889712764506</v>
      </c>
      <c r="D788" s="2">
        <v>19.630671036918692</v>
      </c>
      <c r="E788" s="2">
        <v>30.214961313187661</v>
      </c>
      <c r="F788" s="2">
        <v>33.325014488420798</v>
      </c>
      <c r="G788" s="2">
        <v>33.444102155301117</v>
      </c>
      <c r="H788" s="2">
        <v>36.162845531108665</v>
      </c>
    </row>
    <row r="789" spans="1:8" x14ac:dyDescent="0.2">
      <c r="A789" s="16">
        <f>DATE(2021,3,4)</f>
        <v>44259</v>
      </c>
      <c r="B789" s="2">
        <v>21.742476342314365</v>
      </c>
      <c r="C789" s="2">
        <v>15.983552142892711</v>
      </c>
      <c r="D789" s="2">
        <v>19.644330641485386</v>
      </c>
      <c r="E789" s="2">
        <v>30.283726729826576</v>
      </c>
      <c r="F789" s="2">
        <v>33.399428163337873</v>
      </c>
      <c r="G789" s="2">
        <v>33.518733960857247</v>
      </c>
      <c r="H789" s="2">
        <v>36.242493817834685</v>
      </c>
    </row>
    <row r="790" spans="1:8" x14ac:dyDescent="0.2">
      <c r="A790" s="16">
        <f>DATE(2021,3,5)</f>
        <v>44260</v>
      </c>
      <c r="B790" s="2">
        <v>21.812511220401376</v>
      </c>
      <c r="C790" s="2">
        <v>15.992215220037641</v>
      </c>
      <c r="D790" s="2">
        <v>19.657991805725672</v>
      </c>
      <c r="E790" s="2">
        <v>30.352528460898775</v>
      </c>
      <c r="F790" s="2">
        <v>33.473883371308858</v>
      </c>
      <c r="G790" s="2">
        <v>33.593407506035518</v>
      </c>
      <c r="H790" s="2">
        <v>36.322188694726719</v>
      </c>
    </row>
    <row r="791" spans="1:8" x14ac:dyDescent="0.2">
      <c r="A791" s="16">
        <f>DATE(2021,3,8)</f>
        <v>44263</v>
      </c>
      <c r="B791" s="2">
        <v>21.735350280652344</v>
      </c>
      <c r="C791" s="2">
        <v>16.000878944247663</v>
      </c>
      <c r="D791" s="2">
        <v>19.671654529817626</v>
      </c>
      <c r="E791" s="2">
        <v>30.421366525581607</v>
      </c>
      <c r="F791" s="2">
        <v>33.54838013551489</v>
      </c>
      <c r="G791" s="2">
        <v>33.66812281417981</v>
      </c>
      <c r="H791" s="2">
        <v>36.401930189037635</v>
      </c>
    </row>
    <row r="792" spans="1:8" x14ac:dyDescent="0.2">
      <c r="A792" s="16">
        <f>DATE(2021,3,9)</f>
        <v>44264</v>
      </c>
      <c r="B792" s="2">
        <v>21.799289090293382</v>
      </c>
      <c r="C792" s="2">
        <v>16.009543315571094</v>
      </c>
      <c r="D792" s="2">
        <v>19.685318813939357</v>
      </c>
      <c r="E792" s="2">
        <v>30.490240943062538</v>
      </c>
      <c r="F792" s="2">
        <v>33.622918479150087</v>
      </c>
      <c r="G792" s="2">
        <v>33.742879908647062</v>
      </c>
      <c r="H792" s="2">
        <v>36.481718328036237</v>
      </c>
    </row>
    <row r="793" spans="1:8" x14ac:dyDescent="0.2">
      <c r="A793" s="16">
        <f>DATE(2021,3,10)</f>
        <v>44265</v>
      </c>
      <c r="B793" s="2">
        <v>21.807240078648761</v>
      </c>
      <c r="C793" s="2">
        <v>16.018208334056251</v>
      </c>
      <c r="D793" s="2">
        <v>19.69898465826898</v>
      </c>
      <c r="E793" s="2">
        <v>30.559151732539181</v>
      </c>
      <c r="F793" s="2">
        <v>33.697498425421472</v>
      </c>
      <c r="G793" s="2">
        <v>33.817678812807259</v>
      </c>
      <c r="H793" s="2">
        <v>36.561553139007266</v>
      </c>
    </row>
    <row r="794" spans="1:8" x14ac:dyDescent="0.2">
      <c r="A794" s="16">
        <f>DATE(2021,3,11)</f>
        <v>44266</v>
      </c>
      <c r="B794" s="2">
        <v>22.071020875212909</v>
      </c>
      <c r="C794" s="2">
        <v>16.026873999751491</v>
      </c>
      <c r="D794" s="2">
        <v>19.712652062984649</v>
      </c>
      <c r="E794" s="2">
        <v>30.628098913219269</v>
      </c>
      <c r="F794" s="2">
        <v>33.772119997549012</v>
      </c>
      <c r="G794" s="2">
        <v>33.892519550043488</v>
      </c>
      <c r="H794" s="2">
        <v>36.641434649251423</v>
      </c>
    </row>
    <row r="795" spans="1:8" x14ac:dyDescent="0.2">
      <c r="A795" s="16">
        <f>DATE(2021,3,12)</f>
        <v>44267</v>
      </c>
      <c r="B795" s="2">
        <v>21.996302091324505</v>
      </c>
      <c r="C795" s="2">
        <v>16.03554031270513</v>
      </c>
      <c r="D795" s="2">
        <v>19.726321028264525</v>
      </c>
      <c r="E795" s="2">
        <v>30.697082504320704</v>
      </c>
      <c r="F795" s="2">
        <v>33.846783218765687</v>
      </c>
      <c r="G795" s="2">
        <v>33.96740214375189</v>
      </c>
      <c r="H795" s="2">
        <v>36.721362886085409</v>
      </c>
    </row>
    <row r="796" spans="1:8" x14ac:dyDescent="0.2">
      <c r="A796" s="16">
        <f>DATE(2021,3,15)</f>
        <v>44270</v>
      </c>
      <c r="B796" s="2">
        <v>22.141139644150098</v>
      </c>
      <c r="C796" s="2">
        <v>16.044207272965537</v>
      </c>
      <c r="D796" s="2">
        <v>19.739991554286807</v>
      </c>
      <c r="E796" s="2">
        <v>30.766102525071503</v>
      </c>
      <c r="F796" s="2">
        <v>33.921488112317391</v>
      </c>
      <c r="G796" s="2">
        <v>34.042326617341722</v>
      </c>
      <c r="H796" s="2">
        <v>36.801337876841878</v>
      </c>
    </row>
    <row r="797" spans="1:8" x14ac:dyDescent="0.2">
      <c r="A797" s="16">
        <f>DATE(2021,3,16)</f>
        <v>44271</v>
      </c>
      <c r="B797" s="2">
        <v>22.305859328466958</v>
      </c>
      <c r="C797" s="2">
        <v>16.052874880581069</v>
      </c>
      <c r="D797" s="2">
        <v>19.753663641229679</v>
      </c>
      <c r="E797" s="2">
        <v>30.835158994709854</v>
      </c>
      <c r="F797" s="2">
        <v>33.996234701463003</v>
      </c>
      <c r="G797" s="2">
        <v>34.117292994235271</v>
      </c>
      <c r="H797" s="2">
        <v>36.88135964886947</v>
      </c>
    </row>
    <row r="798" spans="1:8" x14ac:dyDescent="0.2">
      <c r="A798" s="16">
        <f>DATE(2021,3,17)</f>
        <v>44272</v>
      </c>
      <c r="B798" s="2">
        <v>22.077494452484679</v>
      </c>
      <c r="C798" s="2">
        <v>16.061543135600086</v>
      </c>
      <c r="D798" s="2">
        <v>19.767337289271424</v>
      </c>
      <c r="E798" s="2">
        <v>30.904251932484119</v>
      </c>
      <c r="F798" s="2">
        <v>34.071023009474423</v>
      </c>
      <c r="G798" s="2">
        <v>34.192301297867992</v>
      </c>
      <c r="H798" s="2">
        <v>36.961428229532835</v>
      </c>
    </row>
    <row r="799" spans="1:8" x14ac:dyDescent="0.2">
      <c r="A799" s="16">
        <f>DATE(2021,3,18)</f>
        <v>44273</v>
      </c>
      <c r="B799" s="2">
        <v>21.62643199350962</v>
      </c>
      <c r="C799" s="2">
        <v>16.070212038070864</v>
      </c>
      <c r="D799" s="2">
        <v>19.781012498590211</v>
      </c>
      <c r="E799" s="2">
        <v>30.973381357652773</v>
      </c>
      <c r="F799" s="2">
        <v>34.145853059636444</v>
      </c>
      <c r="G799" s="2">
        <v>34.267351551688364</v>
      </c>
      <c r="H799" s="2">
        <v>37.041543646212617</v>
      </c>
    </row>
    <row r="800" spans="1:8" x14ac:dyDescent="0.2">
      <c r="A800" s="16">
        <f>DATE(2021,3,19)</f>
        <v>44274</v>
      </c>
      <c r="B800" s="2">
        <v>21.703229406241253</v>
      </c>
      <c r="C800" s="2">
        <v>16.082259534135691</v>
      </c>
      <c r="D800" s="2">
        <v>19.798175347082768</v>
      </c>
      <c r="E800" s="2">
        <v>31.04254728948457</v>
      </c>
      <c r="F800" s="2">
        <v>34.220724875247008</v>
      </c>
      <c r="G800" s="2">
        <v>34.342443779158117</v>
      </c>
      <c r="H800" s="2">
        <v>37.121705926305523</v>
      </c>
    </row>
    <row r="801" spans="1:8" x14ac:dyDescent="0.2">
      <c r="A801" s="16">
        <f>DATE(2021,3,22)</f>
        <v>44277</v>
      </c>
      <c r="B801" s="2">
        <v>21.573669309352894</v>
      </c>
      <c r="C801" s="2">
        <v>16.094308280669157</v>
      </c>
      <c r="D801" s="2">
        <v>19.815340654757808</v>
      </c>
      <c r="E801" s="2">
        <v>31.111749747258319</v>
      </c>
      <c r="F801" s="2">
        <v>34.29563847961694</v>
      </c>
      <c r="G801" s="2">
        <v>34.417578003751977</v>
      </c>
      <c r="H801" s="2">
        <v>37.201915097224216</v>
      </c>
    </row>
    <row r="802" spans="1:8" x14ac:dyDescent="0.2">
      <c r="A802" s="16">
        <f>DATE(2021,3,23)</f>
        <v>44278</v>
      </c>
      <c r="B802" s="2">
        <v>21.348072831426347</v>
      </c>
      <c r="C802" s="2">
        <v>16.106358277801071</v>
      </c>
      <c r="D802" s="2">
        <v>19.832508421967688</v>
      </c>
      <c r="E802" s="2">
        <v>31.180988750263069</v>
      </c>
      <c r="F802" s="2">
        <v>34.370593896070091</v>
      </c>
      <c r="G802" s="2">
        <v>34.492754248957837</v>
      </c>
      <c r="H802" s="2">
        <v>37.282171186397427</v>
      </c>
    </row>
    <row r="803" spans="1:8" x14ac:dyDescent="0.2">
      <c r="A803" s="16">
        <f>DATE(2021,3,24)</f>
        <v>44279</v>
      </c>
      <c r="B803" s="2">
        <v>21.237770345255736</v>
      </c>
      <c r="C803" s="2">
        <v>16.118409525661214</v>
      </c>
      <c r="D803" s="2">
        <v>19.849678649064817</v>
      </c>
      <c r="E803" s="2">
        <v>31.250264317798049</v>
      </c>
      <c r="F803" s="2">
        <v>34.445591147943368</v>
      </c>
      <c r="G803" s="2">
        <v>34.567972538276727</v>
      </c>
      <c r="H803" s="2">
        <v>37.362474221269949</v>
      </c>
    </row>
    <row r="804" spans="1:8" x14ac:dyDescent="0.2">
      <c r="A804" s="16">
        <f>DATE(2021,3,25)</f>
        <v>44280</v>
      </c>
      <c r="B804" s="2">
        <v>21.254501909262679</v>
      </c>
      <c r="C804" s="2">
        <v>16.130462024379465</v>
      </c>
      <c r="D804" s="2">
        <v>19.866851336401737</v>
      </c>
      <c r="E804" s="2">
        <v>31.319576469172695</v>
      </c>
      <c r="F804" s="2">
        <v>34.520630258586671</v>
      </c>
      <c r="G804" s="2">
        <v>34.643232895222823</v>
      </c>
      <c r="H804" s="2">
        <v>37.442824229302587</v>
      </c>
    </row>
    <row r="805" spans="1:8" x14ac:dyDescent="0.2">
      <c r="A805" s="16">
        <f>DATE(2021,3,26)</f>
        <v>44281</v>
      </c>
      <c r="B805" s="2">
        <v>21.25088528149961</v>
      </c>
      <c r="C805" s="2">
        <v>16.142515774085609</v>
      </c>
      <c r="D805" s="2">
        <v>19.884026484330874</v>
      </c>
      <c r="E805" s="2">
        <v>31.388925223706622</v>
      </c>
      <c r="F805" s="2">
        <v>34.595711251362978</v>
      </c>
      <c r="G805" s="2">
        <v>34.718535343323474</v>
      </c>
      <c r="H805" s="2">
        <v>37.523221237972272</v>
      </c>
    </row>
    <row r="806" spans="1:8" x14ac:dyDescent="0.2">
      <c r="A806" s="16">
        <f>DATE(2021,3,29)</f>
        <v>44284</v>
      </c>
      <c r="B806" s="2">
        <v>21.094838978970177</v>
      </c>
      <c r="C806" s="2">
        <v>16.154570774909494</v>
      </c>
      <c r="D806" s="2">
        <v>19.901204093204839</v>
      </c>
      <c r="E806" s="2">
        <v>31.458310600729611</v>
      </c>
      <c r="F806" s="2">
        <v>34.670834149648201</v>
      </c>
      <c r="G806" s="2">
        <v>34.79387990611913</v>
      </c>
      <c r="H806" s="2">
        <v>37.603665274771927</v>
      </c>
    </row>
    <row r="807" spans="1:8" x14ac:dyDescent="0.2">
      <c r="A807" s="16">
        <f>DATE(2021,3,30)</f>
        <v>44285</v>
      </c>
      <c r="B807" s="2">
        <v>21.233477930088473</v>
      </c>
      <c r="C807" s="2">
        <v>16.166627026980972</v>
      </c>
      <c r="D807" s="2">
        <v>19.918384163376235</v>
      </c>
      <c r="E807" s="2">
        <v>31.527732619581659</v>
      </c>
      <c r="F807" s="2">
        <v>34.745998976831395</v>
      </c>
      <c r="G807" s="2">
        <v>34.869266607163432</v>
      </c>
      <c r="H807" s="2">
        <v>37.684156367210562</v>
      </c>
    </row>
    <row r="808" spans="1:8" x14ac:dyDescent="0.2">
      <c r="A808" s="16">
        <f>DATE(2021,3,31)</f>
        <v>44286</v>
      </c>
      <c r="B808" s="2">
        <v>21.524420719697869</v>
      </c>
      <c r="C808" s="2">
        <v>16.178684530429944</v>
      </c>
      <c r="D808" s="2">
        <v>19.935566695197714</v>
      </c>
      <c r="E808" s="2">
        <v>31.59719129961309</v>
      </c>
      <c r="F808" s="2">
        <v>34.82120575631469</v>
      </c>
      <c r="G808" s="2">
        <v>34.944695470023255</v>
      </c>
      <c r="H808" s="2">
        <v>37.764694542813416</v>
      </c>
    </row>
    <row r="809" spans="1:8" x14ac:dyDescent="0.2">
      <c r="A809" s="16">
        <f>DATE(2021,4,1)</f>
        <v>44287</v>
      </c>
      <c r="B809" s="2">
        <v>21.495086885753679</v>
      </c>
      <c r="C809" s="2">
        <v>16.190743285386279</v>
      </c>
      <c r="D809" s="2">
        <v>19.952751689022019</v>
      </c>
      <c r="E809" s="2">
        <v>31.642636715414231</v>
      </c>
      <c r="F809" s="2">
        <v>34.871814624515387</v>
      </c>
      <c r="G809" s="2">
        <v>34.99550403432017</v>
      </c>
      <c r="H809" s="2">
        <v>37.820101316235828</v>
      </c>
    </row>
    <row r="810" spans="1:8" x14ac:dyDescent="0.2">
      <c r="A810" s="16">
        <f>DATE(2021,4,5)</f>
        <v>44291</v>
      </c>
      <c r="B810" s="2">
        <v>21.777132584641823</v>
      </c>
      <c r="C810" s="2">
        <v>16.202803291979873</v>
      </c>
      <c r="D810" s="2">
        <v>19.969939145201909</v>
      </c>
      <c r="E810" s="2">
        <v>31.68809782521156</v>
      </c>
      <c r="F810" s="2">
        <v>34.922442490154396</v>
      </c>
      <c r="G810" s="2">
        <v>35.046331728751824</v>
      </c>
      <c r="H810" s="2">
        <v>37.87553037338305</v>
      </c>
    </row>
    <row r="811" spans="1:8" x14ac:dyDescent="0.2">
      <c r="A811" s="16">
        <f>DATE(2021,4,6)</f>
        <v>44292</v>
      </c>
      <c r="B811" s="2">
        <v>21.675839043659373</v>
      </c>
      <c r="C811" s="2">
        <v>16.214864550340646</v>
      </c>
      <c r="D811" s="2">
        <v>19.987129064090215</v>
      </c>
      <c r="E811" s="2">
        <v>31.733574634424791</v>
      </c>
      <c r="F811" s="2">
        <v>34.973089360362941</v>
      </c>
      <c r="G811" s="2">
        <v>35.097178560520973</v>
      </c>
      <c r="H811" s="2">
        <v>37.930981723217229</v>
      </c>
    </row>
    <row r="812" spans="1:8" x14ac:dyDescent="0.2">
      <c r="A812" s="16">
        <f>DATE(2021,4,7)</f>
        <v>44293</v>
      </c>
      <c r="B812" s="2">
        <v>21.770337425777718</v>
      </c>
      <c r="C812" s="2">
        <v>16.226927060598541</v>
      </c>
      <c r="D812" s="2">
        <v>20.004321446039786</v>
      </c>
      <c r="E812" s="2">
        <v>31.779067148475491</v>
      </c>
      <c r="F812" s="2">
        <v>35.023755242274923</v>
      </c>
      <c r="G812" s="2">
        <v>35.14804453683309</v>
      </c>
      <c r="H812" s="2">
        <v>37.986455374704128</v>
      </c>
    </row>
    <row r="813" spans="1:8" x14ac:dyDescent="0.2">
      <c r="A813" s="16">
        <f>DATE(2021,4,8)</f>
        <v>44294</v>
      </c>
      <c r="B813" s="2">
        <v>21.726192196174999</v>
      </c>
      <c r="C813" s="2">
        <v>16.238990822883469</v>
      </c>
      <c r="D813" s="2">
        <v>20.021516291403564</v>
      </c>
      <c r="E813" s="2">
        <v>31.824575372787155</v>
      </c>
      <c r="F813" s="2">
        <v>35.074440143026898</v>
      </c>
      <c r="G813" s="2">
        <v>35.198929664896369</v>
      </c>
      <c r="H813" s="2">
        <v>38.041951336813142</v>
      </c>
    </row>
    <row r="814" spans="1:8" x14ac:dyDescent="0.2">
      <c r="A814" s="16">
        <f>DATE(2021,4,9)</f>
        <v>44295</v>
      </c>
      <c r="B814" s="2">
        <v>21.854792208889108</v>
      </c>
      <c r="C814" s="2">
        <v>16.251055837325399</v>
      </c>
      <c r="D814" s="2">
        <v>20.038713600534507</v>
      </c>
      <c r="E814" s="2">
        <v>31.870099312785129</v>
      </c>
      <c r="F814" s="2">
        <v>35.125144069758107</v>
      </c>
      <c r="G814" s="2">
        <v>35.249833951921715</v>
      </c>
      <c r="H814" s="2">
        <v>38.097469618517231</v>
      </c>
    </row>
    <row r="815" spans="1:8" x14ac:dyDescent="0.2">
      <c r="A815" s="16">
        <f>DATE(2021,4,12)</f>
        <v>44298</v>
      </c>
      <c r="B815" s="2">
        <v>21.781592781509417</v>
      </c>
      <c r="C815" s="2">
        <v>16.263122104054293</v>
      </c>
      <c r="D815" s="2">
        <v>20.055913373785629</v>
      </c>
      <c r="E815" s="2">
        <v>31.91563897389662</v>
      </c>
      <c r="F815" s="2">
        <v>35.175867029610487</v>
      </c>
      <c r="G815" s="2">
        <v>35.300757405122731</v>
      </c>
      <c r="H815" s="2">
        <v>38.153010228792986</v>
      </c>
    </row>
    <row r="816" spans="1:8" x14ac:dyDescent="0.2">
      <c r="A816" s="16">
        <f>DATE(2021,4,13)</f>
        <v>44299</v>
      </c>
      <c r="B816" s="2">
        <v>21.717486190168025</v>
      </c>
      <c r="C816" s="2">
        <v>16.275189623200138</v>
      </c>
      <c r="D816" s="2">
        <v>20.073115611510016</v>
      </c>
      <c r="E816" s="2">
        <v>31.961194361550692</v>
      </c>
      <c r="F816" s="2">
        <v>35.226609029728628</v>
      </c>
      <c r="G816" s="2">
        <v>35.351700031715751</v>
      </c>
      <c r="H816" s="2">
        <v>38.208573176620611</v>
      </c>
    </row>
    <row r="817" spans="1:8" x14ac:dyDescent="0.2">
      <c r="A817" s="16">
        <f>DATE(2021,4,14)</f>
        <v>44300</v>
      </c>
      <c r="B817" s="2">
        <v>21.894216247868162</v>
      </c>
      <c r="C817" s="2">
        <v>16.287258394892934</v>
      </c>
      <c r="D817" s="2">
        <v>20.090320314060794</v>
      </c>
      <c r="E817" s="2">
        <v>32.006765481178334</v>
      </c>
      <c r="F817" s="2">
        <v>35.277370077259839</v>
      </c>
      <c r="G817" s="2">
        <v>35.402661838919848</v>
      </c>
      <c r="H817" s="2">
        <v>38.264158470983901</v>
      </c>
    </row>
    <row r="818" spans="1:8" x14ac:dyDescent="0.2">
      <c r="A818" s="16">
        <f>DATE(2021,4,15)</f>
        <v>44301</v>
      </c>
      <c r="B818" s="2">
        <v>21.912611647070214</v>
      </c>
      <c r="C818" s="2">
        <v>16.299328419262693</v>
      </c>
      <c r="D818" s="2">
        <v>20.10752748179112</v>
      </c>
      <c r="E818" s="2">
        <v>32.05235233821233</v>
      </c>
      <c r="F818" s="2">
        <v>35.328150179354068</v>
      </c>
      <c r="G818" s="2">
        <v>35.453642833956735</v>
      </c>
      <c r="H818" s="2">
        <v>38.31976612087027</v>
      </c>
    </row>
    <row r="819" spans="1:8" x14ac:dyDescent="0.2">
      <c r="A819" s="16">
        <f>DATE(2021,4,16)</f>
        <v>44302</v>
      </c>
      <c r="B819" s="2">
        <v>22.240130847355498</v>
      </c>
      <c r="C819" s="2">
        <v>16.31139969643942</v>
      </c>
      <c r="D819" s="2">
        <v>20.124737115054224</v>
      </c>
      <c r="E819" s="2">
        <v>32.097954938087469</v>
      </c>
      <c r="F819" s="2">
        <v>35.37894934316401</v>
      </c>
      <c r="G819" s="2">
        <v>35.504643024050964</v>
      </c>
      <c r="H819" s="2">
        <v>38.37539613527079</v>
      </c>
    </row>
    <row r="820" spans="1:8" x14ac:dyDescent="0.2">
      <c r="A820" s="16">
        <f>DATE(2021,4,19)</f>
        <v>44305</v>
      </c>
      <c r="B820" s="2">
        <v>22.268611790989624</v>
      </c>
      <c r="C820" s="2">
        <v>16.323472226553147</v>
      </c>
      <c r="D820" s="2">
        <v>20.141949214203379</v>
      </c>
      <c r="E820" s="2">
        <v>32.143573286240311</v>
      </c>
      <c r="F820" s="2">
        <v>35.42976757584502</v>
      </c>
      <c r="G820" s="2">
        <v>35.555662416429733</v>
      </c>
      <c r="H820" s="2">
        <v>38.431048523180088</v>
      </c>
    </row>
    <row r="821" spans="1:8" x14ac:dyDescent="0.2">
      <c r="A821" s="16">
        <f>DATE(2021,4,20)</f>
        <v>44306</v>
      </c>
      <c r="B821" s="2">
        <v>22.008223913254763</v>
      </c>
      <c r="C821" s="2">
        <v>16.33554600973395</v>
      </c>
      <c r="D821" s="2">
        <v>20.159163779591928</v>
      </c>
      <c r="E821" s="2">
        <v>32.18920738810931</v>
      </c>
      <c r="F821" s="2">
        <v>35.480604884555092</v>
      </c>
      <c r="G821" s="2">
        <v>35.606701018322951</v>
      </c>
      <c r="H821" s="2">
        <v>38.486723293596434</v>
      </c>
    </row>
    <row r="822" spans="1:8" x14ac:dyDescent="0.2">
      <c r="A822" s="16">
        <f>DATE(2021,4,22)</f>
        <v>44308</v>
      </c>
      <c r="B822" s="2">
        <v>22.06496675219196</v>
      </c>
      <c r="C822" s="2">
        <v>16.347621046111851</v>
      </c>
      <c r="D822" s="2">
        <v>20.176380811573225</v>
      </c>
      <c r="E822" s="2">
        <v>32.234857249134819</v>
      </c>
      <c r="F822" s="2">
        <v>35.531461276454948</v>
      </c>
      <c r="G822" s="2">
        <v>35.657758836963268</v>
      </c>
      <c r="H822" s="2">
        <v>38.542420455521743</v>
      </c>
    </row>
    <row r="823" spans="1:8" x14ac:dyDescent="0.2">
      <c r="A823" s="16">
        <f>DATE(2021,4,23)</f>
        <v>44309</v>
      </c>
      <c r="B823" s="2">
        <v>22.295452202442554</v>
      </c>
      <c r="C823" s="2">
        <v>16.359697335816946</v>
      </c>
      <c r="D823" s="2">
        <v>20.193600310500702</v>
      </c>
      <c r="E823" s="2">
        <v>32.280522874759065</v>
      </c>
      <c r="F823" s="2">
        <v>35.582336758707967</v>
      </c>
      <c r="G823" s="2">
        <v>35.708835879586069</v>
      </c>
      <c r="H823" s="2">
        <v>38.598140017961491</v>
      </c>
    </row>
    <row r="824" spans="1:8" x14ac:dyDescent="0.2">
      <c r="A824" s="16">
        <f>DATE(2021,4,26)</f>
        <v>44312</v>
      </c>
      <c r="B824" s="2">
        <v>22.441594724048631</v>
      </c>
      <c r="C824" s="2">
        <v>16.371774878979341</v>
      </c>
      <c r="D824" s="2">
        <v>20.210822276727836</v>
      </c>
      <c r="E824" s="2">
        <v>32.32620427042616</v>
      </c>
      <c r="F824" s="2">
        <v>35.633231338480265</v>
      </c>
      <c r="G824" s="2">
        <v>35.759932153429432</v>
      </c>
      <c r="H824" s="2">
        <v>38.653881989924827</v>
      </c>
    </row>
    <row r="825" spans="1:8" x14ac:dyDescent="0.2">
      <c r="A825" s="16">
        <f>DATE(2021,4,27)</f>
        <v>44313</v>
      </c>
      <c r="B825" s="2">
        <v>22.539141140389972</v>
      </c>
      <c r="C825" s="2">
        <v>16.383853675729121</v>
      </c>
      <c r="D825" s="2">
        <v>20.228046710608162</v>
      </c>
      <c r="E825" s="2">
        <v>32.371901441582082</v>
      </c>
      <c r="F825" s="2">
        <v>35.684145022940641</v>
      </c>
      <c r="G825" s="2">
        <v>35.811047665734201</v>
      </c>
      <c r="H825" s="2">
        <v>38.709646380424509</v>
      </c>
    </row>
    <row r="826" spans="1:8" x14ac:dyDescent="0.2">
      <c r="A826" s="16">
        <f>DATE(2021,4,28)</f>
        <v>44314</v>
      </c>
      <c r="B826" s="2">
        <v>22.568759271104224</v>
      </c>
      <c r="C826" s="2">
        <v>16.39593372619639</v>
      </c>
      <c r="D826" s="2">
        <v>20.245273612495239</v>
      </c>
      <c r="E826" s="2">
        <v>32.417614393674697</v>
      </c>
      <c r="F826" s="2">
        <v>35.735077819260532</v>
      </c>
      <c r="G826" s="2">
        <v>35.862182423743924</v>
      </c>
      <c r="H826" s="2">
        <v>38.765433198476892</v>
      </c>
    </row>
    <row r="827" spans="1:8" x14ac:dyDescent="0.2">
      <c r="A827" s="16">
        <f>DATE(2021,4,29)</f>
        <v>44315</v>
      </c>
      <c r="B827" s="2">
        <v>22.671670041253922</v>
      </c>
      <c r="C827" s="2">
        <v>16.408015030511304</v>
      </c>
      <c r="D827" s="2">
        <v>20.262502982742724</v>
      </c>
      <c r="E827" s="2">
        <v>32.463343132153732</v>
      </c>
      <c r="F827" s="2">
        <v>35.786029734614132</v>
      </c>
      <c r="G827" s="2">
        <v>35.913336434704867</v>
      </c>
      <c r="H827" s="2">
        <v>38.821242453102009</v>
      </c>
    </row>
    <row r="828" spans="1:8" x14ac:dyDescent="0.2">
      <c r="A828" s="16">
        <f>DATE(2021,4,30)</f>
        <v>44316</v>
      </c>
      <c r="B828" s="2">
        <v>22.61197704075224</v>
      </c>
      <c r="C828" s="2">
        <v>16.420097588803984</v>
      </c>
      <c r="D828" s="2">
        <v>20.279734821704288</v>
      </c>
      <c r="E828" s="2">
        <v>32.509087662470826</v>
      </c>
      <c r="F828" s="2">
        <v>35.837000776178286</v>
      </c>
      <c r="G828" s="2">
        <v>35.964509705866043</v>
      </c>
      <c r="H828" s="2">
        <v>38.877074153323491</v>
      </c>
    </row>
    <row r="829" spans="1:8" x14ac:dyDescent="0.2">
      <c r="A829" s="16">
        <f>DATE(2021,5,3)</f>
        <v>44319</v>
      </c>
      <c r="B829" s="2">
        <v>22.372878796550456</v>
      </c>
      <c r="C829" s="2">
        <v>16.432181401204591</v>
      </c>
      <c r="D829" s="2">
        <v>20.296969129733643</v>
      </c>
      <c r="E829" s="2">
        <v>32.590022453416559</v>
      </c>
      <c r="F829" s="2">
        <v>35.924049889965289</v>
      </c>
      <c r="G829" s="2">
        <v>36.051795072500269</v>
      </c>
      <c r="H829" s="2">
        <v>38.969795244890904</v>
      </c>
    </row>
    <row r="830" spans="1:8" x14ac:dyDescent="0.2">
      <c r="A830" s="16">
        <f>DATE(2021,5,4)</f>
        <v>44320</v>
      </c>
      <c r="B830" s="2">
        <v>22.230096569554124</v>
      </c>
      <c r="C830" s="2">
        <v>16.444266467843317</v>
      </c>
      <c r="D830" s="2">
        <v>20.314205907184579</v>
      </c>
      <c r="E830" s="2">
        <v>32.671006678257733</v>
      </c>
      <c r="F830" s="2">
        <v>36.011154787877153</v>
      </c>
      <c r="G830" s="2">
        <v>36.139136473869172</v>
      </c>
      <c r="H830" s="2">
        <v>39.062578241570264</v>
      </c>
    </row>
    <row r="831" spans="1:8" x14ac:dyDescent="0.2">
      <c r="A831" s="16">
        <f>DATE(2021,5,5)</f>
        <v>44321</v>
      </c>
      <c r="B831" s="2">
        <v>22.061466639498594</v>
      </c>
      <c r="C831" s="2">
        <v>16.456352788850314</v>
      </c>
      <c r="D831" s="2">
        <v>20.331445154410943</v>
      </c>
      <c r="E831" s="2">
        <v>32.752040367187931</v>
      </c>
      <c r="F831" s="2">
        <v>36.098315505662292</v>
      </c>
      <c r="G831" s="2">
        <v>36.226533945945476</v>
      </c>
      <c r="H831" s="2">
        <v>39.155423184692431</v>
      </c>
    </row>
    <row r="832" spans="1:8" x14ac:dyDescent="0.2">
      <c r="A832" s="16">
        <f>DATE(2021,5,6)</f>
        <v>44322</v>
      </c>
      <c r="B832" s="2">
        <v>22.285725524425136</v>
      </c>
      <c r="C832" s="2">
        <v>16.468440364355796</v>
      </c>
      <c r="D832" s="2">
        <v>20.348686871766585</v>
      </c>
      <c r="E832" s="2">
        <v>32.833123550419138</v>
      </c>
      <c r="F832" s="2">
        <v>36.185532079092056</v>
      </c>
      <c r="G832" s="2">
        <v>36.313987524725007</v>
      </c>
      <c r="H832" s="2">
        <v>39.248330115615857</v>
      </c>
    </row>
    <row r="833" spans="1:8" x14ac:dyDescent="0.2">
      <c r="A833" s="16">
        <f>DATE(2021,5,7)</f>
        <v>44323</v>
      </c>
      <c r="B833" s="2">
        <v>22.480850981327325</v>
      </c>
      <c r="C833" s="2">
        <v>16.483894152315926</v>
      </c>
      <c r="D833" s="2">
        <v>20.369408261198707</v>
      </c>
      <c r="E833" s="2">
        <v>32.914256258181851</v>
      </c>
      <c r="F833" s="2">
        <v>36.272804543960667</v>
      </c>
      <c r="G833" s="2">
        <v>36.401497246226654</v>
      </c>
      <c r="H833" s="2">
        <v>39.341299075726631</v>
      </c>
    </row>
    <row r="834" spans="1:8" x14ac:dyDescent="0.2">
      <c r="A834" s="16">
        <f>DATE(2021,5,10)</f>
        <v>44326</v>
      </c>
      <c r="B834" s="2">
        <v>22.423781900195007</v>
      </c>
      <c r="C834" s="2">
        <v>16.499349990784861</v>
      </c>
      <c r="D834" s="2">
        <v>20.390133218397064</v>
      </c>
      <c r="E834" s="2">
        <v>32.995438520724974</v>
      </c>
      <c r="F834" s="2">
        <v>36.360132936085357</v>
      </c>
      <c r="G834" s="2">
        <v>36.48906314649247</v>
      </c>
      <c r="H834" s="2">
        <v>39.434330106438438</v>
      </c>
    </row>
    <row r="835" spans="1:8" x14ac:dyDescent="0.2">
      <c r="A835" s="16">
        <f>DATE(2021,5,11)</f>
        <v>44327</v>
      </c>
      <c r="B835" s="2">
        <v>22.661756939125024</v>
      </c>
      <c r="C835" s="2">
        <v>16.514807880034677</v>
      </c>
      <c r="D835" s="2">
        <v>20.410861743975929</v>
      </c>
      <c r="E835" s="2">
        <v>33.076670368315895</v>
      </c>
      <c r="F835" s="2">
        <v>36.447517291306241</v>
      </c>
      <c r="G835" s="2">
        <v>36.576685261587613</v>
      </c>
      <c r="H835" s="2">
        <v>39.527423249192651</v>
      </c>
    </row>
    <row r="836" spans="1:8" x14ac:dyDescent="0.2">
      <c r="A836" s="16">
        <f>DATE(2021,5,12)</f>
        <v>44328</v>
      </c>
      <c r="B836" s="2">
        <v>22.368921944783924</v>
      </c>
      <c r="C836" s="2">
        <v>16.530267820337464</v>
      </c>
      <c r="D836" s="2">
        <v>20.431593838549709</v>
      </c>
      <c r="E836" s="2">
        <v>33.157951831240503</v>
      </c>
      <c r="F836" s="2">
        <v>36.534957645486422</v>
      </c>
      <c r="G836" s="2">
        <v>36.664363627600395</v>
      </c>
      <c r="H836" s="2">
        <v>39.620578545458237</v>
      </c>
    </row>
    <row r="837" spans="1:8" x14ac:dyDescent="0.2">
      <c r="A837" s="16">
        <f>DATE(2021,5,13)</f>
        <v>44329</v>
      </c>
      <c r="B837" s="2">
        <v>22.247527223979201</v>
      </c>
      <c r="C837" s="2">
        <v>16.545729811965405</v>
      </c>
      <c r="D837" s="2">
        <v>20.452329502732901</v>
      </c>
      <c r="E837" s="2">
        <v>33.239282939803232</v>
      </c>
      <c r="F837" s="2">
        <v>36.622454034512053</v>
      </c>
      <c r="G837" s="2">
        <v>36.752098280642386</v>
      </c>
      <c r="H837" s="2">
        <v>39.713796036731971</v>
      </c>
    </row>
    <row r="838" spans="1:8" x14ac:dyDescent="0.2">
      <c r="A838" s="16">
        <f>DATE(2021,5,14)</f>
        <v>44330</v>
      </c>
      <c r="B838" s="2">
        <v>22.310380113170748</v>
      </c>
      <c r="C838" s="2">
        <v>16.561193855190659</v>
      </c>
      <c r="D838" s="2">
        <v>20.473068737140121</v>
      </c>
      <c r="E838" s="2">
        <v>33.320663724326941</v>
      </c>
      <c r="F838" s="2">
        <v>36.710006494292188</v>
      </c>
      <c r="G838" s="2">
        <v>36.839889256848224</v>
      </c>
      <c r="H838" s="2">
        <v>39.807075764538261</v>
      </c>
    </row>
    <row r="839" spans="1:8" x14ac:dyDescent="0.2">
      <c r="A839" s="16">
        <f>DATE(2021,5,17)</f>
        <v>44333</v>
      </c>
      <c r="B839" s="2">
        <v>22.379627349386677</v>
      </c>
      <c r="C839" s="2">
        <v>16.576659950285453</v>
      </c>
      <c r="D839" s="2">
        <v>20.493811542386052</v>
      </c>
      <c r="E839" s="2">
        <v>33.402094215153056</v>
      </c>
      <c r="F839" s="2">
        <v>36.797615060758957</v>
      </c>
      <c r="G839" s="2">
        <v>36.92773659237578</v>
      </c>
      <c r="H839" s="2">
        <v>39.900417770429208</v>
      </c>
    </row>
    <row r="840" spans="1:8" x14ac:dyDescent="0.2">
      <c r="A840" s="16">
        <f>DATE(2021,5,18)</f>
        <v>44334</v>
      </c>
      <c r="B840" s="2">
        <v>22.373172414526078</v>
      </c>
      <c r="C840" s="2">
        <v>16.592128097522039</v>
      </c>
      <c r="D840" s="2">
        <v>20.51455791908554</v>
      </c>
      <c r="E840" s="2">
        <v>33.483574442641519</v>
      </c>
      <c r="F840" s="2">
        <v>36.885279769867466</v>
      </c>
      <c r="G840" s="2">
        <v>37.015640323406139</v>
      </c>
      <c r="H840" s="2">
        <v>39.993822095984719</v>
      </c>
    </row>
    <row r="841" spans="1:8" x14ac:dyDescent="0.2">
      <c r="A841" s="16">
        <f>DATE(2021,5,19)</f>
        <v>44335</v>
      </c>
      <c r="B841" s="2">
        <v>22.270844219724829</v>
      </c>
      <c r="C841" s="2">
        <v>16.607598297172711</v>
      </c>
      <c r="D841" s="2">
        <v>20.535307867853515</v>
      </c>
      <c r="E841" s="2">
        <v>33.565104437170824</v>
      </c>
      <c r="F841" s="2">
        <v>36.973000657595897</v>
      </c>
      <c r="G841" s="2">
        <v>37.103600486143627</v>
      </c>
      <c r="H841" s="2">
        <v>40.087288782812422</v>
      </c>
    </row>
    <row r="842" spans="1:8" x14ac:dyDescent="0.2">
      <c r="A842" s="16">
        <f>DATE(2021,5,20)</f>
        <v>44336</v>
      </c>
      <c r="B842" s="2">
        <v>22.211314340320708</v>
      </c>
      <c r="C842" s="2">
        <v>16.623070549509801</v>
      </c>
      <c r="D842" s="2">
        <v>20.55606138930499</v>
      </c>
      <c r="E842" s="2">
        <v>33.64668422913801</v>
      </c>
      <c r="F842" s="2">
        <v>37.060777759945495</v>
      </c>
      <c r="G842" s="2">
        <v>37.191617116815799</v>
      </c>
      <c r="H842" s="2">
        <v>40.180817872547728</v>
      </c>
    </row>
    <row r="843" spans="1:8" x14ac:dyDescent="0.2">
      <c r="A843" s="16">
        <f>DATE(2021,5,21)</f>
        <v>44337</v>
      </c>
      <c r="B843" s="2">
        <v>21.923950893652091</v>
      </c>
      <c r="C843" s="2">
        <v>16.638544854805669</v>
      </c>
      <c r="D843" s="2">
        <v>20.576818484055124</v>
      </c>
      <c r="E843" s="2">
        <v>33.728313848958713</v>
      </c>
      <c r="F843" s="2">
        <v>37.148611112940543</v>
      </c>
      <c r="G843" s="2">
        <v>37.279690251673479</v>
      </c>
      <c r="H843" s="2">
        <v>40.27440940685387</v>
      </c>
    </row>
    <row r="844" spans="1:8" x14ac:dyDescent="0.2">
      <c r="A844" s="16">
        <f>DATE(2021,5,24)</f>
        <v>44340</v>
      </c>
      <c r="B844" s="2">
        <v>22.149780401718001</v>
      </c>
      <c r="C844" s="2">
        <v>16.654021213332705</v>
      </c>
      <c r="D844" s="2">
        <v>20.59757915271916</v>
      </c>
      <c r="E844" s="2">
        <v>33.809993327067112</v>
      </c>
      <c r="F844" s="2">
        <v>37.23650075262843</v>
      </c>
      <c r="G844" s="2">
        <v>37.367819926990741</v>
      </c>
      <c r="H844" s="2">
        <v>40.368063427421873</v>
      </c>
    </row>
    <row r="845" spans="1:8" x14ac:dyDescent="0.2">
      <c r="A845" s="16">
        <f>DATE(2021,5,25)</f>
        <v>44341</v>
      </c>
      <c r="B845" s="2">
        <v>21.925279165446511</v>
      </c>
      <c r="C845" s="2">
        <v>16.669499625363351</v>
      </c>
      <c r="D845" s="2">
        <v>20.618343395912419</v>
      </c>
      <c r="E845" s="2">
        <v>33.89172269391598</v>
      </c>
      <c r="F845" s="2">
        <v>37.324446715079638</v>
      </c>
      <c r="G845" s="2">
        <v>37.456006179064971</v>
      </c>
      <c r="H845" s="2">
        <v>40.4617799759706</v>
      </c>
    </row>
    <row r="846" spans="1:8" x14ac:dyDescent="0.2">
      <c r="A846" s="16">
        <f>DATE(2021,5,26)</f>
        <v>44342</v>
      </c>
      <c r="B846" s="2">
        <v>21.8532309069553</v>
      </c>
      <c r="C846" s="2">
        <v>16.684980091170075</v>
      </c>
      <c r="D846" s="2">
        <v>20.639111214250374</v>
      </c>
      <c r="E846" s="2">
        <v>33.973501979976731</v>
      </c>
      <c r="F846" s="2">
        <v>37.412449036387784</v>
      </c>
      <c r="G846" s="2">
        <v>37.544249044216848</v>
      </c>
      <c r="H846" s="2">
        <v>40.555559094246796</v>
      </c>
    </row>
    <row r="847" spans="1:8" x14ac:dyDescent="0.2">
      <c r="A847" s="16">
        <f>DATE(2021,5,27)</f>
        <v>44343</v>
      </c>
      <c r="B847" s="2">
        <v>22.185145055669153</v>
      </c>
      <c r="C847" s="2">
        <v>16.700462611025401</v>
      </c>
      <c r="D847" s="2">
        <v>20.659882608348589</v>
      </c>
      <c r="E847" s="2">
        <v>34.055331215739315</v>
      </c>
      <c r="F847" s="2">
        <v>37.500507752669598</v>
      </c>
      <c r="G847" s="2">
        <v>37.632548558790347</v>
      </c>
      <c r="H847" s="2">
        <v>40.649400824025037</v>
      </c>
    </row>
    <row r="848" spans="1:8" x14ac:dyDescent="0.2">
      <c r="A848" s="16">
        <f>DATE(2021,5,28)</f>
        <v>44344</v>
      </c>
      <c r="B848" s="2">
        <v>22.31456999507666</v>
      </c>
      <c r="C848" s="2">
        <v>16.715947185201863</v>
      </c>
      <c r="D848" s="2">
        <v>20.680657578822736</v>
      </c>
      <c r="E848" s="2">
        <v>34.137210431712361</v>
      </c>
      <c r="F848" s="2">
        <v>37.588622900064948</v>
      </c>
      <c r="G848" s="2">
        <v>37.720904759152823</v>
      </c>
      <c r="H848" s="2">
        <v>40.743305207107802</v>
      </c>
    </row>
    <row r="849" spans="1:8" x14ac:dyDescent="0.2">
      <c r="A849" s="16">
        <f>DATE(2021,5,31)</f>
        <v>44347</v>
      </c>
      <c r="B849" s="2">
        <v>22.436137158184533</v>
      </c>
      <c r="C849" s="2">
        <v>16.731433813972039</v>
      </c>
      <c r="D849" s="2">
        <v>20.701436126288563</v>
      </c>
      <c r="E849" s="2">
        <v>34.219139658423117</v>
      </c>
      <c r="F849" s="2">
        <v>37.676794514736869</v>
      </c>
      <c r="G849" s="2">
        <v>37.809317681694907</v>
      </c>
      <c r="H849" s="2">
        <v>40.837272285325497</v>
      </c>
    </row>
    <row r="850" spans="1:8" x14ac:dyDescent="0.2">
      <c r="A850" s="16">
        <f>DATE(2021,6,1)</f>
        <v>44348</v>
      </c>
      <c r="B850" s="2">
        <v>22.40756766309746</v>
      </c>
      <c r="C850" s="2">
        <v>16.746922497608562</v>
      </c>
      <c r="D850" s="2">
        <v>20.72221825136198</v>
      </c>
      <c r="E850" s="2">
        <v>34.27827598593678</v>
      </c>
      <c r="F850" s="2">
        <v>37.741590525697191</v>
      </c>
      <c r="G850" s="2">
        <v>37.874332674036353</v>
      </c>
      <c r="H850" s="2">
        <v>40.907331448828657</v>
      </c>
    </row>
    <row r="851" spans="1:8" x14ac:dyDescent="0.2">
      <c r="A851" s="16">
        <f>DATE(2021,6,2)</f>
        <v>44349</v>
      </c>
      <c r="B851" s="2">
        <v>22.396503392080056</v>
      </c>
      <c r="C851" s="2">
        <v>16.762413236384099</v>
      </c>
      <c r="D851" s="2">
        <v>20.743003954658978</v>
      </c>
      <c r="E851" s="2">
        <v>34.337438368640804</v>
      </c>
      <c r="F851" s="2">
        <v>37.806417032160034</v>
      </c>
      <c r="G851" s="2">
        <v>37.939378338826501</v>
      </c>
      <c r="H851" s="2">
        <v>40.977425463094775</v>
      </c>
    </row>
    <row r="852" spans="1:8" x14ac:dyDescent="0.2">
      <c r="A852" s="16">
        <f>DATE(2021,6,4)</f>
        <v>44351</v>
      </c>
      <c r="B852" s="2">
        <v>22.491593670752419</v>
      </c>
      <c r="C852" s="2">
        <v>16.777906030571256</v>
      </c>
      <c r="D852" s="2">
        <v>20.763793236795578</v>
      </c>
      <c r="E852" s="2">
        <v>34.396626818014965</v>
      </c>
      <c r="F852" s="2">
        <v>37.871274048477787</v>
      </c>
      <c r="G852" s="2">
        <v>38.004454690535859</v>
      </c>
      <c r="H852" s="2">
        <v>41.047554345460263</v>
      </c>
    </row>
    <row r="853" spans="1:8" x14ac:dyDescent="0.2">
      <c r="A853" s="16">
        <f>DATE(2021,6,7)</f>
        <v>44354</v>
      </c>
      <c r="B853" s="2">
        <v>22.464669368449307</v>
      </c>
      <c r="C853" s="2">
        <v>16.793400880442857</v>
      </c>
      <c r="D853" s="2">
        <v>20.784586098388047</v>
      </c>
      <c r="E853" s="2">
        <v>34.455841345544115</v>
      </c>
      <c r="F853" s="2">
        <v>37.936161589009536</v>
      </c>
      <c r="G853" s="2">
        <v>38.069561743641756</v>
      </c>
      <c r="H853" s="2">
        <v>41.117718113270186</v>
      </c>
    </row>
    <row r="854" spans="1:8" x14ac:dyDescent="0.2">
      <c r="A854" s="16">
        <f>DATE(2021,6,8)</f>
        <v>44355</v>
      </c>
      <c r="B854" s="2">
        <v>22.285772130453019</v>
      </c>
      <c r="C854" s="2">
        <v>16.808897786271615</v>
      </c>
      <c r="D854" s="2">
        <v>20.805382540052666</v>
      </c>
      <c r="E854" s="2">
        <v>34.515081962718178</v>
      </c>
      <c r="F854" s="2">
        <v>38.001079668121186</v>
      </c>
      <c r="G854" s="2">
        <v>38.134699512628337</v>
      </c>
      <c r="H854" s="2">
        <v>41.187916783878208</v>
      </c>
    </row>
    <row r="855" spans="1:8" x14ac:dyDescent="0.2">
      <c r="A855" s="16">
        <f>DATE(2021,6,9)</f>
        <v>44356</v>
      </c>
      <c r="B855" s="2">
        <v>21.918353509704346</v>
      </c>
      <c r="C855" s="2">
        <v>16.82439674833034</v>
      </c>
      <c r="D855" s="2">
        <v>20.826182562405847</v>
      </c>
      <c r="E855" s="2">
        <v>34.574348681032149</v>
      </c>
      <c r="F855" s="2">
        <v>38.066028300185373</v>
      </c>
      <c r="G855" s="2">
        <v>38.199868011986602</v>
      </c>
      <c r="H855" s="2">
        <v>41.258150374646682</v>
      </c>
    </row>
    <row r="856" spans="1:8" x14ac:dyDescent="0.2">
      <c r="A856" s="16">
        <f>DATE(2021,6,10)</f>
        <v>44357</v>
      </c>
      <c r="B856" s="2">
        <v>21.728228879593093</v>
      </c>
      <c r="C856" s="2">
        <v>16.839897766891855</v>
      </c>
      <c r="D856" s="2">
        <v>20.846986166064109</v>
      </c>
      <c r="E856" s="2">
        <v>34.633641511986021</v>
      </c>
      <c r="F856" s="2">
        <v>38.13100749958145</v>
      </c>
      <c r="G856" s="2">
        <v>38.265067256214323</v>
      </c>
      <c r="H856" s="2">
        <v>41.328418902946517</v>
      </c>
    </row>
    <row r="857" spans="1:8" x14ac:dyDescent="0.2">
      <c r="A857" s="16">
        <f>DATE(2021,6,11)</f>
        <v>44358</v>
      </c>
      <c r="B857" s="2">
        <v>21.580450486408619</v>
      </c>
      <c r="C857" s="2">
        <v>16.855400842229049</v>
      </c>
      <c r="D857" s="2">
        <v>20.867793351644103</v>
      </c>
      <c r="E857" s="2">
        <v>34.692960467084944</v>
      </c>
      <c r="F857" s="2">
        <v>38.196017280695642</v>
      </c>
      <c r="G857" s="2">
        <v>38.330297259816248</v>
      </c>
      <c r="H857" s="2">
        <v>41.398722386157338</v>
      </c>
    </row>
    <row r="858" spans="1:8" x14ac:dyDescent="0.2">
      <c r="A858" s="16">
        <f>DATE(2021,6,14)</f>
        <v>44361</v>
      </c>
      <c r="B858" s="2">
        <v>21.977272850143304</v>
      </c>
      <c r="C858" s="2">
        <v>16.870905974614779</v>
      </c>
      <c r="D858" s="2">
        <v>20.888604119762476</v>
      </c>
      <c r="E858" s="2">
        <v>34.752305557839058</v>
      </c>
      <c r="F858" s="2">
        <v>38.26105765792083</v>
      </c>
      <c r="G858" s="2">
        <v>38.395558037303793</v>
      </c>
      <c r="H858" s="2">
        <v>41.469060841667329</v>
      </c>
    </row>
    <row r="859" spans="1:8" x14ac:dyDescent="0.2">
      <c r="A859" s="16">
        <f>DATE(2021,6,15)</f>
        <v>44362</v>
      </c>
      <c r="B859" s="2">
        <v>21.831176934565089</v>
      </c>
      <c r="C859" s="2">
        <v>16.886413164322047</v>
      </c>
      <c r="D859" s="2">
        <v>20.909418471036133</v>
      </c>
      <c r="E859" s="2">
        <v>34.811676795763624</v>
      </c>
      <c r="F859" s="2">
        <v>38.326128645656745</v>
      </c>
      <c r="G859" s="2">
        <v>38.460849603195335</v>
      </c>
      <c r="H859" s="2">
        <v>41.539434286873409</v>
      </c>
    </row>
    <row r="860" spans="1:8" x14ac:dyDescent="0.2">
      <c r="A860" s="16">
        <f>DATE(2021,6,16)</f>
        <v>44363</v>
      </c>
      <c r="B860" s="2">
        <v>22.086801676251167</v>
      </c>
      <c r="C860" s="2">
        <v>16.901922411623804</v>
      </c>
      <c r="D860" s="2">
        <v>20.930236406081981</v>
      </c>
      <c r="E860" s="2">
        <v>34.871074192378963</v>
      </c>
      <c r="F860" s="2">
        <v>38.391230258309861</v>
      </c>
      <c r="G860" s="2">
        <v>38.526171972016087</v>
      </c>
      <c r="H860" s="2">
        <v>41.609842739181111</v>
      </c>
    </row>
    <row r="861" spans="1:8" x14ac:dyDescent="0.2">
      <c r="A861" s="16">
        <f>DATE(2021,6,17)</f>
        <v>44364</v>
      </c>
      <c r="B861" s="2">
        <v>22.161208199752803</v>
      </c>
      <c r="C861" s="2">
        <v>16.917433716793084</v>
      </c>
      <c r="D861" s="2">
        <v>20.95105792551708</v>
      </c>
      <c r="E861" s="2">
        <v>34.93049775921051</v>
      </c>
      <c r="F861" s="2">
        <v>38.456362510293495</v>
      </c>
      <c r="G861" s="2">
        <v>38.591525158298133</v>
      </c>
      <c r="H861" s="2">
        <v>41.680286216004681</v>
      </c>
    </row>
    <row r="862" spans="1:8" x14ac:dyDescent="0.2">
      <c r="A862" s="16">
        <f>DATE(2021,6,18)</f>
        <v>44365</v>
      </c>
      <c r="B862" s="2">
        <v>22.016720192136251</v>
      </c>
      <c r="C862" s="2">
        <v>16.93630069348524</v>
      </c>
      <c r="D862" s="2">
        <v>20.975352479210873</v>
      </c>
      <c r="E862" s="2">
        <v>34.989947507788656</v>
      </c>
      <c r="F862" s="2">
        <v>38.5215254160276</v>
      </c>
      <c r="G862" s="2">
        <v>38.656909176580271</v>
      </c>
      <c r="H862" s="2">
        <v>41.750764734766868</v>
      </c>
    </row>
    <row r="863" spans="1:8" x14ac:dyDescent="0.2">
      <c r="A863" s="16">
        <f>DATE(2021,6,21)</f>
        <v>44368</v>
      </c>
      <c r="B863" s="2">
        <v>22.330788892776997</v>
      </c>
      <c r="C863" s="2">
        <v>16.955170714743105</v>
      </c>
      <c r="D863" s="2">
        <v>20.999651912773842</v>
      </c>
      <c r="E863" s="2">
        <v>35.049423449649026</v>
      </c>
      <c r="F863" s="2">
        <v>38.586718989939108</v>
      </c>
      <c r="G863" s="2">
        <v>38.722324041408363</v>
      </c>
      <c r="H863" s="2">
        <v>41.821278312899302</v>
      </c>
    </row>
    <row r="864" spans="1:8" x14ac:dyDescent="0.2">
      <c r="A864" s="16">
        <f>DATE(2021,6,22)</f>
        <v>44369</v>
      </c>
      <c r="B864" s="2">
        <v>22.614708153985696</v>
      </c>
      <c r="C864" s="2">
        <v>16.974043781057979</v>
      </c>
      <c r="D864" s="2">
        <v>21.023956227186179</v>
      </c>
      <c r="E864" s="2">
        <v>35.108925596332249</v>
      </c>
      <c r="F864" s="2">
        <v>38.65194324646162</v>
      </c>
      <c r="G864" s="2">
        <v>38.787769767335021</v>
      </c>
      <c r="H864" s="2">
        <v>41.891826967842171</v>
      </c>
    </row>
    <row r="865" spans="1:8" x14ac:dyDescent="0.2">
      <c r="A865" s="16">
        <f>DATE(2021,6,23)</f>
        <v>44370</v>
      </c>
      <c r="B865" s="2">
        <v>22.677081001090158</v>
      </c>
      <c r="C865" s="2">
        <v>16.992919892921243</v>
      </c>
      <c r="D865" s="2">
        <v>21.048265423428258</v>
      </c>
      <c r="E865" s="2">
        <v>35.168453959384038</v>
      </c>
      <c r="F865" s="2">
        <v>38.71719820003554</v>
      </c>
      <c r="G865" s="2">
        <v>38.853246368919763</v>
      </c>
      <c r="H865" s="2">
        <v>41.962410717044321</v>
      </c>
    </row>
    <row r="866" spans="1:8" x14ac:dyDescent="0.2">
      <c r="A866" s="16">
        <f>DATE(2021,6,24)</f>
        <v>44371</v>
      </c>
      <c r="B866" s="2">
        <v>22.442223905424939</v>
      </c>
      <c r="C866" s="2">
        <v>17.011799050824372</v>
      </c>
      <c r="D866" s="2">
        <v>21.072579502480647</v>
      </c>
      <c r="E866" s="2">
        <v>35.228008550355192</v>
      </c>
      <c r="F866" s="2">
        <v>38.782483865108119</v>
      </c>
      <c r="G866" s="2">
        <v>38.918753860728913</v>
      </c>
      <c r="H866" s="2">
        <v>42.033029577963312</v>
      </c>
    </row>
    <row r="867" spans="1:8" x14ac:dyDescent="0.2">
      <c r="A867" s="16">
        <f>DATE(2021,6,25)</f>
        <v>44372</v>
      </c>
      <c r="B867" s="2">
        <v>22.611040259591974</v>
      </c>
      <c r="C867" s="2">
        <v>17.030681255258884</v>
      </c>
      <c r="D867" s="2">
        <v>21.09689846532412</v>
      </c>
      <c r="E867" s="2">
        <v>35.287589380801627</v>
      </c>
      <c r="F867" s="2">
        <v>38.847800256133347</v>
      </c>
      <c r="G867" s="2">
        <v>38.984292257335731</v>
      </c>
      <c r="H867" s="2">
        <v>42.103683568065399</v>
      </c>
    </row>
    <row r="868" spans="1:8" x14ac:dyDescent="0.2">
      <c r="A868" s="16">
        <f>DATE(2021,6,28)</f>
        <v>44375</v>
      </c>
      <c r="B868" s="2">
        <v>22.482416943863903</v>
      </c>
      <c r="C868" s="2">
        <v>17.049566506716406</v>
      </c>
      <c r="D868" s="2">
        <v>21.121222312939647</v>
      </c>
      <c r="E868" s="2">
        <v>35.347196462284344</v>
      </c>
      <c r="F868" s="2">
        <v>38.913147387572032</v>
      </c>
      <c r="G868" s="2">
        <v>39.049861573320307</v>
      </c>
      <c r="H868" s="2">
        <v>42.174372704825487</v>
      </c>
    </row>
    <row r="869" spans="1:8" x14ac:dyDescent="0.2">
      <c r="A869" s="16">
        <f>DATE(2021,6,29)</f>
        <v>44376</v>
      </c>
      <c r="B869" s="2">
        <v>22.400749201219416</v>
      </c>
      <c r="C869" s="2">
        <v>17.068454805688638</v>
      </c>
      <c r="D869" s="2">
        <v>21.14555104630842</v>
      </c>
      <c r="E869" s="2">
        <v>35.406829806369402</v>
      </c>
      <c r="F869" s="2">
        <v>38.978525273891833</v>
      </c>
      <c r="G869" s="2">
        <v>39.115461823269634</v>
      </c>
      <c r="H869" s="2">
        <v>42.245097005727231</v>
      </c>
    </row>
    <row r="870" spans="1:8" x14ac:dyDescent="0.2">
      <c r="A870" s="16">
        <f>DATE(2021,6,30)</f>
        <v>44377</v>
      </c>
      <c r="B870" s="2">
        <v>22.325508429818822</v>
      </c>
      <c r="C870" s="2">
        <v>17.087346152667362</v>
      </c>
      <c r="D870" s="2">
        <v>21.169884666411786</v>
      </c>
      <c r="E870" s="2">
        <v>35.46648942462798</v>
      </c>
      <c r="F870" s="2">
        <v>39.043933929567153</v>
      </c>
      <c r="G870" s="2">
        <v>39.181093021777592</v>
      </c>
      <c r="H870" s="2">
        <v>42.315856488262924</v>
      </c>
    </row>
    <row r="871" spans="1:8" x14ac:dyDescent="0.2">
      <c r="A871" s="16">
        <f>DATE(2021,7,1)</f>
        <v>44378</v>
      </c>
      <c r="B871" s="2">
        <v>22.19630719934511</v>
      </c>
      <c r="C871" s="2">
        <v>17.106240548144424</v>
      </c>
      <c r="D871" s="2">
        <v>21.194223174231297</v>
      </c>
      <c r="E871" s="2">
        <v>35.55008794420862</v>
      </c>
      <c r="F871" s="2">
        <v>39.133918214086513</v>
      </c>
      <c r="G871" s="2">
        <v>39.271324268481898</v>
      </c>
      <c r="H871" s="2">
        <v>42.411774266957373</v>
      </c>
    </row>
    <row r="872" spans="1:8" x14ac:dyDescent="0.2">
      <c r="A872" s="16">
        <f>DATE(2021,7,2)</f>
        <v>44379</v>
      </c>
      <c r="B872" s="2">
        <v>22.465722664679255</v>
      </c>
      <c r="C872" s="2">
        <v>17.125137992611773</v>
      </c>
      <c r="D872" s="2">
        <v>21.218566570748742</v>
      </c>
      <c r="E872" s="2">
        <v>35.633738053761867</v>
      </c>
      <c r="F872" s="2">
        <v>39.223960733231664</v>
      </c>
      <c r="G872" s="2">
        <v>39.361614012196867</v>
      </c>
      <c r="H872" s="2">
        <v>42.50775669213953</v>
      </c>
    </row>
    <row r="873" spans="1:8" x14ac:dyDescent="0.2">
      <c r="A873" s="16">
        <f>DATE(2021,7,5)</f>
        <v>44382</v>
      </c>
      <c r="B873" s="2">
        <v>22.431052440543422</v>
      </c>
      <c r="C873" s="2">
        <v>17.144038486561431</v>
      </c>
      <c r="D873" s="2">
        <v>21.242914856946051</v>
      </c>
      <c r="E873" s="2">
        <v>35.717439785124697</v>
      </c>
      <c r="F873" s="2">
        <v>39.31406152468999</v>
      </c>
      <c r="G873" s="2">
        <v>39.451962290846176</v>
      </c>
      <c r="H873" s="2">
        <v>42.603803807379734</v>
      </c>
    </row>
    <row r="874" spans="1:8" x14ac:dyDescent="0.2">
      <c r="A874" s="16">
        <f>DATE(2021,7,6)</f>
        <v>44383</v>
      </c>
      <c r="B874" s="2">
        <v>21.224702015039696</v>
      </c>
      <c r="C874" s="2">
        <v>17.162942030485475</v>
      </c>
      <c r="D874" s="2">
        <v>21.267268033805387</v>
      </c>
      <c r="E874" s="2">
        <v>35.801193170153688</v>
      </c>
      <c r="F874" s="2">
        <v>39.404220626173213</v>
      </c>
      <c r="G874" s="2">
        <v>39.542369142378028</v>
      </c>
      <c r="H874" s="2">
        <v>42.699915656277639</v>
      </c>
    </row>
    <row r="875" spans="1:8" x14ac:dyDescent="0.2">
      <c r="A875" s="16">
        <f>DATE(2021,7,7)</f>
        <v>44384</v>
      </c>
      <c r="B875" s="2">
        <v>21.237518672705178</v>
      </c>
      <c r="C875" s="2">
        <v>17.181848624876086</v>
      </c>
      <c r="D875" s="2">
        <v>21.291626102309102</v>
      </c>
      <c r="E875" s="2">
        <v>35.884998240725238</v>
      </c>
      <c r="F875" s="2">
        <v>39.49443807541757</v>
      </c>
      <c r="G875" s="2">
        <v>39.632834604765364</v>
      </c>
      <c r="H875" s="2">
        <v>42.796092282462396</v>
      </c>
    </row>
    <row r="876" spans="1:8" x14ac:dyDescent="0.2">
      <c r="A876" s="16">
        <f>DATE(2021,7,8)</f>
        <v>44385</v>
      </c>
      <c r="B876" s="2">
        <v>20.882963315649871</v>
      </c>
      <c r="C876" s="2">
        <v>17.200758270225514</v>
      </c>
      <c r="D876" s="2">
        <v>21.315989063439744</v>
      </c>
      <c r="E876" s="2">
        <v>35.968855028735277</v>
      </c>
      <c r="F876" s="2">
        <v>39.584713910183631</v>
      </c>
      <c r="G876" s="2">
        <v>39.723358716005627</v>
      </c>
      <c r="H876" s="2">
        <v>42.892333729592423</v>
      </c>
    </row>
    <row r="877" spans="1:8" x14ac:dyDescent="0.2">
      <c r="A877" s="16">
        <f>DATE(2021,7,9)</f>
        <v>44386</v>
      </c>
      <c r="B877" s="2">
        <v>20.847901600879879</v>
      </c>
      <c r="C877" s="2">
        <v>17.219670967026101</v>
      </c>
      <c r="D877" s="2">
        <v>21.340356918180081</v>
      </c>
      <c r="E877" s="2">
        <v>36.052763566099436</v>
      </c>
      <c r="F877" s="2">
        <v>39.675048168256417</v>
      </c>
      <c r="G877" s="2">
        <v>39.813941514120941</v>
      </c>
      <c r="H877" s="2">
        <v>42.98864004135563</v>
      </c>
    </row>
    <row r="878" spans="1:8" x14ac:dyDescent="0.2">
      <c r="A878" s="16">
        <f>DATE(2021,7,12)</f>
        <v>44389</v>
      </c>
      <c r="B878" s="2">
        <v>21.205062234893379</v>
      </c>
      <c r="C878" s="2">
        <v>17.238586715770253</v>
      </c>
      <c r="D878" s="2">
        <v>21.364729667513039</v>
      </c>
      <c r="E878" s="2">
        <v>36.136723884753088</v>
      </c>
      <c r="F878" s="2">
        <v>39.765440887445422</v>
      </c>
      <c r="G878" s="2">
        <v>39.904583037158048</v>
      </c>
      <c r="H878" s="2">
        <v>43.085011261469376</v>
      </c>
    </row>
    <row r="879" spans="1:8" x14ac:dyDescent="0.2">
      <c r="A879" s="16">
        <f>DATE(2021,7,13)</f>
        <v>44390</v>
      </c>
      <c r="B879" s="2">
        <v>21.670842877471188</v>
      </c>
      <c r="C879" s="2">
        <v>17.257505516950467</v>
      </c>
      <c r="D879" s="2">
        <v>21.389107312421739</v>
      </c>
      <c r="E879" s="2">
        <v>36.220736016651259</v>
      </c>
      <c r="F879" s="2">
        <v>39.85589210558458</v>
      </c>
      <c r="G879" s="2">
        <v>39.995283323188382</v>
      </c>
      <c r="H879" s="2">
        <v>43.181447433680461</v>
      </c>
    </row>
    <row r="880" spans="1:8" x14ac:dyDescent="0.2">
      <c r="A880" s="16">
        <f>DATE(2021,7,14)</f>
        <v>44391</v>
      </c>
      <c r="B880" s="2">
        <v>21.864602777756659</v>
      </c>
      <c r="C880" s="2">
        <v>17.276427371059299</v>
      </c>
      <c r="D880" s="2">
        <v>21.413489853889555</v>
      </c>
      <c r="E880" s="2">
        <v>36.304799993768746</v>
      </c>
      <c r="F880" s="2">
        <v>39.946401860532355</v>
      </c>
      <c r="G880" s="2">
        <v>40.086042410308067</v>
      </c>
      <c r="H880" s="2">
        <v>43.277948601765168</v>
      </c>
    </row>
    <row r="881" spans="1:8" x14ac:dyDescent="0.2">
      <c r="A881" s="16">
        <f>DATE(2021,7,15)</f>
        <v>44392</v>
      </c>
      <c r="B881" s="2">
        <v>21.642371255042669</v>
      </c>
      <c r="C881" s="2">
        <v>17.295352278589426</v>
      </c>
      <c r="D881" s="2">
        <v>21.437877292899987</v>
      </c>
      <c r="E881" s="2">
        <v>36.388915848100048</v>
      </c>
      <c r="F881" s="2">
        <v>40.036970190171672</v>
      </c>
      <c r="G881" s="2">
        <v>40.176860336637873</v>
      </c>
      <c r="H881" s="2">
        <v>43.374514809529323</v>
      </c>
    </row>
    <row r="882" spans="1:8" x14ac:dyDescent="0.2">
      <c r="A882" s="16">
        <f>DATE(2021,7,16)</f>
        <v>44393</v>
      </c>
      <c r="B882" s="2">
        <v>21.612832354575804</v>
      </c>
      <c r="C882" s="2">
        <v>17.314280240033565</v>
      </c>
      <c r="D882" s="2">
        <v>21.462269630436804</v>
      </c>
      <c r="E882" s="2">
        <v>36.473083611659419</v>
      </c>
      <c r="F882" s="2">
        <v>40.127597132409988</v>
      </c>
      <c r="G882" s="2">
        <v>40.267737140323369</v>
      </c>
      <c r="H882" s="2">
        <v>43.47114610080822</v>
      </c>
    </row>
    <row r="883" spans="1:8" x14ac:dyDescent="0.2">
      <c r="A883" s="16">
        <f>DATE(2021,7,19)</f>
        <v>44396</v>
      </c>
      <c r="B883" s="2">
        <v>20.91882199349655</v>
      </c>
      <c r="C883" s="2">
        <v>17.333211255884517</v>
      </c>
      <c r="D883" s="2">
        <v>21.486666867483905</v>
      </c>
      <c r="E883" s="2">
        <v>36.557303316480883</v>
      </c>
      <c r="F883" s="2">
        <v>40.218282725179293</v>
      </c>
      <c r="G883" s="2">
        <v>40.358672859534757</v>
      </c>
      <c r="H883" s="2">
        <v>43.567842519466751</v>
      </c>
    </row>
    <row r="884" spans="1:8" x14ac:dyDescent="0.2">
      <c r="A884" s="16">
        <f>DATE(2021,7,20)</f>
        <v>44397</v>
      </c>
      <c r="B884" s="2">
        <v>20.911262495775286</v>
      </c>
      <c r="C884" s="2">
        <v>17.352145326635181</v>
      </c>
      <c r="D884" s="2">
        <v>21.511069005025441</v>
      </c>
      <c r="E884" s="2">
        <v>36.641574994618203</v>
      </c>
      <c r="F884" s="2">
        <v>40.309027006436104</v>
      </c>
      <c r="G884" s="2">
        <v>40.449667532467082</v>
      </c>
      <c r="H884" s="2">
        <v>43.66460410939932</v>
      </c>
    </row>
    <row r="885" spans="1:8" x14ac:dyDescent="0.2">
      <c r="A885" s="16">
        <f>DATE(2021,7,21)</f>
        <v>44398</v>
      </c>
      <c r="B885" s="2">
        <v>21.224096136677328</v>
      </c>
      <c r="C885" s="2">
        <v>17.371082452778541</v>
      </c>
      <c r="D885" s="2">
        <v>21.535476044045733</v>
      </c>
      <c r="E885" s="2">
        <v>36.725898678144929</v>
      </c>
      <c r="F885" s="2">
        <v>40.399830014161537</v>
      </c>
      <c r="G885" s="2">
        <v>40.540721197340069</v>
      </c>
      <c r="H885" s="2">
        <v>43.761430914529974</v>
      </c>
    </row>
    <row r="886" spans="1:8" x14ac:dyDescent="0.2">
      <c r="A886" s="16">
        <f>DATE(2021,7,22)</f>
        <v>44399</v>
      </c>
      <c r="B886" s="2">
        <v>21.566533926485242</v>
      </c>
      <c r="C886" s="2">
        <v>17.390022634807622</v>
      </c>
      <c r="D886" s="2">
        <v>21.559887985529301</v>
      </c>
      <c r="E886" s="2">
        <v>36.810274399154409</v>
      </c>
      <c r="F886" s="2">
        <v>40.490691786361289</v>
      </c>
      <c r="G886" s="2">
        <v>40.631833892398262</v>
      </c>
      <c r="H886" s="2">
        <v>43.858322978812311</v>
      </c>
    </row>
    <row r="887" spans="1:8" x14ac:dyDescent="0.2">
      <c r="A887" s="16">
        <f>DATE(2021,7,23)</f>
        <v>44400</v>
      </c>
      <c r="B887" s="2">
        <v>21.552295784969576</v>
      </c>
      <c r="C887" s="2">
        <v>17.408965873215564</v>
      </c>
      <c r="D887" s="2">
        <v>21.584304830460876</v>
      </c>
      <c r="E887" s="2">
        <v>36.894702189759812</v>
      </c>
      <c r="F887" s="2">
        <v>40.581612361065609</v>
      </c>
      <c r="G887" s="2">
        <v>40.723005655911003</v>
      </c>
      <c r="H887" s="2">
        <v>43.955280346229578</v>
      </c>
    </row>
    <row r="888" spans="1:8" x14ac:dyDescent="0.2">
      <c r="A888" s="16">
        <f>DATE(2021,7,26)</f>
        <v>44403</v>
      </c>
      <c r="B888" s="2">
        <v>21.43052821594187</v>
      </c>
      <c r="C888" s="2">
        <v>17.427912168495574</v>
      </c>
      <c r="D888" s="2">
        <v>21.608726579825355</v>
      </c>
      <c r="E888" s="2">
        <v>36.979182082094098</v>
      </c>
      <c r="F888" s="2">
        <v>40.672591776329405</v>
      </c>
      <c r="G888" s="2">
        <v>40.814236526172422</v>
      </c>
      <c r="H888" s="2">
        <v>44.052303060794657</v>
      </c>
    </row>
    <row r="889" spans="1:8" x14ac:dyDescent="0.2">
      <c r="A889" s="16">
        <f>DATE(2021,7,27)</f>
        <v>44404</v>
      </c>
      <c r="B889" s="2">
        <v>21.104812668935313</v>
      </c>
      <c r="C889" s="2">
        <v>17.446861521140946</v>
      </c>
      <c r="D889" s="2">
        <v>21.633153234607882</v>
      </c>
      <c r="E889" s="2">
        <v>37.063714108310087</v>
      </c>
      <c r="F889" s="2">
        <v>40.763630070232182</v>
      </c>
      <c r="G889" s="2">
        <v>40.90552654150148</v>
      </c>
      <c r="H889" s="2">
        <v>44.149391166550117</v>
      </c>
    </row>
    <row r="890" spans="1:8" x14ac:dyDescent="0.2">
      <c r="A890" s="16">
        <f>DATE(2021,7,28)</f>
        <v>44405</v>
      </c>
      <c r="B890" s="2">
        <v>21.18344169856239</v>
      </c>
      <c r="C890" s="2">
        <v>17.465813931645037</v>
      </c>
      <c r="D890" s="2">
        <v>21.65758479579376</v>
      </c>
      <c r="E890" s="2">
        <v>37.148298300580421</v>
      </c>
      <c r="F890" s="2">
        <v>40.854727280878087</v>
      </c>
      <c r="G890" s="2">
        <v>40.996875740241983</v>
      </c>
      <c r="H890" s="2">
        <v>44.246544707568169</v>
      </c>
    </row>
    <row r="891" spans="1:8" x14ac:dyDescent="0.2">
      <c r="A891" s="16">
        <f>DATE(2021,7,29)</f>
        <v>44406</v>
      </c>
      <c r="B891" s="2">
        <v>21.30410936533227</v>
      </c>
      <c r="C891" s="2">
        <v>17.4847694005013</v>
      </c>
      <c r="D891" s="2">
        <v>21.682021264368512</v>
      </c>
      <c r="E891" s="2">
        <v>37.232934691097583</v>
      </c>
      <c r="F891" s="2">
        <v>40.94588344639596</v>
      </c>
      <c r="G891" s="2">
        <v>41.088284160762598</v>
      </c>
      <c r="H891" s="2">
        <v>44.343763727950773</v>
      </c>
    </row>
    <row r="892" spans="1:8" x14ac:dyDescent="0.2">
      <c r="A892" s="16">
        <f>DATE(2021,7,30)</f>
        <v>44407</v>
      </c>
      <c r="B892" s="2">
        <v>20.737142375636108</v>
      </c>
      <c r="C892" s="2">
        <v>17.503727928203272</v>
      </c>
      <c r="D892" s="2">
        <v>21.706462641317835</v>
      </c>
      <c r="E892" s="2">
        <v>37.317623312073977</v>
      </c>
      <c r="F892" s="2">
        <v>41.037098604939288</v>
      </c>
      <c r="G892" s="2">
        <v>41.179751841456877</v>
      </c>
      <c r="H892" s="2">
        <v>44.441048271829551</v>
      </c>
    </row>
    <row r="893" spans="1:8" x14ac:dyDescent="0.2">
      <c r="A893" s="16">
        <f>DATE(2021,8,2)</f>
        <v>44410</v>
      </c>
      <c r="B893" s="2">
        <v>20.861771554775331</v>
      </c>
      <c r="C893" s="2">
        <v>17.522689515244537</v>
      </c>
      <c r="D893" s="2">
        <v>21.730908927627656</v>
      </c>
      <c r="E893" s="2">
        <v>37.393702964809371</v>
      </c>
      <c r="F893" s="2">
        <v>41.119476692824762</v>
      </c>
      <c r="G893" s="2">
        <v>41.26237371072461</v>
      </c>
      <c r="H893" s="2">
        <v>44.529287328732138</v>
      </c>
    </row>
    <row r="894" spans="1:8" x14ac:dyDescent="0.2">
      <c r="A894" s="16">
        <f>DATE(2021,8,3)</f>
        <v>44411</v>
      </c>
      <c r="B894" s="2">
        <v>20.998760652506853</v>
      </c>
      <c r="C894" s="2">
        <v>17.541654162118792</v>
      </c>
      <c r="D894" s="2">
        <v>21.755360124284049</v>
      </c>
      <c r="E894" s="2">
        <v>37.469824768824566</v>
      </c>
      <c r="F894" s="2">
        <v>41.201902896769283</v>
      </c>
      <c r="G894" s="2">
        <v>41.345043932345952</v>
      </c>
      <c r="H894" s="2">
        <v>44.617580290887119</v>
      </c>
    </row>
    <row r="895" spans="1:8" x14ac:dyDescent="0.2">
      <c r="A895" s="16">
        <f>DATE(2021,8,4)</f>
        <v>44412</v>
      </c>
      <c r="B895" s="2">
        <v>21.121339166419606</v>
      </c>
      <c r="C895" s="2">
        <v>17.560621869319814</v>
      </c>
      <c r="D895" s="2">
        <v>21.779816232273362</v>
      </c>
      <c r="E895" s="2">
        <v>37.545988747473103</v>
      </c>
      <c r="F895" s="2">
        <v>41.284377244876858</v>
      </c>
      <c r="G895" s="2">
        <v>41.427762534617862</v>
      </c>
      <c r="H895" s="2">
        <v>44.705927191225214</v>
      </c>
    </row>
    <row r="896" spans="1:8" x14ac:dyDescent="0.2">
      <c r="A896" s="16">
        <f>DATE(2021,8,5)</f>
        <v>44413</v>
      </c>
      <c r="B896" s="2">
        <v>21.132794928071139</v>
      </c>
      <c r="C896" s="2">
        <v>17.579592637341435</v>
      </c>
      <c r="D896" s="2">
        <v>21.804277252582072</v>
      </c>
      <c r="E896" s="2">
        <v>37.622194924121487</v>
      </c>
      <c r="F896" s="2">
        <v>41.366899765267931</v>
      </c>
      <c r="G896" s="2">
        <v>41.510529545853899</v>
      </c>
      <c r="H896" s="2">
        <v>44.794328062697275</v>
      </c>
    </row>
    <row r="897" spans="1:8" x14ac:dyDescent="0.2">
      <c r="A897" s="16">
        <f>DATE(2021,8,6)</f>
        <v>44414</v>
      </c>
      <c r="B897" s="2">
        <v>21.511860395185668</v>
      </c>
      <c r="C897" s="2">
        <v>17.603025839606335</v>
      </c>
      <c r="D897" s="2">
        <v>21.833362968696203</v>
      </c>
      <c r="E897" s="2">
        <v>37.698443322149181</v>
      </c>
      <c r="F897" s="2">
        <v>41.449470486079385</v>
      </c>
      <c r="G897" s="2">
        <v>41.593344994384232</v>
      </c>
      <c r="H897" s="2">
        <v>44.882782938274303</v>
      </c>
    </row>
    <row r="898" spans="1:8" x14ac:dyDescent="0.2">
      <c r="A898" s="16">
        <f>DATE(2021,8,9)</f>
        <v>44417</v>
      </c>
      <c r="B898" s="2">
        <v>21.614566098812716</v>
      </c>
      <c r="C898" s="2">
        <v>17.626463712026609</v>
      </c>
      <c r="D898" s="2">
        <v>21.862455630205858</v>
      </c>
      <c r="E898" s="2">
        <v>37.774733964948503</v>
      </c>
      <c r="F898" s="2">
        <v>41.532089435464449</v>
      </c>
      <c r="G898" s="2">
        <v>41.676208908555481</v>
      </c>
      <c r="H898" s="2">
        <v>44.971291850947352</v>
      </c>
    </row>
    <row r="899" spans="1:8" x14ac:dyDescent="0.2">
      <c r="A899" s="16">
        <f>DATE(2021,8,10)</f>
        <v>44418</v>
      </c>
      <c r="B899" s="2">
        <v>21.718031480694108</v>
      </c>
      <c r="C899" s="2">
        <v>17.649906255533018</v>
      </c>
      <c r="D899" s="2">
        <v>21.891555238769534</v>
      </c>
      <c r="E899" s="2">
        <v>37.851066875924857</v>
      </c>
      <c r="F899" s="2">
        <v>41.614756641592884</v>
      </c>
      <c r="G899" s="2">
        <v>41.759121316730962</v>
      </c>
      <c r="H899" s="2">
        <v>45.059854833727719</v>
      </c>
    </row>
    <row r="900" spans="1:8" x14ac:dyDescent="0.2">
      <c r="A900" s="16">
        <f>DATE(2021,8,11)</f>
        <v>44419</v>
      </c>
      <c r="B900" s="2">
        <v>21.635105375297005</v>
      </c>
      <c r="C900" s="2">
        <v>17.673353471056497</v>
      </c>
      <c r="D900" s="2">
        <v>21.920661796046126</v>
      </c>
      <c r="E900" s="2">
        <v>37.927442078496568</v>
      </c>
      <c r="F900" s="2">
        <v>41.697472132650873</v>
      </c>
      <c r="G900" s="2">
        <v>41.842082247290563</v>
      </c>
      <c r="H900" s="2">
        <v>45.148471919646859</v>
      </c>
    </row>
    <row r="901" spans="1:8" x14ac:dyDescent="0.2">
      <c r="A901" s="16">
        <f>DATE(2021,8,12)</f>
        <v>44420</v>
      </c>
      <c r="B901" s="2">
        <v>21.84487444615737</v>
      </c>
      <c r="C901" s="2">
        <v>17.696805359528156</v>
      </c>
      <c r="D901" s="2">
        <v>21.949775303694906</v>
      </c>
      <c r="E901" s="2">
        <v>38.003859596094912</v>
      </c>
      <c r="F901" s="2">
        <v>41.780235936841081</v>
      </c>
      <c r="G901" s="2">
        <v>41.925091728630768</v>
      </c>
      <c r="H901" s="2">
        <v>45.237143141756377</v>
      </c>
    </row>
    <row r="902" spans="1:8" x14ac:dyDescent="0.2">
      <c r="A902" s="16">
        <f>DATE(2021,8,13)</f>
        <v>44421</v>
      </c>
      <c r="B902" s="2">
        <v>21.506398168718778</v>
      </c>
      <c r="C902" s="2">
        <v>17.72026192187932</v>
      </c>
      <c r="D902" s="2">
        <v>21.978895763375572</v>
      </c>
      <c r="E902" s="2">
        <v>38.080319452164169</v>
      </c>
      <c r="F902" s="2">
        <v>41.863048082382591</v>
      </c>
      <c r="G902" s="2">
        <v>42.008149789164669</v>
      </c>
      <c r="H902" s="2">
        <v>45.32586853312803</v>
      </c>
    </row>
    <row r="903" spans="1:8" x14ac:dyDescent="0.2">
      <c r="A903" s="16">
        <f>DATE(2021,8,16)</f>
        <v>44424</v>
      </c>
      <c r="B903" s="2">
        <v>20.885871531789245</v>
      </c>
      <c r="C903" s="2">
        <v>17.743723159041448</v>
      </c>
      <c r="D903" s="2">
        <v>22.008023176748193</v>
      </c>
      <c r="E903" s="2">
        <v>38.156821670161655</v>
      </c>
      <c r="F903" s="2">
        <v>41.945908597511107</v>
      </c>
      <c r="G903" s="2">
        <v>42.091256457322125</v>
      </c>
      <c r="H903" s="2">
        <v>45.41464812685394</v>
      </c>
    </row>
    <row r="904" spans="1:8" x14ac:dyDescent="0.2">
      <c r="A904" s="16">
        <f>DATE(2021,8,17)</f>
        <v>44425</v>
      </c>
      <c r="B904" s="2">
        <v>20.683964897831284</v>
      </c>
      <c r="C904" s="2">
        <v>17.76718907194623</v>
      </c>
      <c r="D904" s="2">
        <v>22.037157545473239</v>
      </c>
      <c r="E904" s="2">
        <v>38.233366273557579</v>
      </c>
      <c r="F904" s="2">
        <v>42.028817510478646</v>
      </c>
      <c r="G904" s="2">
        <v>42.174411761549393</v>
      </c>
      <c r="H904" s="2">
        <v>45.50348195604623</v>
      </c>
    </row>
    <row r="905" spans="1:8" x14ac:dyDescent="0.2">
      <c r="A905" s="16">
        <f>DATE(2021,8,18)</f>
        <v>44426</v>
      </c>
      <c r="B905" s="2">
        <v>20.667638806266829</v>
      </c>
      <c r="C905" s="2">
        <v>17.79065966152551</v>
      </c>
      <c r="D905" s="2">
        <v>22.066298871211611</v>
      </c>
      <c r="E905" s="2">
        <v>38.309953285835221</v>
      </c>
      <c r="F905" s="2">
        <v>42.111774849553818</v>
      </c>
      <c r="G905" s="2">
        <v>42.257615730309531</v>
      </c>
      <c r="H905" s="2">
        <v>45.592370053837406</v>
      </c>
    </row>
    <row r="906" spans="1:8" x14ac:dyDescent="0.2">
      <c r="A906" s="16">
        <f>DATE(2021,8,19)</f>
        <v>44427</v>
      </c>
      <c r="B906" s="2">
        <v>20.706084118660506</v>
      </c>
      <c r="C906" s="2">
        <v>17.814134928711358</v>
      </c>
      <c r="D906" s="2">
        <v>22.095447155624548</v>
      </c>
      <c r="E906" s="2">
        <v>38.386582730490851</v>
      </c>
      <c r="F906" s="2">
        <v>42.194780643021758</v>
      </c>
      <c r="G906" s="2">
        <v>42.340868392082221</v>
      </c>
      <c r="H906" s="2">
        <v>45.681312453380137</v>
      </c>
    </row>
    <row r="907" spans="1:8" x14ac:dyDescent="0.2">
      <c r="A907" s="16">
        <f>DATE(2021,8,20)</f>
        <v>44428</v>
      </c>
      <c r="B907" s="2">
        <v>21.032769071046875</v>
      </c>
      <c r="C907" s="2">
        <v>17.837614874435982</v>
      </c>
      <c r="D907" s="2">
        <v>22.124602400373728</v>
      </c>
      <c r="E907" s="2">
        <v>38.46325463103377</v>
      </c>
      <c r="F907" s="2">
        <v>42.277834919184087</v>
      </c>
      <c r="G907" s="2">
        <v>42.424169775363829</v>
      </c>
      <c r="H907" s="2">
        <v>45.770309187847388</v>
      </c>
    </row>
    <row r="908" spans="1:8" x14ac:dyDescent="0.2">
      <c r="A908" s="16">
        <f>DATE(2021,8,23)</f>
        <v>44431</v>
      </c>
      <c r="B908" s="2">
        <v>20.619210482702432</v>
      </c>
      <c r="C908" s="2">
        <v>17.861099499631795</v>
      </c>
      <c r="D908" s="2">
        <v>22.153764607121218</v>
      </c>
      <c r="E908" s="2">
        <v>38.539969010986312</v>
      </c>
      <c r="F908" s="2">
        <v>42.36093770635896</v>
      </c>
      <c r="G908" s="2">
        <v>42.507519908667369</v>
      </c>
      <c r="H908" s="2">
        <v>45.859360290432363</v>
      </c>
    </row>
    <row r="909" spans="1:8" x14ac:dyDescent="0.2">
      <c r="A909" s="16">
        <f>DATE(2021,8,24)</f>
        <v>44432</v>
      </c>
      <c r="B909" s="2">
        <v>21.177126581785366</v>
      </c>
      <c r="C909" s="2">
        <v>17.884588805231406</v>
      </c>
      <c r="D909" s="2">
        <v>22.182933777529492</v>
      </c>
      <c r="E909" s="2">
        <v>38.616725893883782</v>
      </c>
      <c r="F909" s="2">
        <v>42.44408903288106</v>
      </c>
      <c r="G909" s="2">
        <v>42.590918820522532</v>
      </c>
      <c r="H909" s="2">
        <v>45.9484657943485</v>
      </c>
    </row>
    <row r="910" spans="1:8" x14ac:dyDescent="0.2">
      <c r="A910" s="16">
        <f>DATE(2021,8,25)</f>
        <v>44433</v>
      </c>
      <c r="B910" s="2">
        <v>21.519802062335458</v>
      </c>
      <c r="C910" s="2">
        <v>17.908082792167622</v>
      </c>
      <c r="D910" s="2">
        <v>22.212109913261369</v>
      </c>
      <c r="E910" s="2">
        <v>38.693525303274683</v>
      </c>
      <c r="F910" s="2">
        <v>42.527288927101736</v>
      </c>
      <c r="G910" s="2">
        <v>42.674366539475805</v>
      </c>
      <c r="H910" s="2">
        <v>46.037625732829724</v>
      </c>
    </row>
    <row r="911" spans="1:8" x14ac:dyDescent="0.2">
      <c r="A911" s="16">
        <f>DATE(2021,8,26)</f>
        <v>44434</v>
      </c>
      <c r="B911" s="2">
        <v>21.264004878346231</v>
      </c>
      <c r="C911" s="2">
        <v>17.931581461373391</v>
      </c>
      <c r="D911" s="2">
        <v>22.241293015980123</v>
      </c>
      <c r="E911" s="2">
        <v>38.770367262720342</v>
      </c>
      <c r="F911" s="2">
        <v>42.610537417388713</v>
      </c>
      <c r="G911" s="2">
        <v>42.75786309409024</v>
      </c>
      <c r="H911" s="2">
        <v>46.126840139129975</v>
      </c>
    </row>
    <row r="912" spans="1:8" x14ac:dyDescent="0.2">
      <c r="A912" s="16">
        <f>DATE(2021,8,27)</f>
        <v>44435</v>
      </c>
      <c r="B912" s="2">
        <v>21.524630446823267</v>
      </c>
      <c r="C912" s="2">
        <v>17.955084813781895</v>
      </c>
      <c r="D912" s="2">
        <v>22.270483087349422</v>
      </c>
      <c r="E912" s="2">
        <v>38.847251795795287</v>
      </c>
      <c r="F912" s="2">
        <v>42.693834532126409</v>
      </c>
      <c r="G912" s="2">
        <v>42.841408512945691</v>
      </c>
      <c r="H912" s="2">
        <v>46.216109046523712</v>
      </c>
    </row>
    <row r="913" spans="1:8" x14ac:dyDescent="0.2">
      <c r="A913" s="16">
        <f>DATE(2021,8,30)</f>
        <v>44438</v>
      </c>
      <c r="B913" s="2">
        <v>21.315737569286931</v>
      </c>
      <c r="C913" s="2">
        <v>17.978592850326457</v>
      </c>
      <c r="D913" s="2">
        <v>22.299680129033295</v>
      </c>
      <c r="E913" s="2">
        <v>38.924178926087102</v>
      </c>
      <c r="F913" s="2">
        <v>42.777180299715759</v>
      </c>
      <c r="G913" s="2">
        <v>42.925002824638689</v>
      </c>
      <c r="H913" s="2">
        <v>46.305432488305655</v>
      </c>
    </row>
    <row r="914" spans="1:8" x14ac:dyDescent="0.2">
      <c r="A914" s="16">
        <f>DATE(2021,8,31)</f>
        <v>44439</v>
      </c>
      <c r="B914" s="2">
        <v>21.277199044837513</v>
      </c>
      <c r="C914" s="2">
        <v>18.002105571940621</v>
      </c>
      <c r="D914" s="2">
        <v>22.328884142696182</v>
      </c>
      <c r="E914" s="2">
        <v>39.001148677196348</v>
      </c>
      <c r="F914" s="2">
        <v>42.860574748574301</v>
      </c>
      <c r="G914" s="2">
        <v>43.008646057782521</v>
      </c>
      <c r="H914" s="2">
        <v>46.394810497790843</v>
      </c>
    </row>
    <row r="915" spans="1:8" x14ac:dyDescent="0.2">
      <c r="A915" s="16">
        <f>DATE(2021,9,1)</f>
        <v>44440</v>
      </c>
      <c r="B915" s="2">
        <v>21.262159279642411</v>
      </c>
      <c r="C915" s="2">
        <v>18.025622979558097</v>
      </c>
      <c r="D915" s="2">
        <v>22.35809513000293</v>
      </c>
      <c r="E915" s="2">
        <v>39.101775339974964</v>
      </c>
      <c r="F915" s="2">
        <v>42.96828856338395</v>
      </c>
      <c r="G915" s="2">
        <v>43.116634080763092</v>
      </c>
      <c r="H915" s="2">
        <v>46.509114864140841</v>
      </c>
    </row>
    <row r="916" spans="1:8" x14ac:dyDescent="0.2">
      <c r="A916" s="16">
        <f>DATE(2021,9,2)</f>
        <v>44441</v>
      </c>
      <c r="B916" s="2">
        <v>21.214159731534444</v>
      </c>
      <c r="C916" s="2">
        <v>18.049145074112815</v>
      </c>
      <c r="D916" s="2">
        <v>22.38731309261879</v>
      </c>
      <c r="E916" s="2">
        <v>39.202474849095914</v>
      </c>
      <c r="F916" s="2">
        <v>43.076083592103885</v>
      </c>
      <c r="G916" s="2">
        <v>43.224703647156801</v>
      </c>
      <c r="H916" s="2">
        <v>46.623508478792218</v>
      </c>
    </row>
    <row r="917" spans="1:8" x14ac:dyDescent="0.2">
      <c r="A917" s="16">
        <f>DATE(2021,9,3)</f>
        <v>44442</v>
      </c>
      <c r="B917" s="2">
        <v>21.374600982492442</v>
      </c>
      <c r="C917" s="2">
        <v>18.072671856538847</v>
      </c>
      <c r="D917" s="2">
        <v>22.416538032209399</v>
      </c>
      <c r="E917" s="2">
        <v>39.303247257294615</v>
      </c>
      <c r="F917" s="2">
        <v>43.183959895967661</v>
      </c>
      <c r="G917" s="2">
        <v>43.332854818538323</v>
      </c>
      <c r="H917" s="2">
        <v>46.737991411429597</v>
      </c>
    </row>
    <row r="918" spans="1:8" x14ac:dyDescent="0.2">
      <c r="A918" s="16">
        <f>DATE(2021,9,6)</f>
        <v>44445</v>
      </c>
      <c r="B918" s="2">
        <v>21.422530621558565</v>
      </c>
      <c r="C918" s="2">
        <v>18.096203327770468</v>
      </c>
      <c r="D918" s="2">
        <v>22.445769950440788</v>
      </c>
      <c r="E918" s="2">
        <v>39.404092617344673</v>
      </c>
      <c r="F918" s="2">
        <v>43.291917536254985</v>
      </c>
      <c r="G918" s="2">
        <v>43.441087656528858</v>
      </c>
      <c r="H918" s="2">
        <v>46.852563731792074</v>
      </c>
    </row>
    <row r="919" spans="1:8" x14ac:dyDescent="0.2">
      <c r="A919" s="16">
        <f>DATE(2021,9,8)</f>
        <v>44447</v>
      </c>
      <c r="B919" s="2">
        <v>21.191523183795802</v>
      </c>
      <c r="C919" s="2">
        <v>18.119739488742127</v>
      </c>
      <c r="D919" s="2">
        <v>22.475008848979392</v>
      </c>
      <c r="E919" s="2">
        <v>39.505010982057918</v>
      </c>
      <c r="F919" s="2">
        <v>43.399956574291785</v>
      </c>
      <c r="G919" s="2">
        <v>43.549402222796083</v>
      </c>
      <c r="H919" s="2">
        <v>46.967225509673113</v>
      </c>
    </row>
    <row r="920" spans="1:8" x14ac:dyDescent="0.2">
      <c r="A920" s="16">
        <f>DATE(2021,9,9)</f>
        <v>44448</v>
      </c>
      <c r="B920" s="2">
        <v>21.225573547760934</v>
      </c>
      <c r="C920" s="2">
        <v>18.1432803403885</v>
      </c>
      <c r="D920" s="2">
        <v>22.504254729492047</v>
      </c>
      <c r="E920" s="2">
        <v>39.606002404284361</v>
      </c>
      <c r="F920" s="2">
        <v>43.508077071450238</v>
      </c>
      <c r="G920" s="2">
        <v>43.657798579054294</v>
      </c>
      <c r="H920" s="2">
        <v>47.081976814920743</v>
      </c>
    </row>
    <row r="921" spans="1:8" x14ac:dyDescent="0.2">
      <c r="A921" s="16">
        <f>DATE(2021,9,10)</f>
        <v>44449</v>
      </c>
      <c r="B921" s="2">
        <v>21.20109140131845</v>
      </c>
      <c r="C921" s="2">
        <v>18.1668258836444</v>
      </c>
      <c r="D921" s="2">
        <v>22.533507593645965</v>
      </c>
      <c r="E921" s="2">
        <v>39.707066936912284</v>
      </c>
      <c r="F921" s="2">
        <v>43.616279089148733</v>
      </c>
      <c r="G921" s="2">
        <v>43.766276787064371</v>
      </c>
      <c r="H921" s="2">
        <v>47.19681771743749</v>
      </c>
    </row>
    <row r="922" spans="1:8" x14ac:dyDescent="0.2">
      <c r="A922" s="16">
        <f>DATE(2021,9,13)</f>
        <v>44452</v>
      </c>
      <c r="B922" s="2">
        <v>21.405924893826889</v>
      </c>
      <c r="C922" s="2">
        <v>18.190376119444849</v>
      </c>
      <c r="D922" s="2">
        <v>22.56276744310879</v>
      </c>
      <c r="E922" s="2">
        <v>39.808204632868296</v>
      </c>
      <c r="F922" s="2">
        <v>43.724562688852053</v>
      </c>
      <c r="G922" s="2">
        <v>43.87483690863381</v>
      </c>
      <c r="H922" s="2">
        <v>47.311748287180478</v>
      </c>
    </row>
    <row r="923" spans="1:8" x14ac:dyDescent="0.2">
      <c r="A923" s="16">
        <f>DATE(2021,9,14)</f>
        <v>44453</v>
      </c>
      <c r="B923" s="2">
        <v>20.897350596454721</v>
      </c>
      <c r="C923" s="2">
        <v>18.213931048725087</v>
      </c>
      <c r="D923" s="2">
        <v>22.592034279548546</v>
      </c>
      <c r="E923" s="2">
        <v>39.909415545117241</v>
      </c>
      <c r="F923" s="2">
        <v>43.832927932071229</v>
      </c>
      <c r="G923" s="2">
        <v>43.983479005616765</v>
      </c>
      <c r="H923" s="2">
        <v>47.426768594161416</v>
      </c>
    </row>
    <row r="924" spans="1:8" x14ac:dyDescent="0.2">
      <c r="A924" s="16">
        <f>DATE(2021,9,15)</f>
        <v>44454</v>
      </c>
      <c r="B924" s="2">
        <v>21.287447710367125</v>
      </c>
      <c r="C924" s="2">
        <v>18.237490672420464</v>
      </c>
      <c r="D924" s="2">
        <v>22.621308104633652</v>
      </c>
      <c r="E924" s="2">
        <v>40.010699726662423</v>
      </c>
      <c r="F924" s="2">
        <v>43.941374880363803</v>
      </c>
      <c r="G924" s="2">
        <v>44.092203139914218</v>
      </c>
      <c r="H924" s="2">
        <v>47.541878708446767</v>
      </c>
    </row>
    <row r="925" spans="1:8" x14ac:dyDescent="0.2">
      <c r="A925" s="16">
        <f>DATE(2021,9,16)</f>
        <v>44455</v>
      </c>
      <c r="B925" s="2">
        <v>21.279711109739964</v>
      </c>
      <c r="C925" s="2">
        <v>18.261054991466597</v>
      </c>
      <c r="D925" s="2">
        <v>22.650588920032931</v>
      </c>
      <c r="E925" s="2">
        <v>40.112057230545432</v>
      </c>
      <c r="F925" s="2">
        <v>44.049903595333603</v>
      </c>
      <c r="G925" s="2">
        <v>44.201009373473752</v>
      </c>
      <c r="H925" s="2">
        <v>47.657078700157633</v>
      </c>
    </row>
    <row r="926" spans="1:8" x14ac:dyDescent="0.2">
      <c r="A926" s="16">
        <f>DATE(2021,9,17)</f>
        <v>44456</v>
      </c>
      <c r="B926" s="2">
        <v>21.505312248269306</v>
      </c>
      <c r="C926" s="2">
        <v>18.284624006799223</v>
      </c>
      <c r="D926" s="2">
        <v>22.679876727415603</v>
      </c>
      <c r="E926" s="2">
        <v>40.213488109846288</v>
      </c>
      <c r="F926" s="2">
        <v>44.15851413863097</v>
      </c>
      <c r="G926" s="2">
        <v>44.309897768289773</v>
      </c>
      <c r="H926" s="2">
        <v>47.772368639469853</v>
      </c>
    </row>
    <row r="927" spans="1:8" x14ac:dyDescent="0.2">
      <c r="A927" s="16">
        <f>DATE(2021,9,20)</f>
        <v>44459</v>
      </c>
      <c r="B927" s="2">
        <v>21.018125457088718</v>
      </c>
      <c r="C927" s="2">
        <v>18.308197719354325</v>
      </c>
      <c r="D927" s="2">
        <v>22.709171528451289</v>
      </c>
      <c r="E927" s="2">
        <v>40.314992417683392</v>
      </c>
      <c r="F927" s="2">
        <v>44.267206571952713</v>
      </c>
      <c r="G927" s="2">
        <v>44.418868386403517</v>
      </c>
      <c r="H927" s="2">
        <v>47.887748596614088</v>
      </c>
    </row>
    <row r="928" spans="1:8" x14ac:dyDescent="0.2">
      <c r="A928" s="16">
        <f>DATE(2021,9,21)</f>
        <v>44460</v>
      </c>
      <c r="B928" s="2">
        <v>21.270618273701626</v>
      </c>
      <c r="C928" s="2">
        <v>18.331776130068022</v>
      </c>
      <c r="D928" s="2">
        <v>22.738473324810027</v>
      </c>
      <c r="E928" s="2">
        <v>40.416570207213653</v>
      </c>
      <c r="F928" s="2">
        <v>44.375980957042138</v>
      </c>
      <c r="G928" s="2">
        <v>44.527921289903063</v>
      </c>
      <c r="H928" s="2">
        <v>48.003218641875819</v>
      </c>
    </row>
    <row r="929" spans="1:8" x14ac:dyDescent="0.2">
      <c r="A929" s="16">
        <f>DATE(2021,9,22)</f>
        <v>44461</v>
      </c>
      <c r="B929" s="2">
        <v>21.456045016203149</v>
      </c>
      <c r="C929" s="2">
        <v>18.355359239876655</v>
      </c>
      <c r="D929" s="2">
        <v>22.767782118162216</v>
      </c>
      <c r="E929" s="2">
        <v>40.518221531632449</v>
      </c>
      <c r="F929" s="2">
        <v>44.48483735568913</v>
      </c>
      <c r="G929" s="2">
        <v>44.637056540923361</v>
      </c>
      <c r="H929" s="2">
        <v>48.118778845595457</v>
      </c>
    </row>
    <row r="930" spans="1:8" x14ac:dyDescent="0.2">
      <c r="A930" s="16">
        <f>DATE(2021,9,23)</f>
        <v>44462</v>
      </c>
      <c r="B930" s="2">
        <v>21.950823929324478</v>
      </c>
      <c r="C930" s="2">
        <v>18.378947049716722</v>
      </c>
      <c r="D930" s="2">
        <v>22.797097910178675</v>
      </c>
      <c r="E930" s="2">
        <v>40.619946444173642</v>
      </c>
      <c r="F930" s="2">
        <v>44.593775829730163</v>
      </c>
      <c r="G930" s="2">
        <v>44.746274201646294</v>
      </c>
      <c r="H930" s="2">
        <v>48.234429278168257</v>
      </c>
    </row>
    <row r="931" spans="1:8" x14ac:dyDescent="0.2">
      <c r="A931" s="16">
        <f>DATE(2021,9,24)</f>
        <v>44463</v>
      </c>
      <c r="B931" s="2">
        <v>22.004472128010821</v>
      </c>
      <c r="C931" s="2">
        <v>18.406986921428771</v>
      </c>
      <c r="D931" s="2">
        <v>22.831034230444946</v>
      </c>
      <c r="E931" s="2">
        <v>40.721744998109656</v>
      </c>
      <c r="F931" s="2">
        <v>44.702796441048328</v>
      </c>
      <c r="G931" s="2">
        <v>44.855574334300698</v>
      </c>
      <c r="H931" s="2">
        <v>48.350170010044472</v>
      </c>
    </row>
    <row r="932" spans="1:8" x14ac:dyDescent="0.2">
      <c r="A932" s="16">
        <f>DATE(2021,9,27)</f>
        <v>44466</v>
      </c>
      <c r="B932" s="2">
        <v>21.901127921801901</v>
      </c>
      <c r="C932" s="2">
        <v>18.435033434815097</v>
      </c>
      <c r="D932" s="2">
        <v>22.864979929384276</v>
      </c>
      <c r="E932" s="2">
        <v>40.823617246751475</v>
      </c>
      <c r="F932" s="2">
        <v>44.811899251573358</v>
      </c>
      <c r="G932" s="2">
        <v>44.964957001162361</v>
      </c>
      <c r="H932" s="2">
        <v>48.466001111729383</v>
      </c>
    </row>
    <row r="933" spans="1:8" x14ac:dyDescent="0.2">
      <c r="A933" s="16">
        <f>DATE(2021,9,28)</f>
        <v>44467</v>
      </c>
      <c r="B933" s="2">
        <v>21.748856707530329</v>
      </c>
      <c r="C933" s="2">
        <v>18.463086591448864</v>
      </c>
      <c r="D933" s="2">
        <v>22.898935009588573</v>
      </c>
      <c r="E933" s="2">
        <v>40.925563243448671</v>
      </c>
      <c r="F933" s="2">
        <v>44.921084323281697</v>
      </c>
      <c r="G933" s="2">
        <v>45.074422264554158</v>
      </c>
      <c r="H933" s="2">
        <v>48.581922653783295</v>
      </c>
    </row>
    <row r="934" spans="1:8" x14ac:dyDescent="0.2">
      <c r="A934" s="16">
        <f>DATE(2021,9,29)</f>
        <v>44468</v>
      </c>
      <c r="B934" s="2">
        <v>21.742373809052975</v>
      </c>
      <c r="C934" s="2">
        <v>18.491146392903612</v>
      </c>
      <c r="D934" s="2">
        <v>22.932899473650426</v>
      </c>
      <c r="E934" s="2">
        <v>41.027583041589445</v>
      </c>
      <c r="F934" s="2">
        <v>45.030351718196542</v>
      </c>
      <c r="G934" s="2">
        <v>45.18397018684599</v>
      </c>
      <c r="H934" s="2">
        <v>48.69793470682162</v>
      </c>
    </row>
    <row r="935" spans="1:8" x14ac:dyDescent="0.2">
      <c r="A935" s="16">
        <f>DATE(2021,9,30)</f>
        <v>44469</v>
      </c>
      <c r="B935" s="2">
        <v>21.900713128153825</v>
      </c>
      <c r="C935" s="2">
        <v>18.519212840753283</v>
      </c>
      <c r="D935" s="2">
        <v>22.966873324163185</v>
      </c>
      <c r="E935" s="2">
        <v>41.129676694600661</v>
      </c>
      <c r="F935" s="2">
        <v>45.139701498387794</v>
      </c>
      <c r="G935" s="2">
        <v>45.293600830454857</v>
      </c>
      <c r="H935" s="2">
        <v>48.814037341514904</v>
      </c>
    </row>
    <row r="936" spans="1:8" x14ac:dyDescent="0.2">
      <c r="A936" s="16">
        <f>DATE(2021,10,1)</f>
        <v>44470</v>
      </c>
      <c r="B936" s="2">
        <v>22.068755822258158</v>
      </c>
      <c r="C936" s="2">
        <v>18.547285936572202</v>
      </c>
      <c r="D936" s="2">
        <v>23.000856563720884</v>
      </c>
      <c r="E936" s="2">
        <v>41.23306374263047</v>
      </c>
      <c r="F936" s="2">
        <v>45.250387900518923</v>
      </c>
      <c r="G936" s="2">
        <v>45.404569763685608</v>
      </c>
      <c r="H936" s="2">
        <v>48.931516588096471</v>
      </c>
    </row>
    <row r="937" spans="1:8" x14ac:dyDescent="0.2">
      <c r="A937" s="16">
        <f>DATE(2021,10,4)</f>
        <v>44473</v>
      </c>
      <c r="B937" s="2">
        <v>21.609257672237824</v>
      </c>
      <c r="C937" s="2">
        <v>18.575365681935008</v>
      </c>
      <c r="D937" s="2">
        <v>23.034849194918294</v>
      </c>
      <c r="E937" s="2">
        <v>41.33652652867621</v>
      </c>
      <c r="F937" s="2">
        <v>45.361158714285793</v>
      </c>
      <c r="G937" s="2">
        <v>45.515623450161314</v>
      </c>
      <c r="H937" s="2">
        <v>49.04908857709416</v>
      </c>
    </row>
    <row r="938" spans="1:8" x14ac:dyDescent="0.2">
      <c r="A938" s="16">
        <f>DATE(2021,10,5)</f>
        <v>44474</v>
      </c>
      <c r="B938" s="2">
        <v>21.650848891513053</v>
      </c>
      <c r="C938" s="2">
        <v>18.603452078416758</v>
      </c>
      <c r="D938" s="2">
        <v>23.068851220350894</v>
      </c>
      <c r="E938" s="2">
        <v>41.440065108221091</v>
      </c>
      <c r="F938" s="2">
        <v>45.472014004062402</v>
      </c>
      <c r="G938" s="2">
        <v>45.626761954612817</v>
      </c>
      <c r="H938" s="2">
        <v>49.166753381722252</v>
      </c>
    </row>
    <row r="939" spans="1:8" x14ac:dyDescent="0.2">
      <c r="A939" s="16">
        <f>DATE(2021,10,6)</f>
        <v>44475</v>
      </c>
      <c r="B939" s="2">
        <v>21.459852728680541</v>
      </c>
      <c r="C939" s="2">
        <v>18.631545127592887</v>
      </c>
      <c r="D939" s="2">
        <v>23.102862642614895</v>
      </c>
      <c r="E939" s="2">
        <v>41.543679536788993</v>
      </c>
      <c r="F939" s="2">
        <v>45.582953834271819</v>
      </c>
      <c r="G939" s="2">
        <v>45.737985341820412</v>
      </c>
      <c r="H939" s="2">
        <v>49.28451107525278</v>
      </c>
    </row>
    <row r="940" spans="1:8" x14ac:dyDescent="0.2">
      <c r="A940" s="16">
        <f>DATE(2021,10,7)</f>
        <v>44476</v>
      </c>
      <c r="B940" s="2">
        <v>22.137681476881752</v>
      </c>
      <c r="C940" s="2">
        <v>18.659644831039166</v>
      </c>
      <c r="D940" s="2">
        <v>23.1368834643072</v>
      </c>
      <c r="E940" s="2">
        <v>41.647369869944463</v>
      </c>
      <c r="F940" s="2">
        <v>45.693978269386257</v>
      </c>
      <c r="G940" s="2">
        <v>45.849293676613833</v>
      </c>
      <c r="H940" s="2">
        <v>49.402361731015638</v>
      </c>
    </row>
    <row r="941" spans="1:8" x14ac:dyDescent="0.2">
      <c r="A941" s="16">
        <f>DATE(2021,10,8)</f>
        <v>44477</v>
      </c>
      <c r="B941" s="2">
        <v>22.147575936599505</v>
      </c>
      <c r="C941" s="2">
        <v>18.68775119033177</v>
      </c>
      <c r="D941" s="2">
        <v>23.170913688025465</v>
      </c>
      <c r="E941" s="2">
        <v>41.751136163292756</v>
      </c>
      <c r="F941" s="2">
        <v>45.80508737392708</v>
      </c>
      <c r="G941" s="2">
        <v>45.960687023872367</v>
      </c>
      <c r="H941" s="2">
        <v>49.52030542239865</v>
      </c>
    </row>
    <row r="942" spans="1:8" x14ac:dyDescent="0.2">
      <c r="A942" s="16">
        <f>DATE(2021,10,11)</f>
        <v>44480</v>
      </c>
      <c r="B942" s="2">
        <v>22.179734095832917</v>
      </c>
      <c r="C942" s="2">
        <v>18.71586420704725</v>
      </c>
      <c r="D942" s="2">
        <v>23.204953316368027</v>
      </c>
      <c r="E942" s="2">
        <v>41.85497847247985</v>
      </c>
      <c r="F942" s="2">
        <v>45.916281212464853</v>
      </c>
      <c r="G942" s="2">
        <v>46.072165448524842</v>
      </c>
      <c r="H942" s="2">
        <v>49.638342222847513</v>
      </c>
    </row>
    <row r="943" spans="1:8" x14ac:dyDescent="0.2">
      <c r="A943" s="16">
        <f>DATE(2021,10,13)</f>
        <v>44482</v>
      </c>
      <c r="B943" s="2">
        <v>22.360504896149781</v>
      </c>
      <c r="C943" s="2">
        <v>18.743983882762507</v>
      </c>
      <c r="D943" s="2">
        <v>23.239002351933944</v>
      </c>
      <c r="E943" s="2">
        <v>41.958896853192499</v>
      </c>
      <c r="F943" s="2">
        <v>46.027559849619387</v>
      </c>
      <c r="G943" s="2">
        <v>46.183729015549659</v>
      </c>
      <c r="H943" s="2">
        <v>49.756472205865919</v>
      </c>
    </row>
    <row r="944" spans="1:8" x14ac:dyDescent="0.2">
      <c r="A944" s="16">
        <f>DATE(2021,10,14)</f>
        <v>44483</v>
      </c>
      <c r="B944" s="2">
        <v>22.435507976808221</v>
      </c>
      <c r="C944" s="2">
        <v>18.772110219054827</v>
      </c>
      <c r="D944" s="2">
        <v>23.27306079732303</v>
      </c>
      <c r="E944" s="2">
        <v>42.062891361158243</v>
      </c>
      <c r="F944" s="2">
        <v>46.138923350059827</v>
      </c>
      <c r="G944" s="2">
        <v>46.295377789974879</v>
      </c>
      <c r="H944" s="2">
        <v>49.874695445015618</v>
      </c>
    </row>
    <row r="945" spans="1:8" x14ac:dyDescent="0.2">
      <c r="A945" s="16">
        <f>DATE(2021,10,15)</f>
        <v>44484</v>
      </c>
      <c r="B945" s="2">
        <v>22.827129107832089</v>
      </c>
      <c r="C945" s="2">
        <v>18.800243217501865</v>
      </c>
      <c r="D945" s="2">
        <v>23.307128655135777</v>
      </c>
      <c r="E945" s="2">
        <v>42.16696205214545</v>
      </c>
      <c r="F945" s="2">
        <v>46.250371778504551</v>
      </c>
      <c r="G945" s="2">
        <v>46.407111836878201</v>
      </c>
      <c r="H945" s="2">
        <v>49.993012013916413</v>
      </c>
    </row>
    <row r="946" spans="1:8" x14ac:dyDescent="0.2">
      <c r="A946" s="16">
        <f>DATE(2021,10,18)</f>
        <v>44487</v>
      </c>
      <c r="B946" s="2">
        <v>22.883415207696125</v>
      </c>
      <c r="C946" s="2">
        <v>18.828382879681669</v>
      </c>
      <c r="D946" s="2">
        <v>23.341205927973419</v>
      </c>
      <c r="E946" s="2">
        <v>42.271108981963401</v>
      </c>
      <c r="F946" s="2">
        <v>46.361905199721384</v>
      </c>
      <c r="G946" s="2">
        <v>46.518931221387056</v>
      </c>
      <c r="H946" s="2">
        <v>50.111421986246249</v>
      </c>
    </row>
    <row r="947" spans="1:8" x14ac:dyDescent="0.2">
      <c r="A947" s="16">
        <f>DATE(2021,10,19)</f>
        <v>44488</v>
      </c>
      <c r="B947" s="2">
        <v>22.684085887079664</v>
      </c>
      <c r="C947" s="2">
        <v>18.856529207172645</v>
      </c>
      <c r="D947" s="2">
        <v>23.375292618437893</v>
      </c>
      <c r="E947" s="2">
        <v>42.375332206462083</v>
      </c>
      <c r="F947" s="2">
        <v>46.473523678527393</v>
      </c>
      <c r="G947" s="2">
        <v>46.6308360086785</v>
      </c>
      <c r="H947" s="2">
        <v>50.229925435741123</v>
      </c>
    </row>
    <row r="948" spans="1:8" x14ac:dyDescent="0.2">
      <c r="A948" s="16">
        <f>DATE(2021,10,20)</f>
        <v>44489</v>
      </c>
      <c r="B948" s="2">
        <v>22.387760101250763</v>
      </c>
      <c r="C948" s="2">
        <v>18.884682201553549</v>
      </c>
      <c r="D948" s="2">
        <v>23.409388729131877</v>
      </c>
      <c r="E948" s="2">
        <v>42.479631781532625</v>
      </c>
      <c r="F948" s="2">
        <v>46.585227279789265</v>
      </c>
      <c r="G948" s="2">
        <v>46.742826263979566</v>
      </c>
      <c r="H948" s="2">
        <v>50.34852243619541</v>
      </c>
    </row>
    <row r="949" spans="1:8" x14ac:dyDescent="0.2">
      <c r="A949" s="16">
        <f>DATE(2021,10,21)</f>
        <v>44490</v>
      </c>
      <c r="B949" s="2">
        <v>22.192583377717899</v>
      </c>
      <c r="C949" s="2">
        <v>18.912841864403561</v>
      </c>
      <c r="D949" s="2">
        <v>23.443494262658749</v>
      </c>
      <c r="E949" s="2">
        <v>42.58400776310696</v>
      </c>
      <c r="F949" s="2">
        <v>46.697016068423025</v>
      </c>
      <c r="G949" s="2">
        <v>46.85490205256697</v>
      </c>
      <c r="H949" s="2">
        <v>50.467213061461621</v>
      </c>
    </row>
    <row r="950" spans="1:8" x14ac:dyDescent="0.2">
      <c r="A950" s="16">
        <f>DATE(2021,10,22)</f>
        <v>44491</v>
      </c>
      <c r="B950" s="2">
        <v>22.086205119094359</v>
      </c>
      <c r="C950" s="2">
        <v>18.9410081973022</v>
      </c>
      <c r="D950" s="2">
        <v>23.477609221622608</v>
      </c>
      <c r="E950" s="2">
        <v>42.688460207158023</v>
      </c>
      <c r="F950" s="2">
        <v>46.808890109394262</v>
      </c>
      <c r="G950" s="2">
        <v>46.96706343976733</v>
      </c>
      <c r="H950" s="2">
        <v>50.585997385450639</v>
      </c>
    </row>
    <row r="951" spans="1:8" x14ac:dyDescent="0.2">
      <c r="A951" s="16">
        <f>DATE(2021,10,25)</f>
        <v>44494</v>
      </c>
      <c r="B951" s="2">
        <v>22.551803998163479</v>
      </c>
      <c r="C951" s="2">
        <v>18.969181201829375</v>
      </c>
      <c r="D951" s="2">
        <v>23.511733608628283</v>
      </c>
      <c r="E951" s="2">
        <v>42.792989169699737</v>
      </c>
      <c r="F951" s="2">
        <v>46.920849467718057</v>
      </c>
      <c r="G951" s="2">
        <v>47.079310490957077</v>
      </c>
      <c r="H951" s="2">
        <v>50.704875482131627</v>
      </c>
    </row>
    <row r="952" spans="1:8" x14ac:dyDescent="0.2">
      <c r="A952" s="16">
        <f>DATE(2021,10,26)</f>
        <v>44495</v>
      </c>
      <c r="B952" s="2">
        <v>22.591642830790605</v>
      </c>
      <c r="C952" s="2">
        <v>18.99736087956536</v>
      </c>
      <c r="D952" s="2">
        <v>23.545867426281308</v>
      </c>
      <c r="E952" s="2">
        <v>42.897594706787132</v>
      </c>
      <c r="F952" s="2">
        <v>47.032894208459176</v>
      </c>
      <c r="G952" s="2">
        <v>47.191643271562754</v>
      </c>
      <c r="H952" s="2">
        <v>50.823847425532229</v>
      </c>
    </row>
    <row r="953" spans="1:8" x14ac:dyDescent="0.2">
      <c r="A953" s="16">
        <f>DATE(2021,10,27)</f>
        <v>44496</v>
      </c>
      <c r="B953" s="2">
        <v>22.549105509149548</v>
      </c>
      <c r="C953" s="2">
        <v>19.025547232090801</v>
      </c>
      <c r="D953" s="2">
        <v>23.580010677187914</v>
      </c>
      <c r="E953" s="2">
        <v>43.002276874516213</v>
      </c>
      <c r="F953" s="2">
        <v>47.14502439673187</v>
      </c>
      <c r="G953" s="2">
        <v>47.304061847060687</v>
      </c>
      <c r="H953" s="2">
        <v>50.942913289738463</v>
      </c>
    </row>
    <row r="954" spans="1:8" x14ac:dyDescent="0.2">
      <c r="A954" s="16">
        <f>DATE(2021,10,28)</f>
        <v>44497</v>
      </c>
      <c r="B954" s="2">
        <v>22.660055819107573</v>
      </c>
      <c r="C954" s="2">
        <v>19.053740260986739</v>
      </c>
      <c r="D954" s="2">
        <v>23.614163363955143</v>
      </c>
      <c r="E954" s="2">
        <v>43.107035729024126</v>
      </c>
      <c r="F954" s="2">
        <v>47.257240097700162</v>
      </c>
      <c r="G954" s="2">
        <v>47.4165662829773</v>
      </c>
      <c r="H954" s="2">
        <v>51.062073148894818</v>
      </c>
    </row>
    <row r="955" spans="1:8" x14ac:dyDescent="0.2">
      <c r="A955" s="16">
        <f>DATE(2021,10,29)</f>
        <v>44498</v>
      </c>
      <c r="B955" s="2">
        <v>22.688000793421146</v>
      </c>
      <c r="C955" s="2">
        <v>19.088570954147755</v>
      </c>
      <c r="D955" s="2">
        <v>23.655210751172341</v>
      </c>
      <c r="E955" s="2">
        <v>43.211871326489117</v>
      </c>
      <c r="F955" s="2">
        <v>47.369541376577693</v>
      </c>
      <c r="G955" s="2">
        <v>47.529156644889035</v>
      </c>
      <c r="H955" s="2">
        <v>51.181327077204372</v>
      </c>
    </row>
    <row r="956" spans="1:8" x14ac:dyDescent="0.2">
      <c r="A956" s="16">
        <f>DATE(2021,11,1)</f>
        <v>44501</v>
      </c>
      <c r="B956" s="2">
        <v>22.702155044086613</v>
      </c>
      <c r="C956" s="2">
        <v>19.123411837473125</v>
      </c>
      <c r="D956" s="2">
        <v>23.696271768607534</v>
      </c>
      <c r="E956" s="2">
        <v>43.294081853448759</v>
      </c>
      <c r="F956" s="2">
        <v>47.458566655771484</v>
      </c>
      <c r="G956" s="2">
        <v>47.618446026113624</v>
      </c>
      <c r="H956" s="2">
        <v>51.276708603484629</v>
      </c>
    </row>
    <row r="957" spans="1:8" x14ac:dyDescent="0.2">
      <c r="A957" s="16">
        <f>DATE(2021,11,3)</f>
        <v>44503</v>
      </c>
      <c r="B957" s="2">
        <v>23.116981316389239</v>
      </c>
      <c r="C957" s="2">
        <v>19.158262913944181</v>
      </c>
      <c r="D957" s="2">
        <v>23.7373464207868</v>
      </c>
      <c r="E957" s="2">
        <v>43.376339573219248</v>
      </c>
      <c r="F957" s="2">
        <v>47.547645714737328</v>
      </c>
      <c r="G957" s="2">
        <v>47.707789448137959</v>
      </c>
      <c r="H957" s="2">
        <v>51.372150306744018</v>
      </c>
    </row>
    <row r="958" spans="1:8" x14ac:dyDescent="0.2">
      <c r="A958" s="16">
        <f>DATE(2021,11,4)</f>
        <v>44504</v>
      </c>
      <c r="B958" s="2">
        <v>23.164538107232357</v>
      </c>
      <c r="C958" s="2">
        <v>19.19312418654302</v>
      </c>
      <c r="D958" s="2">
        <v>23.778434712237708</v>
      </c>
      <c r="E958" s="2">
        <v>43.458644512891411</v>
      </c>
      <c r="F958" s="2">
        <v>47.63677858596327</v>
      </c>
      <c r="G958" s="2">
        <v>47.797186943669146</v>
      </c>
      <c r="H958" s="2">
        <v>51.467652224948601</v>
      </c>
    </row>
    <row r="959" spans="1:8" x14ac:dyDescent="0.2">
      <c r="A959" s="16">
        <f>DATE(2021,11,5)</f>
        <v>44505</v>
      </c>
      <c r="B959" s="2">
        <v>22.915372961009673</v>
      </c>
      <c r="C959" s="2">
        <v>19.227995658252684</v>
      </c>
      <c r="D959" s="2">
        <v>23.819536647489326</v>
      </c>
      <c r="E959" s="2">
        <v>43.540996699571792</v>
      </c>
      <c r="F959" s="2">
        <v>47.725965301957075</v>
      </c>
      <c r="G959" s="2">
        <v>47.886638545434245</v>
      </c>
      <c r="H959" s="2">
        <v>51.56321439608849</v>
      </c>
    </row>
    <row r="960" spans="1:8" x14ac:dyDescent="0.2">
      <c r="A960" s="16">
        <f>DATE(2021,11,8)</f>
        <v>44508</v>
      </c>
      <c r="B960" s="2">
        <v>23.011031833222106</v>
      </c>
      <c r="C960" s="2">
        <v>19.262877332057027</v>
      </c>
      <c r="D960" s="2">
        <v>23.860652231072208</v>
      </c>
      <c r="E960" s="2">
        <v>43.623396160382462</v>
      </c>
      <c r="F960" s="2">
        <v>47.81520589524613</v>
      </c>
      <c r="G960" s="2">
        <v>47.976144286180109</v>
      </c>
      <c r="H960" s="2">
        <v>51.658836858177757</v>
      </c>
    </row>
    <row r="961" spans="1:8" x14ac:dyDescent="0.2">
      <c r="A961" s="16">
        <f>DATE(2021,11,9)</f>
        <v>44509</v>
      </c>
      <c r="B961" s="2">
        <v>22.98508159690158</v>
      </c>
      <c r="C961" s="2">
        <v>19.297769210940817</v>
      </c>
      <c r="D961" s="2">
        <v>23.901781467518447</v>
      </c>
      <c r="E961" s="2">
        <v>43.705842922461045</v>
      </c>
      <c r="F961" s="2">
        <v>47.904500398377458</v>
      </c>
      <c r="G961" s="2">
        <v>48.065704198673352</v>
      </c>
      <c r="H961" s="2">
        <v>51.754519649254462</v>
      </c>
    </row>
    <row r="962" spans="1:8" x14ac:dyDescent="0.2">
      <c r="A962" s="16">
        <f>DATE(2021,11,10)</f>
        <v>44510</v>
      </c>
      <c r="B962" s="2">
        <v>23.352803156831435</v>
      </c>
      <c r="C962" s="2">
        <v>19.332671297889672</v>
      </c>
      <c r="D962" s="2">
        <v>23.942924361361605</v>
      </c>
      <c r="E962" s="2">
        <v>43.788337012960767</v>
      </c>
      <c r="F962" s="2">
        <v>47.993848843917775</v>
      </c>
      <c r="G962" s="2">
        <v>48.155318315700477</v>
      </c>
      <c r="H962" s="2">
        <v>51.850262807380631</v>
      </c>
    </row>
    <row r="963" spans="1:8" x14ac:dyDescent="0.2">
      <c r="A963" s="16">
        <f>DATE(2021,11,11)</f>
        <v>44511</v>
      </c>
      <c r="B963" s="2">
        <v>23.37126846507531</v>
      </c>
      <c r="C963" s="2">
        <v>19.367583595890103</v>
      </c>
      <c r="D963" s="2">
        <v>23.984080917136772</v>
      </c>
      <c r="E963" s="2">
        <v>43.870878459050402</v>
      </c>
      <c r="F963" s="2">
        <v>48.08325126445343</v>
      </c>
      <c r="G963" s="2">
        <v>48.244986670067803</v>
      </c>
      <c r="H963" s="2">
        <v>51.946066370642342</v>
      </c>
    </row>
    <row r="964" spans="1:8" x14ac:dyDescent="0.2">
      <c r="A964" s="16">
        <f>DATE(2021,11,12)</f>
        <v>44512</v>
      </c>
      <c r="B964" s="2">
        <v>23.405724301482909</v>
      </c>
      <c r="C964" s="2">
        <v>19.402506107929462</v>
      </c>
      <c r="D964" s="2">
        <v>24.025251139380543</v>
      </c>
      <c r="E964" s="2">
        <v>43.953467287914343</v>
      </c>
      <c r="F964" s="2">
        <v>48.172707692590457</v>
      </c>
      <c r="G964" s="2">
        <v>48.334709294601488</v>
      </c>
      <c r="H964" s="2">
        <v>52.04193037714964</v>
      </c>
    </row>
    <row r="965" spans="1:8" x14ac:dyDescent="0.2">
      <c r="A965" s="16">
        <f>DATE(2021,11,16)</f>
        <v>44516</v>
      </c>
      <c r="B965" s="2">
        <v>23.546698214597718</v>
      </c>
      <c r="C965" s="2">
        <v>19.437438836996023</v>
      </c>
      <c r="D965" s="2">
        <v>24.066435032630995</v>
      </c>
      <c r="E965" s="2">
        <v>44.036103526752626</v>
      </c>
      <c r="F965" s="2">
        <v>48.26221816095466</v>
      </c>
      <c r="G965" s="2">
        <v>48.424486222147607</v>
      </c>
      <c r="H965" s="2">
        <v>52.137854865036751</v>
      </c>
    </row>
    <row r="966" spans="1:8" x14ac:dyDescent="0.2">
      <c r="A966" s="16">
        <f>DATE(2021,11,17)</f>
        <v>44517</v>
      </c>
      <c r="B966" s="2">
        <v>23.379988452890618</v>
      </c>
      <c r="C966" s="2">
        <v>19.472381786078884</v>
      </c>
      <c r="D966" s="2">
        <v>24.107632601427742</v>
      </c>
      <c r="E966" s="2">
        <v>44.118787202780837</v>
      </c>
      <c r="F966" s="2">
        <v>48.351782702191471</v>
      </c>
      <c r="G966" s="2">
        <v>48.514317485572093</v>
      </c>
      <c r="H966" s="2">
        <v>52.2338398724618</v>
      </c>
    </row>
    <row r="967" spans="1:8" x14ac:dyDescent="0.2">
      <c r="A967" s="16">
        <f>DATE(2021,11,18)</f>
        <v>44518</v>
      </c>
      <c r="B967" s="2">
        <v>23.419575612967215</v>
      </c>
      <c r="C967" s="2">
        <v>19.507334958168055</v>
      </c>
      <c r="D967" s="2">
        <v>24.148843850311884</v>
      </c>
      <c r="E967" s="2">
        <v>44.201518343230227</v>
      </c>
      <c r="F967" s="2">
        <v>48.44140134896606</v>
      </c>
      <c r="G967" s="2">
        <v>48.604203117760747</v>
      </c>
      <c r="H967" s="2">
        <v>52.329885437607082</v>
      </c>
    </row>
    <row r="968" spans="1:8" x14ac:dyDescent="0.2">
      <c r="A968" s="16">
        <f>DATE(2021,11,19)</f>
        <v>44519</v>
      </c>
      <c r="B968" s="2">
        <v>23.560078805200479</v>
      </c>
      <c r="C968" s="2">
        <v>19.542298356254406</v>
      </c>
      <c r="D968" s="2">
        <v>24.190068783826035</v>
      </c>
      <c r="E968" s="2">
        <v>44.284296975347658</v>
      </c>
      <c r="F968" s="2">
        <v>48.531074133963358</v>
      </c>
      <c r="G968" s="2">
        <v>48.694143151619286</v>
      </c>
      <c r="H968" s="2">
        <v>52.425991598678927</v>
      </c>
    </row>
    <row r="969" spans="1:8" x14ac:dyDescent="0.2">
      <c r="A969" s="16">
        <f>DATE(2021,11,22)</f>
        <v>44522</v>
      </c>
      <c r="B969" s="2">
        <v>23.519773912294607</v>
      </c>
      <c r="C969" s="2">
        <v>19.57727198332968</v>
      </c>
      <c r="D969" s="2">
        <v>24.231307406514336</v>
      </c>
      <c r="E969" s="2">
        <v>44.367123126395661</v>
      </c>
      <c r="F969" s="2">
        <v>48.620801089888047</v>
      </c>
      <c r="G969" s="2">
        <v>48.784137620073388</v>
      </c>
      <c r="H969" s="2">
        <v>52.52215839390788</v>
      </c>
    </row>
    <row r="970" spans="1:8" x14ac:dyDescent="0.2">
      <c r="A970" s="16">
        <f>DATE(2021,11,23)</f>
        <v>44523</v>
      </c>
      <c r="B970" s="2">
        <v>23.499276581235431</v>
      </c>
      <c r="C970" s="2">
        <v>19.612255842386507</v>
      </c>
      <c r="D970" s="2">
        <v>24.272559722922416</v>
      </c>
      <c r="E970" s="2">
        <v>44.449996823652313</v>
      </c>
      <c r="F970" s="2">
        <v>48.71058224946443</v>
      </c>
      <c r="G970" s="2">
        <v>48.874186556068523</v>
      </c>
      <c r="H970" s="2">
        <v>52.618385861548369</v>
      </c>
    </row>
    <row r="971" spans="1:8" x14ac:dyDescent="0.2">
      <c r="A971" s="16">
        <f>DATE(2021,11,24)</f>
        <v>44524</v>
      </c>
      <c r="B971" s="2">
        <v>23.667594250904212</v>
      </c>
      <c r="C971" s="2">
        <v>19.647249936418376</v>
      </c>
      <c r="D971" s="2">
        <v>24.313825737597416</v>
      </c>
      <c r="E971" s="2">
        <v>44.532918094411556</v>
      </c>
      <c r="F971" s="2">
        <v>48.800417645436831</v>
      </c>
      <c r="G971" s="2">
        <v>48.964289992570322</v>
      </c>
      <c r="H971" s="2">
        <v>52.714674039879263</v>
      </c>
    </row>
    <row r="972" spans="1:8" x14ac:dyDescent="0.2">
      <c r="A972" s="16">
        <f>DATE(2021,11,25)</f>
        <v>44525</v>
      </c>
      <c r="B972" s="2">
        <v>23.875746092597328</v>
      </c>
      <c r="C972" s="2">
        <v>19.682254268419651</v>
      </c>
      <c r="D972" s="2">
        <v>24.35510545508799</v>
      </c>
      <c r="E972" s="2">
        <v>44.615886965982774</v>
      </c>
      <c r="F972" s="2">
        <v>48.890307310569135</v>
      </c>
      <c r="G972" s="2">
        <v>49.054447962564133</v>
      </c>
      <c r="H972" s="2">
        <v>52.81102296720335</v>
      </c>
    </row>
    <row r="973" spans="1:8" x14ac:dyDescent="0.2">
      <c r="A973" s="16">
        <f>DATE(2021,11,26)</f>
        <v>44526</v>
      </c>
      <c r="B973" s="2">
        <v>23.242677773566768</v>
      </c>
      <c r="C973" s="2">
        <v>19.717268841385604</v>
      </c>
      <c r="D973" s="2">
        <v>24.396398879944314</v>
      </c>
      <c r="E973" s="2">
        <v>44.69890346569121</v>
      </c>
      <c r="F973" s="2">
        <v>48.980251277645138</v>
      </c>
      <c r="G973" s="2">
        <v>49.144660499055462</v>
      </c>
      <c r="H973" s="2">
        <v>52.907432681847702</v>
      </c>
    </row>
    <row r="974" spans="1:8" x14ac:dyDescent="0.2">
      <c r="A974" s="16">
        <f>DATE(2021,11,29)</f>
        <v>44529</v>
      </c>
      <c r="B974" s="2">
        <v>23.329700548814046</v>
      </c>
      <c r="C974" s="2">
        <v>19.752293658312347</v>
      </c>
      <c r="D974" s="2">
        <v>24.437706016718064</v>
      </c>
      <c r="E974" s="2">
        <v>44.781967620877651</v>
      </c>
      <c r="F974" s="2">
        <v>49.070249579468353</v>
      </c>
      <c r="G974" s="2">
        <v>49.234927635069624</v>
      </c>
      <c r="H974" s="2">
        <v>53.00390322216348</v>
      </c>
    </row>
    <row r="975" spans="1:8" x14ac:dyDescent="0.2">
      <c r="A975" s="16">
        <f>DATE(2021,11,30)</f>
        <v>44530</v>
      </c>
      <c r="B975" s="2">
        <v>22.550158805379493</v>
      </c>
      <c r="C975" s="2">
        <v>19.787328722196882</v>
      </c>
      <c r="D975" s="2">
        <v>24.479026869962418</v>
      </c>
      <c r="E975" s="2">
        <v>44.865079458898663</v>
      </c>
      <c r="F975" s="2">
        <v>49.160302248862166</v>
      </c>
      <c r="G975" s="2">
        <v>49.325249403652037</v>
      </c>
      <c r="H975" s="2">
        <v>53.100434626526138</v>
      </c>
    </row>
    <row r="976" spans="1:8" x14ac:dyDescent="0.2">
      <c r="A976" s="16">
        <f>DATE(2021,12,1)</f>
        <v>44531</v>
      </c>
      <c r="B976" s="2">
        <v>22.525154671424819</v>
      </c>
      <c r="C976" s="2">
        <v>19.822374036037083</v>
      </c>
      <c r="D976" s="2">
        <v>24.520361444232066</v>
      </c>
      <c r="E976" s="2">
        <v>44.93345397066215</v>
      </c>
      <c r="F976" s="2">
        <v>49.235185451452047</v>
      </c>
      <c r="G976" s="2">
        <v>49.400385118205058</v>
      </c>
      <c r="H976" s="2">
        <v>53.181400502514499</v>
      </c>
    </row>
    <row r="977" spans="1:8" x14ac:dyDescent="0.2">
      <c r="A977" s="16">
        <f>DATE(2021,12,2)</f>
        <v>44532</v>
      </c>
      <c r="B977" s="2">
        <v>22.450552402606093</v>
      </c>
      <c r="C977" s="2">
        <v>19.857429602831701</v>
      </c>
      <c r="D977" s="2">
        <v>24.561709744083227</v>
      </c>
      <c r="E977" s="2">
        <v>45.001860754342914</v>
      </c>
      <c r="F977" s="2">
        <v>49.310106247784667</v>
      </c>
      <c r="G977" s="2">
        <v>49.475558638659109</v>
      </c>
      <c r="H977" s="2">
        <v>53.262409196624773</v>
      </c>
    </row>
    <row r="978" spans="1:8" x14ac:dyDescent="0.2">
      <c r="A978" s="16">
        <f>DATE(2021,12,3)</f>
        <v>44533</v>
      </c>
      <c r="B978" s="2">
        <v>22.334088599550459</v>
      </c>
      <c r="C978" s="2">
        <v>19.892495425580378</v>
      </c>
      <c r="D978" s="2">
        <v>24.603071774073616</v>
      </c>
      <c r="E978" s="2">
        <v>45.070299825172874</v>
      </c>
      <c r="F978" s="2">
        <v>49.385064656733292</v>
      </c>
      <c r="G978" s="2">
        <v>49.550769984036933</v>
      </c>
      <c r="H978" s="2">
        <v>53.343460731500961</v>
      </c>
    </row>
    <row r="979" spans="1:8" x14ac:dyDescent="0.2">
      <c r="A979" s="16">
        <f>DATE(2021,12,6)</f>
        <v>44536</v>
      </c>
      <c r="B979" s="2">
        <v>22.093927737913123</v>
      </c>
      <c r="C979" s="2">
        <v>19.927571507283638</v>
      </c>
      <c r="D979" s="2">
        <v>24.644447538762492</v>
      </c>
      <c r="E979" s="2">
        <v>45.138771198391183</v>
      </c>
      <c r="F979" s="2">
        <v>49.46006069718063</v>
      </c>
      <c r="G979" s="2">
        <v>49.626019173370814</v>
      </c>
      <c r="H979" s="2">
        <v>53.424555129799018</v>
      </c>
    </row>
    <row r="980" spans="1:8" x14ac:dyDescent="0.2">
      <c r="A980" s="16">
        <f>DATE(2021,12,7)</f>
        <v>44537</v>
      </c>
      <c r="B980" s="2">
        <v>22.132578116829471</v>
      </c>
      <c r="C980" s="2">
        <v>19.962657850942843</v>
      </c>
      <c r="D980" s="2">
        <v>24.685837042710592</v>
      </c>
      <c r="E980" s="2">
        <v>45.20727488924414</v>
      </c>
      <c r="F980" s="2">
        <v>49.535094388018912</v>
      </c>
      <c r="G980" s="2">
        <v>49.701306225702638</v>
      </c>
      <c r="H980" s="2">
        <v>53.505692414186939</v>
      </c>
    </row>
    <row r="981" spans="1:8" x14ac:dyDescent="0.2">
      <c r="A981" s="16">
        <f>DATE(2021,12,8)</f>
        <v>44538</v>
      </c>
      <c r="B981" s="2">
        <v>22.096831293449725</v>
      </c>
      <c r="C981" s="2">
        <v>19.997754459560269</v>
      </c>
      <c r="D981" s="2">
        <v>24.727240290480189</v>
      </c>
      <c r="E981" s="2">
        <v>45.275810912985271</v>
      </c>
      <c r="F981" s="2">
        <v>49.610165748149761</v>
      </c>
      <c r="G981" s="2">
        <v>49.776631160083816</v>
      </c>
      <c r="H981" s="2">
        <v>53.586872607344631</v>
      </c>
    </row>
    <row r="982" spans="1:8" x14ac:dyDescent="0.2">
      <c r="A982" s="16">
        <f>DATE(2021,12,9)</f>
        <v>44539</v>
      </c>
      <c r="B982" s="2">
        <v>22.067292392982839</v>
      </c>
      <c r="C982" s="2">
        <v>20.032861336139064</v>
      </c>
      <c r="D982" s="2">
        <v>24.768657286635065</v>
      </c>
      <c r="E982" s="2">
        <v>45.344379284875338</v>
      </c>
      <c r="F982" s="2">
        <v>49.685274796484435</v>
      </c>
      <c r="G982" s="2">
        <v>49.851993995575469</v>
      </c>
      <c r="H982" s="2">
        <v>53.668095731964087</v>
      </c>
    </row>
    <row r="983" spans="1:8" x14ac:dyDescent="0.2">
      <c r="A983" s="16">
        <f>DATE(2021,12,10)</f>
        <v>44540</v>
      </c>
      <c r="B983" s="2">
        <v>21.788332013139989</v>
      </c>
      <c r="C983" s="2">
        <v>20.074571854308655</v>
      </c>
      <c r="D983" s="2">
        <v>24.816941812897443</v>
      </c>
      <c r="E983" s="2">
        <v>45.412980020182211</v>
      </c>
      <c r="F983" s="2">
        <v>49.76042155194358</v>
      </c>
      <c r="G983" s="2">
        <v>49.927394751248187</v>
      </c>
      <c r="H983" s="2">
        <v>53.749361810749249</v>
      </c>
    </row>
    <row r="984" spans="1:8" x14ac:dyDescent="0.2">
      <c r="A984" s="16">
        <f>DATE(2021,12,13)</f>
        <v>44543</v>
      </c>
      <c r="B984" s="2">
        <v>21.717453565948453</v>
      </c>
      <c r="C984" s="2">
        <v>20.11629686657017</v>
      </c>
      <c r="D984" s="2">
        <v>24.865245024906102</v>
      </c>
      <c r="E984" s="2">
        <v>45.481613134181067</v>
      </c>
      <c r="F984" s="2">
        <v>49.83560603345736</v>
      </c>
      <c r="G984" s="2">
        <v>50.002833446182223</v>
      </c>
      <c r="H984" s="2">
        <v>53.830670866416042</v>
      </c>
    </row>
    <row r="985" spans="1:8" x14ac:dyDescent="0.2">
      <c r="A985" s="16">
        <f>DATE(2021,12,14)</f>
        <v>44544</v>
      </c>
      <c r="B985" s="2">
        <v>21.661325926579192</v>
      </c>
      <c r="C985" s="2">
        <v>20.158036377960212</v>
      </c>
      <c r="D985" s="2">
        <v>24.913566929892305</v>
      </c>
      <c r="E985" s="2">
        <v>45.550278642154197</v>
      </c>
      <c r="F985" s="2">
        <v>49.91082825996547</v>
      </c>
      <c r="G985" s="2">
        <v>50.078310099467373</v>
      </c>
      <c r="H985" s="2">
        <v>53.912022921692419</v>
      </c>
    </row>
    <row r="986" spans="1:8" x14ac:dyDescent="0.2">
      <c r="A986" s="16">
        <f>DATE(2021,12,15)</f>
        <v>44545</v>
      </c>
      <c r="B986" s="2">
        <v>21.724831300160965</v>
      </c>
      <c r="C986" s="2">
        <v>20.199790393517091</v>
      </c>
      <c r="D986" s="2">
        <v>24.961907535090109</v>
      </c>
      <c r="E986" s="2">
        <v>45.618976559391179</v>
      </c>
      <c r="F986" s="2">
        <v>49.986088250417083</v>
      </c>
      <c r="G986" s="2">
        <v>50.15382473020307</v>
      </c>
      <c r="H986" s="2">
        <v>53.993417999318382</v>
      </c>
    </row>
    <row r="987" spans="1:8" x14ac:dyDescent="0.2">
      <c r="A987" s="16">
        <f>DATE(2021,12,16)</f>
        <v>44546</v>
      </c>
      <c r="B987" s="2">
        <v>21.562735535213442</v>
      </c>
      <c r="C987" s="2">
        <v>20.241558918280923</v>
      </c>
      <c r="D987" s="2">
        <v>25.010266847736329</v>
      </c>
      <c r="E987" s="2">
        <v>45.687706901188797</v>
      </c>
      <c r="F987" s="2">
        <v>50.061386023770879</v>
      </c>
      <c r="G987" s="2">
        <v>50.229377357498372</v>
      </c>
      <c r="H987" s="2">
        <v>54.074856122045922</v>
      </c>
    </row>
    <row r="988" spans="1:8" x14ac:dyDescent="0.2">
      <c r="A988" s="16">
        <f>DATE(2021,12,17)</f>
        <v>44547</v>
      </c>
      <c r="B988" s="2">
        <v>21.511245195617668</v>
      </c>
      <c r="C988" s="2">
        <v>20.283341957293533</v>
      </c>
      <c r="D988" s="2">
        <v>25.058644875070609</v>
      </c>
      <c r="E988" s="2">
        <v>45.756469682851012</v>
      </c>
      <c r="F988" s="2">
        <v>50.136721598995123</v>
      </c>
      <c r="G988" s="2">
        <v>50.304968000471952</v>
      </c>
      <c r="H988" s="2">
        <v>54.156337312639089</v>
      </c>
    </row>
    <row r="989" spans="1:8" x14ac:dyDescent="0.2">
      <c r="A989" s="16">
        <f>DATE(2021,12,20)</f>
        <v>44550</v>
      </c>
      <c r="B989" s="2">
        <v>21.578893845077516</v>
      </c>
      <c r="C989" s="2">
        <v>20.325139515598512</v>
      </c>
      <c r="D989" s="2">
        <v>25.107041624335412</v>
      </c>
      <c r="E989" s="2">
        <v>45.825264919689033</v>
      </c>
      <c r="F989" s="2">
        <v>50.212094995067488</v>
      </c>
      <c r="G989" s="2">
        <v>50.380596678252083</v>
      </c>
      <c r="H989" s="2">
        <v>54.237861593873959</v>
      </c>
    </row>
    <row r="990" spans="1:8" x14ac:dyDescent="0.2">
      <c r="A990" s="16">
        <f>DATE(2021,12,21)</f>
        <v>44551</v>
      </c>
      <c r="B990" s="2">
        <v>21.87789481690643</v>
      </c>
      <c r="C990" s="2">
        <v>20.366951598241201</v>
      </c>
      <c r="D990" s="2">
        <v>25.155457102775959</v>
      </c>
      <c r="E990" s="2">
        <v>45.894092627021308</v>
      </c>
      <c r="F990" s="2">
        <v>50.287506230975289</v>
      </c>
      <c r="G990" s="2">
        <v>50.456263409976643</v>
      </c>
      <c r="H990" s="2">
        <v>54.319428988538647</v>
      </c>
    </row>
    <row r="991" spans="1:8" x14ac:dyDescent="0.2">
      <c r="A991" s="16">
        <f>DATE(2021,12,22)</f>
        <v>44552</v>
      </c>
      <c r="B991" s="2">
        <v>21.790760187192259</v>
      </c>
      <c r="C991" s="2">
        <v>20.408778210268697</v>
      </c>
      <c r="D991" s="2">
        <v>25.203891317640316</v>
      </c>
      <c r="E991" s="2">
        <v>45.962952820173527</v>
      </c>
      <c r="F991" s="2">
        <v>50.362955325715291</v>
      </c>
      <c r="G991" s="2">
        <v>50.531968214793203</v>
      </c>
      <c r="H991" s="2">
        <v>54.401039519433361</v>
      </c>
    </row>
    <row r="992" spans="1:8" x14ac:dyDescent="0.2">
      <c r="A992" s="16">
        <f>DATE(2021,12,23)</f>
        <v>44553</v>
      </c>
      <c r="B992" s="2">
        <v>21.870395907021422</v>
      </c>
      <c r="C992" s="2">
        <v>20.45061935672987</v>
      </c>
      <c r="D992" s="2">
        <v>25.252344276179329</v>
      </c>
      <c r="E992" s="2">
        <v>46.031845514478611</v>
      </c>
      <c r="F992" s="2">
        <v>50.438442298293879</v>
      </c>
      <c r="G992" s="2">
        <v>50.607711111858933</v>
      </c>
      <c r="H992" s="2">
        <v>54.482693209370311</v>
      </c>
    </row>
    <row r="993" spans="1:8" x14ac:dyDescent="0.2">
      <c r="A993" s="16">
        <f>DATE(2021,12,24)</f>
        <v>44554</v>
      </c>
      <c r="B993" s="2">
        <v>21.955521816934187</v>
      </c>
      <c r="C993" s="2">
        <v>20.492475042675306</v>
      </c>
      <c r="D993" s="2">
        <v>25.300815985646661</v>
      </c>
      <c r="E993" s="2">
        <v>46.100770725276583</v>
      </c>
      <c r="F993" s="2">
        <v>50.513967167726832</v>
      </c>
      <c r="G993" s="2">
        <v>50.68349212034056</v>
      </c>
      <c r="H993" s="2">
        <v>54.564390081173727</v>
      </c>
    </row>
    <row r="994" spans="1:8" x14ac:dyDescent="0.2">
      <c r="A994" s="16">
        <f>DATE(2021,12,27)</f>
        <v>44557</v>
      </c>
      <c r="B994" s="2">
        <v>22.141820092156951</v>
      </c>
      <c r="C994" s="2">
        <v>20.534345273157385</v>
      </c>
      <c r="D994" s="2">
        <v>25.34930645329878</v>
      </c>
      <c r="E994" s="2">
        <v>46.169728467914943</v>
      </c>
      <c r="F994" s="2">
        <v>50.589529953039673</v>
      </c>
      <c r="G994" s="2">
        <v>50.759311259414638</v>
      </c>
      <c r="H994" s="2">
        <v>54.646130157680069</v>
      </c>
    </row>
    <row r="995" spans="1:8" x14ac:dyDescent="0.2">
      <c r="A995" s="16">
        <f>DATE(2021,12,28)</f>
        <v>44558</v>
      </c>
      <c r="B995" s="2">
        <v>22.325676211519085</v>
      </c>
      <c r="C995" s="2">
        <v>20.576230053230216</v>
      </c>
      <c r="D995" s="2">
        <v>25.397815686394964</v>
      </c>
      <c r="E995" s="2">
        <v>46.238718757748252</v>
      </c>
      <c r="F995" s="2">
        <v>50.665130673267321</v>
      </c>
      <c r="G995" s="2">
        <v>50.835168548267241</v>
      </c>
      <c r="H995" s="2">
        <v>54.727913461737749</v>
      </c>
    </row>
    <row r="996" spans="1:8" x14ac:dyDescent="0.2">
      <c r="A996" s="16">
        <f>DATE(2021,12,29)</f>
        <v>44559</v>
      </c>
      <c r="B996" s="2">
        <v>22.511443178024091</v>
      </c>
      <c r="C996" s="2">
        <v>20.618129387949669</v>
      </c>
      <c r="D996" s="2">
        <v>25.446343692197292</v>
      </c>
      <c r="E996" s="2">
        <v>46.3077416101384</v>
      </c>
      <c r="F996" s="2">
        <v>50.740769347454332</v>
      </c>
      <c r="G996" s="2">
        <v>50.911064006094108</v>
      </c>
      <c r="H996" s="2">
        <v>54.809740016207307</v>
      </c>
    </row>
    <row r="997" spans="1:8" x14ac:dyDescent="0.2">
      <c r="A997" s="16">
        <f>DATE(2021,12,30)</f>
        <v>44560</v>
      </c>
      <c r="B997" s="2">
        <v>22.927080395211718</v>
      </c>
      <c r="C997" s="2">
        <v>20.660043282373387</v>
      </c>
      <c r="D997" s="2">
        <v>25.494890477970642</v>
      </c>
      <c r="E997" s="2">
        <v>46.37679704045452</v>
      </c>
      <c r="F997" s="2">
        <v>50.816445994654778</v>
      </c>
      <c r="G997" s="2">
        <v>50.986997652100641</v>
      </c>
      <c r="H997" s="2">
        <v>54.891609843961326</v>
      </c>
    </row>
    <row r="998" spans="1:8" x14ac:dyDescent="0.2">
      <c r="A998" s="16">
        <f>DATE(2021,12,31)</f>
        <v>44561</v>
      </c>
      <c r="B998" s="2">
        <v>22.942763323591485</v>
      </c>
      <c r="C998" s="2">
        <v>20.701971741560744</v>
      </c>
      <c r="D998" s="2">
        <v>25.543456050982758</v>
      </c>
      <c r="E998" s="2">
        <v>46.445885064072968</v>
      </c>
      <c r="F998" s="2">
        <v>50.892160633932342</v>
      </c>
      <c r="G998" s="2">
        <v>51.062969505501933</v>
      </c>
      <c r="H998" s="2">
        <v>54.973522967884563</v>
      </c>
    </row>
    <row r="999" spans="1:8" x14ac:dyDescent="0.2">
      <c r="A999" s="16">
        <f>DATE(2022,1,3)</f>
        <v>44564</v>
      </c>
      <c r="B999" s="2">
        <v>23.119665823594747</v>
      </c>
      <c r="C999" s="2">
        <v>20.743914770572889</v>
      </c>
      <c r="D999" s="2">
        <v>25.592040418504137</v>
      </c>
      <c r="E999" s="2">
        <v>46.515261383797913</v>
      </c>
      <c r="F999" s="2">
        <v>50.968176742673933</v>
      </c>
      <c r="G999" s="2">
        <v>51.139243342369006</v>
      </c>
      <c r="H999" s="2">
        <v>55.055750002513058</v>
      </c>
    </row>
    <row r="1000" spans="1:8" x14ac:dyDescent="0.2">
      <c r="A1000" s="16">
        <f>DATE(2022,1,4)</f>
        <v>44565</v>
      </c>
      <c r="B1000" s="2">
        <v>23.433487512287734</v>
      </c>
      <c r="C1000" s="2">
        <v>20.785872374472735</v>
      </c>
      <c r="D1000" s="2">
        <v>25.64064358780811</v>
      </c>
      <c r="E1000" s="2">
        <v>46.584670569408694</v>
      </c>
      <c r="F1000" s="2">
        <v>51.044231146637522</v>
      </c>
      <c r="G1000" s="2">
        <v>51.21555569097864</v>
      </c>
      <c r="H1000" s="2">
        <v>55.138020665789192</v>
      </c>
    </row>
    <row r="1001" spans="1:8" x14ac:dyDescent="0.2">
      <c r="A1001" s="16">
        <f>DATE(2022,1,5)</f>
        <v>44566</v>
      </c>
      <c r="B1001" s="2">
        <v>23.197483908336803</v>
      </c>
      <c r="C1001" s="2">
        <v>20.827844558324937</v>
      </c>
      <c r="D1001" s="2">
        <v>25.689265566170839</v>
      </c>
      <c r="E1001" s="2">
        <v>46.654112636474963</v>
      </c>
      <c r="F1001" s="2">
        <v>51.12032386511536</v>
      </c>
      <c r="G1001" s="2">
        <v>51.291906570775943</v>
      </c>
      <c r="H1001" s="2">
        <v>55.220334980861757</v>
      </c>
    </row>
    <row r="1002" spans="1:8" x14ac:dyDescent="0.2">
      <c r="A1002" s="16">
        <f>DATE(2022,1,6)</f>
        <v>44567</v>
      </c>
      <c r="B1002" s="2">
        <v>23.510345512855579</v>
      </c>
      <c r="C1002" s="2">
        <v>20.869831327195929</v>
      </c>
      <c r="D1002" s="2">
        <v>25.737906360871278</v>
      </c>
      <c r="E1002" s="2">
        <v>46.723587600573801</v>
      </c>
      <c r="F1002" s="2">
        <v>51.196454917409469</v>
      </c>
      <c r="G1002" s="2">
        <v>51.36829600121586</v>
      </c>
      <c r="H1002" s="2">
        <v>55.302692970891883</v>
      </c>
    </row>
    <row r="1003" spans="1:8" x14ac:dyDescent="0.2">
      <c r="A1003" s="16">
        <f>DATE(2022,1,7)</f>
        <v>44568</v>
      </c>
      <c r="B1003" s="2">
        <v>23.69085998001912</v>
      </c>
      <c r="C1003" s="2">
        <v>20.911832686153886</v>
      </c>
      <c r="D1003" s="2">
        <v>25.786565979191199</v>
      </c>
      <c r="E1003" s="2">
        <v>46.793095477289604</v>
      </c>
      <c r="F1003" s="2">
        <v>51.272624322831568</v>
      </c>
      <c r="G1003" s="2">
        <v>51.444724001763163</v>
      </c>
      <c r="H1003" s="2">
        <v>55.385094659052918</v>
      </c>
    </row>
    <row r="1004" spans="1:8" x14ac:dyDescent="0.2">
      <c r="A1004" s="16">
        <f>DATE(2022,1,10)</f>
        <v>44571</v>
      </c>
      <c r="B1004" s="2">
        <v>23.982268829907259</v>
      </c>
      <c r="C1004" s="2">
        <v>20.953848640268745</v>
      </c>
      <c r="D1004" s="2">
        <v>25.835244428415205</v>
      </c>
      <c r="E1004" s="2">
        <v>46.86263628221419</v>
      </c>
      <c r="F1004" s="2">
        <v>51.348832100703127</v>
      </c>
      <c r="G1004" s="2">
        <v>51.521190591892442</v>
      </c>
      <c r="H1004" s="2">
        <v>55.467540068530589</v>
      </c>
    </row>
    <row r="1005" spans="1:8" x14ac:dyDescent="0.2">
      <c r="A1005" s="16">
        <f>DATE(2022,1,11)</f>
        <v>44572</v>
      </c>
      <c r="B1005" s="2">
        <v>24.096132016607452</v>
      </c>
      <c r="C1005" s="2">
        <v>20.995879194612233</v>
      </c>
      <c r="D1005" s="2">
        <v>25.88394171583073</v>
      </c>
      <c r="E1005" s="2">
        <v>46.932210030946742</v>
      </c>
      <c r="F1005" s="2">
        <v>51.425078270355321</v>
      </c>
      <c r="G1005" s="2">
        <v>51.597695791088128</v>
      </c>
      <c r="H1005" s="2">
        <v>55.550029222522859</v>
      </c>
    </row>
    <row r="1006" spans="1:8" x14ac:dyDescent="0.2">
      <c r="A1006" s="16">
        <f>DATE(2022,1,12)</f>
        <v>44573</v>
      </c>
      <c r="B1006" s="2">
        <v>23.881856142851632</v>
      </c>
      <c r="C1006" s="2">
        <v>21.037924354257822</v>
      </c>
      <c r="D1006" s="2">
        <v>25.932657848727981</v>
      </c>
      <c r="E1006" s="2">
        <v>47.001816739093847</v>
      </c>
      <c r="F1006" s="2">
        <v>51.501362851129052</v>
      </c>
      <c r="G1006" s="2">
        <v>51.674239618844503</v>
      </c>
      <c r="H1006" s="2">
        <v>55.63256214424004</v>
      </c>
    </row>
    <row r="1007" spans="1:8" x14ac:dyDescent="0.2">
      <c r="A1007" s="16">
        <f>DATE(2022,1,13)</f>
        <v>44574</v>
      </c>
      <c r="B1007" s="2">
        <v>23.655430077628914</v>
      </c>
      <c r="C1007" s="2">
        <v>21.079984124280713</v>
      </c>
      <c r="D1007" s="2">
        <v>25.98139283440004</v>
      </c>
      <c r="E1007" s="2">
        <v>47.071456422269513</v>
      </c>
      <c r="F1007" s="2">
        <v>51.577685862375013</v>
      </c>
      <c r="G1007" s="2">
        <v>51.750822094665637</v>
      </c>
      <c r="H1007" s="2">
        <v>55.715138856904758</v>
      </c>
    </row>
    <row r="1008" spans="1:8" x14ac:dyDescent="0.2">
      <c r="A1008" s="16">
        <f>DATE(2022,1,14)</f>
        <v>44575</v>
      </c>
      <c r="B1008" s="2">
        <v>23.629060387057521</v>
      </c>
      <c r="C1008" s="2">
        <v>21.122058509757945</v>
      </c>
      <c r="D1008" s="2">
        <v>26.030146680142785</v>
      </c>
      <c r="E1008" s="2">
        <v>47.141129096095071</v>
      </c>
      <c r="F1008" s="2">
        <v>51.654047323453597</v>
      </c>
      <c r="G1008" s="2">
        <v>51.82744323806552</v>
      </c>
      <c r="H1008" s="2">
        <v>55.797759383751931</v>
      </c>
    </row>
    <row r="1009" spans="1:8" x14ac:dyDescent="0.2">
      <c r="A1009" s="16">
        <f>DATE(2022,1,17)</f>
        <v>44578</v>
      </c>
      <c r="B1009" s="2">
        <v>23.919905304008381</v>
      </c>
      <c r="C1009" s="2">
        <v>21.164147515768249</v>
      </c>
      <c r="D1009" s="2">
        <v>26.078919393254932</v>
      </c>
      <c r="E1009" s="2">
        <v>47.210834776199292</v>
      </c>
      <c r="F1009" s="2">
        <v>51.730447253734972</v>
      </c>
      <c r="G1009" s="2">
        <v>51.90410306856792</v>
      </c>
      <c r="H1009" s="2">
        <v>55.880423748028797</v>
      </c>
    </row>
    <row r="1010" spans="1:8" x14ac:dyDescent="0.2">
      <c r="A1010" s="16">
        <f>DATE(2022,1,18)</f>
        <v>44579</v>
      </c>
      <c r="B1010" s="2">
        <v>23.934245978785373</v>
      </c>
      <c r="C1010" s="2">
        <v>21.206251147392162</v>
      </c>
      <c r="D1010" s="2">
        <v>26.127710981037989</v>
      </c>
      <c r="E1010" s="2">
        <v>47.280573478218436</v>
      </c>
      <c r="F1010" s="2">
        <v>51.806885672599101</v>
      </c>
      <c r="G1010" s="2">
        <v>51.980801605706553</v>
      </c>
      <c r="H1010" s="2">
        <v>55.963131972995008</v>
      </c>
    </row>
    <row r="1011" spans="1:8" x14ac:dyDescent="0.2">
      <c r="A1011" s="16">
        <f>DATE(2022,1,19)</f>
        <v>44580</v>
      </c>
      <c r="B1011" s="2">
        <v>23.827797811119989</v>
      </c>
      <c r="C1011" s="2">
        <v>21.248369409711977</v>
      </c>
      <c r="D1011" s="2">
        <v>26.176521450796319</v>
      </c>
      <c r="E1011" s="2">
        <v>47.350345217796018</v>
      </c>
      <c r="F1011" s="2">
        <v>51.88336259943565</v>
      </c>
      <c r="G1011" s="2">
        <v>52.057538869024931</v>
      </c>
      <c r="H1011" s="2">
        <v>56.04588408192248</v>
      </c>
    </row>
    <row r="1012" spans="1:8" x14ac:dyDescent="0.2">
      <c r="A1012" s="16">
        <f>DATE(2022,1,20)</f>
        <v>44581</v>
      </c>
      <c r="B1012" s="2">
        <v>23.66742180860102</v>
      </c>
      <c r="C1012" s="2">
        <v>21.290502307811732</v>
      </c>
      <c r="D1012" s="2">
        <v>26.225350809837099</v>
      </c>
      <c r="E1012" s="2">
        <v>47.420150010583058</v>
      </c>
      <c r="F1012" s="2">
        <v>51.959878053644083</v>
      </c>
      <c r="G1012" s="2">
        <v>52.134314878076452</v>
      </c>
      <c r="H1012" s="2">
        <v>56.128680098095508</v>
      </c>
    </row>
    <row r="1013" spans="1:8" x14ac:dyDescent="0.2">
      <c r="A1013" s="16">
        <f>DATE(2022,1,21)</f>
        <v>44582</v>
      </c>
      <c r="B1013" s="2">
        <v>23.301093768904614</v>
      </c>
      <c r="C1013" s="2">
        <v>21.332649846777272</v>
      </c>
      <c r="D1013" s="2">
        <v>26.274199065470349</v>
      </c>
      <c r="E1013" s="2">
        <v>47.489987872237968</v>
      </c>
      <c r="F1013" s="2">
        <v>52.036432054633622</v>
      </c>
      <c r="G1013" s="2">
        <v>52.211129652424383</v>
      </c>
      <c r="H1013" s="2">
        <v>56.21152004481074</v>
      </c>
    </row>
    <row r="1014" spans="1:8" x14ac:dyDescent="0.2">
      <c r="A1014" s="16">
        <f>DATE(2022,1,24)</f>
        <v>44585</v>
      </c>
      <c r="B1014" s="2">
        <v>23.585427823761407</v>
      </c>
      <c r="C1014" s="2">
        <v>21.374812031696177</v>
      </c>
      <c r="D1014" s="2">
        <v>26.323066225008905</v>
      </c>
      <c r="E1014" s="2">
        <v>47.559858818426569</v>
      </c>
      <c r="F1014" s="2">
        <v>52.113024621823278</v>
      </c>
      <c r="G1014" s="2">
        <v>52.28798321164188</v>
      </c>
      <c r="H1014" s="2">
        <v>56.294403945377148</v>
      </c>
    </row>
    <row r="1015" spans="1:8" x14ac:dyDescent="0.2">
      <c r="A1015" s="16">
        <f>DATE(2022,1,25)</f>
        <v>44586</v>
      </c>
      <c r="B1015" s="2">
        <v>23.643242601339718</v>
      </c>
      <c r="C1015" s="2">
        <v>21.416988867657818</v>
      </c>
      <c r="D1015" s="2">
        <v>26.37195229576843</v>
      </c>
      <c r="E1015" s="2">
        <v>47.629762864822119</v>
      </c>
      <c r="F1015" s="2">
        <v>52.189655774641849</v>
      </c>
      <c r="G1015" s="2">
        <v>52.364875575311949</v>
      </c>
      <c r="H1015" s="2">
        <v>56.37733182311613</v>
      </c>
    </row>
    <row r="1016" spans="1:8" x14ac:dyDescent="0.2">
      <c r="A1016" s="16">
        <f>DATE(2022,1,26)</f>
        <v>44587</v>
      </c>
      <c r="B1016" s="2">
        <v>23.847526142719278</v>
      </c>
      <c r="C1016" s="2">
        <v>21.459180359753294</v>
      </c>
      <c r="D1016" s="2">
        <v>26.420857285067424</v>
      </c>
      <c r="E1016" s="2">
        <v>47.699700027105287</v>
      </c>
      <c r="F1016" s="2">
        <v>52.266325532527922</v>
      </c>
      <c r="G1016" s="2">
        <v>52.441806763027543</v>
      </c>
      <c r="H1016" s="2">
        <v>56.460303701361411</v>
      </c>
    </row>
    <row r="1017" spans="1:8" x14ac:dyDescent="0.2">
      <c r="A1017" s="16">
        <f>DATE(2022,1,27)</f>
        <v>44588</v>
      </c>
      <c r="B1017" s="2">
        <v>24.314490578405113</v>
      </c>
      <c r="C1017" s="2">
        <v>21.501386513075538</v>
      </c>
      <c r="D1017" s="2">
        <v>26.469781200227207</v>
      </c>
      <c r="E1017" s="2">
        <v>47.769670320964195</v>
      </c>
      <c r="F1017" s="2">
        <v>52.343033914929869</v>
      </c>
      <c r="G1017" s="2">
        <v>52.518776794391449</v>
      </c>
      <c r="H1017" s="2">
        <v>56.543319603459132</v>
      </c>
    </row>
    <row r="1018" spans="1:8" x14ac:dyDescent="0.2">
      <c r="A1018" s="16">
        <f>DATE(2022,1,28)</f>
        <v>44589</v>
      </c>
      <c r="B1018" s="2">
        <v>24.383905596321377</v>
      </c>
      <c r="C1018" s="2">
        <v>21.543607332719183</v>
      </c>
      <c r="D1018" s="2">
        <v>26.518724048571961</v>
      </c>
      <c r="E1018" s="2">
        <v>47.839673762094371</v>
      </c>
      <c r="F1018" s="2">
        <v>52.419780941305838</v>
      </c>
      <c r="G1018" s="2">
        <v>52.595785689016388</v>
      </c>
      <c r="H1018" s="2">
        <v>56.626379552767773</v>
      </c>
    </row>
    <row r="1019" spans="1:8" x14ac:dyDescent="0.2">
      <c r="A1019" s="16">
        <f>DATE(2022,1,31)</f>
        <v>44592</v>
      </c>
      <c r="B1019" s="2">
        <v>24.435265439039068</v>
      </c>
      <c r="C1019" s="2">
        <v>21.585842823780688</v>
      </c>
      <c r="D1019" s="2">
        <v>26.56768583742868</v>
      </c>
      <c r="E1019" s="2">
        <v>47.90971036619878</v>
      </c>
      <c r="F1019" s="2">
        <v>52.496566631123827</v>
      </c>
      <c r="G1019" s="2">
        <v>52.672833466524978</v>
      </c>
      <c r="H1019" s="2">
        <v>56.709483572658257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2" x14ac:dyDescent="0.2"/>
  <cols>
    <col min="2" max="2" width="70.33203125" customWidth="1"/>
    <col min="3" max="4" width="21.1640625" customWidth="1"/>
  </cols>
  <sheetData>
    <row r="1" spans="1:4" x14ac:dyDescent="0.2">
      <c r="A1" s="13" t="s">
        <v>8</v>
      </c>
      <c r="B1" s="14"/>
      <c r="C1" s="14"/>
      <c r="D1" s="14"/>
    </row>
    <row r="2" spans="1:4" x14ac:dyDescent="0.2">
      <c r="A2" s="1"/>
      <c r="B2" s="1" t="s">
        <v>9</v>
      </c>
      <c r="C2" s="1" t="s">
        <v>10</v>
      </c>
      <c r="D2" s="1" t="s">
        <v>11</v>
      </c>
    </row>
    <row r="3" spans="1:4" x14ac:dyDescent="0.2">
      <c r="A3" s="6"/>
      <c r="B3" s="3" t="s">
        <v>1</v>
      </c>
      <c r="C3" s="4">
        <v>24.435265439039021</v>
      </c>
      <c r="D3" s="5">
        <v>1.2139812666478456</v>
      </c>
    </row>
    <row r="4" spans="1:4" x14ac:dyDescent="0.2">
      <c r="A4" s="7"/>
      <c r="B4" s="3" t="s">
        <v>2</v>
      </c>
      <c r="C4" s="4">
        <v>21.585842823780645</v>
      </c>
      <c r="D4" s="5">
        <v>0.73227559539161824</v>
      </c>
    </row>
    <row r="5" spans="1:4" x14ac:dyDescent="0.2">
      <c r="A5" s="8"/>
      <c r="B5" s="3" t="s">
        <v>3</v>
      </c>
      <c r="C5" s="4">
        <v>26.567685837428677</v>
      </c>
      <c r="D5" s="5">
        <v>0.81583685734278877</v>
      </c>
    </row>
    <row r="6" spans="1:4" x14ac:dyDescent="0.2">
      <c r="A6" s="9"/>
      <c r="B6" s="3" t="s">
        <v>4</v>
      </c>
      <c r="C6" s="4">
        <v>47.90971036619878</v>
      </c>
      <c r="D6" s="5">
        <v>0.99956738387378952</v>
      </c>
    </row>
    <row r="7" spans="1:4" x14ac:dyDescent="0.2">
      <c r="A7" s="10"/>
      <c r="B7" s="3" t="s">
        <v>5</v>
      </c>
      <c r="C7" s="4">
        <v>52.496566631123834</v>
      </c>
      <c r="D7" s="5">
        <v>1.0632798883991601</v>
      </c>
    </row>
    <row r="8" spans="1:4" x14ac:dyDescent="0.2">
      <c r="A8" s="11"/>
      <c r="B8" s="3" t="s">
        <v>6</v>
      </c>
      <c r="C8" s="4">
        <v>52.672833466524985</v>
      </c>
      <c r="D8" s="5">
        <v>1.0656906628361051</v>
      </c>
    </row>
    <row r="9" spans="1:4" x14ac:dyDescent="0.2">
      <c r="A9" s="12"/>
      <c r="B9" s="3" t="s">
        <v>7</v>
      </c>
      <c r="C9" s="4">
        <v>56.709483572658257</v>
      </c>
      <c r="D9" s="5">
        <v>1.1201659299785449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Denilson</cp:lastModifiedBy>
  <dcterms:created xsi:type="dcterms:W3CDTF">2022-02-17T18:42:11Z</dcterms:created>
  <dcterms:modified xsi:type="dcterms:W3CDTF">2022-02-17T20:31:45Z</dcterms:modified>
</cp:coreProperties>
</file>