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lson\Desktop\Retorno\del\"/>
    </mc:Choice>
  </mc:AlternateContent>
  <xr:revisionPtr revIDLastSave="0" documentId="13_ncr:1_{AE1CD80B-8835-447D-B016-24D92CB104AF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Dados" sheetId="1" r:id="rId1"/>
    <sheet name="Gráfico" sheetId="2" r:id="rId2"/>
  </sheets>
  <calcPr calcId="191029"/>
</workbook>
</file>

<file path=xl/calcChain.xml><?xml version="1.0" encoding="utf-8"?>
<calcChain xmlns="http://schemas.openxmlformats.org/spreadsheetml/2006/main">
  <c r="A882" i="1" l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<sst xmlns="http://schemas.openxmlformats.org/spreadsheetml/2006/main" count="19" uniqueCount="12">
  <si>
    <t/>
  </si>
  <si>
    <t>BAHIA AM MARAÚ ESTRUTURADO FIC MULTIMERCADO</t>
  </si>
  <si>
    <t>CDI</t>
  </si>
  <si>
    <t>CDI +1,00%</t>
  </si>
  <si>
    <t>Índice INPC +4,00%</t>
  </si>
  <si>
    <t>Índice INPC +4,79%</t>
  </si>
  <si>
    <t>Índice INPC +4,82%</t>
  </si>
  <si>
    <t>Índice INPC +5,500%</t>
  </si>
  <si>
    <t>Retorno acumulado - 01/08/2018 até 31/01/2022 (diária)</t>
  </si>
  <si>
    <t>Ativo</t>
  </si>
  <si>
    <t>Retorno</t>
  </si>
  <si>
    <t>Retorno YTD*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</si>
</sst>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\ \%"/>
    <numFmt numFmtId="166" formatCode="#,##0.00\ \%"/>
  </numFmts>
  <fonts count="2" x14ac:knownFonts="1">
    <font>
      <sz val="9"/>
      <color indexed="8"/>
      <name val="Calibri"/>
      <family val="2"/>
      <scheme val="minor"/>
    </font>
    <font>
      <b/>
      <sz val="9"/>
      <color indexed="9"/>
      <name val="Verdana"/>
    </font>
  </fonts>
  <fills count="10">
    <fill>
      <patternFill patternType="none"/>
    </fill>
    <fill>
      <patternFill patternType="gray125"/>
    </fill>
    <fill>
      <patternFill patternType="solid">
        <fgColor rgb="FF4E80A6"/>
        <bgColor rgb="FF4E80A6"/>
      </patternFill>
    </fill>
    <fill>
      <patternFill patternType="solid">
        <fgColor rgb="FF4F94EF"/>
        <bgColor rgb="FF4F94EF"/>
      </patternFill>
    </fill>
    <fill>
      <patternFill patternType="solid">
        <fgColor rgb="FFA2A2A2"/>
        <bgColor rgb="FFA2A2A2"/>
      </patternFill>
    </fill>
    <fill>
      <patternFill patternType="solid">
        <fgColor rgb="FFFF6A6A"/>
        <bgColor rgb="FFFF6A6A"/>
      </patternFill>
    </fill>
    <fill>
      <patternFill patternType="solid">
        <fgColor rgb="FFF0C484"/>
        <bgColor rgb="FFF0C484"/>
      </patternFill>
    </fill>
    <fill>
      <patternFill patternType="solid">
        <fgColor rgb="FF96D7FA"/>
        <bgColor rgb="FF96D7FA"/>
      </patternFill>
    </fill>
    <fill>
      <patternFill patternType="solid">
        <fgColor rgb="FF6DBA82"/>
        <bgColor rgb="FF6DBA82"/>
      </patternFill>
    </fill>
    <fill>
      <patternFill patternType="solid">
        <fgColor rgb="FFC3C6D5"/>
        <bgColor rgb="FFC3C6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top" wrapText="1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2" borderId="0" xfId="0" applyFont="1" applyFill="1" applyAlignment="1">
      <alignment horizontal="center" vertical="top" wrapText="1"/>
    </xf>
    <xf numFmtId="0" fontId="0" fillId="0" borderId="0" xfId="0"/>
    <xf numFmtId="14" fontId="1" fillId="2" borderId="0" xfId="0" applyNumberFormat="1" applyFont="1" applyFill="1" applyAlignment="1">
      <alignment horizontal="center" vertical="top" wrapText="1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0</xdr:colOff>
      <xdr:row>36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36289" cy="476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2"/>
  <sheetViews>
    <sheetView tabSelected="1" workbookViewId="0">
      <selection sqref="A1:A882"/>
    </sheetView>
  </sheetViews>
  <sheetFormatPr defaultRowHeight="12" x14ac:dyDescent="0.2"/>
  <cols>
    <col min="1" max="1" width="10.83203125" bestFit="1" customWidth="1"/>
    <col min="2" max="9" width="20.33203125" customWidth="1"/>
  </cols>
  <sheetData>
    <row r="1" spans="1:8" ht="56.25" x14ac:dyDescent="0.2">
      <c r="A1" s="1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6">
        <f>DATE(2018,7,31)</f>
        <v>43312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 x14ac:dyDescent="0.2">
      <c r="A3" s="16">
        <f>DATE(2018,8,1)</f>
        <v>43313</v>
      </c>
      <c r="B3" s="2">
        <v>1.9003782356152854E-2</v>
      </c>
      <c r="C3" s="2">
        <v>2.4582942356277115E-2</v>
      </c>
      <c r="D3" s="2">
        <v>2.8532534989111898E-2</v>
      </c>
      <c r="E3" s="2">
        <v>1.5564986279126281E-2</v>
      </c>
      <c r="F3" s="2">
        <v>1.8568454477607688E-2</v>
      </c>
      <c r="G3" s="2">
        <v>1.8682065271735659E-2</v>
      </c>
      <c r="H3" s="2">
        <v>2.1248593276390615E-2</v>
      </c>
    </row>
    <row r="4" spans="1:8" x14ac:dyDescent="0.2">
      <c r="A4" s="16">
        <f>DATE(2018,8,2)</f>
        <v>43314</v>
      </c>
      <c r="B4" s="2">
        <v>7.2285600039756481E-2</v>
      </c>
      <c r="C4" s="2">
        <v>4.9171927923108427E-2</v>
      </c>
      <c r="D4" s="2">
        <v>5.707321103374241E-2</v>
      </c>
      <c r="E4" s="2">
        <v>3.1132395246236119E-2</v>
      </c>
      <c r="F4" s="2">
        <v>3.7140356830223098E-2</v>
      </c>
      <c r="G4" s="2">
        <v>3.7367620739092722E-2</v>
      </c>
      <c r="H4" s="2">
        <v>4.2501701579933382E-2</v>
      </c>
    </row>
    <row r="5" spans="1:8" x14ac:dyDescent="0.2">
      <c r="A5" s="16">
        <f>DATE(2018,8,3)</f>
        <v>43315</v>
      </c>
      <c r="B5" s="2">
        <v>5.3232354429155748E-2</v>
      </c>
      <c r="C5" s="2">
        <v>7.3766958186083365E-2</v>
      </c>
      <c r="D5" s="2">
        <v>8.5622030456766751E-2</v>
      </c>
      <c r="E5" s="2">
        <v>4.6702227278405672E-2</v>
      </c>
      <c r="F5" s="2">
        <v>5.5715707698089638E-2</v>
      </c>
      <c r="G5" s="2">
        <v>5.6056667054127367E-2</v>
      </c>
      <c r="H5" s="2">
        <v>6.375932587003863E-2</v>
      </c>
    </row>
    <row r="6" spans="1:8" x14ac:dyDescent="0.2">
      <c r="A6" s="16">
        <f>DATE(2018,8,6)</f>
        <v>43318</v>
      </c>
      <c r="B6" s="2">
        <v>3.7997672061407251E-2</v>
      </c>
      <c r="C6" s="2">
        <v>9.8368034631191037E-2</v>
      </c>
      <c r="D6" s="2">
        <v>0.11417899558170408</v>
      </c>
      <c r="E6" s="2">
        <v>6.2274482752799898E-2</v>
      </c>
      <c r="F6" s="2">
        <v>7.4294507721517355E-2</v>
      </c>
      <c r="G6" s="2">
        <v>7.474920486898462E-2</v>
      </c>
      <c r="H6" s="2">
        <v>8.5021467106249915E-2</v>
      </c>
    </row>
    <row r="7" spans="1:8" x14ac:dyDescent="0.2">
      <c r="A7" s="16">
        <f>DATE(2018,8,7)</f>
        <v>43319</v>
      </c>
      <c r="B7" s="2">
        <v>0.12758551850451383</v>
      </c>
      <c r="C7" s="2">
        <v>0.12297515874468699</v>
      </c>
      <c r="D7" s="2">
        <v>0.14274410873265087</v>
      </c>
      <c r="E7" s="2">
        <v>7.7849162046628173E-2</v>
      </c>
      <c r="F7" s="2">
        <v>9.2876757540971688E-2</v>
      </c>
      <c r="G7" s="2">
        <v>9.3445234835964897E-2</v>
      </c>
      <c r="H7" s="2">
        <v>0.10628812624837725</v>
      </c>
    </row>
    <row r="8" spans="1:8" x14ac:dyDescent="0.2">
      <c r="A8" s="16">
        <f>DATE(2018,8,8)</f>
        <v>43320</v>
      </c>
      <c r="B8" s="2">
        <v>0.12821864816137118</v>
      </c>
      <c r="C8" s="2">
        <v>0.14758833201335975</v>
      </c>
      <c r="D8" s="2">
        <v>0.17131737223452514</v>
      </c>
      <c r="E8" s="2">
        <v>9.3426265537144282E-2</v>
      </c>
      <c r="F8" s="2">
        <v>0.11146245779702912</v>
      </c>
      <c r="G8" s="2">
        <v>0.11214475760745746</v>
      </c>
      <c r="H8" s="2">
        <v>0.12755930425640827</v>
      </c>
    </row>
    <row r="9" spans="1:8" x14ac:dyDescent="0.2">
      <c r="A9" s="16">
        <f>DATE(2018,8,9)</f>
        <v>43321</v>
      </c>
      <c r="B9" s="2">
        <v>9.2051116514291209E-2</v>
      </c>
      <c r="C9" s="2">
        <v>0.17220755592421977</v>
      </c>
      <c r="D9" s="2">
        <v>0.19989878841282227</v>
      </c>
      <c r="E9" s="2">
        <v>0.10900579360169083</v>
      </c>
      <c r="F9" s="2">
        <v>0.13005160913037717</v>
      </c>
      <c r="G9" s="2">
        <v>0.13084777383600699</v>
      </c>
      <c r="H9" s="2">
        <v>0.14883500209055267</v>
      </c>
    </row>
    <row r="10" spans="1:8" x14ac:dyDescent="0.2">
      <c r="A10" s="16">
        <f>DATE(2018,8,10)</f>
        <v>43322</v>
      </c>
      <c r="B10" s="2">
        <v>0.1376463444578091</v>
      </c>
      <c r="C10" s="2">
        <v>0.19683283196469947</v>
      </c>
      <c r="D10" s="2">
        <v>0.22848835959368152</v>
      </c>
      <c r="E10" s="2">
        <v>0.12458774661763261</v>
      </c>
      <c r="F10" s="2">
        <v>0.14864421218181434</v>
      </c>
      <c r="G10" s="2">
        <v>0.14955428417424699</v>
      </c>
      <c r="H10" s="2">
        <v>0.17011522071119778</v>
      </c>
    </row>
    <row r="11" spans="1:8" x14ac:dyDescent="0.2">
      <c r="A11" s="16">
        <f>DATE(2018,8,13)</f>
        <v>43325</v>
      </c>
      <c r="B11" s="2">
        <v>0.2250281297528689</v>
      </c>
      <c r="C11" s="2">
        <v>0.22146416162258653</v>
      </c>
      <c r="D11" s="2">
        <v>0.25708608810393052</v>
      </c>
      <c r="E11" s="2">
        <v>0.14017212496242326</v>
      </c>
      <c r="F11" s="2">
        <v>0.1672402675922946</v>
      </c>
      <c r="G11" s="2">
        <v>0.16826428927496639</v>
      </c>
      <c r="H11" s="2">
        <v>0.19139996107893076</v>
      </c>
    </row>
    <row r="12" spans="1:8" x14ac:dyDescent="0.2">
      <c r="A12" s="16">
        <f>DATE(2018,8,14)</f>
        <v>43326</v>
      </c>
      <c r="B12" s="2">
        <v>0.28693633901091253</v>
      </c>
      <c r="C12" s="2">
        <v>0.24610154638604609</v>
      </c>
      <c r="D12" s="2">
        <v>0.28569197627108522</v>
      </c>
      <c r="E12" s="2">
        <v>0.15575892901356081</v>
      </c>
      <c r="F12" s="2">
        <v>0.18583977600286072</v>
      </c>
      <c r="G12" s="2">
        <v>0.18697778979104296</v>
      </c>
      <c r="H12" s="2">
        <v>0.21268922415458302</v>
      </c>
    </row>
    <row r="13" spans="1:8" x14ac:dyDescent="0.2">
      <c r="A13" s="16">
        <f>DATE(2018,8,15)</f>
        <v>43327</v>
      </c>
      <c r="B13" s="2">
        <v>0.21043646969285401</v>
      </c>
      <c r="C13" s="2">
        <v>0.27074498774359856</v>
      </c>
      <c r="D13" s="2">
        <v>0.31430602642328331</v>
      </c>
      <c r="E13" s="2">
        <v>0.1713481591486099</v>
      </c>
      <c r="F13" s="2">
        <v>0.20444273805466651</v>
      </c>
      <c r="G13" s="2">
        <v>0.20569478637550986</v>
      </c>
      <c r="H13" s="2">
        <v>0.23398301089916362</v>
      </c>
    </row>
    <row r="14" spans="1:8" x14ac:dyDescent="0.2">
      <c r="A14" s="16">
        <f>DATE(2018,8,16)</f>
        <v>43328</v>
      </c>
      <c r="B14" s="2">
        <v>0.26863493486786183</v>
      </c>
      <c r="C14" s="2">
        <v>0.29539448718414185</v>
      </c>
      <c r="D14" s="2">
        <v>0.34292824088935081</v>
      </c>
      <c r="E14" s="2">
        <v>0.1869398157452018</v>
      </c>
      <c r="F14" s="2">
        <v>0.22304915438902118</v>
      </c>
      <c r="G14" s="2">
        <v>0.22441527968148911</v>
      </c>
      <c r="H14" s="2">
        <v>0.25528132227388145</v>
      </c>
    </row>
    <row r="15" spans="1:8" x14ac:dyDescent="0.2">
      <c r="A15" s="16">
        <f>DATE(2018,8,17)</f>
        <v>43329</v>
      </c>
      <c r="B15" s="2">
        <v>0.28146570306979424</v>
      </c>
      <c r="C15" s="2">
        <v>0.32005004619692912</v>
      </c>
      <c r="D15" s="2">
        <v>0.37155862199877987</v>
      </c>
      <c r="E15" s="2">
        <v>0.20253389918098996</v>
      </c>
      <c r="F15" s="2">
        <v>0.24165902564732278</v>
      </c>
      <c r="G15" s="2">
        <v>0.24313927036225813</v>
      </c>
      <c r="H15" s="2">
        <v>0.27658415924014523</v>
      </c>
    </row>
    <row r="16" spans="1:8" x14ac:dyDescent="0.2">
      <c r="A16" s="16">
        <f>DATE(2018,8,20)</f>
        <v>43332</v>
      </c>
      <c r="B16" s="2">
        <v>0.32162986567567664</v>
      </c>
      <c r="C16" s="2">
        <v>0.3447116662715688</v>
      </c>
      <c r="D16" s="2">
        <v>0.40019717208172878</v>
      </c>
      <c r="E16" s="2">
        <v>0.21813040983373891</v>
      </c>
      <c r="F16" s="2">
        <v>0.26027235247110259</v>
      </c>
      <c r="G16" s="2">
        <v>0.26186675907118317</v>
      </c>
      <c r="H16" s="2">
        <v>0.29789152275960795</v>
      </c>
    </row>
    <row r="17" spans="1:8" x14ac:dyDescent="0.2">
      <c r="A17" s="16">
        <f>DATE(2018,8,21)</f>
        <v>43333</v>
      </c>
      <c r="B17" s="2">
        <v>0.26348086375513891</v>
      </c>
      <c r="C17" s="2">
        <v>0.369379348898069</v>
      </c>
      <c r="D17" s="2">
        <v>0.42884389346899981</v>
      </c>
      <c r="E17" s="2">
        <v>0.23372934808123524</v>
      </c>
      <c r="F17" s="2">
        <v>0.27888913550200289</v>
      </c>
      <c r="G17" s="2">
        <v>0.28059774646176372</v>
      </c>
      <c r="H17" s="2">
        <v>0.31920341379407802</v>
      </c>
    </row>
    <row r="18" spans="1:8" x14ac:dyDescent="0.2">
      <c r="A18" s="16">
        <f>DATE(2018,8,22)</f>
        <v>43334</v>
      </c>
      <c r="B18" s="2">
        <v>0.2898151004194105</v>
      </c>
      <c r="C18" s="2">
        <v>0.39405309556677087</v>
      </c>
      <c r="D18" s="2">
        <v>0.45749878849206121</v>
      </c>
      <c r="E18" s="2">
        <v>0.24933071430131015</v>
      </c>
      <c r="F18" s="2">
        <v>0.29750937538177702</v>
      </c>
      <c r="G18" s="2">
        <v>0.29933223318765467</v>
      </c>
      <c r="H18" s="2">
        <v>0.34051983330558588</v>
      </c>
    </row>
    <row r="19" spans="1:8" x14ac:dyDescent="0.2">
      <c r="A19" s="16">
        <f>DATE(2018,8,23)</f>
        <v>43335</v>
      </c>
      <c r="B19" s="2">
        <v>0.17151878109888941</v>
      </c>
      <c r="C19" s="2">
        <v>0.41873290776839323</v>
      </c>
      <c r="D19" s="2">
        <v>0.48616185948306972</v>
      </c>
      <c r="E19" s="2">
        <v>0.26493450887190573</v>
      </c>
      <c r="F19" s="2">
        <v>0.31613307275231151</v>
      </c>
      <c r="G19" s="2">
        <v>0.31807021990257756</v>
      </c>
      <c r="H19" s="2">
        <v>0.36184078225638405</v>
      </c>
    </row>
    <row r="20" spans="1:8" x14ac:dyDescent="0.2">
      <c r="A20" s="16">
        <f>DATE(2018,8,24)</f>
        <v>43336</v>
      </c>
      <c r="B20" s="2">
        <v>0.24264694098470321</v>
      </c>
      <c r="C20" s="2">
        <v>0.44341878699400977</v>
      </c>
      <c r="D20" s="2">
        <v>0.51483310877484811</v>
      </c>
      <c r="E20" s="2">
        <v>0.2805407321709863</v>
      </c>
      <c r="F20" s="2">
        <v>0.33476022825562612</v>
      </c>
      <c r="G20" s="2">
        <v>0.33681170726040932</v>
      </c>
      <c r="H20" s="2">
        <v>0.38316626160890266</v>
      </c>
    </row>
    <row r="21" spans="1:8" x14ac:dyDescent="0.2">
      <c r="A21" s="16">
        <f>DATE(2018,8,27)</f>
        <v>43339</v>
      </c>
      <c r="B21" s="2">
        <v>0.33765596011450238</v>
      </c>
      <c r="C21" s="2">
        <v>0.46811073473509435</v>
      </c>
      <c r="D21" s="2">
        <v>0.54351253870086325</v>
      </c>
      <c r="E21" s="2">
        <v>0.2961493845765828</v>
      </c>
      <c r="F21" s="2">
        <v>0.35339084253382946</v>
      </c>
      <c r="G21" s="2">
        <v>0.35555669591513794</v>
      </c>
      <c r="H21" s="2">
        <v>0.40449627232579388</v>
      </c>
    </row>
    <row r="22" spans="1:8" x14ac:dyDescent="0.2">
      <c r="A22" s="16">
        <f>DATE(2018,8,28)</f>
        <v>43340</v>
      </c>
      <c r="B22" s="2">
        <v>0.38101544895727812</v>
      </c>
      <c r="C22" s="2">
        <v>0.49280875248345352</v>
      </c>
      <c r="D22" s="2">
        <v>0.57220015159524795</v>
      </c>
      <c r="E22" s="2">
        <v>0.31176046646679278</v>
      </c>
      <c r="F22" s="2">
        <v>0.37202491622916334</v>
      </c>
      <c r="G22" s="2">
        <v>0.37430518652088463</v>
      </c>
      <c r="H22" s="2">
        <v>0.42583081536990969</v>
      </c>
    </row>
    <row r="23" spans="1:8" x14ac:dyDescent="0.2">
      <c r="A23" s="16">
        <f>DATE(2018,8,29)</f>
        <v>43341</v>
      </c>
      <c r="B23" s="2">
        <v>0.44873064428667675</v>
      </c>
      <c r="C23" s="2">
        <v>0.51751284173127132</v>
      </c>
      <c r="D23" s="2">
        <v>0.60089594979282346</v>
      </c>
      <c r="E23" s="2">
        <v>0.32737397821975822</v>
      </c>
      <c r="F23" s="2">
        <v>0.39066244998398059</v>
      </c>
      <c r="G23" s="2">
        <v>0.39305717973188159</v>
      </c>
      <c r="H23" s="2">
        <v>0.4471698917043021</v>
      </c>
    </row>
    <row r="24" spans="1:8" x14ac:dyDescent="0.2">
      <c r="A24" s="16">
        <f>DATE(2018,8,30)</f>
        <v>43342</v>
      </c>
      <c r="B24" s="2">
        <v>0.3494183220205116</v>
      </c>
      <c r="C24" s="2">
        <v>0.54222300397110956</v>
      </c>
      <c r="D24" s="2">
        <v>0.62959993562905492</v>
      </c>
      <c r="E24" s="2">
        <v>0.34298992021366548</v>
      </c>
      <c r="F24" s="2">
        <v>0.40930344444076727</v>
      </c>
      <c r="G24" s="2">
        <v>0.41181267620249429</v>
      </c>
      <c r="H24" s="2">
        <v>0.46851350229224492</v>
      </c>
    </row>
    <row r="25" spans="1:8" x14ac:dyDescent="0.2">
      <c r="A25" s="16">
        <f>DATE(2018,8,31)</f>
        <v>43343</v>
      </c>
      <c r="B25" s="2">
        <v>0.44319075978931372</v>
      </c>
      <c r="C25" s="2">
        <v>0.56693924069588508</v>
      </c>
      <c r="D25" s="2">
        <v>0.65831211144009583</v>
      </c>
      <c r="E25" s="2">
        <v>0.35860829282681195</v>
      </c>
      <c r="F25" s="2">
        <v>0.42794790024212048</v>
      </c>
      <c r="G25" s="2">
        <v>0.43057167658719919</v>
      </c>
      <c r="H25" s="2">
        <v>0.48986164809718957</v>
      </c>
    </row>
    <row r="26" spans="1:8" x14ac:dyDescent="0.2">
      <c r="A26" s="16">
        <f>DATE(2018,9,3)</f>
        <v>43346</v>
      </c>
      <c r="B26" s="2">
        <v>0.4344852270077304</v>
      </c>
      <c r="C26" s="2">
        <v>0.59166155339889226</v>
      </c>
      <c r="D26" s="2">
        <v>0.6870324795627436</v>
      </c>
      <c r="E26" s="2">
        <v>0.39005518104620052</v>
      </c>
      <c r="F26" s="2">
        <v>0.46243331275805932</v>
      </c>
      <c r="G26" s="2">
        <v>0.46517210802783371</v>
      </c>
      <c r="H26" s="2">
        <v>0.52706201326231383</v>
      </c>
    </row>
    <row r="27" spans="1:8" x14ac:dyDescent="0.2">
      <c r="A27" s="16">
        <f>DATE(2018,9,4)</f>
        <v>43347</v>
      </c>
      <c r="B27" s="2">
        <v>0.45334061960056182</v>
      </c>
      <c r="C27" s="2">
        <v>0.61638994357378074</v>
      </c>
      <c r="D27" s="2">
        <v>0.71576104233448401</v>
      </c>
      <c r="E27" s="2">
        <v>0.4215119229970643</v>
      </c>
      <c r="F27" s="2">
        <v>0.4969305670341928</v>
      </c>
      <c r="G27" s="2">
        <v>0.49978446004041999</v>
      </c>
      <c r="H27" s="2">
        <v>0.56427614963923123</v>
      </c>
    </row>
    <row r="28" spans="1:8" x14ac:dyDescent="0.2">
      <c r="A28" s="16">
        <f>DATE(2018,9,5)</f>
        <v>43348</v>
      </c>
      <c r="B28" s="2">
        <v>0.52712990257530734</v>
      </c>
      <c r="C28" s="2">
        <v>0.64112441271457765</v>
      </c>
      <c r="D28" s="2">
        <v>0.74449780209344674</v>
      </c>
      <c r="E28" s="2">
        <v>0.45297852176704462</v>
      </c>
      <c r="F28" s="2">
        <v>0.53143966713680157</v>
      </c>
      <c r="G28" s="2">
        <v>0.53440873673185063</v>
      </c>
      <c r="H28" s="2">
        <v>0.60150406232593046</v>
      </c>
    </row>
    <row r="29" spans="1:8" x14ac:dyDescent="0.2">
      <c r="A29" s="16">
        <f>DATE(2018,9,6)</f>
        <v>43349</v>
      </c>
      <c r="B29" s="2">
        <v>0.63558303426209939</v>
      </c>
      <c r="C29" s="2">
        <v>0.66586496231566539</v>
      </c>
      <c r="D29" s="2">
        <v>0.77324276117842761</v>
      </c>
      <c r="E29" s="2">
        <v>0.48445498044471508</v>
      </c>
      <c r="F29" s="2">
        <v>0.56596061713356516</v>
      </c>
      <c r="G29" s="2">
        <v>0.56904494221041713</v>
      </c>
      <c r="H29" s="2">
        <v>0.63874575642224318</v>
      </c>
    </row>
    <row r="30" spans="1:8" x14ac:dyDescent="0.2">
      <c r="A30" s="16">
        <f>DATE(2018,9,10)</f>
        <v>43353</v>
      </c>
      <c r="B30" s="2">
        <v>0.63157651065242071</v>
      </c>
      <c r="C30" s="2">
        <v>0.69061159387180382</v>
      </c>
      <c r="D30" s="2">
        <v>0.80199592192893299</v>
      </c>
      <c r="E30" s="2">
        <v>0.51594130211964906</v>
      </c>
      <c r="F30" s="2">
        <v>0.60049342109356196</v>
      </c>
      <c r="G30" s="2">
        <v>0.60369308058585425</v>
      </c>
      <c r="H30" s="2">
        <v>0.67600123702993287</v>
      </c>
    </row>
    <row r="31" spans="1:8" x14ac:dyDescent="0.2">
      <c r="A31" s="16">
        <f>DATE(2018,9,11)</f>
        <v>43354</v>
      </c>
      <c r="B31" s="2">
        <v>0.62067480937366692</v>
      </c>
      <c r="C31" s="2">
        <v>0.71536430887810809</v>
      </c>
      <c r="D31" s="2">
        <v>0.83075728668509097</v>
      </c>
      <c r="E31" s="2">
        <v>0.54743748988235197</v>
      </c>
      <c r="F31" s="2">
        <v>0.63503808308724707</v>
      </c>
      <c r="G31" s="2">
        <v>0.63835315596927344</v>
      </c>
      <c r="H31" s="2">
        <v>0.71327050925260593</v>
      </c>
    </row>
    <row r="32" spans="1:8" x14ac:dyDescent="0.2">
      <c r="A32" s="16">
        <f>DATE(2018,9,12)</f>
        <v>43355</v>
      </c>
      <c r="B32" s="2">
        <v>0.57462451948930848</v>
      </c>
      <c r="C32" s="2">
        <v>0.74012310883007082</v>
      </c>
      <c r="D32" s="2">
        <v>0.85952685778769577</v>
      </c>
      <c r="E32" s="2">
        <v>0.57894354682430649</v>
      </c>
      <c r="F32" s="2">
        <v>0.66959460718649666</v>
      </c>
      <c r="G32" s="2">
        <v>0.67302517247322946</v>
      </c>
      <c r="H32" s="2">
        <v>0.7505535781958006</v>
      </c>
    </row>
    <row r="33" spans="1:8" x14ac:dyDescent="0.2">
      <c r="A33" s="16">
        <f>DATE(2018,9,13)</f>
        <v>43356</v>
      </c>
      <c r="B33" s="2">
        <v>0.48938943943699348</v>
      </c>
      <c r="C33" s="2">
        <v>0.7648879952235621</v>
      </c>
      <c r="D33" s="2">
        <v>0.88830463757825218</v>
      </c>
      <c r="E33" s="2">
        <v>0.61045947603799444</v>
      </c>
      <c r="F33" s="2">
        <v>0.70416299746456357</v>
      </c>
      <c r="G33" s="2">
        <v>0.70770913421169812</v>
      </c>
      <c r="H33" s="2">
        <v>0.78785044896692025</v>
      </c>
    </row>
    <row r="34" spans="1:8" x14ac:dyDescent="0.2">
      <c r="A34" s="16">
        <f>DATE(2018,9,14)</f>
        <v>43357</v>
      </c>
      <c r="B34" s="2">
        <v>0.52622967134448029</v>
      </c>
      <c r="C34" s="2">
        <v>0.7896589695547851</v>
      </c>
      <c r="D34" s="2">
        <v>0.91709062839888666</v>
      </c>
      <c r="E34" s="2">
        <v>0.64198528061683025</v>
      </c>
      <c r="F34" s="2">
        <v>0.73874325799612173</v>
      </c>
      <c r="G34" s="2">
        <v>0.74240504530005413</v>
      </c>
      <c r="H34" s="2">
        <v>0.82516112667527786</v>
      </c>
    </row>
    <row r="35" spans="1:8" x14ac:dyDescent="0.2">
      <c r="A35" s="16">
        <f>DATE(2018,9,17)</f>
        <v>43360</v>
      </c>
      <c r="B35" s="2">
        <v>0.52751571595994751</v>
      </c>
      <c r="C35" s="2">
        <v>0.81443603332036485</v>
      </c>
      <c r="D35" s="2">
        <v>0.94588483259243628</v>
      </c>
      <c r="E35" s="2">
        <v>0.67352096365522751</v>
      </c>
      <c r="F35" s="2">
        <v>0.77333539285722175</v>
      </c>
      <c r="G35" s="2">
        <v>0.77711290985509329</v>
      </c>
      <c r="H35" s="2">
        <v>0.86248561643207378</v>
      </c>
    </row>
    <row r="36" spans="1:8" x14ac:dyDescent="0.2">
      <c r="A36" s="16">
        <f>DATE(2018,9,18)</f>
        <v>43361</v>
      </c>
      <c r="B36" s="2">
        <v>0.47743911716411352</v>
      </c>
      <c r="C36" s="2">
        <v>0.83921918801723727</v>
      </c>
      <c r="D36" s="2">
        <v>0.97468725250235977</v>
      </c>
      <c r="E36" s="2">
        <v>0.70506652824853244</v>
      </c>
      <c r="F36" s="2">
        <v>0.80793940612533532</v>
      </c>
      <c r="G36" s="2">
        <v>0.81183273199503247</v>
      </c>
      <c r="H36" s="2">
        <v>0.89982392335037353</v>
      </c>
    </row>
    <row r="37" spans="1:8" x14ac:dyDescent="0.2">
      <c r="A37" s="16">
        <f>DATE(2018,9,19)</f>
        <v>43362</v>
      </c>
      <c r="B37" s="2">
        <v>0.5060090929290828</v>
      </c>
      <c r="C37" s="2">
        <v>0.86400843514273795</v>
      </c>
      <c r="D37" s="2">
        <v>1.0034978904728264</v>
      </c>
      <c r="E37" s="2">
        <v>0.73662197749309044</v>
      </c>
      <c r="F37" s="2">
        <v>0.84255530187931083</v>
      </c>
      <c r="G37" s="2">
        <v>0.84656451583950965</v>
      </c>
      <c r="H37" s="2">
        <v>0.93717605254515224</v>
      </c>
    </row>
    <row r="38" spans="1:8" x14ac:dyDescent="0.2">
      <c r="A38" s="16">
        <f>DATE(2018,9,20)</f>
        <v>43363</v>
      </c>
      <c r="B38" s="2">
        <v>0.55769819381967789</v>
      </c>
      <c r="C38" s="2">
        <v>0.88880377619457995</v>
      </c>
      <c r="D38" s="2">
        <v>1.0323167488486495</v>
      </c>
      <c r="E38" s="2">
        <v>0.7681873144862239</v>
      </c>
      <c r="F38" s="2">
        <v>0.87718308419943991</v>
      </c>
      <c r="G38" s="2">
        <v>0.88130826550958385</v>
      </c>
      <c r="H38" s="2">
        <v>0.97454200913329458</v>
      </c>
    </row>
    <row r="39" spans="1:8" x14ac:dyDescent="0.2">
      <c r="A39" s="16">
        <f>DATE(2018,9,21)</f>
        <v>43364</v>
      </c>
      <c r="B39" s="2">
        <v>0.5458863686592208</v>
      </c>
      <c r="C39" s="2">
        <v>0.91360521267080941</v>
      </c>
      <c r="D39" s="2">
        <v>1.0611438299753306</v>
      </c>
      <c r="E39" s="2">
        <v>0.79976254232618782</v>
      </c>
      <c r="F39" s="2">
        <v>0.91182275716736871</v>
      </c>
      <c r="G39" s="2">
        <v>0.91606398512775744</v>
      </c>
      <c r="H39" s="2">
        <v>1.0119217982335726</v>
      </c>
    </row>
    <row r="40" spans="1:8" x14ac:dyDescent="0.2">
      <c r="A40" s="16">
        <f>DATE(2018,9,24)</f>
        <v>43367</v>
      </c>
      <c r="B40" s="2">
        <v>0.80357013899381435</v>
      </c>
      <c r="C40" s="2">
        <v>0.93841274606987213</v>
      </c>
      <c r="D40" s="2">
        <v>1.0899791361990152</v>
      </c>
      <c r="E40" s="2">
        <v>0.83134766411228078</v>
      </c>
      <c r="F40" s="2">
        <v>0.94647432486618666</v>
      </c>
      <c r="G40" s="2">
        <v>0.95083167881790942</v>
      </c>
      <c r="H40" s="2">
        <v>1.0493154249666459</v>
      </c>
    </row>
    <row r="41" spans="1:8" x14ac:dyDescent="0.2">
      <c r="A41" s="16">
        <f>DATE(2018,9,25)</f>
        <v>43368</v>
      </c>
      <c r="B41" s="2">
        <v>1.0169842966039067</v>
      </c>
      <c r="C41" s="2">
        <v>0.9632263778905692</v>
      </c>
      <c r="D41" s="2">
        <v>1.1188226698665371</v>
      </c>
      <c r="E41" s="2">
        <v>0.86294268294466736</v>
      </c>
      <c r="F41" s="2">
        <v>0.98113779138031543</v>
      </c>
      <c r="G41" s="2">
        <v>0.98561135070533989</v>
      </c>
      <c r="H41" s="2">
        <v>1.0867228944550389</v>
      </c>
    </row>
    <row r="42" spans="1:8" x14ac:dyDescent="0.2">
      <c r="A42" s="16">
        <f>DATE(2018,9,26)</f>
        <v>43369</v>
      </c>
      <c r="B42" s="2">
        <v>0.98136086075566453</v>
      </c>
      <c r="C42" s="2">
        <v>0.98804610963207917</v>
      </c>
      <c r="D42" s="2">
        <v>1.1476744333253963</v>
      </c>
      <c r="E42" s="2">
        <v>0.89454760192455574</v>
      </c>
      <c r="F42" s="2">
        <v>1.0158131607956422</v>
      </c>
      <c r="G42" s="2">
        <v>1.0204030049168145</v>
      </c>
      <c r="H42" s="2">
        <v>1.1241442118232303</v>
      </c>
    </row>
    <row r="43" spans="1:8" x14ac:dyDescent="0.2">
      <c r="A43" s="16">
        <f>DATE(2018,9,27)</f>
        <v>43370</v>
      </c>
      <c r="B43" s="2">
        <v>0.79667496132473925</v>
      </c>
      <c r="C43" s="2">
        <v>1.0128719427939359</v>
      </c>
      <c r="D43" s="2">
        <v>1.1765344289237589</v>
      </c>
      <c r="E43" s="2">
        <v>0.92616242415410888</v>
      </c>
      <c r="F43" s="2">
        <v>1.0505004371994531</v>
      </c>
      <c r="G43" s="2">
        <v>1.0552066455804754</v>
      </c>
      <c r="H43" s="2">
        <v>1.1615793821975862</v>
      </c>
    </row>
    <row r="44" spans="1:8" x14ac:dyDescent="0.2">
      <c r="A44" s="16">
        <f>DATE(2018,9,28)</f>
        <v>43371</v>
      </c>
      <c r="B44" s="2">
        <v>0.86387573880797319</v>
      </c>
      <c r="C44" s="2">
        <v>1.0377038788760506</v>
      </c>
      <c r="D44" s="2">
        <v>1.2054026590104572</v>
      </c>
      <c r="E44" s="2">
        <v>0.95778715273646675</v>
      </c>
      <c r="F44" s="2">
        <v>1.0851996246804108</v>
      </c>
      <c r="G44" s="2">
        <v>1.0900222768259082</v>
      </c>
      <c r="H44" s="2">
        <v>1.1990284107063154</v>
      </c>
    </row>
    <row r="45" spans="1:8" x14ac:dyDescent="0.2">
      <c r="A45" s="16">
        <f>DATE(2018,10,1)</f>
        <v>43374</v>
      </c>
      <c r="B45" s="2">
        <v>0.74466929560574879</v>
      </c>
      <c r="C45" s="2">
        <v>1.06254191937869</v>
      </c>
      <c r="D45" s="2">
        <v>1.2342791259350117</v>
      </c>
      <c r="E45" s="2">
        <v>0.99182507927442209</v>
      </c>
      <c r="F45" s="2">
        <v>1.12231712112838</v>
      </c>
      <c r="G45" s="2">
        <v>1.1272564141235675</v>
      </c>
      <c r="H45" s="2">
        <v>1.2389004705972262</v>
      </c>
    </row>
    <row r="46" spans="1:8" x14ac:dyDescent="0.2">
      <c r="A46" s="16">
        <f>DATE(2018,10,2)</f>
        <v>43375</v>
      </c>
      <c r="B46" s="2">
        <v>0.69499829549632963</v>
      </c>
      <c r="C46" s="2">
        <v>1.0874237687487076</v>
      </c>
      <c r="D46" s="2">
        <v>1.2632016005542868</v>
      </c>
      <c r="E46" s="2">
        <v>1.0258744817022158</v>
      </c>
      <c r="F46" s="2">
        <v>1.1594482467579548</v>
      </c>
      <c r="G46" s="2">
        <v>1.1645042657418836</v>
      </c>
      <c r="H46" s="2">
        <v>1.2787882399389661</v>
      </c>
    </row>
    <row r="47" spans="1:8" x14ac:dyDescent="0.2">
      <c r="A47" s="16">
        <f>DATE(2018,10,3)</f>
        <v>43376</v>
      </c>
      <c r="B47" s="2">
        <v>0.64248810458202854</v>
      </c>
      <c r="C47" s="2">
        <v>1.112311744091965</v>
      </c>
      <c r="D47" s="2">
        <v>1.2921323382791394</v>
      </c>
      <c r="E47" s="2">
        <v>1.0599353638889308</v>
      </c>
      <c r="F47" s="2">
        <v>1.1965930065736208</v>
      </c>
      <c r="G47" s="2">
        <v>1.2017658367321937</v>
      </c>
      <c r="H47" s="2">
        <v>1.318691724920984</v>
      </c>
    </row>
    <row r="48" spans="1:8" x14ac:dyDescent="0.2">
      <c r="A48" s="16">
        <f>DATE(2018,10,4)</f>
        <v>43377</v>
      </c>
      <c r="B48" s="2">
        <v>0.85147035459423037</v>
      </c>
      <c r="C48" s="2">
        <v>1.1372058469167001</v>
      </c>
      <c r="D48" s="2">
        <v>1.3210713414703479</v>
      </c>
      <c r="E48" s="2">
        <v>1.0940077297050044</v>
      </c>
      <c r="F48" s="2">
        <v>1.2337514055817511</v>
      </c>
      <c r="G48" s="2">
        <v>1.2390411321477446</v>
      </c>
      <c r="H48" s="2">
        <v>1.3586109317352157</v>
      </c>
    </row>
    <row r="49" spans="1:8" x14ac:dyDescent="0.2">
      <c r="A49" s="16">
        <f>DATE(2018,10,5)</f>
        <v>43378</v>
      </c>
      <c r="B49" s="2">
        <v>0.94629141335715872</v>
      </c>
      <c r="C49" s="2">
        <v>1.1621060787315285</v>
      </c>
      <c r="D49" s="2">
        <v>1.3500186124893343</v>
      </c>
      <c r="E49" s="2">
        <v>1.128091583022095</v>
      </c>
      <c r="F49" s="2">
        <v>1.2709234487904952</v>
      </c>
      <c r="G49" s="2">
        <v>1.2763301570435592</v>
      </c>
      <c r="H49" s="2">
        <v>1.3985458665759731</v>
      </c>
    </row>
    <row r="50" spans="1:8" x14ac:dyDescent="0.2">
      <c r="A50" s="16">
        <f>DATE(2018,10,8)</f>
        <v>43381</v>
      </c>
      <c r="B50" s="2">
        <v>0.9018833035202567</v>
      </c>
      <c r="C50" s="2">
        <v>1.1870124410453986</v>
      </c>
      <c r="D50" s="2">
        <v>1.3789741536982092</v>
      </c>
      <c r="E50" s="2">
        <v>1.1621869277132379</v>
      </c>
      <c r="F50" s="2">
        <v>1.3081091412098678</v>
      </c>
      <c r="G50" s="2">
        <v>1.3136329164765703</v>
      </c>
      <c r="H50" s="2">
        <v>1.4384965356400548</v>
      </c>
    </row>
    <row r="51" spans="1:8" x14ac:dyDescent="0.2">
      <c r="A51" s="16">
        <f>DATE(2018,10,9)</f>
        <v>43382</v>
      </c>
      <c r="B51" s="2">
        <v>1.0883795580637123</v>
      </c>
      <c r="C51" s="2">
        <v>1.2119249353676587</v>
      </c>
      <c r="D51" s="2">
        <v>1.4079379674597492</v>
      </c>
      <c r="E51" s="2">
        <v>1.1962937676527341</v>
      </c>
      <c r="F51" s="2">
        <v>1.3453084878517263</v>
      </c>
      <c r="G51" s="2">
        <v>1.3509494155055979</v>
      </c>
      <c r="H51" s="2">
        <v>1.4784629451267017</v>
      </c>
    </row>
    <row r="52" spans="1:8" x14ac:dyDescent="0.2">
      <c r="A52" s="16">
        <f>DATE(2018,10,10)</f>
        <v>43383</v>
      </c>
      <c r="B52" s="2">
        <v>0.98259744211668387</v>
      </c>
      <c r="C52" s="2">
        <v>1.2368435632080343</v>
      </c>
      <c r="D52" s="2">
        <v>1.4369100561374193</v>
      </c>
      <c r="E52" s="2">
        <v>1.2304121067162388</v>
      </c>
      <c r="F52" s="2">
        <v>1.3825214937297714</v>
      </c>
      <c r="G52" s="2">
        <v>1.3882796591912827</v>
      </c>
      <c r="H52" s="2">
        <v>1.5184451012375755</v>
      </c>
    </row>
    <row r="53" spans="1:8" x14ac:dyDescent="0.2">
      <c r="A53" s="16">
        <f>DATE(2018,10,11)</f>
        <v>43384</v>
      </c>
      <c r="B53" s="2">
        <v>0.99128318959649242</v>
      </c>
      <c r="C53" s="2">
        <v>1.2617683260766066</v>
      </c>
      <c r="D53" s="2">
        <v>1.4658904220953284</v>
      </c>
      <c r="E53" s="2">
        <v>1.2645419487806508</v>
      </c>
      <c r="F53" s="2">
        <v>1.4197481638595466</v>
      </c>
      <c r="G53" s="2">
        <v>1.425623652596153</v>
      </c>
      <c r="H53" s="2">
        <v>1.5584430101767799</v>
      </c>
    </row>
    <row r="54" spans="1:8" x14ac:dyDescent="0.2">
      <c r="A54" s="16">
        <f>DATE(2018,10,15)</f>
        <v>43388</v>
      </c>
      <c r="B54" s="2">
        <v>1.0463951476943789</v>
      </c>
      <c r="C54" s="2">
        <v>1.2866992254838339</v>
      </c>
      <c r="D54" s="2">
        <v>1.4948790676982959</v>
      </c>
      <c r="E54" s="2">
        <v>1.2986832977242235</v>
      </c>
      <c r="F54" s="2">
        <v>1.4569885032584384</v>
      </c>
      <c r="G54" s="2">
        <v>1.462981400784602</v>
      </c>
      <c r="H54" s="2">
        <v>1.5984566781509058</v>
      </c>
    </row>
    <row r="55" spans="1:8" x14ac:dyDescent="0.2">
      <c r="A55" s="16">
        <f>DATE(2018,10,16)</f>
        <v>43389</v>
      </c>
      <c r="B55" s="2">
        <v>1.3212822379234712</v>
      </c>
      <c r="C55" s="2">
        <v>1.311636262940552</v>
      </c>
      <c r="D55" s="2">
        <v>1.5238759953118075</v>
      </c>
      <c r="E55" s="2">
        <v>1.332836157426498</v>
      </c>
      <c r="F55" s="2">
        <v>1.4942425169456541</v>
      </c>
      <c r="G55" s="2">
        <v>1.5003529088228662</v>
      </c>
      <c r="H55" s="2">
        <v>1.6384861113689198</v>
      </c>
    </row>
    <row r="56" spans="1:8" x14ac:dyDescent="0.2">
      <c r="A56" s="16">
        <f>DATE(2018,10,17)</f>
        <v>43390</v>
      </c>
      <c r="B56" s="2">
        <v>1.3878696710516225</v>
      </c>
      <c r="C56" s="2">
        <v>1.3365794399579523</v>
      </c>
      <c r="D56" s="2">
        <v>1.5528812073020148</v>
      </c>
      <c r="E56" s="2">
        <v>1.3670005317683254</v>
      </c>
      <c r="F56" s="2">
        <v>1.5315102099422662</v>
      </c>
      <c r="G56" s="2">
        <v>1.5377381817790692</v>
      </c>
      <c r="H56" s="2">
        <v>1.6785313160422977</v>
      </c>
    </row>
    <row r="57" spans="1:8" x14ac:dyDescent="0.2">
      <c r="A57" s="16">
        <f>DATE(2018,10,18)</f>
        <v>43391</v>
      </c>
      <c r="B57" s="2">
        <v>1.2988852763127001</v>
      </c>
      <c r="C57" s="2">
        <v>1.3615287580476254</v>
      </c>
      <c r="D57" s="2">
        <v>1.581894706035758</v>
      </c>
      <c r="E57" s="2">
        <v>1.4011764246318892</v>
      </c>
      <c r="F57" s="2">
        <v>1.5687915872711677</v>
      </c>
      <c r="G57" s="2">
        <v>1.5751372247232001</v>
      </c>
      <c r="H57" s="2">
        <v>1.7185922983849355</v>
      </c>
    </row>
    <row r="58" spans="1:8" x14ac:dyDescent="0.2">
      <c r="A58" s="16">
        <f>DATE(2018,10,19)</f>
        <v>43392</v>
      </c>
      <c r="B58" s="2">
        <v>1.2998349707979751</v>
      </c>
      <c r="C58" s="2">
        <v>1.3864842187215176</v>
      </c>
      <c r="D58" s="2">
        <v>1.6109164938805429</v>
      </c>
      <c r="E58" s="2">
        <v>1.4353638399006385</v>
      </c>
      <c r="F58" s="2">
        <v>1.6060866539571172</v>
      </c>
      <c r="G58" s="2">
        <v>1.6125500427271122</v>
      </c>
      <c r="H58" s="2">
        <v>1.758669064613172</v>
      </c>
    </row>
    <row r="59" spans="1:8" x14ac:dyDescent="0.2">
      <c r="A59" s="16">
        <f>DATE(2018,10,22)</f>
        <v>43395</v>
      </c>
      <c r="B59" s="2">
        <v>1.343797911344935</v>
      </c>
      <c r="C59" s="2">
        <v>1.4114458234919525</v>
      </c>
      <c r="D59" s="2">
        <v>1.6399465732045426</v>
      </c>
      <c r="E59" s="2">
        <v>1.4695627814593548</v>
      </c>
      <c r="F59" s="2">
        <v>1.6433954150267382</v>
      </c>
      <c r="G59" s="2">
        <v>1.6499766408645256</v>
      </c>
      <c r="H59" s="2">
        <v>1.798761620945788</v>
      </c>
    </row>
    <row r="60" spans="1:8" x14ac:dyDescent="0.2">
      <c r="A60" s="16">
        <f>DATE(2018,10,23)</f>
        <v>43396</v>
      </c>
      <c r="B60" s="2">
        <v>1.3655320653461978</v>
      </c>
      <c r="C60" s="2">
        <v>1.4364135738716088</v>
      </c>
      <c r="D60" s="2">
        <v>1.6689849463766393</v>
      </c>
      <c r="E60" s="2">
        <v>1.5037732531941295</v>
      </c>
      <c r="F60" s="2">
        <v>1.6807178755084531</v>
      </c>
      <c r="G60" s="2">
        <v>1.6874170242110242</v>
      </c>
      <c r="H60" s="2">
        <v>1.8388699736040515</v>
      </c>
    </row>
    <row r="61" spans="1:8" x14ac:dyDescent="0.2">
      <c r="A61" s="16">
        <f>DATE(2018,10,24)</f>
        <v>43397</v>
      </c>
      <c r="B61" s="2">
        <v>1.1654136305297547</v>
      </c>
      <c r="C61" s="2">
        <v>1.4613874713735431</v>
      </c>
      <c r="D61" s="2">
        <v>1.69803161576636</v>
      </c>
      <c r="E61" s="2">
        <v>1.537995258992364</v>
      </c>
      <c r="F61" s="2">
        <v>1.7180540404325484</v>
      </c>
      <c r="G61" s="2">
        <v>1.7248711978440581</v>
      </c>
      <c r="H61" s="2">
        <v>1.8789941288116507</v>
      </c>
    </row>
    <row r="62" spans="1:8" x14ac:dyDescent="0.2">
      <c r="A62" s="16">
        <f>DATE(2018,10,25)</f>
        <v>43398</v>
      </c>
      <c r="B62" s="2">
        <v>1.3064234762894866</v>
      </c>
      <c r="C62" s="2">
        <v>1.4863675175112112</v>
      </c>
      <c r="D62" s="2">
        <v>1.7270865837439198</v>
      </c>
      <c r="E62" s="2">
        <v>1.57222880274277</v>
      </c>
      <c r="F62" s="2">
        <v>1.7554039148311551</v>
      </c>
      <c r="G62" s="2">
        <v>1.7623391668429855</v>
      </c>
      <c r="H62" s="2">
        <v>1.9191340927947387</v>
      </c>
    </row>
    <row r="63" spans="1:8" x14ac:dyDescent="0.2">
      <c r="A63" s="16">
        <f>DATE(2018,10,26)</f>
        <v>43399</v>
      </c>
      <c r="B63" s="2">
        <v>1.471452678405627</v>
      </c>
      <c r="C63" s="2">
        <v>1.5113537137984023</v>
      </c>
      <c r="D63" s="2">
        <v>1.7561498526802219</v>
      </c>
      <c r="E63" s="2">
        <v>1.6064738883353691</v>
      </c>
      <c r="F63" s="2">
        <v>1.7927675037382906</v>
      </c>
      <c r="G63" s="2">
        <v>1.799820936288965</v>
      </c>
      <c r="H63" s="2">
        <v>1.9592898717819107</v>
      </c>
    </row>
    <row r="64" spans="1:8" x14ac:dyDescent="0.2">
      <c r="A64" s="16">
        <f>DATE(2018,10,29)</f>
        <v>43402</v>
      </c>
      <c r="B64" s="2">
        <v>1.2379564394925824</v>
      </c>
      <c r="C64" s="2">
        <v>1.5363460617493274</v>
      </c>
      <c r="D64" s="2">
        <v>1.7852214249468368</v>
      </c>
      <c r="E64" s="2">
        <v>1.6407305196615152</v>
      </c>
      <c r="F64" s="2">
        <v>1.8301448121897712</v>
      </c>
      <c r="G64" s="2">
        <v>1.8373165112651302</v>
      </c>
      <c r="H64" s="2">
        <v>1.9994614720042492</v>
      </c>
    </row>
    <row r="65" spans="1:8" x14ac:dyDescent="0.2">
      <c r="A65" s="16">
        <f>DATE(2018,10,30)</f>
        <v>43403</v>
      </c>
      <c r="B65" s="2">
        <v>1.3089164243133</v>
      </c>
      <c r="C65" s="2">
        <v>1.5613445628785083</v>
      </c>
      <c r="D65" s="2">
        <v>1.8143013029159993</v>
      </c>
      <c r="E65" s="2">
        <v>1.6749987006138056</v>
      </c>
      <c r="F65" s="2">
        <v>1.867535845223256</v>
      </c>
      <c r="G65" s="2">
        <v>1.8748258968563469</v>
      </c>
      <c r="H65" s="2">
        <v>2.0396488996952344</v>
      </c>
    </row>
    <row r="66" spans="1:8" x14ac:dyDescent="0.2">
      <c r="A66" s="16">
        <f>DATE(2018,10,31)</f>
        <v>43404</v>
      </c>
      <c r="B66" s="2">
        <v>1.538277535155097</v>
      </c>
      <c r="C66" s="2">
        <v>1.5863492187008887</v>
      </c>
      <c r="D66" s="2">
        <v>1.8433894889606559</v>
      </c>
      <c r="E66" s="2">
        <v>1.7092784350862145</v>
      </c>
      <c r="F66" s="2">
        <v>1.9049406078783138</v>
      </c>
      <c r="G66" s="2">
        <v>1.9123490981494573</v>
      </c>
      <c r="H66" s="2">
        <v>2.0798521610908338</v>
      </c>
    </row>
    <row r="67" spans="1:8" x14ac:dyDescent="0.2">
      <c r="A67" s="16">
        <f>DATE(2018,11,1)</f>
        <v>43405</v>
      </c>
      <c r="B67" s="2">
        <v>1.6219495763670766</v>
      </c>
      <c r="C67" s="2">
        <v>1.6113600307317899</v>
      </c>
      <c r="D67" s="2">
        <v>1.8724859854543974</v>
      </c>
      <c r="E67" s="2">
        <v>1.7123787072319763</v>
      </c>
      <c r="F67" s="2">
        <v>1.9111071435840232</v>
      </c>
      <c r="G67" s="2">
        <v>1.9186318511013489</v>
      </c>
      <c r="H67" s="2">
        <v>2.0887648204857223</v>
      </c>
    </row>
    <row r="68" spans="1:8" x14ac:dyDescent="0.2">
      <c r="A68" s="16">
        <f>DATE(2018,11,5)</f>
        <v>43409</v>
      </c>
      <c r="B68" s="2">
        <v>1.6616586770321407</v>
      </c>
      <c r="C68" s="2">
        <v>1.6363770004868661</v>
      </c>
      <c r="D68" s="2">
        <v>1.9015907947715016</v>
      </c>
      <c r="E68" s="2">
        <v>1.7154790738793224</v>
      </c>
      <c r="F68" s="2">
        <v>1.9172740524430187</v>
      </c>
      <c r="G68" s="2">
        <v>1.9249149913761254</v>
      </c>
      <c r="H68" s="2">
        <v>2.0976782580508058</v>
      </c>
    </row>
    <row r="69" spans="1:8" x14ac:dyDescent="0.2">
      <c r="A69" s="16">
        <f>DATE(2018,11,6)</f>
        <v>43410</v>
      </c>
      <c r="B69" s="2">
        <v>1.6414677765694163</v>
      </c>
      <c r="C69" s="2">
        <v>1.661400129482149</v>
      </c>
      <c r="D69" s="2">
        <v>1.9307039192869357</v>
      </c>
      <c r="E69" s="2">
        <v>1.7185795350310951</v>
      </c>
      <c r="F69" s="2">
        <v>1.923441334477838</v>
      </c>
      <c r="G69" s="2">
        <v>1.9311985189976566</v>
      </c>
      <c r="H69" s="2">
        <v>2.1065924738539854</v>
      </c>
    </row>
    <row r="70" spans="1:8" x14ac:dyDescent="0.2">
      <c r="A70" s="16">
        <f>DATE(2018,11,7)</f>
        <v>43411</v>
      </c>
      <c r="B70" s="2">
        <v>1.5532055453453264</v>
      </c>
      <c r="C70" s="2">
        <v>1.6864294192340701</v>
      </c>
      <c r="D70" s="2">
        <v>1.959825361376355</v>
      </c>
      <c r="E70" s="2">
        <v>1.7216800906902252</v>
      </c>
      <c r="F70" s="2">
        <v>1.929608989711129</v>
      </c>
      <c r="G70" s="2">
        <v>1.9374824339898344</v>
      </c>
      <c r="H70" s="2">
        <v>2.1155074679632735</v>
      </c>
    </row>
    <row r="71" spans="1:8" x14ac:dyDescent="0.2">
      <c r="A71" s="16">
        <f>DATE(2018,11,8)</f>
        <v>43412</v>
      </c>
      <c r="B71" s="2">
        <v>1.5450342157117269</v>
      </c>
      <c r="C71" s="2">
        <v>1.7114648712594382</v>
      </c>
      <c r="D71" s="2">
        <v>1.9889551234160585</v>
      </c>
      <c r="E71" s="2">
        <v>1.7247807408595772</v>
      </c>
      <c r="F71" s="2">
        <v>1.9357770181654299</v>
      </c>
      <c r="G71" s="2">
        <v>1.9437667363765287</v>
      </c>
      <c r="H71" s="2">
        <v>2.1244232404465935</v>
      </c>
    </row>
    <row r="72" spans="1:8" x14ac:dyDescent="0.2">
      <c r="A72" s="16">
        <f>DATE(2018,11,9)</f>
        <v>43413</v>
      </c>
      <c r="B72" s="2">
        <v>1.5684006571095477</v>
      </c>
      <c r="C72" s="2">
        <v>1.7365064870754177</v>
      </c>
      <c r="D72" s="2">
        <v>2.0180932077830338</v>
      </c>
      <c r="E72" s="2">
        <v>1.7278814855420377</v>
      </c>
      <c r="F72" s="2">
        <v>1.9419454198633446</v>
      </c>
      <c r="G72" s="2">
        <v>1.9500514261816093</v>
      </c>
      <c r="H72" s="2">
        <v>2.133339791371891</v>
      </c>
    </row>
    <row r="73" spans="1:8" x14ac:dyDescent="0.2">
      <c r="A73" s="16">
        <f>DATE(2018,11,12)</f>
        <v>43416</v>
      </c>
      <c r="B73" s="2">
        <v>1.5521074610967522</v>
      </c>
      <c r="C73" s="2">
        <v>1.7615542681995278</v>
      </c>
      <c r="D73" s="2">
        <v>2.0472396168549789</v>
      </c>
      <c r="E73" s="2">
        <v>1.730982324740471</v>
      </c>
      <c r="F73" s="2">
        <v>1.948114194827455</v>
      </c>
      <c r="G73" s="2">
        <v>1.9563365034289903</v>
      </c>
      <c r="H73" s="2">
        <v>2.1422571208071561</v>
      </c>
    </row>
    <row r="74" spans="1:8" x14ac:dyDescent="0.2">
      <c r="A74" s="16">
        <f>DATE(2018,11,13)</f>
        <v>43417</v>
      </c>
      <c r="B74" s="2">
        <v>1.4385002582971929</v>
      </c>
      <c r="C74" s="2">
        <v>1.7866082161497101</v>
      </c>
      <c r="D74" s="2">
        <v>2.0763943530102358</v>
      </c>
      <c r="E74" s="2">
        <v>1.7340832584577637</v>
      </c>
      <c r="F74" s="2">
        <v>1.954283343080343</v>
      </c>
      <c r="G74" s="2">
        <v>1.9626219681425416</v>
      </c>
      <c r="H74" s="2">
        <v>2.1511752288203567</v>
      </c>
    </row>
    <row r="75" spans="1:8" x14ac:dyDescent="0.2">
      <c r="A75" s="16">
        <f>DATE(2018,11,14)</f>
        <v>43418</v>
      </c>
      <c r="B75" s="2">
        <v>1.5492979482444991</v>
      </c>
      <c r="C75" s="2">
        <v>1.8116683324442384</v>
      </c>
      <c r="D75" s="2">
        <v>2.1055574186278569</v>
      </c>
      <c r="E75" s="2">
        <v>1.7371842866968024</v>
      </c>
      <c r="F75" s="2">
        <v>1.9604528646446131</v>
      </c>
      <c r="G75" s="2">
        <v>1.9689078203461552</v>
      </c>
      <c r="H75" s="2">
        <v>2.1600941154794606</v>
      </c>
    </row>
    <row r="76" spans="1:8" x14ac:dyDescent="0.2">
      <c r="A76" s="16">
        <f>DATE(2018,11,16)</f>
        <v>43420</v>
      </c>
      <c r="B76" s="2">
        <v>1.7405624605160375</v>
      </c>
      <c r="C76" s="2">
        <v>1.8367346186017652</v>
      </c>
      <c r="D76" s="2">
        <v>2.1347288160875388</v>
      </c>
      <c r="E76" s="2">
        <v>1.7402854094604736</v>
      </c>
      <c r="F76" s="2">
        <v>1.9666227595428243</v>
      </c>
      <c r="G76" s="2">
        <v>1.9751940600637008</v>
      </c>
      <c r="H76" s="2">
        <v>2.1690137808524579</v>
      </c>
    </row>
    <row r="77" spans="1:8" x14ac:dyDescent="0.2">
      <c r="A77" s="16">
        <f>DATE(2018,11,19)</f>
        <v>43423</v>
      </c>
      <c r="B77" s="2">
        <v>1.660906835564635</v>
      </c>
      <c r="C77" s="2">
        <v>1.8618070761413421</v>
      </c>
      <c r="D77" s="2">
        <v>2.1639085477696662</v>
      </c>
      <c r="E77" s="2">
        <v>1.7433866267516418</v>
      </c>
      <c r="F77" s="2">
        <v>1.9727930277975814</v>
      </c>
      <c r="G77" s="2">
        <v>1.9814806873190927</v>
      </c>
      <c r="H77" s="2">
        <v>2.1779342250073164</v>
      </c>
    </row>
    <row r="78" spans="1:8" x14ac:dyDescent="0.2">
      <c r="A78" s="16">
        <f>DATE(2018,11,20)</f>
        <v>43424</v>
      </c>
      <c r="B78" s="2">
        <v>1.5971783785431626</v>
      </c>
      <c r="C78" s="2">
        <v>1.886885706582353</v>
      </c>
      <c r="D78" s="2">
        <v>2.1930966160553345</v>
      </c>
      <c r="E78" s="2">
        <v>1.7464879385732157</v>
      </c>
      <c r="F78" s="2">
        <v>1.9789636694314883</v>
      </c>
      <c r="G78" s="2">
        <v>1.9877677021362228</v>
      </c>
      <c r="H78" s="2">
        <v>2.1868554480120705</v>
      </c>
    </row>
    <row r="79" spans="1:8" x14ac:dyDescent="0.2">
      <c r="A79" s="16">
        <f>DATE(2018,11,21)</f>
        <v>43425</v>
      </c>
      <c r="B79" s="2">
        <v>1.5061758830230199</v>
      </c>
      <c r="C79" s="2">
        <v>1.9119705114446051</v>
      </c>
      <c r="D79" s="2">
        <v>2.2222930233262828</v>
      </c>
      <c r="E79" s="2">
        <v>1.7495893449280375</v>
      </c>
      <c r="F79" s="2">
        <v>1.9851346844671269</v>
      </c>
      <c r="G79" s="2">
        <v>1.9940551045389387</v>
      </c>
      <c r="H79" s="2">
        <v>2.1957774499346883</v>
      </c>
    </row>
    <row r="80" spans="1:8" x14ac:dyDescent="0.2">
      <c r="A80" s="16">
        <f>DATE(2018,11,22)</f>
        <v>43426</v>
      </c>
      <c r="B80" s="2">
        <v>1.490416890158186</v>
      </c>
      <c r="C80" s="2">
        <v>1.9370614922482601</v>
      </c>
      <c r="D80" s="2">
        <v>2.2514977719649609</v>
      </c>
      <c r="E80" s="2">
        <v>1.752690845819016</v>
      </c>
      <c r="F80" s="2">
        <v>1.9913060729271237</v>
      </c>
      <c r="G80" s="2">
        <v>2.000342894551177</v>
      </c>
      <c r="H80" s="2">
        <v>2.204700230843204</v>
      </c>
    </row>
    <row r="81" spans="1:8" x14ac:dyDescent="0.2">
      <c r="A81" s="16">
        <f>DATE(2018,11,23)</f>
        <v>43427</v>
      </c>
      <c r="B81" s="2">
        <v>1.2443174140136293</v>
      </c>
      <c r="C81" s="2">
        <v>1.9621586505138344</v>
      </c>
      <c r="D81" s="2">
        <v>2.2807108643544627</v>
      </c>
      <c r="E81" s="2">
        <v>1.7557924412490378</v>
      </c>
      <c r="F81" s="2">
        <v>1.9974778348340383</v>
      </c>
      <c r="G81" s="2">
        <v>2.0066310721968517</v>
      </c>
      <c r="H81" s="2">
        <v>2.21362379080563</v>
      </c>
    </row>
    <row r="82" spans="1:8" x14ac:dyDescent="0.2">
      <c r="A82" s="16">
        <f>DATE(2018,11,26)</f>
        <v>43430</v>
      </c>
      <c r="B82" s="2">
        <v>0.95411650020966743</v>
      </c>
      <c r="C82" s="2">
        <v>1.9872619877622455</v>
      </c>
      <c r="D82" s="2">
        <v>2.3099323028786145</v>
      </c>
      <c r="E82" s="2">
        <v>1.7588941312209669</v>
      </c>
      <c r="F82" s="2">
        <v>2.0036499702104749</v>
      </c>
      <c r="G82" s="2">
        <v>2.0129196374998104</v>
      </c>
      <c r="H82" s="2">
        <v>2.2225481298899785</v>
      </c>
    </row>
    <row r="83" spans="1:8" x14ac:dyDescent="0.2">
      <c r="A83" s="16">
        <f>DATE(2018,11,27)</f>
        <v>43431</v>
      </c>
      <c r="B83" s="2">
        <v>1.1398114500311918</v>
      </c>
      <c r="C83" s="2">
        <v>2.0123715055147651</v>
      </c>
      <c r="D83" s="2">
        <v>2.3391620899218646</v>
      </c>
      <c r="E83" s="2">
        <v>1.7619959157376908</v>
      </c>
      <c r="F83" s="2">
        <v>2.0098224790790598</v>
      </c>
      <c r="G83" s="2">
        <v>2.0192085904839896</v>
      </c>
      <c r="H83" s="2">
        <v>2.2314732481642618</v>
      </c>
    </row>
    <row r="84" spans="1:8" x14ac:dyDescent="0.2">
      <c r="A84" s="16">
        <f>DATE(2018,11,28)</f>
        <v>43432</v>
      </c>
      <c r="B84" s="2">
        <v>1.3847435933709296</v>
      </c>
      <c r="C84" s="2">
        <v>2.0374872052930648</v>
      </c>
      <c r="D84" s="2">
        <v>2.3684002278693939</v>
      </c>
      <c r="E84" s="2">
        <v>1.7650977948020949</v>
      </c>
      <c r="F84" s="2">
        <v>2.0159953614623749</v>
      </c>
      <c r="G84" s="2">
        <v>2.0254979311732813</v>
      </c>
      <c r="H84" s="2">
        <v>2.2403991456965366</v>
      </c>
    </row>
    <row r="85" spans="1:8" x14ac:dyDescent="0.2">
      <c r="A85" s="16">
        <f>DATE(2018,11,29)</f>
        <v>43433</v>
      </c>
      <c r="B85" s="2">
        <v>1.2770620884533956</v>
      </c>
      <c r="C85" s="2">
        <v>2.0626090886191495</v>
      </c>
      <c r="D85" s="2">
        <v>2.3976467191070272</v>
      </c>
      <c r="E85" s="2">
        <v>1.7681997684170669</v>
      </c>
      <c r="F85" s="2">
        <v>2.0221686173830022</v>
      </c>
      <c r="G85" s="2">
        <v>2.0317876595915774</v>
      </c>
      <c r="H85" s="2">
        <v>2.2493258225548152</v>
      </c>
    </row>
    <row r="86" spans="1:8" x14ac:dyDescent="0.2">
      <c r="A86" s="16">
        <f>DATE(2018,11,30)</f>
        <v>43434</v>
      </c>
      <c r="B86" s="2">
        <v>1.269434854618634</v>
      </c>
      <c r="C86" s="2">
        <v>2.0877371570154457</v>
      </c>
      <c r="D86" s="2">
        <v>2.4269015660213</v>
      </c>
      <c r="E86" s="2">
        <v>1.7713018365854705</v>
      </c>
      <c r="F86" s="2">
        <v>2.0283422468635681</v>
      </c>
      <c r="G86" s="2">
        <v>2.0380777757627477</v>
      </c>
      <c r="H86" s="2">
        <v>2.2582532788071541</v>
      </c>
    </row>
    <row r="87" spans="1:8" x14ac:dyDescent="0.2">
      <c r="A87" s="16">
        <f>DATE(2018,12,3)</f>
        <v>43437</v>
      </c>
      <c r="B87" s="2">
        <v>1.4540119348897873</v>
      </c>
      <c r="C87" s="2">
        <v>2.1128714120047354</v>
      </c>
      <c r="D87" s="2">
        <v>2.4561647709994139</v>
      </c>
      <c r="E87" s="2">
        <v>1.7942628918450332</v>
      </c>
      <c r="F87" s="2">
        <v>2.0544258972783336</v>
      </c>
      <c r="G87" s="2">
        <v>2.0642798494554082</v>
      </c>
      <c r="H87" s="2">
        <v>2.2871365610532601</v>
      </c>
    </row>
    <row r="88" spans="1:8" x14ac:dyDescent="0.2">
      <c r="A88" s="16">
        <f>DATE(2018,12,4)</f>
        <v>43438</v>
      </c>
      <c r="B88" s="2">
        <v>0.96908408100346843</v>
      </c>
      <c r="C88" s="2">
        <v>2.1380118551101557</v>
      </c>
      <c r="D88" s="2">
        <v>2.4854363364292364</v>
      </c>
      <c r="E88" s="2">
        <v>1.8172291274457075</v>
      </c>
      <c r="F88" s="2">
        <v>2.0805162160050905</v>
      </c>
      <c r="G88" s="2">
        <v>2.0904886515055621</v>
      </c>
      <c r="H88" s="2">
        <v>2.3160280015063206</v>
      </c>
    </row>
    <row r="89" spans="1:8" x14ac:dyDescent="0.2">
      <c r="A89" s="16">
        <f>DATE(2018,12,5)</f>
        <v>43439</v>
      </c>
      <c r="B89" s="2">
        <v>1.1388023996405927</v>
      </c>
      <c r="C89" s="2">
        <v>2.1631584878552435</v>
      </c>
      <c r="D89" s="2">
        <v>2.5147162646993682</v>
      </c>
      <c r="E89" s="2">
        <v>1.8402005445562475</v>
      </c>
      <c r="F89" s="2">
        <v>2.1066132047486086</v>
      </c>
      <c r="G89" s="2">
        <v>2.1167041836409828</v>
      </c>
      <c r="H89" s="2">
        <v>2.3449276024706478</v>
      </c>
    </row>
    <row r="90" spans="1:8" x14ac:dyDescent="0.2">
      <c r="A90" s="16">
        <f>DATE(2018,12,6)</f>
        <v>43440</v>
      </c>
      <c r="B90" s="2">
        <v>1.0119687226036067</v>
      </c>
      <c r="C90" s="2">
        <v>2.188311311763913</v>
      </c>
      <c r="D90" s="2">
        <v>2.5440045581990312</v>
      </c>
      <c r="E90" s="2">
        <v>1.8631771443456735</v>
      </c>
      <c r="F90" s="2">
        <v>2.1327168652141015</v>
      </c>
      <c r="G90" s="2">
        <v>2.1429264475898435</v>
      </c>
      <c r="H90" s="2">
        <v>2.3738353662512202</v>
      </c>
    </row>
    <row r="91" spans="1:8" x14ac:dyDescent="0.2">
      <c r="A91" s="16">
        <f>DATE(2018,12,7)</f>
        <v>43441</v>
      </c>
      <c r="B91" s="2">
        <v>0.99361785520606372</v>
      </c>
      <c r="C91" s="2">
        <v>2.213470328360434</v>
      </c>
      <c r="D91" s="2">
        <v>2.5733012193181581</v>
      </c>
      <c r="E91" s="2">
        <v>1.8861589279832724</v>
      </c>
      <c r="F91" s="2">
        <v>2.1588271991071828</v>
      </c>
      <c r="G91" s="2">
        <v>2.1691554450808059</v>
      </c>
      <c r="H91" s="2">
        <v>2.4027512951536822</v>
      </c>
    </row>
    <row r="92" spans="1:8" x14ac:dyDescent="0.2">
      <c r="A92" s="16">
        <f>DATE(2018,12,10)</f>
        <v>43444</v>
      </c>
      <c r="B92" s="2">
        <v>0.5953694084017247</v>
      </c>
      <c r="C92" s="2">
        <v>2.2386355391694535</v>
      </c>
      <c r="D92" s="2">
        <v>2.6026062504473924</v>
      </c>
      <c r="E92" s="2">
        <v>1.9091458966385977</v>
      </c>
      <c r="F92" s="2">
        <v>2.1849442081339099</v>
      </c>
      <c r="G92" s="2">
        <v>2.1953911778429536</v>
      </c>
      <c r="H92" s="2">
        <v>2.4316753914842781</v>
      </c>
    </row>
    <row r="93" spans="1:8" x14ac:dyDescent="0.2">
      <c r="A93" s="16">
        <f>DATE(2018,12,11)</f>
        <v>43445</v>
      </c>
      <c r="B93" s="2">
        <v>0.7437097084695754</v>
      </c>
      <c r="C93" s="2">
        <v>2.2638069457160181</v>
      </c>
      <c r="D93" s="2">
        <v>2.6319196539779988</v>
      </c>
      <c r="E93" s="2">
        <v>1.932138051481469</v>
      </c>
      <c r="F93" s="2">
        <v>2.2110678940008066</v>
      </c>
      <c r="G93" s="2">
        <v>2.2216336476058141</v>
      </c>
      <c r="H93" s="2">
        <v>2.4606076575499403</v>
      </c>
    </row>
    <row r="94" spans="1:8" x14ac:dyDescent="0.2">
      <c r="A94" s="16">
        <f>DATE(2018,12,12)</f>
        <v>43446</v>
      </c>
      <c r="B94" s="2">
        <v>1.2510642019193385</v>
      </c>
      <c r="C94" s="2">
        <v>2.2889845495255301</v>
      </c>
      <c r="D94" s="2">
        <v>2.6612414323019751</v>
      </c>
      <c r="E94" s="2">
        <v>1.9551353936819726</v>
      </c>
      <c r="F94" s="2">
        <v>2.2371982584148187</v>
      </c>
      <c r="G94" s="2">
        <v>2.2478828560993813</v>
      </c>
      <c r="H94" s="2">
        <v>2.4895480956582672</v>
      </c>
    </row>
    <row r="95" spans="1:8" x14ac:dyDescent="0.2">
      <c r="A95" s="16">
        <f>DATE(2018,12,13)</f>
        <v>43447</v>
      </c>
      <c r="B95" s="2">
        <v>1.6472846552916476</v>
      </c>
      <c r="C95" s="2">
        <v>2.3141683521237688</v>
      </c>
      <c r="D95" s="2">
        <v>2.6905715878119851</v>
      </c>
      <c r="E95" s="2">
        <v>1.9781379244104169</v>
      </c>
      <c r="F95" s="2">
        <v>2.2633353030832914</v>
      </c>
      <c r="G95" s="2">
        <v>2.274138805054049</v>
      </c>
      <c r="H95" s="2">
        <v>2.518496708117457</v>
      </c>
    </row>
    <row r="96" spans="1:8" x14ac:dyDescent="0.2">
      <c r="A96" s="16">
        <f>DATE(2018,12,14)</f>
        <v>43448</v>
      </c>
      <c r="B96" s="2">
        <v>1.6564155720614204</v>
      </c>
      <c r="C96" s="2">
        <v>2.3393583550368913</v>
      </c>
      <c r="D96" s="2">
        <v>2.7199101229013811</v>
      </c>
      <c r="E96" s="2">
        <v>2.0011456448374432</v>
      </c>
      <c r="F96" s="2">
        <v>2.289479029714081</v>
      </c>
      <c r="G96" s="2">
        <v>2.3004014962006991</v>
      </c>
      <c r="H96" s="2">
        <v>2.547453497236396</v>
      </c>
    </row>
    <row r="97" spans="1:8" x14ac:dyDescent="0.2">
      <c r="A97" s="16">
        <f>DATE(2018,12,17)</f>
        <v>43451</v>
      </c>
      <c r="B97" s="2">
        <v>1.5864844229330766</v>
      </c>
      <c r="C97" s="2">
        <v>2.3645545597914319</v>
      </c>
      <c r="D97" s="2">
        <v>2.7492570399642036</v>
      </c>
      <c r="E97" s="2">
        <v>2.0241585561338926</v>
      </c>
      <c r="F97" s="2">
        <v>2.3156294400153987</v>
      </c>
      <c r="G97" s="2">
        <v>2.3266709312706357</v>
      </c>
      <c r="H97" s="2">
        <v>2.5764184653246369</v>
      </c>
    </row>
    <row r="98" spans="1:8" x14ac:dyDescent="0.2">
      <c r="A98" s="16">
        <f>DATE(2018,12,18)</f>
        <v>43452</v>
      </c>
      <c r="B98" s="2">
        <v>1.4914061552470326</v>
      </c>
      <c r="C98" s="2">
        <v>2.3897569679142805</v>
      </c>
      <c r="D98" s="2">
        <v>2.7786123413951591</v>
      </c>
      <c r="E98" s="2">
        <v>2.0471766594709173</v>
      </c>
      <c r="F98" s="2">
        <v>2.3417865356959666</v>
      </c>
      <c r="G98" s="2">
        <v>2.3529471119956069</v>
      </c>
      <c r="H98" s="2">
        <v>2.6053916146923539</v>
      </c>
    </row>
    <row r="99" spans="1:8" x14ac:dyDescent="0.2">
      <c r="A99" s="16">
        <f>DATE(2018,12,19)</f>
        <v>43453</v>
      </c>
      <c r="B99" s="2">
        <v>1.7559851032506568</v>
      </c>
      <c r="C99" s="2">
        <v>2.4149655809327486</v>
      </c>
      <c r="D99" s="2">
        <v>2.8079760295896428</v>
      </c>
      <c r="E99" s="2">
        <v>2.0701999560198914</v>
      </c>
      <c r="F99" s="2">
        <v>2.367950318464862</v>
      </c>
      <c r="G99" s="2">
        <v>2.3792300401078048</v>
      </c>
      <c r="H99" s="2">
        <v>2.634372947650343</v>
      </c>
    </row>
    <row r="100" spans="1:8" x14ac:dyDescent="0.2">
      <c r="A100" s="16">
        <f>DATE(2018,12,20)</f>
        <v>43454</v>
      </c>
      <c r="B100" s="2">
        <v>1.8239772928049236</v>
      </c>
      <c r="C100" s="2">
        <v>2.4401804003744809</v>
      </c>
      <c r="D100" s="2">
        <v>2.8373481069437378</v>
      </c>
      <c r="E100" s="2">
        <v>2.0932284469524998</v>
      </c>
      <c r="F100" s="2">
        <v>2.394120790031673</v>
      </c>
      <c r="G100" s="2">
        <v>2.4055197173398879</v>
      </c>
      <c r="H100" s="2">
        <v>2.663362466510133</v>
      </c>
    </row>
    <row r="101" spans="1:8" x14ac:dyDescent="0.2">
      <c r="A101" s="16">
        <f>DATE(2018,12,21)</f>
        <v>43455</v>
      </c>
      <c r="B101" s="2">
        <v>1.7619800496888605</v>
      </c>
      <c r="C101" s="2">
        <v>2.4654014277675218</v>
      </c>
      <c r="D101" s="2">
        <v>2.8667285758542382</v>
      </c>
      <c r="E101" s="2">
        <v>2.1162621334406939</v>
      </c>
      <c r="F101" s="2">
        <v>2.4202979521064538</v>
      </c>
      <c r="G101" s="2">
        <v>2.4318161454249809</v>
      </c>
      <c r="H101" s="2">
        <v>2.6923601735839187</v>
      </c>
    </row>
    <row r="102" spans="1:8" x14ac:dyDescent="0.2">
      <c r="A102" s="16">
        <f>DATE(2018,12,24)</f>
        <v>43458</v>
      </c>
      <c r="B102" s="2">
        <v>1.7164243923489142</v>
      </c>
      <c r="C102" s="2">
        <v>2.4906286646402931</v>
      </c>
      <c r="D102" s="2">
        <v>2.8961174387185817</v>
      </c>
      <c r="E102" s="2">
        <v>2.1393010166566251</v>
      </c>
      <c r="F102" s="2">
        <v>2.4464818063995475</v>
      </c>
      <c r="G102" s="2">
        <v>2.4581193260965417</v>
      </c>
      <c r="H102" s="2">
        <v>2.7213660711844279</v>
      </c>
    </row>
    <row r="103" spans="1:8" x14ac:dyDescent="0.2">
      <c r="A103" s="16">
        <f>DATE(2018,12,26)</f>
        <v>43460</v>
      </c>
      <c r="B103" s="2">
        <v>1.7767992407193181</v>
      </c>
      <c r="C103" s="2">
        <v>2.5158621125215719</v>
      </c>
      <c r="D103" s="2">
        <v>2.9255146979348945</v>
      </c>
      <c r="E103" s="2">
        <v>2.1623450977727554</v>
      </c>
      <c r="F103" s="2">
        <v>2.4726723546218743</v>
      </c>
      <c r="G103" s="2">
        <v>2.4844292610885832</v>
      </c>
      <c r="H103" s="2">
        <v>2.7503801616251211</v>
      </c>
    </row>
    <row r="104" spans="1:8" x14ac:dyDescent="0.2">
      <c r="A104" s="16">
        <f>DATE(2018,12,27)</f>
        <v>43461</v>
      </c>
      <c r="B104" s="2">
        <v>1.9338945368231997</v>
      </c>
      <c r="C104" s="2">
        <v>2.541101772940535</v>
      </c>
      <c r="D104" s="2">
        <v>2.9549203559020132</v>
      </c>
      <c r="E104" s="2">
        <v>2.1853943779618135</v>
      </c>
      <c r="F104" s="2">
        <v>2.498869598484732</v>
      </c>
      <c r="G104" s="2">
        <v>2.5107459521355402</v>
      </c>
      <c r="H104" s="2">
        <v>2.7794024472201029</v>
      </c>
    </row>
    <row r="105" spans="1:8" x14ac:dyDescent="0.2">
      <c r="A105" s="16">
        <f>DATE(2018,12,28)</f>
        <v>43462</v>
      </c>
      <c r="B105" s="2">
        <v>2.2219883159879439</v>
      </c>
      <c r="C105" s="2">
        <v>2.5663476474267144</v>
      </c>
      <c r="D105" s="2">
        <v>2.9843344150194628</v>
      </c>
      <c r="E105" s="2">
        <v>2.2084488583967721</v>
      </c>
      <c r="F105" s="2">
        <v>2.5250735396998847</v>
      </c>
      <c r="G105" s="2">
        <v>2.5370694009722472</v>
      </c>
      <c r="H105" s="2">
        <v>2.8084329302841438</v>
      </c>
    </row>
    <row r="106" spans="1:8" x14ac:dyDescent="0.2">
      <c r="A106" s="16">
        <f>DATE(2018,12,31)</f>
        <v>43465</v>
      </c>
      <c r="B106" s="2">
        <v>2.2592539318836202</v>
      </c>
      <c r="C106" s="2">
        <v>2.5915997375100197</v>
      </c>
      <c r="D106" s="2">
        <v>3.0137568776874124</v>
      </c>
      <c r="E106" s="2">
        <v>2.2315085402508705</v>
      </c>
      <c r="F106" s="2">
        <v>2.5512841799794739</v>
      </c>
      <c r="G106" s="2">
        <v>2.5633996093340272</v>
      </c>
      <c r="H106" s="2">
        <v>2.8374716131326139</v>
      </c>
    </row>
    <row r="107" spans="1:8" x14ac:dyDescent="0.2">
      <c r="A107" s="16">
        <f>DATE(2019,1,2)</f>
        <v>43467</v>
      </c>
      <c r="B107" s="2">
        <v>2.7612663938538118</v>
      </c>
      <c r="C107" s="2">
        <v>2.6168580447207601</v>
      </c>
      <c r="D107" s="2">
        <v>3.0431877463067636</v>
      </c>
      <c r="E107" s="2">
        <v>2.2641235763356748</v>
      </c>
      <c r="F107" s="2">
        <v>2.5870818328145306</v>
      </c>
      <c r="G107" s="2">
        <v>2.5993180334385357</v>
      </c>
      <c r="H107" s="2">
        <v>2.8761258028429326</v>
      </c>
    </row>
    <row r="108" spans="1:8" x14ac:dyDescent="0.2">
      <c r="A108" s="16">
        <f>DATE(2019,1,3)</f>
        <v>43468</v>
      </c>
      <c r="B108" s="2">
        <v>3.0722814451264346</v>
      </c>
      <c r="C108" s="2">
        <v>2.6421225705896001</v>
      </c>
      <c r="D108" s="2">
        <v>3.0726270232790842</v>
      </c>
      <c r="E108" s="2">
        <v>2.2967490176330152</v>
      </c>
      <c r="F108" s="2">
        <v>2.6228919815627805</v>
      </c>
      <c r="G108" s="2">
        <v>2.6352490364278003</v>
      </c>
      <c r="H108" s="2">
        <v>2.9147945217550486</v>
      </c>
    </row>
    <row r="109" spans="1:8" x14ac:dyDescent="0.2">
      <c r="A109" s="16">
        <f>DATE(2019,1,4)</f>
        <v>43469</v>
      </c>
      <c r="B109" s="2">
        <v>3.2020829174298941</v>
      </c>
      <c r="C109" s="2">
        <v>2.6673933166476038</v>
      </c>
      <c r="D109" s="2">
        <v>3.1020747110066083</v>
      </c>
      <c r="E109" s="2">
        <v>2.3293848674625917</v>
      </c>
      <c r="F109" s="2">
        <v>2.6587146305862897</v>
      </c>
      <c r="G109" s="2">
        <v>2.6711926227071636</v>
      </c>
      <c r="H109" s="2">
        <v>2.9534777753302599</v>
      </c>
    </row>
    <row r="110" spans="1:8" x14ac:dyDescent="0.2">
      <c r="A110" s="16">
        <f>DATE(2019,1,7)</f>
        <v>43472</v>
      </c>
      <c r="B110" s="2">
        <v>3.1026914539566075</v>
      </c>
      <c r="C110" s="2">
        <v>2.6926702844261907</v>
      </c>
      <c r="D110" s="2">
        <v>3.1315308118922802</v>
      </c>
      <c r="E110" s="2">
        <v>2.3620311291449481</v>
      </c>
      <c r="F110" s="2">
        <v>2.6945497842484123</v>
      </c>
      <c r="G110" s="2">
        <v>2.7071487966832786</v>
      </c>
      <c r="H110" s="2">
        <v>2.9921755690317076</v>
      </c>
    </row>
    <row r="111" spans="1:8" x14ac:dyDescent="0.2">
      <c r="A111" s="16">
        <f>DATE(2019,1,8)</f>
        <v>43473</v>
      </c>
      <c r="B111" s="2">
        <v>3.2276850979284122</v>
      </c>
      <c r="C111" s="2">
        <v>2.7179534754571577</v>
      </c>
      <c r="D111" s="2">
        <v>3.160995328339733</v>
      </c>
      <c r="E111" s="2">
        <v>2.3946878060018051</v>
      </c>
      <c r="F111" s="2">
        <v>2.7303974469142123</v>
      </c>
      <c r="G111" s="2">
        <v>2.7431175627644855</v>
      </c>
      <c r="H111" s="2">
        <v>3.0308879083247087</v>
      </c>
    </row>
    <row r="112" spans="1:8" x14ac:dyDescent="0.2">
      <c r="A112" s="16">
        <f>DATE(2019,1,9)</f>
        <v>43474</v>
      </c>
      <c r="B112" s="2">
        <v>3.5403324365975708</v>
      </c>
      <c r="C112" s="2">
        <v>2.7432428912726792</v>
      </c>
      <c r="D112" s="2">
        <v>3.1904682627532881</v>
      </c>
      <c r="E112" s="2">
        <v>2.4273549013559492</v>
      </c>
      <c r="F112" s="2">
        <v>2.7662576229501967</v>
      </c>
      <c r="G112" s="2">
        <v>2.7790989253606124</v>
      </c>
      <c r="H112" s="2">
        <v>3.0696147986766231</v>
      </c>
    </row>
    <row r="113" spans="1:8" x14ac:dyDescent="0.2">
      <c r="A113" s="16">
        <f>DATE(2019,1,10)</f>
        <v>43475</v>
      </c>
      <c r="B113" s="2">
        <v>3.4370036980708059</v>
      </c>
      <c r="C113" s="2">
        <v>2.7685385334053292</v>
      </c>
      <c r="D113" s="2">
        <v>3.2199496175379316</v>
      </c>
      <c r="E113" s="2">
        <v>2.4600324185312328</v>
      </c>
      <c r="F113" s="2">
        <v>2.8021303167244493</v>
      </c>
      <c r="G113" s="2">
        <v>2.8150928888830862</v>
      </c>
      <c r="H113" s="2">
        <v>3.1083562455568536</v>
      </c>
    </row>
    <row r="114" spans="1:8" x14ac:dyDescent="0.2">
      <c r="A114" s="16">
        <f>DATE(2019,1,11)</f>
        <v>43476</v>
      </c>
      <c r="B114" s="2">
        <v>3.3992830202342894</v>
      </c>
      <c r="C114" s="2">
        <v>2.7938404033880371</v>
      </c>
      <c r="D114" s="2">
        <v>3.2494393950993632</v>
      </c>
      <c r="E114" s="2">
        <v>2.4927203608524628</v>
      </c>
      <c r="F114" s="2">
        <v>2.8380155326064971</v>
      </c>
      <c r="G114" s="2">
        <v>2.8510994577447768</v>
      </c>
      <c r="H114" s="2">
        <v>3.1471122544368009</v>
      </c>
    </row>
    <row r="115" spans="1:8" x14ac:dyDescent="0.2">
      <c r="A115" s="16">
        <f>DATE(2019,1,14)</f>
        <v>43479</v>
      </c>
      <c r="B115" s="2">
        <v>3.509685004146057</v>
      </c>
      <c r="C115" s="2">
        <v>2.8191485027541097</v>
      </c>
      <c r="D115" s="2">
        <v>3.278937597843945</v>
      </c>
      <c r="E115" s="2">
        <v>2.52541873164569</v>
      </c>
      <c r="F115" s="2">
        <v>2.87391327496751</v>
      </c>
      <c r="G115" s="2">
        <v>2.8871186363602419</v>
      </c>
      <c r="H115" s="2">
        <v>3.1858828307900882</v>
      </c>
    </row>
    <row r="116" spans="1:8" x14ac:dyDescent="0.2">
      <c r="A116" s="16">
        <f>DATE(2019,1,15)</f>
        <v>43480</v>
      </c>
      <c r="B116" s="2">
        <v>3.4580651518116845</v>
      </c>
      <c r="C116" s="2">
        <v>2.8444628330372312</v>
      </c>
      <c r="D116" s="2">
        <v>3.3084442281787312</v>
      </c>
      <c r="E116" s="2">
        <v>2.5581275342378307</v>
      </c>
      <c r="F116" s="2">
        <v>2.9098235481800572</v>
      </c>
      <c r="G116" s="2">
        <v>2.923150429145438</v>
      </c>
      <c r="H116" s="2">
        <v>3.2246679800921996</v>
      </c>
    </row>
    <row r="117" spans="1:8" x14ac:dyDescent="0.2">
      <c r="A117" s="16">
        <f>DATE(2019,1,16)</f>
        <v>43481</v>
      </c>
      <c r="B117" s="2">
        <v>3.5676361530488476</v>
      </c>
      <c r="C117" s="2">
        <v>2.8697833957714858</v>
      </c>
      <c r="D117" s="2">
        <v>3.3379592885114828</v>
      </c>
      <c r="E117" s="2">
        <v>2.5908467719570005</v>
      </c>
      <c r="F117" s="2">
        <v>2.9457463566183062</v>
      </c>
      <c r="G117" s="2">
        <v>2.9591948405179647</v>
      </c>
      <c r="H117" s="2">
        <v>3.2634677078207774</v>
      </c>
    </row>
    <row r="118" spans="1:8" x14ac:dyDescent="0.2">
      <c r="A118" s="16">
        <f>DATE(2019,1,17)</f>
        <v>43482</v>
      </c>
      <c r="B118" s="2">
        <v>3.7251271551882459</v>
      </c>
      <c r="C118" s="2">
        <v>2.8951101924913125</v>
      </c>
      <c r="D118" s="2">
        <v>3.3674827812506525</v>
      </c>
      <c r="E118" s="2">
        <v>2.6235764481323143</v>
      </c>
      <c r="F118" s="2">
        <v>2.9816817046579347</v>
      </c>
      <c r="G118" s="2">
        <v>2.9952518748969315</v>
      </c>
      <c r="H118" s="2">
        <v>3.3022820194555269</v>
      </c>
    </row>
    <row r="119" spans="1:8" x14ac:dyDescent="0.2">
      <c r="A119" s="16">
        <f>DATE(2019,1,18)</f>
        <v>43483</v>
      </c>
      <c r="B119" s="2">
        <v>3.7189640336849239</v>
      </c>
      <c r="C119" s="2">
        <v>2.9204432247315282</v>
      </c>
      <c r="D119" s="2">
        <v>3.3970147088053348</v>
      </c>
      <c r="E119" s="2">
        <v>2.6563165660939747</v>
      </c>
      <c r="F119" s="2">
        <v>3.0176295966761524</v>
      </c>
      <c r="G119" s="2">
        <v>3.0313215367030022</v>
      </c>
      <c r="H119" s="2">
        <v>3.3411109204781964</v>
      </c>
    </row>
    <row r="120" spans="1:8" x14ac:dyDescent="0.2">
      <c r="A120" s="16">
        <f>DATE(2019,1,21)</f>
        <v>43486</v>
      </c>
      <c r="B120" s="2">
        <v>3.7551018873793529</v>
      </c>
      <c r="C120" s="2">
        <v>2.9457824940273269</v>
      </c>
      <c r="D120" s="2">
        <v>3.4265550735853578</v>
      </c>
      <c r="E120" s="2">
        <v>2.6890671291732282</v>
      </c>
      <c r="F120" s="2">
        <v>3.0535900370517011</v>
      </c>
      <c r="G120" s="2">
        <v>3.067403830358395</v>
      </c>
      <c r="H120" s="2">
        <v>3.379954416372577</v>
      </c>
    </row>
    <row r="121" spans="1:8" x14ac:dyDescent="0.2">
      <c r="A121" s="16">
        <f>DATE(2019,1,22)</f>
        <v>43487</v>
      </c>
      <c r="B121" s="2">
        <v>3.7968785520800412</v>
      </c>
      <c r="C121" s="2">
        <v>2.9711280019143027</v>
      </c>
      <c r="D121" s="2">
        <v>3.4561038780012376</v>
      </c>
      <c r="E121" s="2">
        <v>2.721828140702387</v>
      </c>
      <c r="F121" s="2">
        <v>3.0895630301648547</v>
      </c>
      <c r="G121" s="2">
        <v>3.1034987602868824</v>
      </c>
      <c r="H121" s="2">
        <v>3.4188125126245472</v>
      </c>
    </row>
    <row r="122" spans="1:8" x14ac:dyDescent="0.2">
      <c r="A122" s="16">
        <f>DATE(2019,1,23)</f>
        <v>43488</v>
      </c>
      <c r="B122" s="2">
        <v>4.0117370367198202</v>
      </c>
      <c r="C122" s="2">
        <v>2.9964797499284046</v>
      </c>
      <c r="D122" s="2">
        <v>3.4856611244641345</v>
      </c>
      <c r="E122" s="2">
        <v>2.7545996040148513</v>
      </c>
      <c r="F122" s="2">
        <v>3.125548580397397</v>
      </c>
      <c r="G122" s="2">
        <v>3.139606330913769</v>
      </c>
      <c r="H122" s="2">
        <v>3.4576852147220505</v>
      </c>
    </row>
    <row r="123" spans="1:8" x14ac:dyDescent="0.2">
      <c r="A123" s="16">
        <f>DATE(2019,1,24)</f>
        <v>43489</v>
      </c>
      <c r="B123" s="2">
        <v>4.0880984089254779</v>
      </c>
      <c r="C123" s="2">
        <v>3.0218377396059592</v>
      </c>
      <c r="D123" s="2">
        <v>3.5152268153859412</v>
      </c>
      <c r="E123" s="2">
        <v>2.7873815224450427</v>
      </c>
      <c r="F123" s="2">
        <v>3.1615466921326441</v>
      </c>
      <c r="G123" s="2">
        <v>3.1757265466659135</v>
      </c>
      <c r="H123" s="2">
        <v>3.496572528155073</v>
      </c>
    </row>
    <row r="124" spans="1:8" x14ac:dyDescent="0.2">
      <c r="A124" s="16">
        <f>DATE(2019,1,25)</f>
        <v>43490</v>
      </c>
      <c r="B124" s="2">
        <v>4.0859319183809806</v>
      </c>
      <c r="C124" s="2">
        <v>3.047201972483693</v>
      </c>
      <c r="D124" s="2">
        <v>3.544800953179239</v>
      </c>
      <c r="E124" s="2">
        <v>2.8201738993284931</v>
      </c>
      <c r="F124" s="2">
        <v>3.197557369755466</v>
      </c>
      <c r="G124" s="2">
        <v>3.2118594119717292</v>
      </c>
      <c r="H124" s="2">
        <v>3.5354744584156661</v>
      </c>
    </row>
    <row r="125" spans="1:8" x14ac:dyDescent="0.2">
      <c r="A125" s="16">
        <f>DATE(2019,1,28)</f>
        <v>43493</v>
      </c>
      <c r="B125" s="2">
        <v>3.8108370824832432</v>
      </c>
      <c r="C125" s="2">
        <v>3.0725724500987095</v>
      </c>
      <c r="D125" s="2">
        <v>3.5743835402572754</v>
      </c>
      <c r="E125" s="2">
        <v>2.8529767380017557</v>
      </c>
      <c r="F125" s="2">
        <v>3.233580617652243</v>
      </c>
      <c r="G125" s="2">
        <v>3.2480049312611836</v>
      </c>
      <c r="H125" s="2">
        <v>3.574391010997946</v>
      </c>
    </row>
    <row r="126" spans="1:8" x14ac:dyDescent="0.2">
      <c r="A126" s="16">
        <f>DATE(2019,1,29)</f>
        <v>43494</v>
      </c>
      <c r="B126" s="2">
        <v>4.0952112249140527</v>
      </c>
      <c r="C126" s="2">
        <v>3.0979491739884679</v>
      </c>
      <c r="D126" s="2">
        <v>3.6039745790340305</v>
      </c>
      <c r="E126" s="2">
        <v>2.8857900418024718</v>
      </c>
      <c r="F126" s="2">
        <v>3.2696164402108652</v>
      </c>
      <c r="G126" s="2">
        <v>3.2841631089657759</v>
      </c>
      <c r="H126" s="2">
        <v>3.6133221913981162</v>
      </c>
    </row>
    <row r="127" spans="1:8" x14ac:dyDescent="0.2">
      <c r="A127" s="16">
        <f>DATE(2019,1,30)</f>
        <v>43495</v>
      </c>
      <c r="B127" s="2">
        <v>4.1885088154402172</v>
      </c>
      <c r="C127" s="2">
        <v>3.1233321456907825</v>
      </c>
      <c r="D127" s="2">
        <v>3.6335740719240621</v>
      </c>
      <c r="E127" s="2">
        <v>2.9186138140693485</v>
      </c>
      <c r="F127" s="2">
        <v>3.305664841820799</v>
      </c>
      <c r="G127" s="2">
        <v>3.3203339495185835</v>
      </c>
      <c r="H127" s="2">
        <v>3.652268005114423</v>
      </c>
    </row>
    <row r="128" spans="1:8" x14ac:dyDescent="0.2">
      <c r="A128" s="16">
        <f>DATE(2019,1,31)</f>
        <v>43496</v>
      </c>
      <c r="B128" s="2">
        <v>4.5524495489644545</v>
      </c>
      <c r="C128" s="2">
        <v>3.148721366743934</v>
      </c>
      <c r="D128" s="2">
        <v>3.6631820213427702</v>
      </c>
      <c r="E128" s="2">
        <v>2.9514480581421587</v>
      </c>
      <c r="F128" s="2">
        <v>3.341725826873021</v>
      </c>
      <c r="G128" s="2">
        <v>3.3565174573542356</v>
      </c>
      <c r="H128" s="2">
        <v>3.6912284576471781</v>
      </c>
    </row>
    <row r="129" spans="1:8" x14ac:dyDescent="0.2">
      <c r="A129" s="16">
        <f>DATE(2019,2,1)</f>
        <v>43497</v>
      </c>
      <c r="B129" s="2">
        <v>4.604306824920168</v>
      </c>
      <c r="C129" s="2">
        <v>3.1741168386864915</v>
      </c>
      <c r="D129" s="2">
        <v>3.6927984297061345</v>
      </c>
      <c r="E129" s="2">
        <v>2.9952025936474502</v>
      </c>
      <c r="F129" s="2">
        <v>3.3887509028393881</v>
      </c>
      <c r="G129" s="2">
        <v>3.4036667199532911</v>
      </c>
      <c r="H129" s="2">
        <v>3.7411923901118804</v>
      </c>
    </row>
    <row r="130" spans="1:8" x14ac:dyDescent="0.2">
      <c r="A130" s="16">
        <f>DATE(2019,2,4)</f>
        <v>43500</v>
      </c>
      <c r="B130" s="2">
        <v>4.6068690215001817</v>
      </c>
      <c r="C130" s="2">
        <v>3.1995185630574241</v>
      </c>
      <c r="D130" s="2">
        <v>3.7224232994308442</v>
      </c>
      <c r="E130" s="2">
        <v>3.0389757249026372</v>
      </c>
      <c r="F130" s="2">
        <v>3.435797377304306</v>
      </c>
      <c r="G130" s="2">
        <v>3.4508374911424111</v>
      </c>
      <c r="H130" s="2">
        <v>3.791180397848759</v>
      </c>
    </row>
    <row r="131" spans="1:8" x14ac:dyDescent="0.2">
      <c r="A131" s="16">
        <f>DATE(2019,2,5)</f>
        <v>43501</v>
      </c>
      <c r="B131" s="2">
        <v>4.6998797251506019</v>
      </c>
      <c r="C131" s="2">
        <v>3.224926541396167</v>
      </c>
      <c r="D131" s="2">
        <v>3.7520566329343858</v>
      </c>
      <c r="E131" s="2">
        <v>3.0827674598109089</v>
      </c>
      <c r="F131" s="2">
        <v>3.4828652600050298</v>
      </c>
      <c r="G131" s="2">
        <v>3.4980297807333915</v>
      </c>
      <c r="H131" s="2">
        <v>3.8411924924585561</v>
      </c>
    </row>
    <row r="132" spans="1:8" x14ac:dyDescent="0.2">
      <c r="A132" s="16">
        <f>DATE(2019,2,6)</f>
        <v>43502</v>
      </c>
      <c r="B132" s="2">
        <v>4.4172269039743028</v>
      </c>
      <c r="C132" s="2">
        <v>3.2503407752423996</v>
      </c>
      <c r="D132" s="2">
        <v>3.7816984326347614</v>
      </c>
      <c r="E132" s="2">
        <v>3.126577806278874</v>
      </c>
      <c r="F132" s="2">
        <v>3.5299545606832572</v>
      </c>
      <c r="G132" s="2">
        <v>3.5452435985425135</v>
      </c>
      <c r="H132" s="2">
        <v>3.8912286855476101</v>
      </c>
    </row>
    <row r="133" spans="1:8" x14ac:dyDescent="0.2">
      <c r="A133" s="16">
        <f>DATE(2019,2,7)</f>
        <v>43503</v>
      </c>
      <c r="B133" s="2">
        <v>4.1860950086235027</v>
      </c>
      <c r="C133" s="2">
        <v>3.2757612661362678</v>
      </c>
      <c r="D133" s="2">
        <v>3.8113487009507674</v>
      </c>
      <c r="E133" s="2">
        <v>3.1704067722164502</v>
      </c>
      <c r="F133" s="2">
        <v>3.577065289085124</v>
      </c>
      <c r="G133" s="2">
        <v>3.5924789543905429</v>
      </c>
      <c r="H133" s="2">
        <v>3.9412889887278308</v>
      </c>
    </row>
    <row r="134" spans="1:8" x14ac:dyDescent="0.2">
      <c r="A134" s="16">
        <f>DATE(2019,2,8)</f>
        <v>43504</v>
      </c>
      <c r="B134" s="2">
        <v>4.0960817781922065</v>
      </c>
      <c r="C134" s="2">
        <v>3.3011880156182731</v>
      </c>
      <c r="D134" s="2">
        <v>3.8410074403018908</v>
      </c>
      <c r="E134" s="2">
        <v>3.2142543655369726</v>
      </c>
      <c r="F134" s="2">
        <v>3.6241974549612088</v>
      </c>
      <c r="G134" s="2">
        <v>3.6397358581027328</v>
      </c>
      <c r="H134" s="2">
        <v>3.99137341361675</v>
      </c>
    </row>
    <row r="135" spans="1:8" x14ac:dyDescent="0.2">
      <c r="A135" s="16">
        <f>DATE(2019,2,11)</f>
        <v>43507</v>
      </c>
      <c r="B135" s="2">
        <v>4.0382295557982895</v>
      </c>
      <c r="C135" s="2">
        <v>3.3266210252292705</v>
      </c>
      <c r="D135" s="2">
        <v>3.8706746531082858</v>
      </c>
      <c r="E135" s="2">
        <v>3.2581205941570879</v>
      </c>
      <c r="F135" s="2">
        <v>3.6713510680665085</v>
      </c>
      <c r="G135" s="2">
        <v>3.6870143195087746</v>
      </c>
      <c r="H135" s="2">
        <v>4.0414819718374906</v>
      </c>
    </row>
    <row r="136" spans="1:8" x14ac:dyDescent="0.2">
      <c r="A136" s="16">
        <f>DATE(2019,2,12)</f>
        <v>43508</v>
      </c>
      <c r="B136" s="2">
        <v>4.5776857013801298</v>
      </c>
      <c r="C136" s="2">
        <v>3.3520602965105395</v>
      </c>
      <c r="D136" s="2">
        <v>3.9003503417908152</v>
      </c>
      <c r="E136" s="2">
        <v>3.3020054659968379</v>
      </c>
      <c r="F136" s="2">
        <v>3.7185261381604606</v>
      </c>
      <c r="G136" s="2">
        <v>3.7343143484429131</v>
      </c>
      <c r="H136" s="2">
        <v>4.091614675018751</v>
      </c>
    </row>
    <row r="137" spans="1:8" x14ac:dyDescent="0.2">
      <c r="A137" s="16">
        <f>DATE(2019,2,13)</f>
        <v>43509</v>
      </c>
      <c r="B137" s="2">
        <v>4.6623371150300352</v>
      </c>
      <c r="C137" s="2">
        <v>3.3775058310037354</v>
      </c>
      <c r="D137" s="2">
        <v>3.9300345087710076</v>
      </c>
      <c r="E137" s="2">
        <v>3.3459089889796179</v>
      </c>
      <c r="F137" s="2">
        <v>3.7657226750069439</v>
      </c>
      <c r="G137" s="2">
        <v>3.7816359547438116</v>
      </c>
      <c r="H137" s="2">
        <v>4.1417715347948691</v>
      </c>
    </row>
    <row r="138" spans="1:8" x14ac:dyDescent="0.2">
      <c r="A138" s="16">
        <f>DATE(2019,2,14)</f>
        <v>43510</v>
      </c>
      <c r="B138" s="2">
        <v>5.0555106319287502</v>
      </c>
      <c r="C138" s="2">
        <v>3.4029576302508469</v>
      </c>
      <c r="D138" s="2">
        <v>3.9597271564711045</v>
      </c>
      <c r="E138" s="2">
        <v>3.3898311710321982</v>
      </c>
      <c r="F138" s="2">
        <v>3.8129406883742778</v>
      </c>
      <c r="G138" s="2">
        <v>3.8289791482546631</v>
      </c>
      <c r="H138" s="2">
        <v>4.1919525628057785</v>
      </c>
    </row>
    <row r="139" spans="1:8" x14ac:dyDescent="0.2">
      <c r="A139" s="16">
        <f>DATE(2019,2,15)</f>
        <v>43511</v>
      </c>
      <c r="B139" s="2">
        <v>5.1994585950022598</v>
      </c>
      <c r="C139" s="2">
        <v>3.4284156957942846</v>
      </c>
      <c r="D139" s="2">
        <v>3.9894282873140341</v>
      </c>
      <c r="E139" s="2">
        <v>3.4337720200847022</v>
      </c>
      <c r="F139" s="2">
        <v>3.8601801880352449</v>
      </c>
      <c r="G139" s="2">
        <v>3.8763439388231236</v>
      </c>
      <c r="H139" s="2">
        <v>4.2421577706970082</v>
      </c>
    </row>
    <row r="140" spans="1:8" x14ac:dyDescent="0.2">
      <c r="A140" s="16">
        <f>DATE(2019,2,18)</f>
        <v>43514</v>
      </c>
      <c r="B140" s="2">
        <v>5.1093761160147411</v>
      </c>
      <c r="C140" s="2">
        <v>3.4538800291768368</v>
      </c>
      <c r="D140" s="2">
        <v>4.0191379037234132</v>
      </c>
      <c r="E140" s="2">
        <v>3.477731544070628</v>
      </c>
      <c r="F140" s="2">
        <v>3.9074411837670464</v>
      </c>
      <c r="G140" s="2">
        <v>3.9237303363013565</v>
      </c>
      <c r="H140" s="2">
        <v>4.2923871701196825</v>
      </c>
    </row>
    <row r="141" spans="1:8" x14ac:dyDescent="0.2">
      <c r="A141" s="16">
        <f>DATE(2019,2,19)</f>
        <v>43515</v>
      </c>
      <c r="B141" s="2">
        <v>5.2239923692048773</v>
      </c>
      <c r="C141" s="2">
        <v>3.4793506319416472</v>
      </c>
      <c r="D141" s="2">
        <v>4.0488560081235692</v>
      </c>
      <c r="E141" s="2">
        <v>3.5217097509269162</v>
      </c>
      <c r="F141" s="2">
        <v>3.9547236853514134</v>
      </c>
      <c r="G141" s="2">
        <v>3.9711383505460769</v>
      </c>
      <c r="H141" s="2">
        <v>4.3426407727306326</v>
      </c>
    </row>
    <row r="142" spans="1:8" x14ac:dyDescent="0.2">
      <c r="A142" s="16">
        <f>DATE(2019,2,20)</f>
        <v>43516</v>
      </c>
      <c r="B142" s="2">
        <v>5.0873550751376895</v>
      </c>
      <c r="C142" s="2">
        <v>3.5048275056322575</v>
      </c>
      <c r="D142" s="2">
        <v>4.0785826029394956</v>
      </c>
      <c r="E142" s="2">
        <v>3.5657066485937472</v>
      </c>
      <c r="F142" s="2">
        <v>4.0020277025743844</v>
      </c>
      <c r="G142" s="2">
        <v>4.0185679914183758</v>
      </c>
      <c r="H142" s="2">
        <v>4.3929185901921741</v>
      </c>
    </row>
    <row r="143" spans="1:8" x14ac:dyDescent="0.2">
      <c r="A143" s="16">
        <f>DATE(2019,2,21)</f>
        <v>43517</v>
      </c>
      <c r="B143" s="2">
        <v>5.1177255133643351</v>
      </c>
      <c r="C143" s="2">
        <v>3.5303106517925675</v>
      </c>
      <c r="D143" s="2">
        <v>4.1083176905968966</v>
      </c>
      <c r="E143" s="2">
        <v>3.6097222450147681</v>
      </c>
      <c r="F143" s="2">
        <v>4.0493532452265724</v>
      </c>
      <c r="G143" s="2">
        <v>4.0660192687839158</v>
      </c>
      <c r="H143" s="2">
        <v>4.443220634172329</v>
      </c>
    </row>
    <row r="144" spans="1:8" x14ac:dyDescent="0.2">
      <c r="A144" s="16">
        <f>DATE(2019,2,22)</f>
        <v>43518</v>
      </c>
      <c r="B144" s="2">
        <v>5.2425707675728184</v>
      </c>
      <c r="C144" s="2">
        <v>3.555800071966897</v>
      </c>
      <c r="D144" s="2">
        <v>4.1380612735221423</v>
      </c>
      <c r="E144" s="2">
        <v>3.6537565481369993</v>
      </c>
      <c r="F144" s="2">
        <v>4.0967003231029864</v>
      </c>
      <c r="G144" s="2">
        <v>4.1134921925128687</v>
      </c>
      <c r="H144" s="2">
        <v>4.493546916344715</v>
      </c>
    </row>
    <row r="145" spans="1:8" x14ac:dyDescent="0.2">
      <c r="A145" s="16">
        <f>DATE(2019,2,25)</f>
        <v>43521</v>
      </c>
      <c r="B145" s="2">
        <v>5.1755579504564553</v>
      </c>
      <c r="C145" s="2">
        <v>3.5812957676999209</v>
      </c>
      <c r="D145" s="2">
        <v>4.1678133541423357</v>
      </c>
      <c r="E145" s="2">
        <v>3.6978095659108146</v>
      </c>
      <c r="F145" s="2">
        <v>4.1440689460031432</v>
      </c>
      <c r="G145" s="2">
        <v>4.1609867724799132</v>
      </c>
      <c r="H145" s="2">
        <v>4.5438974483886119</v>
      </c>
    </row>
    <row r="146" spans="1:8" x14ac:dyDescent="0.2">
      <c r="A146" s="16">
        <f>DATE(2019,2,26)</f>
        <v>43522</v>
      </c>
      <c r="B146" s="2">
        <v>5.1749149281487217</v>
      </c>
      <c r="C146" s="2">
        <v>3.6067977405366936</v>
      </c>
      <c r="D146" s="2">
        <v>4.1975739348852681</v>
      </c>
      <c r="E146" s="2">
        <v>3.7418813062899181</v>
      </c>
      <c r="F146" s="2">
        <v>4.1914591237309118</v>
      </c>
      <c r="G146" s="2">
        <v>4.2085030185641248</v>
      </c>
      <c r="H146" s="2">
        <v>4.5942722419888282</v>
      </c>
    </row>
    <row r="147" spans="1:8" x14ac:dyDescent="0.2">
      <c r="A147" s="16">
        <f>DATE(2019,2,27)</f>
        <v>43523</v>
      </c>
      <c r="B147" s="2">
        <v>5.2916778865815806</v>
      </c>
      <c r="C147" s="2">
        <v>3.6323059920226441</v>
      </c>
      <c r="D147" s="2">
        <v>4.2273430181793969</v>
      </c>
      <c r="E147" s="2">
        <v>3.7859717772315231</v>
      </c>
      <c r="F147" s="2">
        <v>4.2388708660947794</v>
      </c>
      <c r="G147" s="2">
        <v>4.2560409406492417</v>
      </c>
      <c r="H147" s="2">
        <v>4.6446713088359237</v>
      </c>
    </row>
    <row r="148" spans="1:8" x14ac:dyDescent="0.2">
      <c r="A148" s="16">
        <f>DATE(2019,2,28)</f>
        <v>43524</v>
      </c>
      <c r="B148" s="2">
        <v>5.2135951931213897</v>
      </c>
      <c r="C148" s="2">
        <v>3.6578205237036032</v>
      </c>
      <c r="D148" s="2">
        <v>4.2571206064538902</v>
      </c>
      <c r="E148" s="2">
        <v>3.830080986696105</v>
      </c>
      <c r="F148" s="2">
        <v>4.2863041829075632</v>
      </c>
      <c r="G148" s="2">
        <v>4.303600548623443</v>
      </c>
      <c r="H148" s="2">
        <v>4.6950946606260091</v>
      </c>
    </row>
    <row r="149" spans="1:8" x14ac:dyDescent="0.2">
      <c r="A149" s="16">
        <f>DATE(2019,3,1)</f>
        <v>43525</v>
      </c>
      <c r="B149" s="2">
        <v>5.0938050835167559</v>
      </c>
      <c r="C149" s="2">
        <v>3.6833413371257784</v>
      </c>
      <c r="D149" s="2">
        <v>4.2869067021386043</v>
      </c>
      <c r="E149" s="2">
        <v>3.8881744437723631</v>
      </c>
      <c r="F149" s="2">
        <v>4.3477863699190378</v>
      </c>
      <c r="G149" s="2">
        <v>4.3652114807382292</v>
      </c>
      <c r="H149" s="2">
        <v>4.7596249577166239</v>
      </c>
    </row>
    <row r="150" spans="1:8" x14ac:dyDescent="0.2">
      <c r="A150" s="16">
        <f>DATE(2019,3,6)</f>
        <v>43530</v>
      </c>
      <c r="B150" s="2">
        <v>4.9931572533806756</v>
      </c>
      <c r="C150" s="2">
        <v>3.7088684338357325</v>
      </c>
      <c r="D150" s="2">
        <v>4.3167013076640837</v>
      </c>
      <c r="E150" s="2">
        <v>3.9463004044325789</v>
      </c>
      <c r="F150" s="2">
        <v>4.4093048038696292</v>
      </c>
      <c r="G150" s="2">
        <v>4.4268588057190028</v>
      </c>
      <c r="H150" s="2">
        <v>4.8241950289652946</v>
      </c>
    </row>
    <row r="151" spans="1:8" x14ac:dyDescent="0.2">
      <c r="A151" s="16">
        <f>DATE(2019,3,7)</f>
        <v>43531</v>
      </c>
      <c r="B151" s="2">
        <v>4.8722097036221212</v>
      </c>
      <c r="C151" s="2">
        <v>3.7344018153804504</v>
      </c>
      <c r="D151" s="2">
        <v>4.3465044254616059</v>
      </c>
      <c r="E151" s="2">
        <v>4.0044588868626718</v>
      </c>
      <c r="F151" s="2">
        <v>4.4708595061287992</v>
      </c>
      <c r="G151" s="2">
        <v>4.4885425450625904</v>
      </c>
      <c r="H151" s="2">
        <v>4.8888048988873667</v>
      </c>
    </row>
    <row r="152" spans="1:8" x14ac:dyDescent="0.2">
      <c r="A152" s="16">
        <f>DATE(2019,3,8)</f>
        <v>43532</v>
      </c>
      <c r="B152" s="2">
        <v>5.1414975534485263</v>
      </c>
      <c r="C152" s="2">
        <v>3.7599414833072502</v>
      </c>
      <c r="D152" s="2">
        <v>4.3763160579630922</v>
      </c>
      <c r="E152" s="2">
        <v>4.0626499092587531</v>
      </c>
      <c r="F152" s="2">
        <v>4.5324504980785996</v>
      </c>
      <c r="G152" s="2">
        <v>4.5502627202785639</v>
      </c>
      <c r="H152" s="2">
        <v>4.9534545920133288</v>
      </c>
    </row>
    <row r="153" spans="1:8" x14ac:dyDescent="0.2">
      <c r="A153" s="16">
        <f>DATE(2019,3,11)</f>
        <v>43535</v>
      </c>
      <c r="B153" s="2">
        <v>5.7266775314353868</v>
      </c>
      <c r="C153" s="2">
        <v>3.7854874391638704</v>
      </c>
      <c r="D153" s="2">
        <v>4.4061362076011745</v>
      </c>
      <c r="E153" s="2">
        <v>4.1208734898270816</v>
      </c>
      <c r="F153" s="2">
        <v>4.594077801113694</v>
      </c>
      <c r="G153" s="2">
        <v>4.6120193528891518</v>
      </c>
      <c r="H153" s="2">
        <v>5.018144132888791</v>
      </c>
    </row>
    <row r="154" spans="1:8" x14ac:dyDescent="0.2">
      <c r="A154" s="16">
        <f>DATE(2019,3,12)</f>
        <v>43536</v>
      </c>
      <c r="B154" s="2">
        <v>5.8909845700366947</v>
      </c>
      <c r="C154" s="2">
        <v>3.8110396844984074</v>
      </c>
      <c r="D154" s="2">
        <v>4.4359648768091953</v>
      </c>
      <c r="E154" s="2">
        <v>4.1791296467841299</v>
      </c>
      <c r="F154" s="2">
        <v>4.6557414366413363</v>
      </c>
      <c r="G154" s="2">
        <v>4.6738124644293055</v>
      </c>
      <c r="H154" s="2">
        <v>5.0828735460744623</v>
      </c>
    </row>
    <row r="155" spans="1:8" x14ac:dyDescent="0.2">
      <c r="A155" s="16">
        <f>DATE(2019,3,13)</f>
        <v>43537</v>
      </c>
      <c r="B155" s="2">
        <v>6.0745328146154742</v>
      </c>
      <c r="C155" s="2">
        <v>3.836598220859333</v>
      </c>
      <c r="D155" s="2">
        <v>4.4658020680211852</v>
      </c>
      <c r="E155" s="2">
        <v>4.2374183983565405</v>
      </c>
      <c r="F155" s="2">
        <v>4.7174414260814146</v>
      </c>
      <c r="G155" s="2">
        <v>4.7356420764467222</v>
      </c>
      <c r="H155" s="2">
        <v>5.1476428561461951</v>
      </c>
    </row>
    <row r="156" spans="1:8" x14ac:dyDescent="0.2">
      <c r="A156" s="16">
        <f>DATE(2019,3,14)</f>
        <v>43538</v>
      </c>
      <c r="B156" s="2">
        <v>5.9556132582889942</v>
      </c>
      <c r="C156" s="2">
        <v>3.8621630497955421</v>
      </c>
      <c r="D156" s="2">
        <v>4.4956477836718634</v>
      </c>
      <c r="E156" s="2">
        <v>4.29573976278117</v>
      </c>
      <c r="F156" s="2">
        <v>4.7791777908664734</v>
      </c>
      <c r="G156" s="2">
        <v>4.7975082105018219</v>
      </c>
      <c r="H156" s="2">
        <v>5.2124520876950076</v>
      </c>
    </row>
    <row r="157" spans="1:8" x14ac:dyDescent="0.2">
      <c r="A157" s="16">
        <f>DATE(2019,3,15)</f>
        <v>43539</v>
      </c>
      <c r="B157" s="2">
        <v>6.1200884719553983</v>
      </c>
      <c r="C157" s="2">
        <v>3.8877341728562609</v>
      </c>
      <c r="D157" s="2">
        <v>4.5255020261966372</v>
      </c>
      <c r="E157" s="2">
        <v>4.3540937583051109</v>
      </c>
      <c r="F157" s="2">
        <v>4.8409505524416696</v>
      </c>
      <c r="G157" s="2">
        <v>4.85941088816777</v>
      </c>
      <c r="H157" s="2">
        <v>5.2773012653270834</v>
      </c>
    </row>
    <row r="158" spans="1:8" x14ac:dyDescent="0.2">
      <c r="A158" s="16">
        <f>DATE(2019,3,18)</f>
        <v>43542</v>
      </c>
      <c r="B158" s="2">
        <v>6.2982748997528093</v>
      </c>
      <c r="C158" s="2">
        <v>3.9133115915911176</v>
      </c>
      <c r="D158" s="2">
        <v>4.555364798031647</v>
      </c>
      <c r="E158" s="2">
        <v>4.4124804031855591</v>
      </c>
      <c r="F158" s="2">
        <v>4.9027597322647498</v>
      </c>
      <c r="G158" s="2">
        <v>4.9213501310303887</v>
      </c>
      <c r="H158" s="2">
        <v>5.3421904136637055</v>
      </c>
    </row>
    <row r="159" spans="1:8" x14ac:dyDescent="0.2">
      <c r="A159" s="16">
        <f>DATE(2019,3,19)</f>
        <v>43543</v>
      </c>
      <c r="B159" s="2">
        <v>6.4674491225910957</v>
      </c>
      <c r="C159" s="2">
        <v>3.9388953075501392</v>
      </c>
      <c r="D159" s="2">
        <v>4.5852361016136767</v>
      </c>
      <c r="E159" s="2">
        <v>4.4708997156900354</v>
      </c>
      <c r="F159" s="2">
        <v>4.9646053518061839</v>
      </c>
      <c r="G159" s="2">
        <v>4.9833259606883562</v>
      </c>
      <c r="H159" s="2">
        <v>5.4071195573413888</v>
      </c>
    </row>
    <row r="160" spans="1:8" x14ac:dyDescent="0.2">
      <c r="A160" s="16">
        <f>DATE(2019,3,20)</f>
        <v>43544</v>
      </c>
      <c r="B160" s="2">
        <v>6.5860422214382597</v>
      </c>
      <c r="C160" s="2">
        <v>3.9644853222837062</v>
      </c>
      <c r="D160" s="2">
        <v>4.6151159393802432</v>
      </c>
      <c r="E160" s="2">
        <v>4.5293517140962525</v>
      </c>
      <c r="F160" s="2">
        <v>5.026487432549076</v>
      </c>
      <c r="G160" s="2">
        <v>5.0453383987530742</v>
      </c>
      <c r="H160" s="2">
        <v>5.4720887210118585</v>
      </c>
    </row>
    <row r="161" spans="1:8" x14ac:dyDescent="0.2">
      <c r="A161" s="16">
        <f>DATE(2019,3,21)</f>
        <v>43545</v>
      </c>
      <c r="B161" s="2">
        <v>6.2959995900485177</v>
      </c>
      <c r="C161" s="2">
        <v>3.9900816373426018</v>
      </c>
      <c r="D161" s="2">
        <v>4.6450043137695518</v>
      </c>
      <c r="E161" s="2">
        <v>4.5878364166921148</v>
      </c>
      <c r="F161" s="2">
        <v>5.0884059959892092</v>
      </c>
      <c r="G161" s="2">
        <v>5.1073874668486896</v>
      </c>
      <c r="H161" s="2">
        <v>5.5370979293419831</v>
      </c>
    </row>
    <row r="162" spans="1:8" x14ac:dyDescent="0.2">
      <c r="A162" s="16">
        <f>DATE(2019,3,22)</f>
        <v>43546</v>
      </c>
      <c r="B162" s="2">
        <v>5.643717761087319</v>
      </c>
      <c r="C162" s="2">
        <v>4.0156842542779625</v>
      </c>
      <c r="D162" s="2">
        <v>4.6749012272205182</v>
      </c>
      <c r="E162" s="2">
        <v>4.6463538417757855</v>
      </c>
      <c r="F162" s="2">
        <v>5.1503610636350006</v>
      </c>
      <c r="G162" s="2">
        <v>5.1694731866121613</v>
      </c>
      <c r="H162" s="2">
        <v>5.6021472070138412</v>
      </c>
    </row>
    <row r="163" spans="1:8" x14ac:dyDescent="0.2">
      <c r="A163" s="16">
        <f>DATE(2019,3,25)</f>
        <v>43549</v>
      </c>
      <c r="B163" s="2">
        <v>5.8425204733356439</v>
      </c>
      <c r="C163" s="2">
        <v>4.0412931746413472</v>
      </c>
      <c r="D163" s="2">
        <v>4.7048066821727019</v>
      </c>
      <c r="E163" s="2">
        <v>4.7049040076556858</v>
      </c>
      <c r="F163" s="2">
        <v>5.2123526570075907</v>
      </c>
      <c r="G163" s="2">
        <v>5.2315955796931934</v>
      </c>
      <c r="H163" s="2">
        <v>5.6672365787247436</v>
      </c>
    </row>
    <row r="164" spans="1:8" x14ac:dyDescent="0.2">
      <c r="A164" s="16">
        <f>DATE(2019,3,26)</f>
        <v>43550</v>
      </c>
      <c r="B164" s="2">
        <v>5.8401066665189294</v>
      </c>
      <c r="C164" s="2">
        <v>4.06690839998467</v>
      </c>
      <c r="D164" s="2">
        <v>4.7347206810664177</v>
      </c>
      <c r="E164" s="2">
        <v>4.7634869326504292</v>
      </c>
      <c r="F164" s="2">
        <v>5.2743807976407986</v>
      </c>
      <c r="G164" s="2">
        <v>5.2937546677542802</v>
      </c>
      <c r="H164" s="2">
        <v>5.7323660691872336</v>
      </c>
    </row>
    <row r="165" spans="1:8" x14ac:dyDescent="0.2">
      <c r="A165" s="16">
        <f>DATE(2019,3,27)</f>
        <v>43551</v>
      </c>
      <c r="B165" s="2">
        <v>5.1781003617346721</v>
      </c>
      <c r="C165" s="2">
        <v>4.0925299318602226</v>
      </c>
      <c r="D165" s="2">
        <v>4.7646432263426686</v>
      </c>
      <c r="E165" s="2">
        <v>4.8221026350889318</v>
      </c>
      <c r="F165" s="2">
        <v>5.3364455070811223</v>
      </c>
      <c r="G165" s="2">
        <v>5.3559504724707496</v>
      </c>
      <c r="H165" s="2">
        <v>5.7975357031290642</v>
      </c>
    </row>
    <row r="166" spans="1:8" x14ac:dyDescent="0.2">
      <c r="A166" s="16">
        <f>DATE(2019,3,28)</f>
        <v>43552</v>
      </c>
      <c r="B166" s="2">
        <v>5.6757996279176215</v>
      </c>
      <c r="C166" s="2">
        <v>4.1181577718206963</v>
      </c>
      <c r="D166" s="2">
        <v>4.7945743204431235</v>
      </c>
      <c r="E166" s="2">
        <v>4.8807511333103237</v>
      </c>
      <c r="F166" s="2">
        <v>5.3985468068877607</v>
      </c>
      <c r="G166" s="2">
        <v>5.4181830155306754</v>
      </c>
      <c r="H166" s="2">
        <v>5.8627455052932209</v>
      </c>
    </row>
    <row r="167" spans="1:8" x14ac:dyDescent="0.2">
      <c r="A167" s="16">
        <f>DATE(2019,3,29)</f>
        <v>43553</v>
      </c>
      <c r="B167" s="2">
        <v>5.7891891923976369</v>
      </c>
      <c r="C167" s="2">
        <v>4.1437919214191599</v>
      </c>
      <c r="D167" s="2">
        <v>4.8245139658101843</v>
      </c>
      <c r="E167" s="2">
        <v>4.9394324456639938</v>
      </c>
      <c r="F167" s="2">
        <v>5.4606847186326579</v>
      </c>
      <c r="G167" s="2">
        <v>5.4804523186349874</v>
      </c>
      <c r="H167" s="2">
        <v>5.9279955004379659</v>
      </c>
    </row>
    <row r="168" spans="1:8" x14ac:dyDescent="0.2">
      <c r="A168" s="16">
        <f>DATE(2019,4,1)</f>
        <v>43556</v>
      </c>
      <c r="B168" s="2">
        <v>6.1656836998989384</v>
      </c>
      <c r="C168" s="2">
        <v>4.1694323822090595</v>
      </c>
      <c r="D168" s="2">
        <v>4.8544621648869191</v>
      </c>
      <c r="E168" s="2">
        <v>4.9856682706141076</v>
      </c>
      <c r="F168" s="2">
        <v>5.5103185854509018</v>
      </c>
      <c r="G168" s="2">
        <v>5.530215360169688</v>
      </c>
      <c r="H168" s="2">
        <v>5.9806891278840313</v>
      </c>
    </row>
    <row r="169" spans="1:8" x14ac:dyDescent="0.2">
      <c r="A169" s="16">
        <f>DATE(2019,4,2)</f>
        <v>43557</v>
      </c>
      <c r="B169" s="2">
        <v>6.2540052870283516</v>
      </c>
      <c r="C169" s="2">
        <v>4.1950791557442191</v>
      </c>
      <c r="D169" s="2">
        <v>4.8844189201171062</v>
      </c>
      <c r="E169" s="2">
        <v>5.0319244668532992</v>
      </c>
      <c r="F169" s="2">
        <v>5.5599758118817677</v>
      </c>
      <c r="G169" s="2">
        <v>5.5800018786638983</v>
      </c>
      <c r="H169" s="2">
        <v>6.0334089676488123</v>
      </c>
    </row>
    <row r="170" spans="1:8" x14ac:dyDescent="0.2">
      <c r="A170" s="16">
        <f>DATE(2019,4,3)</f>
        <v>43558</v>
      </c>
      <c r="B170" s="2">
        <v>6.1319101897667982</v>
      </c>
      <c r="C170" s="2">
        <v>4.2207322435788619</v>
      </c>
      <c r="D170" s="2">
        <v>4.9143842339452348</v>
      </c>
      <c r="E170" s="2">
        <v>5.0782010433569891</v>
      </c>
      <c r="F170" s="2">
        <v>5.6096564089191059</v>
      </c>
      <c r="G170" s="2">
        <v>5.6298118851933809</v>
      </c>
      <c r="H170" s="2">
        <v>6.0861550327715008</v>
      </c>
    </row>
    <row r="171" spans="1:8" x14ac:dyDescent="0.2">
      <c r="A171" s="16">
        <f>DATE(2019,4,4)</f>
        <v>43559</v>
      </c>
      <c r="B171" s="2">
        <v>6.2864927525450476</v>
      </c>
      <c r="C171" s="2">
        <v>4.2463916472675889</v>
      </c>
      <c r="D171" s="2">
        <v>4.9443581088164823</v>
      </c>
      <c r="E171" s="2">
        <v>5.124498009104661</v>
      </c>
      <c r="F171" s="2">
        <v>5.6593603875620291</v>
      </c>
      <c r="G171" s="2">
        <v>5.6796453908392275</v>
      </c>
      <c r="H171" s="2">
        <v>6.1389273362978392</v>
      </c>
    </row>
    <row r="172" spans="1:8" x14ac:dyDescent="0.2">
      <c r="A172" s="16">
        <f>DATE(2019,4,5)</f>
        <v>43560</v>
      </c>
      <c r="B172" s="2">
        <v>6.2849297137047122</v>
      </c>
      <c r="C172" s="2">
        <v>4.2720573683653562</v>
      </c>
      <c r="D172" s="2">
        <v>4.9743405471767366</v>
      </c>
      <c r="E172" s="2">
        <v>5.1708153730797068</v>
      </c>
      <c r="F172" s="2">
        <v>5.7090877588148459</v>
      </c>
      <c r="G172" s="2">
        <v>5.7295024066877476</v>
      </c>
      <c r="H172" s="2">
        <v>6.1917258912800754</v>
      </c>
    </row>
    <row r="173" spans="1:8" x14ac:dyDescent="0.2">
      <c r="A173" s="16">
        <f>DATE(2019,4,8)</f>
        <v>43563</v>
      </c>
      <c r="B173" s="2">
        <v>6.2954950648532737</v>
      </c>
      <c r="C173" s="2">
        <v>4.2977294084275419</v>
      </c>
      <c r="D173" s="2">
        <v>5.0043315514725517</v>
      </c>
      <c r="E173" s="2">
        <v>5.2171531442694929</v>
      </c>
      <c r="F173" s="2">
        <v>5.7588385336870163</v>
      </c>
      <c r="G173" s="2">
        <v>5.7793829438304689</v>
      </c>
      <c r="H173" s="2">
        <v>6.2445507107769194</v>
      </c>
    </row>
    <row r="174" spans="1:8" x14ac:dyDescent="0.2">
      <c r="A174" s="16">
        <f>DATE(2019,4,9)</f>
        <v>43564</v>
      </c>
      <c r="B174" s="2">
        <v>6.1231749790325418</v>
      </c>
      <c r="C174" s="2">
        <v>4.3234077690099015</v>
      </c>
      <c r="D174" s="2">
        <v>5.0343311241512145</v>
      </c>
      <c r="E174" s="2">
        <v>5.2635113316653381</v>
      </c>
      <c r="F174" s="2">
        <v>5.8086127231931961</v>
      </c>
      <c r="G174" s="2">
        <v>5.8292870133641372</v>
      </c>
      <c r="H174" s="2">
        <v>6.2974018078536087</v>
      </c>
    </row>
    <row r="175" spans="1:8" x14ac:dyDescent="0.2">
      <c r="A175" s="16">
        <f>DATE(2019,4,10)</f>
        <v>43565</v>
      </c>
      <c r="B175" s="2">
        <v>6.3315636699914801</v>
      </c>
      <c r="C175" s="2">
        <v>4.3490924516685459</v>
      </c>
      <c r="D175" s="2">
        <v>5.0643392676607002</v>
      </c>
      <c r="E175" s="2">
        <v>5.3098899442625358</v>
      </c>
      <c r="F175" s="2">
        <v>5.8584103383531927</v>
      </c>
      <c r="G175" s="2">
        <v>5.8792146263907386</v>
      </c>
      <c r="H175" s="2">
        <v>6.3502791955818427</v>
      </c>
    </row>
    <row r="176" spans="1:8" x14ac:dyDescent="0.2">
      <c r="A176" s="16">
        <f>DATE(2019,4,11)</f>
        <v>43566</v>
      </c>
      <c r="B176" s="2">
        <v>6.1168832530676731</v>
      </c>
      <c r="C176" s="2">
        <v>4.3747834579600076</v>
      </c>
      <c r="D176" s="2">
        <v>5.0943559844496944</v>
      </c>
      <c r="E176" s="2">
        <v>5.3562889910603539</v>
      </c>
      <c r="F176" s="2">
        <v>5.9082313901920536</v>
      </c>
      <c r="G176" s="2">
        <v>5.9291657940175213</v>
      </c>
      <c r="H176" s="2">
        <v>6.4031828870398488</v>
      </c>
    </row>
    <row r="177" spans="1:8" x14ac:dyDescent="0.2">
      <c r="A177" s="16">
        <f>DATE(2019,4,12)</f>
        <v>43567</v>
      </c>
      <c r="B177" s="2">
        <v>5.9948376190605224</v>
      </c>
      <c r="C177" s="2">
        <v>4.4004807894411302</v>
      </c>
      <c r="D177" s="2">
        <v>5.1243812769675046</v>
      </c>
      <c r="E177" s="2">
        <v>5.4027084810619685</v>
      </c>
      <c r="F177" s="2">
        <v>5.9580758897399555</v>
      </c>
      <c r="G177" s="2">
        <v>5.979140527356952</v>
      </c>
      <c r="H177" s="2">
        <v>6.4561128953123603</v>
      </c>
    </row>
    <row r="178" spans="1:8" x14ac:dyDescent="0.2">
      <c r="A178" s="16">
        <f>DATE(2019,4,15)</f>
        <v>43570</v>
      </c>
      <c r="B178" s="2">
        <v>6.1110268037418702</v>
      </c>
      <c r="C178" s="2">
        <v>4.4261844476692458</v>
      </c>
      <c r="D178" s="2">
        <v>5.1544151476642819</v>
      </c>
      <c r="E178" s="2">
        <v>5.4491484232745746</v>
      </c>
      <c r="F178" s="2">
        <v>6.0079438480323155</v>
      </c>
      <c r="G178" s="2">
        <v>6.0291388375267374</v>
      </c>
      <c r="H178" s="2">
        <v>6.5090692334906164</v>
      </c>
    </row>
    <row r="179" spans="1:8" x14ac:dyDescent="0.2">
      <c r="A179" s="16">
        <f>DATE(2019,4,16)</f>
        <v>43571</v>
      </c>
      <c r="B179" s="2">
        <v>6.0406702706253368</v>
      </c>
      <c r="C179" s="2">
        <v>4.4518944342019973</v>
      </c>
      <c r="D179" s="2">
        <v>5.1844575989907549</v>
      </c>
      <c r="E179" s="2">
        <v>5.4956088267093417</v>
      </c>
      <c r="F179" s="2">
        <v>6.0578352761097021</v>
      </c>
      <c r="G179" s="2">
        <v>6.0791607356498467</v>
      </c>
      <c r="H179" s="2">
        <v>6.5620519146723622</v>
      </c>
    </row>
    <row r="180" spans="1:8" x14ac:dyDescent="0.2">
      <c r="A180" s="16">
        <f>DATE(2019,4,17)</f>
        <v>43572</v>
      </c>
      <c r="B180" s="2">
        <v>5.844103297477754</v>
      </c>
      <c r="C180" s="2">
        <v>4.4776107505974272</v>
      </c>
      <c r="D180" s="2">
        <v>5.214508633398407</v>
      </c>
      <c r="E180" s="2">
        <v>5.5420897003813696</v>
      </c>
      <c r="F180" s="2">
        <v>6.1077501850179239</v>
      </c>
      <c r="G180" s="2">
        <v>6.1292062328544894</v>
      </c>
      <c r="H180" s="2">
        <v>6.6150609519618486</v>
      </c>
    </row>
    <row r="181" spans="1:8" x14ac:dyDescent="0.2">
      <c r="A181" s="16">
        <f>DATE(2019,4,18)</f>
        <v>43573</v>
      </c>
      <c r="B181" s="2">
        <v>6.1088306352446997</v>
      </c>
      <c r="C181" s="2">
        <v>4.5033333984139556</v>
      </c>
      <c r="D181" s="2">
        <v>5.24456825333941</v>
      </c>
      <c r="E181" s="2">
        <v>5.5885910533097327</v>
      </c>
      <c r="F181" s="2">
        <v>6.1576885858079411</v>
      </c>
      <c r="G181" s="2">
        <v>6.1792753402741152</v>
      </c>
      <c r="H181" s="2">
        <v>6.6680963584698771</v>
      </c>
    </row>
    <row r="182" spans="1:8" x14ac:dyDescent="0.2">
      <c r="A182" s="16">
        <f>DATE(2019,4,22)</f>
        <v>43577</v>
      </c>
      <c r="B182" s="2">
        <v>6.0266523843168329</v>
      </c>
      <c r="C182" s="2">
        <v>4.5290623792104023</v>
      </c>
      <c r="D182" s="2">
        <v>5.2746364612666463</v>
      </c>
      <c r="E182" s="2">
        <v>5.6351128945175466</v>
      </c>
      <c r="F182" s="2">
        <v>6.2076504895359763</v>
      </c>
      <c r="G182" s="2">
        <v>6.2293680690474584</v>
      </c>
      <c r="H182" s="2">
        <v>6.7211581473137549</v>
      </c>
    </row>
    <row r="183" spans="1:8" x14ac:dyDescent="0.2">
      <c r="A183" s="16">
        <f>DATE(2019,4,23)</f>
        <v>43578</v>
      </c>
      <c r="B183" s="2">
        <v>6.1961233866817622</v>
      </c>
      <c r="C183" s="2">
        <v>4.5547976945459645</v>
      </c>
      <c r="D183" s="2">
        <v>5.3047132596336866</v>
      </c>
      <c r="E183" s="2">
        <v>5.6816552330317904</v>
      </c>
      <c r="F183" s="2">
        <v>6.2576359072633814</v>
      </c>
      <c r="G183" s="2">
        <v>6.2794844303184503</v>
      </c>
      <c r="H183" s="2">
        <v>6.7742463316172952</v>
      </c>
    </row>
    <row r="184" spans="1:8" x14ac:dyDescent="0.2">
      <c r="A184" s="16">
        <f>DATE(2019,4,24)</f>
        <v>43579</v>
      </c>
      <c r="B184" s="2">
        <v>5.7661788864317831</v>
      </c>
      <c r="C184" s="2">
        <v>4.5805393459802168</v>
      </c>
      <c r="D184" s="2">
        <v>5.334798650894812</v>
      </c>
      <c r="E184" s="2">
        <v>5.7282180778835068</v>
      </c>
      <c r="F184" s="2">
        <v>6.3076448500567697</v>
      </c>
      <c r="G184" s="2">
        <v>6.3296244352363251</v>
      </c>
      <c r="H184" s="2">
        <v>6.8273609245108613</v>
      </c>
    </row>
    <row r="185" spans="1:8" x14ac:dyDescent="0.2">
      <c r="A185" s="16">
        <f>DATE(2019,4,25)</f>
        <v>43580</v>
      </c>
      <c r="B185" s="2">
        <v>5.9477090302293867</v>
      </c>
      <c r="C185" s="2">
        <v>4.6062873350731337</v>
      </c>
      <c r="D185" s="2">
        <v>5.3648926375049699</v>
      </c>
      <c r="E185" s="2">
        <v>5.7748014381077128</v>
      </c>
      <c r="F185" s="2">
        <v>6.3576773289879318</v>
      </c>
      <c r="G185" s="2">
        <v>6.379788094955563</v>
      </c>
      <c r="H185" s="2">
        <v>6.8805019391313227</v>
      </c>
    </row>
    <row r="186" spans="1:8" x14ac:dyDescent="0.2">
      <c r="A186" s="16">
        <f>DATE(2019,4,26)</f>
        <v>43581</v>
      </c>
      <c r="B186" s="2">
        <v>6.0643433842007211</v>
      </c>
      <c r="C186" s="2">
        <v>4.6320416633850447</v>
      </c>
      <c r="D186" s="2">
        <v>5.3949952219198627</v>
      </c>
      <c r="E186" s="2">
        <v>5.821405322743356</v>
      </c>
      <c r="F186" s="2">
        <v>6.4077333551338933</v>
      </c>
      <c r="G186" s="2">
        <v>6.4299754206359028</v>
      </c>
      <c r="H186" s="2">
        <v>6.9336693886221434</v>
      </c>
    </row>
    <row r="187" spans="1:8" x14ac:dyDescent="0.2">
      <c r="A187" s="16">
        <f>DATE(2019,4,29)</f>
        <v>43584</v>
      </c>
      <c r="B187" s="2">
        <v>5.9534863383480685</v>
      </c>
      <c r="C187" s="2">
        <v>4.6578023324767015</v>
      </c>
      <c r="D187" s="2">
        <v>5.4251064065958809</v>
      </c>
      <c r="E187" s="2">
        <v>5.8680297408334248</v>
      </c>
      <c r="F187" s="2">
        <v>6.4578129395768791</v>
      </c>
      <c r="G187" s="2">
        <v>6.4801864234423467</v>
      </c>
      <c r="H187" s="2">
        <v>6.9868632861332491</v>
      </c>
    </row>
    <row r="188" spans="1:8" x14ac:dyDescent="0.2">
      <c r="A188" s="16">
        <f>DATE(2019,4,30)</f>
        <v>43585</v>
      </c>
      <c r="B188" s="2">
        <v>6.1302581170684656</v>
      </c>
      <c r="C188" s="2">
        <v>4.6835693439091886</v>
      </c>
      <c r="D188" s="2">
        <v>5.4552261939900815</v>
      </c>
      <c r="E188" s="2">
        <v>5.914674701424838</v>
      </c>
      <c r="F188" s="2">
        <v>6.5079160934043534</v>
      </c>
      <c r="G188" s="2">
        <v>6.530421114545204</v>
      </c>
      <c r="H188" s="2">
        <v>7.0400836448211823</v>
      </c>
    </row>
    <row r="189" spans="1:8" x14ac:dyDescent="0.2">
      <c r="A189" s="16">
        <f>DATE(2019,5,2)</f>
        <v>43587</v>
      </c>
      <c r="B189" s="2">
        <v>5.8325091106368632</v>
      </c>
      <c r="C189" s="2">
        <v>4.7093426992440346</v>
      </c>
      <c r="D189" s="2">
        <v>5.4853545865602538</v>
      </c>
      <c r="E189" s="2">
        <v>5.9383777194590204</v>
      </c>
      <c r="F189" s="2">
        <v>6.5349510243604803</v>
      </c>
      <c r="G189" s="2">
        <v>6.5575827962600197</v>
      </c>
      <c r="H189" s="2">
        <v>7.0701226742735379</v>
      </c>
    </row>
    <row r="190" spans="1:8" x14ac:dyDescent="0.2">
      <c r="A190" s="16">
        <f>DATE(2019,5,3)</f>
        <v>43588</v>
      </c>
      <c r="B190" s="2">
        <v>6.2249703566716441</v>
      </c>
      <c r="C190" s="2">
        <v>4.7351224000431236</v>
      </c>
      <c r="D190" s="2">
        <v>5.5154915867648757</v>
      </c>
      <c r="E190" s="2">
        <v>5.9620860420750876</v>
      </c>
      <c r="F190" s="2">
        <v>6.5619928175998821</v>
      </c>
      <c r="G190" s="2">
        <v>6.5847514032919996</v>
      </c>
      <c r="H190" s="2">
        <v>7.1001701336827816</v>
      </c>
    </row>
    <row r="191" spans="1:8" x14ac:dyDescent="0.2">
      <c r="A191" s="16">
        <f>DATE(2019,5,6)</f>
        <v>43591</v>
      </c>
      <c r="B191" s="2">
        <v>6.1176350945352009</v>
      </c>
      <c r="C191" s="2">
        <v>4.7609084478687169</v>
      </c>
      <c r="D191" s="2">
        <v>5.5456371970631579</v>
      </c>
      <c r="E191" s="2">
        <v>5.985799670460179</v>
      </c>
      <c r="F191" s="2">
        <v>6.5890414748644321</v>
      </c>
      <c r="G191" s="2">
        <v>6.6119269374068868</v>
      </c>
      <c r="H191" s="2">
        <v>7.1302260254146654</v>
      </c>
    </row>
    <row r="192" spans="1:8" x14ac:dyDescent="0.2">
      <c r="A192" s="16">
        <f>DATE(2019,5,7)</f>
        <v>43592</v>
      </c>
      <c r="B192" s="2">
        <v>6.1316925514472542</v>
      </c>
      <c r="C192" s="2">
        <v>4.7867008442834535</v>
      </c>
      <c r="D192" s="2">
        <v>5.5757914199149772</v>
      </c>
      <c r="E192" s="2">
        <v>6.0095186058016559</v>
      </c>
      <c r="F192" s="2">
        <v>6.6160969978964026</v>
      </c>
      <c r="G192" s="2">
        <v>6.639109400370824</v>
      </c>
      <c r="H192" s="2">
        <v>7.1602903518355188</v>
      </c>
    </row>
    <row r="193" spans="1:8" x14ac:dyDescent="0.2">
      <c r="A193" s="16">
        <f>DATE(2019,5,8)</f>
        <v>43593</v>
      </c>
      <c r="B193" s="2">
        <v>6.554662732821126</v>
      </c>
      <c r="C193" s="2">
        <v>4.8124995908503942</v>
      </c>
      <c r="D193" s="2">
        <v>5.6059542577809207</v>
      </c>
      <c r="E193" s="2">
        <v>6.0332428492871903</v>
      </c>
      <c r="F193" s="2">
        <v>6.6431593884385354</v>
      </c>
      <c r="G193" s="2">
        <v>6.6662987939504426</v>
      </c>
      <c r="H193" s="2">
        <v>7.1903631153124481</v>
      </c>
    </row>
    <row r="194" spans="1:8" x14ac:dyDescent="0.2">
      <c r="A194" s="16">
        <f>DATE(2019,5,9)</f>
        <v>43594</v>
      </c>
      <c r="B194" s="2">
        <v>6.6226054591209671</v>
      </c>
      <c r="C194" s="2">
        <v>4.8383046891329551</v>
      </c>
      <c r="D194" s="2">
        <v>5.6361257131222864</v>
      </c>
      <c r="E194" s="2">
        <v>6.0569724021047211</v>
      </c>
      <c r="F194" s="2">
        <v>6.6702286482340334</v>
      </c>
      <c r="G194" s="2">
        <v>6.6934951199128179</v>
      </c>
      <c r="H194" s="2">
        <v>7.2204443182131604</v>
      </c>
    </row>
    <row r="195" spans="1:8" x14ac:dyDescent="0.2">
      <c r="A195" s="16">
        <f>DATE(2019,5,10)</f>
        <v>43595</v>
      </c>
      <c r="B195" s="2">
        <v>6.6538464506257222</v>
      </c>
      <c r="C195" s="2">
        <v>4.8641161406949296</v>
      </c>
      <c r="D195" s="2">
        <v>5.6663057884010826</v>
      </c>
      <c r="E195" s="2">
        <v>6.0807072654424532</v>
      </c>
      <c r="F195" s="2">
        <v>6.6973047790265028</v>
      </c>
      <c r="G195" s="2">
        <v>6.7206983800254703</v>
      </c>
      <c r="H195" s="2">
        <v>7.250533962906025</v>
      </c>
    </row>
    <row r="196" spans="1:8" x14ac:dyDescent="0.2">
      <c r="A196" s="16">
        <f>DATE(2019,5,13)</f>
        <v>43598</v>
      </c>
      <c r="B196" s="2">
        <v>6.4184508227421277</v>
      </c>
      <c r="C196" s="2">
        <v>4.8899339471005332</v>
      </c>
      <c r="D196" s="2">
        <v>5.696494486080006</v>
      </c>
      <c r="E196" s="2">
        <v>6.104447440488836</v>
      </c>
      <c r="F196" s="2">
        <v>6.7243877825600151</v>
      </c>
      <c r="G196" s="2">
        <v>6.7479085760563828</v>
      </c>
      <c r="H196" s="2">
        <v>7.2806320517601284</v>
      </c>
    </row>
    <row r="197" spans="1:8" x14ac:dyDescent="0.2">
      <c r="A197" s="16">
        <f>DATE(2019,5,14)</f>
        <v>43599</v>
      </c>
      <c r="B197" s="2">
        <v>6.4806558115268356</v>
      </c>
      <c r="C197" s="2">
        <v>4.9157581099143366</v>
      </c>
      <c r="D197" s="2">
        <v>5.7266918086224639</v>
      </c>
      <c r="E197" s="2">
        <v>6.1281929284325853</v>
      </c>
      <c r="F197" s="2">
        <v>6.751477660579086</v>
      </c>
      <c r="G197" s="2">
        <v>6.7751257097739659</v>
      </c>
      <c r="H197" s="2">
        <v>7.3107385871451491</v>
      </c>
    </row>
    <row r="198" spans="1:8" x14ac:dyDescent="0.2">
      <c r="A198" s="16">
        <f>DATE(2019,5,15)</f>
        <v>43600</v>
      </c>
      <c r="B198" s="2">
        <v>6.4611277186736196</v>
      </c>
      <c r="C198" s="2">
        <v>4.9415886307013102</v>
      </c>
      <c r="D198" s="2">
        <v>5.756897758492574</v>
      </c>
      <c r="E198" s="2">
        <v>6.1519437304627056</v>
      </c>
      <c r="F198" s="2">
        <v>6.7785744148286531</v>
      </c>
      <c r="G198" s="2">
        <v>6.8023497829471147</v>
      </c>
      <c r="H198" s="2">
        <v>7.3408535714314826</v>
      </c>
    </row>
    <row r="199" spans="1:8" x14ac:dyDescent="0.2">
      <c r="A199" s="16">
        <f>DATE(2019,5,16)</f>
        <v>43601</v>
      </c>
      <c r="B199" s="2">
        <v>5.903746089682449</v>
      </c>
      <c r="C199" s="2">
        <v>4.9674255110267795</v>
      </c>
      <c r="D199" s="2">
        <v>5.7871123381551426</v>
      </c>
      <c r="E199" s="2">
        <v>6.1756998477684233</v>
      </c>
      <c r="F199" s="2">
        <v>6.8056780470540978</v>
      </c>
      <c r="G199" s="2">
        <v>6.829580797345125</v>
      </c>
      <c r="H199" s="2">
        <v>7.3709770069901648</v>
      </c>
    </row>
    <row r="200" spans="1:8" x14ac:dyDescent="0.2">
      <c r="A200" s="16">
        <f>DATE(2019,5,17)</f>
        <v>43602</v>
      </c>
      <c r="B200" s="2">
        <v>5.4449249414899592</v>
      </c>
      <c r="C200" s="2">
        <v>4.9932687524564701</v>
      </c>
      <c r="D200" s="2">
        <v>5.8173355500756641</v>
      </c>
      <c r="E200" s="2">
        <v>6.1994612815393202</v>
      </c>
      <c r="F200" s="2">
        <v>6.8327885590013127</v>
      </c>
      <c r="G200" s="2">
        <v>6.8568187547378256</v>
      </c>
      <c r="H200" s="2">
        <v>7.4011088961929197</v>
      </c>
    </row>
    <row r="201" spans="1:8" x14ac:dyDescent="0.2">
      <c r="A201" s="16">
        <f>DATE(2019,5,20)</f>
        <v>43605</v>
      </c>
      <c r="B201" s="2">
        <v>5.6033260675110608</v>
      </c>
      <c r="C201" s="2">
        <v>5.0191183565565733</v>
      </c>
      <c r="D201" s="2">
        <v>5.84756739672041</v>
      </c>
      <c r="E201" s="2">
        <v>6.2232280329651557</v>
      </c>
      <c r="F201" s="2">
        <v>6.8599059524165451</v>
      </c>
      <c r="G201" s="2">
        <v>6.884063656895445</v>
      </c>
      <c r="H201" s="2">
        <v>7.431249241412119</v>
      </c>
    </row>
    <row r="202" spans="1:8" x14ac:dyDescent="0.2">
      <c r="A202" s="16">
        <f>DATE(2019,5,21)</f>
        <v>43606</v>
      </c>
      <c r="B202" s="2">
        <v>6.084257290438555</v>
      </c>
      <c r="C202" s="2">
        <v>5.0449743248935253</v>
      </c>
      <c r="D202" s="2">
        <v>5.8778078805562739</v>
      </c>
      <c r="E202" s="2">
        <v>6.2470001032359779</v>
      </c>
      <c r="F202" s="2">
        <v>6.8870302290465313</v>
      </c>
      <c r="G202" s="2">
        <v>6.9113155055886333</v>
      </c>
      <c r="H202" s="2">
        <v>7.4613980450207951</v>
      </c>
    </row>
    <row r="203" spans="1:8" x14ac:dyDescent="0.2">
      <c r="A203" s="16">
        <f>DATE(2019,5,22)</f>
        <v>43607</v>
      </c>
      <c r="B203" s="2">
        <v>6.1680678287629798</v>
      </c>
      <c r="C203" s="2">
        <v>5.0708366590342502</v>
      </c>
      <c r="D203" s="2">
        <v>5.9080570040508817</v>
      </c>
      <c r="E203" s="2">
        <v>6.2707774935421234</v>
      </c>
      <c r="F203" s="2">
        <v>6.9141613906384292</v>
      </c>
      <c r="G203" s="2">
        <v>6.9385743025885303</v>
      </c>
      <c r="H203" s="2">
        <v>7.4915553093926723</v>
      </c>
    </row>
    <row r="204" spans="1:8" x14ac:dyDescent="0.2">
      <c r="A204" s="16">
        <f>DATE(2019,5,23)</f>
        <v>43608</v>
      </c>
      <c r="B204" s="2">
        <v>6.1332555902875674</v>
      </c>
      <c r="C204" s="2">
        <v>5.0967053605460055</v>
      </c>
      <c r="D204" s="2">
        <v>5.9383147696725924</v>
      </c>
      <c r="E204" s="2">
        <v>6.2945602050741956</v>
      </c>
      <c r="F204" s="2">
        <v>6.941299438939863</v>
      </c>
      <c r="G204" s="2">
        <v>6.9658400496667383</v>
      </c>
      <c r="H204" s="2">
        <v>7.5217210369021181</v>
      </c>
    </row>
    <row r="205" spans="1:8" x14ac:dyDescent="0.2">
      <c r="A205" s="16">
        <f>DATE(2019,5,24)</f>
        <v>43609</v>
      </c>
      <c r="B205" s="2">
        <v>6.346016832939072</v>
      </c>
      <c r="C205" s="2">
        <v>5.1225804309964706</v>
      </c>
      <c r="D205" s="2">
        <v>5.9685811798904309</v>
      </c>
      <c r="E205" s="2">
        <v>6.3183482390230203</v>
      </c>
      <c r="F205" s="2">
        <v>6.968444375698879</v>
      </c>
      <c r="G205" s="2">
        <v>6.9931127485952871</v>
      </c>
      <c r="H205" s="2">
        <v>7.551895229924166</v>
      </c>
    </row>
    <row r="206" spans="1:8" x14ac:dyDescent="0.2">
      <c r="A206" s="16">
        <f>DATE(2019,5,27)</f>
        <v>43612</v>
      </c>
      <c r="B206" s="2">
        <v>6.3079004490670174</v>
      </c>
      <c r="C206" s="2">
        <v>5.1484618719536801</v>
      </c>
      <c r="D206" s="2">
        <v>5.9988562371741549</v>
      </c>
      <c r="E206" s="2">
        <v>6.3421415965797312</v>
      </c>
      <c r="F206" s="2">
        <v>6.9955962026639673</v>
      </c>
      <c r="G206" s="2">
        <v>7.0203924011466468</v>
      </c>
      <c r="H206" s="2">
        <v>7.5820778908345154</v>
      </c>
    </row>
    <row r="207" spans="1:8" x14ac:dyDescent="0.2">
      <c r="A207" s="16">
        <f>DATE(2019,5,28)</f>
        <v>43613</v>
      </c>
      <c r="B207" s="2">
        <v>6.500312508841577</v>
      </c>
      <c r="C207" s="2">
        <v>5.1743496849860682</v>
      </c>
      <c r="D207" s="2">
        <v>6.0291399439942328</v>
      </c>
      <c r="E207" s="2">
        <v>6.3659402789357564</v>
      </c>
      <c r="F207" s="2">
        <v>7.0227549215841067</v>
      </c>
      <c r="G207" s="2">
        <v>7.0476790090937991</v>
      </c>
      <c r="H207" s="2">
        <v>7.6122690220095768</v>
      </c>
    </row>
    <row r="208" spans="1:8" x14ac:dyDescent="0.2">
      <c r="A208" s="16">
        <f>DATE(2019,5,29)</f>
        <v>43614</v>
      </c>
      <c r="B208" s="2">
        <v>6.6901722646869999</v>
      </c>
      <c r="C208" s="2">
        <v>5.2002438716624688</v>
      </c>
      <c r="D208" s="2">
        <v>6.0594323028217989</v>
      </c>
      <c r="E208" s="2">
        <v>6.3897442872826726</v>
      </c>
      <c r="F208" s="2">
        <v>7.0499205342086313</v>
      </c>
      <c r="G208" s="2">
        <v>7.0749725742100811</v>
      </c>
      <c r="H208" s="2">
        <v>7.6424686258263366</v>
      </c>
    </row>
    <row r="209" spans="1:8" x14ac:dyDescent="0.2">
      <c r="A209" s="16">
        <f>DATE(2019,5,30)</f>
        <v>43615</v>
      </c>
      <c r="B209" s="2">
        <v>6.7546723484777296</v>
      </c>
      <c r="C209" s="2">
        <v>5.2261444335520713</v>
      </c>
      <c r="D209" s="2">
        <v>6.0897333161287204</v>
      </c>
      <c r="E209" s="2">
        <v>6.4135536228124623</v>
      </c>
      <c r="F209" s="2">
        <v>7.0770930422873857</v>
      </c>
      <c r="G209" s="2">
        <v>7.1022730982693627</v>
      </c>
      <c r="H209" s="2">
        <v>7.6726767046625177</v>
      </c>
    </row>
    <row r="210" spans="1:8" x14ac:dyDescent="0.2">
      <c r="A210" s="16">
        <f>DATE(2019,5,31)</f>
        <v>43616</v>
      </c>
      <c r="B210" s="2">
        <v>6.9241136728900088</v>
      </c>
      <c r="C210" s="2">
        <v>5.2520513722244866</v>
      </c>
      <c r="D210" s="2">
        <v>6.1200429863875749</v>
      </c>
      <c r="E210" s="2">
        <v>6.4373682867172821</v>
      </c>
      <c r="F210" s="2">
        <v>7.1042724475706587</v>
      </c>
      <c r="G210" s="2">
        <v>7.129580583045958</v>
      </c>
      <c r="H210" s="2">
        <v>7.7028932608965039</v>
      </c>
    </row>
    <row r="211" spans="1:8" x14ac:dyDescent="0.2">
      <c r="A211" s="16">
        <f>DATE(2019,6,3)</f>
        <v>43619</v>
      </c>
      <c r="B211" s="2">
        <v>7.0516299428382778</v>
      </c>
      <c r="C211" s="2">
        <v>5.2779646892496812</v>
      </c>
      <c r="D211" s="2">
        <v>6.1503613160716508</v>
      </c>
      <c r="E211" s="2">
        <v>6.4544955058186471</v>
      </c>
      <c r="F211" s="2">
        <v>7.1247238403072446</v>
      </c>
      <c r="G211" s="2">
        <v>7.1501585197390796</v>
      </c>
      <c r="H211" s="2">
        <v>7.7263455615594889</v>
      </c>
    </row>
    <row r="212" spans="1:8" x14ac:dyDescent="0.2">
      <c r="A212" s="16">
        <f>DATE(2019,6,4)</f>
        <v>43620</v>
      </c>
      <c r="B212" s="2">
        <v>7.3034770491488654</v>
      </c>
      <c r="C212" s="2">
        <v>5.3038843861980212</v>
      </c>
      <c r="D212" s="2">
        <v>6.1806883076549246</v>
      </c>
      <c r="E212" s="2">
        <v>6.4716254809223051</v>
      </c>
      <c r="F212" s="2">
        <v>7.1451791382051377</v>
      </c>
      <c r="G212" s="2">
        <v>7.1707404091357896</v>
      </c>
      <c r="H212" s="2">
        <v>7.7498029689599726</v>
      </c>
    </row>
    <row r="213" spans="1:8" x14ac:dyDescent="0.2">
      <c r="A213" s="16">
        <f>DATE(2019,6,5)</f>
        <v>43621</v>
      </c>
      <c r="B213" s="2">
        <v>7.1967947019710321</v>
      </c>
      <c r="C213" s="2">
        <v>5.3298104646402722</v>
      </c>
      <c r="D213" s="2">
        <v>6.2110239636120834</v>
      </c>
      <c r="E213" s="2">
        <v>6.4887582124717902</v>
      </c>
      <c r="F213" s="2">
        <v>7.1656383420100944</v>
      </c>
      <c r="G213" s="2">
        <v>7.1913262519953669</v>
      </c>
      <c r="H213" s="2">
        <v>7.7732654842099791</v>
      </c>
    </row>
    <row r="214" spans="1:8" x14ac:dyDescent="0.2">
      <c r="A214" s="16">
        <f>DATE(2019,6,6)</f>
        <v>43622</v>
      </c>
      <c r="B214" s="2">
        <v>7.3485380739443773</v>
      </c>
      <c r="C214" s="2">
        <v>5.3557429261475775</v>
      </c>
      <c r="D214" s="2">
        <v>6.2413682864185249</v>
      </c>
      <c r="E214" s="2">
        <v>6.5058937009106366</v>
      </c>
      <c r="F214" s="2">
        <v>7.186101452467919</v>
      </c>
      <c r="G214" s="2">
        <v>7.2119160490771828</v>
      </c>
      <c r="H214" s="2">
        <v>7.7967331084217504</v>
      </c>
    </row>
    <row r="215" spans="1:8" x14ac:dyDescent="0.2">
      <c r="A215" s="16">
        <f>DATE(2019,6,7)</f>
        <v>43623</v>
      </c>
      <c r="B215" s="2">
        <v>7.4885883325679581</v>
      </c>
      <c r="C215" s="2">
        <v>5.3816817722914356</v>
      </c>
      <c r="D215" s="2">
        <v>6.2717212785503351</v>
      </c>
      <c r="E215" s="2">
        <v>6.5230319466824227</v>
      </c>
      <c r="F215" s="2">
        <v>7.2065684703245481</v>
      </c>
      <c r="G215" s="2">
        <v>7.2325098011407851</v>
      </c>
      <c r="H215" s="2">
        <v>7.8202058427077059</v>
      </c>
    </row>
    <row r="216" spans="1:8" x14ac:dyDescent="0.2">
      <c r="A216" s="16">
        <f>DATE(2019,6,10)</f>
        <v>43626</v>
      </c>
      <c r="B216" s="2">
        <v>7.4971059049826483</v>
      </c>
      <c r="C216" s="2">
        <v>5.4076270046437891</v>
      </c>
      <c r="D216" s="2">
        <v>6.302082942484355</v>
      </c>
      <c r="E216" s="2">
        <v>6.5401729502309269</v>
      </c>
      <c r="F216" s="2">
        <v>7.2270393963261634</v>
      </c>
      <c r="G216" s="2">
        <v>7.2531075089459218</v>
      </c>
      <c r="H216" s="2">
        <v>7.8436836881806693</v>
      </c>
    </row>
    <row r="217" spans="1:8" x14ac:dyDescent="0.2">
      <c r="A217" s="16">
        <f>DATE(2019,6,11)</f>
        <v>43627</v>
      </c>
      <c r="B217" s="2">
        <v>7.813947727628423</v>
      </c>
      <c r="C217" s="2">
        <v>5.4335786247769136</v>
      </c>
      <c r="D217" s="2">
        <v>6.3324532806980924</v>
      </c>
      <c r="E217" s="2">
        <v>6.5573167119998166</v>
      </c>
      <c r="F217" s="2">
        <v>7.2475142312189433</v>
      </c>
      <c r="G217" s="2">
        <v>7.2737091732523398</v>
      </c>
      <c r="H217" s="2">
        <v>7.867166645953505</v>
      </c>
    </row>
    <row r="218" spans="1:8" x14ac:dyDescent="0.2">
      <c r="A218" s="16">
        <f>DATE(2019,6,12)</f>
        <v>43628</v>
      </c>
      <c r="B218" s="2">
        <v>7.7586280238618688</v>
      </c>
      <c r="C218" s="2">
        <v>5.4595366342635288</v>
      </c>
      <c r="D218" s="2">
        <v>6.3628322956697847</v>
      </c>
      <c r="E218" s="2">
        <v>6.574463232432981</v>
      </c>
      <c r="F218" s="2">
        <v>7.2679929757493156</v>
      </c>
      <c r="G218" s="2">
        <v>7.2943147948200782</v>
      </c>
      <c r="H218" s="2">
        <v>7.8906547171394559</v>
      </c>
    </row>
    <row r="219" spans="1:8" x14ac:dyDescent="0.2">
      <c r="A219" s="16">
        <f>DATE(2019,6,13)</f>
        <v>43629</v>
      </c>
      <c r="B219" s="2">
        <v>7.9367649884048097</v>
      </c>
      <c r="C219" s="2">
        <v>5.4855010346766875</v>
      </c>
      <c r="D219" s="2">
        <v>6.3932199898783626</v>
      </c>
      <c r="E219" s="2">
        <v>6.5916125119743096</v>
      </c>
      <c r="F219" s="2">
        <v>7.2884756306638154</v>
      </c>
      <c r="G219" s="2">
        <v>7.3149243744092374</v>
      </c>
      <c r="H219" s="2">
        <v>7.9141479028519646</v>
      </c>
    </row>
    <row r="220" spans="1:8" x14ac:dyDescent="0.2">
      <c r="A220" s="16">
        <f>DATE(2019,6,14)</f>
        <v>43630</v>
      </c>
      <c r="B220" s="2">
        <v>7.8419043590383097</v>
      </c>
      <c r="C220" s="2">
        <v>5.5114718275898422</v>
      </c>
      <c r="D220" s="2">
        <v>6.423616365803464</v>
      </c>
      <c r="E220" s="2">
        <v>6.6087645510677797</v>
      </c>
      <c r="F220" s="2">
        <v>7.3089621967091123</v>
      </c>
      <c r="G220" s="2">
        <v>7.3355379127801212</v>
      </c>
      <c r="H220" s="2">
        <v>7.9376462042046958</v>
      </c>
    </row>
    <row r="221" spans="1:8" x14ac:dyDescent="0.2">
      <c r="A221" s="16">
        <f>DATE(2019,6,17)</f>
        <v>43633</v>
      </c>
      <c r="B221" s="2">
        <v>7.7671752742292322</v>
      </c>
      <c r="C221" s="2">
        <v>5.5374490145768673</v>
      </c>
      <c r="D221" s="2">
        <v>6.4540214259254602</v>
      </c>
      <c r="E221" s="2">
        <v>6.6259193501574609</v>
      </c>
      <c r="F221" s="2">
        <v>7.3294526746320532</v>
      </c>
      <c r="G221" s="2">
        <v>7.3561554106931224</v>
      </c>
      <c r="H221" s="2">
        <v>7.9611496223116029</v>
      </c>
    </row>
    <row r="222" spans="1:8" x14ac:dyDescent="0.2">
      <c r="A222" s="16">
        <f>DATE(2019,6,18)</f>
        <v>43634</v>
      </c>
      <c r="B222" s="2">
        <v>8.0127108692731532</v>
      </c>
      <c r="C222" s="2">
        <v>5.5634325972119703</v>
      </c>
      <c r="D222" s="2">
        <v>6.4844351727253891</v>
      </c>
      <c r="E222" s="2">
        <v>6.6430769096874398</v>
      </c>
      <c r="F222" s="2">
        <v>7.3499470651795962</v>
      </c>
      <c r="G222" s="2">
        <v>7.3767768689088298</v>
      </c>
      <c r="H222" s="2">
        <v>7.9846581582868614</v>
      </c>
    </row>
    <row r="223" spans="1:8" x14ac:dyDescent="0.2">
      <c r="A223" s="16">
        <f>DATE(2019,6,19)</f>
        <v>43635</v>
      </c>
      <c r="B223" s="2">
        <v>8.1169002684271963</v>
      </c>
      <c r="C223" s="2">
        <v>5.5894225770698025</v>
      </c>
      <c r="D223" s="2">
        <v>6.5148576086850429</v>
      </c>
      <c r="E223" s="2">
        <v>6.6602372301019397</v>
      </c>
      <c r="F223" s="2">
        <v>7.3704453690988547</v>
      </c>
      <c r="G223" s="2">
        <v>7.3974022881879486</v>
      </c>
      <c r="H223" s="2">
        <v>8.0081718132448696</v>
      </c>
    </row>
    <row r="224" spans="1:8" x14ac:dyDescent="0.2">
      <c r="A224" s="16">
        <f>DATE(2019,6,21)</f>
        <v>43637</v>
      </c>
      <c r="B224" s="2">
        <v>8.218982532942043</v>
      </c>
      <c r="C224" s="2">
        <v>5.6154189557253709</v>
      </c>
      <c r="D224" s="2">
        <v>6.5452887362868797</v>
      </c>
      <c r="E224" s="2">
        <v>6.6774003118452274</v>
      </c>
      <c r="F224" s="2">
        <v>7.3909475871370978</v>
      </c>
      <c r="G224" s="2">
        <v>7.4180316692913584</v>
      </c>
      <c r="H224" s="2">
        <v>8.0316905883003322</v>
      </c>
    </row>
    <row r="225" spans="1:8" x14ac:dyDescent="0.2">
      <c r="A225" s="16">
        <f>DATE(2019,6,24)</f>
        <v>43640</v>
      </c>
      <c r="B225" s="2">
        <v>8.2059044484678925</v>
      </c>
      <c r="C225" s="2">
        <v>5.6414217347540596</v>
      </c>
      <c r="D225" s="2">
        <v>6.5757285580141156</v>
      </c>
      <c r="E225" s="2">
        <v>6.6945661553616143</v>
      </c>
      <c r="F225" s="2">
        <v>7.411453720041683</v>
      </c>
      <c r="G225" s="2">
        <v>7.4386650129800058</v>
      </c>
      <c r="H225" s="2">
        <v>8.0552144845680953</v>
      </c>
    </row>
    <row r="226" spans="1:8" x14ac:dyDescent="0.2">
      <c r="A226" s="16">
        <f>DATE(2019,6,25)</f>
        <v>43641</v>
      </c>
      <c r="B226" s="2">
        <v>8.039272636907846</v>
      </c>
      <c r="C226" s="2">
        <v>5.6674309157316749</v>
      </c>
      <c r="D226" s="2">
        <v>6.6061770763506278</v>
      </c>
      <c r="E226" s="2">
        <v>6.7117347610955003</v>
      </c>
      <c r="F226" s="2">
        <v>7.4319637685601458</v>
      </c>
      <c r="G226" s="2">
        <v>7.4593023200150821</v>
      </c>
      <c r="H226" s="2">
        <v>8.0787435031633095</v>
      </c>
    </row>
    <row r="227" spans="1:8" x14ac:dyDescent="0.2">
      <c r="A227" s="16">
        <f>DATE(2019,6,26)</f>
        <v>43642</v>
      </c>
      <c r="B227" s="2">
        <v>8.0788531331113411</v>
      </c>
      <c r="C227" s="2">
        <v>5.6934465002343781</v>
      </c>
      <c r="D227" s="2">
        <v>6.6366342937810296</v>
      </c>
      <c r="E227" s="2">
        <v>6.7289061294913974</v>
      </c>
      <c r="F227" s="2">
        <v>7.4524777334401993</v>
      </c>
      <c r="G227" s="2">
        <v>7.4799435911578902</v>
      </c>
      <c r="H227" s="2">
        <v>8.1022776452013723</v>
      </c>
    </row>
    <row r="228" spans="1:8" x14ac:dyDescent="0.2">
      <c r="A228" s="16">
        <f>DATE(2019,6,27)</f>
        <v>43643</v>
      </c>
      <c r="B228" s="2">
        <v>8.1740600052589318</v>
      </c>
      <c r="C228" s="2">
        <v>5.7194684898387527</v>
      </c>
      <c r="D228" s="2">
        <v>6.667100212790622</v>
      </c>
      <c r="E228" s="2">
        <v>6.7460802609938364</v>
      </c>
      <c r="F228" s="2">
        <v>7.4729956154296451</v>
      </c>
      <c r="G228" s="2">
        <v>7.5005888271698629</v>
      </c>
      <c r="H228" s="2">
        <v>8.1258169117979229</v>
      </c>
    </row>
    <row r="229" spans="1:8" x14ac:dyDescent="0.2">
      <c r="A229" s="16">
        <f>DATE(2019,6,28)</f>
        <v>43644</v>
      </c>
      <c r="B229" s="2">
        <v>8.3417503304640039</v>
      </c>
      <c r="C229" s="2">
        <v>5.745496886121737</v>
      </c>
      <c r="D229" s="2">
        <v>6.6975748358654608</v>
      </c>
      <c r="E229" s="2">
        <v>6.7632571560474419</v>
      </c>
      <c r="F229" s="2">
        <v>7.4935174152764628</v>
      </c>
      <c r="G229" s="2">
        <v>7.5212380288125944</v>
      </c>
      <c r="H229" s="2">
        <v>8.1493613040688242</v>
      </c>
    </row>
    <row r="230" spans="1:8" x14ac:dyDescent="0.2">
      <c r="A230" s="16">
        <f>DATE(2019,7,1)</f>
        <v>43647</v>
      </c>
      <c r="B230" s="2">
        <v>8.3665413135896927</v>
      </c>
      <c r="C230" s="2">
        <v>5.7715316906606695</v>
      </c>
      <c r="D230" s="2">
        <v>6.7280581654922678</v>
      </c>
      <c r="E230" s="2">
        <v>6.7845152267004938</v>
      </c>
      <c r="F230" s="2">
        <v>7.5181495649641503</v>
      </c>
      <c r="G230" s="2">
        <v>7.5459986917224553</v>
      </c>
      <c r="H230" s="2">
        <v>8.1770424194024471</v>
      </c>
    </row>
    <row r="231" spans="1:8" x14ac:dyDescent="0.2">
      <c r="A231" s="16">
        <f>DATE(2019,7,2)</f>
        <v>43648</v>
      </c>
      <c r="B231" s="2">
        <v>8.2784175794780488</v>
      </c>
      <c r="C231" s="2">
        <v>5.7975729050332658</v>
      </c>
      <c r="D231" s="2">
        <v>6.7585502041584977</v>
      </c>
      <c r="E231" s="2">
        <v>6.8057775301352708</v>
      </c>
      <c r="F231" s="2">
        <v>7.5427873591112249</v>
      </c>
      <c r="G231" s="2">
        <v>7.5707650566725126</v>
      </c>
      <c r="H231" s="2">
        <v>8.2047306197907677</v>
      </c>
    </row>
    <row r="232" spans="1:8" x14ac:dyDescent="0.2">
      <c r="A232" s="16">
        <f>DATE(2019,7,3)</f>
        <v>43649</v>
      </c>
      <c r="B232" s="2">
        <v>8.4515983259260565</v>
      </c>
      <c r="C232" s="2">
        <v>5.8236205308176636</v>
      </c>
      <c r="D232" s="2">
        <v>6.7890509543522937</v>
      </c>
      <c r="E232" s="2">
        <v>6.827044067194632</v>
      </c>
      <c r="F232" s="2">
        <v>7.5674307990111878</v>
      </c>
      <c r="G232" s="2">
        <v>7.5955371249759596</v>
      </c>
      <c r="H232" s="2">
        <v>8.2324259070473147</v>
      </c>
    </row>
    <row r="233" spans="1:8" x14ac:dyDescent="0.2">
      <c r="A233" s="16">
        <f>DATE(2019,7,4)</f>
        <v>43650</v>
      </c>
      <c r="B233" s="2">
        <v>8.6315357529306524</v>
      </c>
      <c r="C233" s="2">
        <v>5.849674569592378</v>
      </c>
      <c r="D233" s="2">
        <v>6.8195604185625314</v>
      </c>
      <c r="E233" s="2">
        <v>6.8483148387215254</v>
      </c>
      <c r="F233" s="2">
        <v>7.5920798859577374</v>
      </c>
      <c r="G233" s="2">
        <v>7.6203148979461677</v>
      </c>
      <c r="H233" s="2">
        <v>8.2601282829859457</v>
      </c>
    </row>
    <row r="234" spans="1:8" x14ac:dyDescent="0.2">
      <c r="A234" s="16">
        <f>DATE(2019,7,5)</f>
        <v>43651</v>
      </c>
      <c r="B234" s="2">
        <v>8.8142035515803805</v>
      </c>
      <c r="C234" s="2">
        <v>5.8757350229362793</v>
      </c>
      <c r="D234" s="2">
        <v>6.8500785992787971</v>
      </c>
      <c r="E234" s="2">
        <v>6.8695898455591209</v>
      </c>
      <c r="F234" s="2">
        <v>7.6167346212448797</v>
      </c>
      <c r="G234" s="2">
        <v>7.6450983768968417</v>
      </c>
      <c r="H234" s="2">
        <v>8.2878377494210334</v>
      </c>
    </row>
    <row r="235" spans="1:8" x14ac:dyDescent="0.2">
      <c r="A235" s="16">
        <f>DATE(2019,7,8)</f>
        <v>43654</v>
      </c>
      <c r="B235" s="2">
        <v>9.0158553472844627</v>
      </c>
      <c r="C235" s="2">
        <v>5.9018018924286597</v>
      </c>
      <c r="D235" s="2">
        <v>6.8806054989913878</v>
      </c>
      <c r="E235" s="2">
        <v>6.8908690885506774</v>
      </c>
      <c r="F235" s="2">
        <v>7.64139500616694</v>
      </c>
      <c r="G235" s="2">
        <v>7.669887563141975</v>
      </c>
      <c r="H235" s="2">
        <v>8.3155543081673944</v>
      </c>
    </row>
    <row r="236" spans="1:8" x14ac:dyDescent="0.2">
      <c r="A236" s="16">
        <f>DATE(2019,7,9)</f>
        <v>43655</v>
      </c>
      <c r="B236" s="2">
        <v>8.8959564185200577</v>
      </c>
      <c r="C236" s="2">
        <v>5.9278751796491891</v>
      </c>
      <c r="D236" s="2">
        <v>6.9111411201913109</v>
      </c>
      <c r="E236" s="2">
        <v>6.9121525685397422</v>
      </c>
      <c r="F236" s="2">
        <v>7.666061042018546</v>
      </c>
      <c r="G236" s="2">
        <v>7.6946824579959161</v>
      </c>
      <c r="H236" s="2">
        <v>8.3432779610403518</v>
      </c>
    </row>
    <row r="237" spans="1:8" x14ac:dyDescent="0.2">
      <c r="A237" s="16">
        <f>DATE(2019,7,10)</f>
        <v>43656</v>
      </c>
      <c r="B237" s="2">
        <v>9.1024259352066696</v>
      </c>
      <c r="C237" s="2">
        <v>5.9539548861779368</v>
      </c>
      <c r="D237" s="2">
        <v>6.941685465370262</v>
      </c>
      <c r="E237" s="2">
        <v>6.9334402863699296</v>
      </c>
      <c r="F237" s="2">
        <v>7.690732730094596</v>
      </c>
      <c r="G237" s="2">
        <v>7.719483062773258</v>
      </c>
      <c r="H237" s="2">
        <v>8.3710087098556532</v>
      </c>
    </row>
    <row r="238" spans="1:8" x14ac:dyDescent="0.2">
      <c r="A238" s="16">
        <f>DATE(2019,7,11)</f>
        <v>43657</v>
      </c>
      <c r="B238" s="2">
        <v>9.0198223002906133</v>
      </c>
      <c r="C238" s="2">
        <v>5.9800410135953719</v>
      </c>
      <c r="D238" s="2">
        <v>6.9722385370207141</v>
      </c>
      <c r="E238" s="2">
        <v>6.9547322428850533</v>
      </c>
      <c r="F238" s="2">
        <v>7.7154100716903198</v>
      </c>
      <c r="G238" s="2">
        <v>7.7442893787889266</v>
      </c>
      <c r="H238" s="2">
        <v>8.3987465564295363</v>
      </c>
    </row>
    <row r="239" spans="1:8" x14ac:dyDescent="0.2">
      <c r="A239" s="16">
        <f>DATE(2019,7,12)</f>
        <v>43658</v>
      </c>
      <c r="B239" s="2">
        <v>8.9658381043939759</v>
      </c>
      <c r="C239" s="2">
        <v>6.0061335634822521</v>
      </c>
      <c r="D239" s="2">
        <v>7.0028003376357173</v>
      </c>
      <c r="E239" s="2">
        <v>6.976028438929105</v>
      </c>
      <c r="F239" s="2">
        <v>7.740093068101217</v>
      </c>
      <c r="G239" s="2">
        <v>7.7691014073581588</v>
      </c>
      <c r="H239" s="2">
        <v>8.4264915025787026</v>
      </c>
    </row>
    <row r="240" spans="1:8" x14ac:dyDescent="0.2">
      <c r="A240" s="16">
        <f>DATE(2019,7,15)</f>
        <v>43661</v>
      </c>
      <c r="B240" s="2">
        <v>8.8533685564465614</v>
      </c>
      <c r="C240" s="2">
        <v>6.0322325374198904</v>
      </c>
      <c r="D240" s="2">
        <v>7.0333708697092101</v>
      </c>
      <c r="E240" s="2">
        <v>6.9973288753462093</v>
      </c>
      <c r="F240" s="2">
        <v>7.7647817206230707</v>
      </c>
      <c r="G240" s="2">
        <v>7.7939191497964364</v>
      </c>
      <c r="H240" s="2">
        <v>8.4542435501202551</v>
      </c>
    </row>
    <row r="241" spans="1:8" x14ac:dyDescent="0.2">
      <c r="A241" s="16">
        <f>DATE(2019,7,16)</f>
        <v>43662</v>
      </c>
      <c r="B241" s="2">
        <v>8.7327078935637967</v>
      </c>
      <c r="C241" s="2">
        <v>6.058337936989866</v>
      </c>
      <c r="D241" s="2">
        <v>7.0639501357357082</v>
      </c>
      <c r="E241" s="2">
        <v>7.0186335529806909</v>
      </c>
      <c r="F241" s="2">
        <v>7.7894760305519783</v>
      </c>
      <c r="G241" s="2">
        <v>7.8187426074195931</v>
      </c>
      <c r="H241" s="2">
        <v>8.482002700871849</v>
      </c>
    </row>
    <row r="242" spans="1:8" x14ac:dyDescent="0.2">
      <c r="A242" s="16">
        <f>DATE(2019,7,17)</f>
        <v>43663</v>
      </c>
      <c r="B242" s="2">
        <v>8.8856878468981826</v>
      </c>
      <c r="C242" s="2">
        <v>6.0844497637742023</v>
      </c>
      <c r="D242" s="2">
        <v>7.0945381382105044</v>
      </c>
      <c r="E242" s="2">
        <v>7.0399424726770521</v>
      </c>
      <c r="F242" s="2">
        <v>7.8141759991843474</v>
      </c>
      <c r="G242" s="2">
        <v>7.8435717815437567</v>
      </c>
      <c r="H242" s="2">
        <v>8.5097689566515644</v>
      </c>
    </row>
    <row r="243" spans="1:8" x14ac:dyDescent="0.2">
      <c r="A243" s="16">
        <f>DATE(2019,7,18)</f>
        <v>43664</v>
      </c>
      <c r="B243" s="2">
        <v>9.1443114190671526</v>
      </c>
      <c r="C243" s="2">
        <v>6.110568019355278</v>
      </c>
      <c r="D243" s="2">
        <v>7.1251348796296021</v>
      </c>
      <c r="E243" s="2">
        <v>7.0612556352799283</v>
      </c>
      <c r="F243" s="2">
        <v>7.8388816278168516</v>
      </c>
      <c r="G243" s="2">
        <v>7.8684066734853841</v>
      </c>
      <c r="H243" s="2">
        <v>8.5375423192779696</v>
      </c>
    </row>
    <row r="244" spans="1:8" x14ac:dyDescent="0.2">
      <c r="A244" s="16">
        <f>DATE(2019,7,19)</f>
        <v>43665</v>
      </c>
      <c r="B244" s="2">
        <v>9.0190605661722536</v>
      </c>
      <c r="C244" s="2">
        <v>6.1366927053158937</v>
      </c>
      <c r="D244" s="2">
        <v>7.1557403624896931</v>
      </c>
      <c r="E244" s="2">
        <v>7.0825730416341548</v>
      </c>
      <c r="F244" s="2">
        <v>7.863592917746498</v>
      </c>
      <c r="G244" s="2">
        <v>7.8932472845611779</v>
      </c>
      <c r="H244" s="2">
        <v>8.5653227905700504</v>
      </c>
    </row>
    <row r="245" spans="1:8" x14ac:dyDescent="0.2">
      <c r="A245" s="16">
        <f>DATE(2019,7,22)</f>
        <v>43668</v>
      </c>
      <c r="B245" s="2">
        <v>8.9642651729027865</v>
      </c>
      <c r="C245" s="2">
        <v>6.1628238232392052</v>
      </c>
      <c r="D245" s="2">
        <v>7.1863545892881797</v>
      </c>
      <c r="E245" s="2">
        <v>7.1038946925847224</v>
      </c>
      <c r="F245" s="2">
        <v>7.8883098702705823</v>
      </c>
      <c r="G245" s="2">
        <v>7.9180936160881954</v>
      </c>
      <c r="H245" s="2">
        <v>8.5931103723473115</v>
      </c>
    </row>
    <row r="246" spans="1:8" x14ac:dyDescent="0.2">
      <c r="A246" s="16">
        <f>DATE(2019,7,23)</f>
        <v>43669</v>
      </c>
      <c r="B246" s="2">
        <v>8.7446483231857766</v>
      </c>
      <c r="C246" s="2">
        <v>6.1889613747087902</v>
      </c>
      <c r="D246" s="2">
        <v>7.2169775625231969</v>
      </c>
      <c r="E246" s="2">
        <v>7.1252205889767772</v>
      </c>
      <c r="F246" s="2">
        <v>7.9130324866866664</v>
      </c>
      <c r="G246" s="2">
        <v>7.942945669383783</v>
      </c>
      <c r="H246" s="2">
        <v>8.620905066429696</v>
      </c>
    </row>
    <row r="247" spans="1:8" x14ac:dyDescent="0.2">
      <c r="A247" s="16">
        <f>DATE(2019,7,24)</f>
        <v>43670</v>
      </c>
      <c r="B247" s="2">
        <v>8.8547139569673536</v>
      </c>
      <c r="C247" s="2">
        <v>6.2151053613086038</v>
      </c>
      <c r="D247" s="2">
        <v>7.2476092846935902</v>
      </c>
      <c r="E247" s="2">
        <v>7.1465507316556653</v>
      </c>
      <c r="F247" s="2">
        <v>7.9377607682926454</v>
      </c>
      <c r="G247" s="2">
        <v>7.9678034457655764</v>
      </c>
      <c r="H247" s="2">
        <v>8.6487068746376128</v>
      </c>
    </row>
    <row r="248" spans="1:8" x14ac:dyDescent="0.2">
      <c r="A248" s="16">
        <f>DATE(2019,7,25)</f>
        <v>43671</v>
      </c>
      <c r="B248" s="2">
        <v>8.5880872302298794</v>
      </c>
      <c r="C248" s="2">
        <v>6.241255784623001</v>
      </c>
      <c r="D248" s="2">
        <v>7.2782497582989381</v>
      </c>
      <c r="E248" s="2">
        <v>7.167885121466866</v>
      </c>
      <c r="F248" s="2">
        <v>7.9624947163867033</v>
      </c>
      <c r="G248" s="2">
        <v>7.9926669465515188</v>
      </c>
      <c r="H248" s="2">
        <v>8.6765157987919395</v>
      </c>
    </row>
    <row r="249" spans="1:8" x14ac:dyDescent="0.2">
      <c r="A249" s="16">
        <f>DATE(2019,7,26)</f>
        <v>43672</v>
      </c>
      <c r="B249" s="2">
        <v>8.6035593362189235</v>
      </c>
      <c r="C249" s="2">
        <v>6.2674126462367141</v>
      </c>
      <c r="D249" s="2">
        <v>7.3088989858394848</v>
      </c>
      <c r="E249" s="2">
        <v>7.1892237592560582</v>
      </c>
      <c r="F249" s="2">
        <v>7.9872343322672901</v>
      </c>
      <c r="G249" s="2">
        <v>8.0175361730598702</v>
      </c>
      <c r="H249" s="2">
        <v>8.7043318407140191</v>
      </c>
    </row>
    <row r="250" spans="1:8" x14ac:dyDescent="0.2">
      <c r="A250" s="16">
        <f>DATE(2019,7,29)</f>
        <v>43675</v>
      </c>
      <c r="B250" s="2">
        <v>8.7924001490228711</v>
      </c>
      <c r="C250" s="2">
        <v>6.293575947734853</v>
      </c>
      <c r="D250" s="2">
        <v>7.33955696981623</v>
      </c>
      <c r="E250" s="2">
        <v>7.2105666458690756</v>
      </c>
      <c r="F250" s="2">
        <v>8.0119796172332105</v>
      </c>
      <c r="G250" s="2">
        <v>8.0424111266091955</v>
      </c>
      <c r="H250" s="2">
        <v>8.7321550022256602</v>
      </c>
    </row>
    <row r="251" spans="1:8" x14ac:dyDescent="0.2">
      <c r="A251" s="16">
        <f>DATE(2019,7,30)</f>
        <v>43676</v>
      </c>
      <c r="B251" s="2">
        <v>8.9081639497160303</v>
      </c>
      <c r="C251" s="2">
        <v>6.3197456907029492</v>
      </c>
      <c r="D251" s="2">
        <v>7.3702237127308612</v>
      </c>
      <c r="E251" s="2">
        <v>7.2319137821519108</v>
      </c>
      <c r="F251" s="2">
        <v>8.036730572583517</v>
      </c>
      <c r="G251" s="2">
        <v>8.0672918085183287</v>
      </c>
      <c r="H251" s="2">
        <v>8.7599852851491402</v>
      </c>
    </row>
    <row r="252" spans="1:8" x14ac:dyDescent="0.2">
      <c r="A252" s="16">
        <f>DATE(2019,7,31)</f>
        <v>43677</v>
      </c>
      <c r="B252" s="2">
        <v>8.8953529668158726</v>
      </c>
      <c r="C252" s="2">
        <v>6.3459218767268899</v>
      </c>
      <c r="D252" s="2">
        <v>7.400899217085799</v>
      </c>
      <c r="E252" s="2">
        <v>7.2532651689507288</v>
      </c>
      <c r="F252" s="2">
        <v>8.0614871996175896</v>
      </c>
      <c r="G252" s="2">
        <v>8.0921782201064385</v>
      </c>
      <c r="H252" s="2">
        <v>8.7878226913072233</v>
      </c>
    </row>
    <row r="253" spans="1:8" x14ac:dyDescent="0.2">
      <c r="A253" s="16">
        <f>DATE(2019,8,1)</f>
        <v>43678</v>
      </c>
      <c r="B253" s="2">
        <v>9.3347053780604927</v>
      </c>
      <c r="C253" s="2">
        <v>6.3721045073929838</v>
      </c>
      <c r="D253" s="2">
        <v>7.4315834853841736</v>
      </c>
      <c r="E253" s="2">
        <v>7.2758068651772811</v>
      </c>
      <c r="F253" s="2">
        <v>8.0874445312932206</v>
      </c>
      <c r="G253" s="2">
        <v>8.1182657351151821</v>
      </c>
      <c r="H253" s="2">
        <v>8.8168703188266075</v>
      </c>
    </row>
    <row r="254" spans="1:8" x14ac:dyDescent="0.2">
      <c r="A254" s="16">
        <f>DATE(2019,8,2)</f>
        <v>43679</v>
      </c>
      <c r="B254" s="2">
        <v>9.5262567772077986</v>
      </c>
      <c r="C254" s="2">
        <v>6.3963048311771464</v>
      </c>
      <c r="D254" s="2">
        <v>7.4602678794879251</v>
      </c>
      <c r="E254" s="2">
        <v>7.2983532990504418</v>
      </c>
      <c r="F254" s="2">
        <v>8.113408098151087</v>
      </c>
      <c r="G254" s="2">
        <v>8.1443595462172169</v>
      </c>
      <c r="H254" s="2">
        <v>8.8459257024040117</v>
      </c>
    </row>
    <row r="255" spans="1:8" x14ac:dyDescent="0.2">
      <c r="A255" s="16">
        <f>DATE(2019,8,5)</f>
        <v>43682</v>
      </c>
      <c r="B255" s="2">
        <v>9.1628304615297473</v>
      </c>
      <c r="C255" s="2">
        <v>6.4205106606873841</v>
      </c>
      <c r="D255" s="2">
        <v>7.4889599323679779</v>
      </c>
      <c r="E255" s="2">
        <v>7.3209044715659477</v>
      </c>
      <c r="F255" s="2">
        <v>8.1393779016889702</v>
      </c>
      <c r="G255" s="2">
        <v>8.1704596549320829</v>
      </c>
      <c r="H255" s="2">
        <v>8.8749888441103764</v>
      </c>
    </row>
    <row r="256" spans="1:8" x14ac:dyDescent="0.2">
      <c r="A256" s="16">
        <f>DATE(2019,8,6)</f>
        <v>43683</v>
      </c>
      <c r="B256" s="2">
        <v>9.5867206594361765</v>
      </c>
      <c r="C256" s="2">
        <v>6.444721997176317</v>
      </c>
      <c r="D256" s="2">
        <v>7.5176596460692302</v>
      </c>
      <c r="E256" s="2">
        <v>7.3434603837197132</v>
      </c>
      <c r="F256" s="2">
        <v>8.1653539434049396</v>
      </c>
      <c r="G256" s="2">
        <v>8.1965660627796755</v>
      </c>
      <c r="H256" s="2">
        <v>8.9040597460172233</v>
      </c>
    </row>
    <row r="257" spans="1:8" x14ac:dyDescent="0.2">
      <c r="A257" s="16">
        <f>DATE(2019,8,7)</f>
        <v>43684</v>
      </c>
      <c r="B257" s="2">
        <v>9.7015050876914088</v>
      </c>
      <c r="C257" s="2">
        <v>6.4689388418967866</v>
      </c>
      <c r="D257" s="2">
        <v>7.5463670226371349</v>
      </c>
      <c r="E257" s="2">
        <v>7.3660210365078971</v>
      </c>
      <c r="F257" s="2">
        <v>8.1913362247975066</v>
      </c>
      <c r="G257" s="2">
        <v>8.2226787712802896</v>
      </c>
      <c r="H257" s="2">
        <v>8.9331384101966282</v>
      </c>
    </row>
    <row r="258" spans="1:8" x14ac:dyDescent="0.2">
      <c r="A258" s="16">
        <f>DATE(2019,8,8)</f>
        <v>43685</v>
      </c>
      <c r="B258" s="2">
        <v>10.04923176640995</v>
      </c>
      <c r="C258" s="2">
        <v>6.4931611961019708</v>
      </c>
      <c r="D258" s="2">
        <v>7.5750820641176766</v>
      </c>
      <c r="E258" s="2">
        <v>7.3885864309268356</v>
      </c>
      <c r="F258" s="2">
        <v>8.2173247473654509</v>
      </c>
      <c r="G258" s="2">
        <v>8.2487977819544867</v>
      </c>
      <c r="H258" s="2">
        <v>8.9622248387212</v>
      </c>
    </row>
    <row r="259" spans="1:8" x14ac:dyDescent="0.2">
      <c r="A259" s="16">
        <f>DATE(2019,8,9)</f>
        <v>43686</v>
      </c>
      <c r="B259" s="2">
        <v>10.202943775910045</v>
      </c>
      <c r="C259" s="2">
        <v>6.5173890610453089</v>
      </c>
      <c r="D259" s="2">
        <v>7.6038047725574209</v>
      </c>
      <c r="E259" s="2">
        <v>7.4111565679731317</v>
      </c>
      <c r="F259" s="2">
        <v>8.2433195126080161</v>
      </c>
      <c r="G259" s="2">
        <v>8.2749230963233398</v>
      </c>
      <c r="H259" s="2">
        <v>8.9913190336641247</v>
      </c>
    </row>
    <row r="260" spans="1:8" x14ac:dyDescent="0.2">
      <c r="A260" s="16">
        <f>DATE(2019,8,12)</f>
        <v>43689</v>
      </c>
      <c r="B260" s="2">
        <v>10.049726398954363</v>
      </c>
      <c r="C260" s="2">
        <v>6.5416224379805321</v>
      </c>
      <c r="D260" s="2">
        <v>7.6325351500034389</v>
      </c>
      <c r="E260" s="2">
        <v>7.4337314486434991</v>
      </c>
      <c r="F260" s="2">
        <v>8.2693205220246924</v>
      </c>
      <c r="G260" s="2">
        <v>8.3010547159081636</v>
      </c>
      <c r="H260" s="2">
        <v>9.0204209970990998</v>
      </c>
    </row>
    <row r="261" spans="1:8" x14ac:dyDescent="0.2">
      <c r="A261" s="16">
        <f>DATE(2019,8,13)</f>
        <v>43690</v>
      </c>
      <c r="B261" s="2">
        <v>10.089524533477402</v>
      </c>
      <c r="C261" s="2">
        <v>6.5658613281616374</v>
      </c>
      <c r="D261" s="2">
        <v>7.6612731985033822</v>
      </c>
      <c r="E261" s="2">
        <v>7.4563110739349634</v>
      </c>
      <c r="F261" s="2">
        <v>8.2953277771154124</v>
      </c>
      <c r="G261" s="2">
        <v>8.3271926422307416</v>
      </c>
      <c r="H261" s="2">
        <v>9.0495307311004414</v>
      </c>
    </row>
    <row r="262" spans="1:8" x14ac:dyDescent="0.2">
      <c r="A262" s="16">
        <f>DATE(2019,8,14)</f>
        <v>43691</v>
      </c>
      <c r="B262" s="2">
        <v>9.7023954262713374</v>
      </c>
      <c r="C262" s="2">
        <v>6.5901057328429324</v>
      </c>
      <c r="D262" s="2">
        <v>7.6900189201054348</v>
      </c>
      <c r="E262" s="2">
        <v>7.4788954448446798</v>
      </c>
      <c r="F262" s="2">
        <v>8.3213412793804444</v>
      </c>
      <c r="G262" s="2">
        <v>8.3533368768131435</v>
      </c>
      <c r="H262" s="2">
        <v>9.0786482377429589</v>
      </c>
    </row>
    <row r="263" spans="1:8" x14ac:dyDescent="0.2">
      <c r="A263" s="16">
        <f>DATE(2019,8,15)</f>
        <v>43692</v>
      </c>
      <c r="B263" s="2">
        <v>9.7359809760366076</v>
      </c>
      <c r="C263" s="2">
        <v>6.6143556532790138</v>
      </c>
      <c r="D263" s="2">
        <v>7.7187723168583133</v>
      </c>
      <c r="E263" s="2">
        <v>7.5014845623700754</v>
      </c>
      <c r="F263" s="2">
        <v>8.3473610303204104</v>
      </c>
      <c r="G263" s="2">
        <v>8.3794874211778456</v>
      </c>
      <c r="H263" s="2">
        <v>9.1077735191020572</v>
      </c>
    </row>
    <row r="264" spans="1:8" x14ac:dyDescent="0.2">
      <c r="A264" s="16">
        <f>DATE(2019,8,16)</f>
        <v>43693</v>
      </c>
      <c r="B264" s="2">
        <v>9.9580709884756313</v>
      </c>
      <c r="C264" s="2">
        <v>6.638611090724722</v>
      </c>
      <c r="D264" s="2">
        <v>7.7475333908112898</v>
      </c>
      <c r="E264" s="2">
        <v>7.5240784275087291</v>
      </c>
      <c r="F264" s="2">
        <v>8.3733870314363088</v>
      </c>
      <c r="G264" s="2">
        <v>8.4056442768476671</v>
      </c>
      <c r="H264" s="2">
        <v>9.1369065772536562</v>
      </c>
    </row>
    <row r="265" spans="1:8" x14ac:dyDescent="0.2">
      <c r="A265" s="16">
        <f>DATE(2019,8,19)</f>
        <v>43696</v>
      </c>
      <c r="B265" s="2">
        <v>9.479434860554159</v>
      </c>
      <c r="C265" s="2">
        <v>6.6628720464352309</v>
      </c>
      <c r="D265" s="2">
        <v>7.7763021440142133</v>
      </c>
      <c r="E265" s="2">
        <v>7.5466770412584872</v>
      </c>
      <c r="F265" s="2">
        <v>8.3994192842294702</v>
      </c>
      <c r="G265" s="2">
        <v>8.4318074453458181</v>
      </c>
      <c r="H265" s="2">
        <v>9.1660474142742476</v>
      </c>
    </row>
    <row r="266" spans="1:8" x14ac:dyDescent="0.2">
      <c r="A266" s="16">
        <f>DATE(2019,8,20)</f>
        <v>43697</v>
      </c>
      <c r="B266" s="2">
        <v>9.634492270575068</v>
      </c>
      <c r="C266" s="2">
        <v>6.6871385216659798</v>
      </c>
      <c r="D266" s="2">
        <v>7.8050785785174206</v>
      </c>
      <c r="E266" s="2">
        <v>7.5692804046173512</v>
      </c>
      <c r="F266" s="2">
        <v>8.425457790201607</v>
      </c>
      <c r="G266" s="2">
        <v>8.4579769281958548</v>
      </c>
      <c r="H266" s="2">
        <v>9.1951960322409043</v>
      </c>
    </row>
    <row r="267" spans="1:8" x14ac:dyDescent="0.2">
      <c r="A267" s="16">
        <f>DATE(2019,8,21)</f>
        <v>43698</v>
      </c>
      <c r="B267" s="2">
        <v>10.121408547289912</v>
      </c>
      <c r="C267" s="2">
        <v>6.7114105176726779</v>
      </c>
      <c r="D267" s="2">
        <v>7.8338626963718303</v>
      </c>
      <c r="E267" s="2">
        <v>7.5918885185835903</v>
      </c>
      <c r="F267" s="2">
        <v>8.4515025508547836</v>
      </c>
      <c r="G267" s="2">
        <v>8.4841527269217334</v>
      </c>
      <c r="H267" s="2">
        <v>9.2243524332312088</v>
      </c>
    </row>
    <row r="268" spans="1:8" x14ac:dyDescent="0.2">
      <c r="A268" s="16">
        <f>DATE(2019,8,22)</f>
        <v>43699</v>
      </c>
      <c r="B268" s="2">
        <v>10.014093070455242</v>
      </c>
      <c r="C268" s="2">
        <v>6.7356880357113846</v>
      </c>
      <c r="D268" s="2">
        <v>7.8626544996289738</v>
      </c>
      <c r="E268" s="2">
        <v>7.6145013841556253</v>
      </c>
      <c r="F268" s="2">
        <v>8.4775535676914426</v>
      </c>
      <c r="G268" s="2">
        <v>8.510334843047751</v>
      </c>
      <c r="H268" s="2">
        <v>9.2535166193233209</v>
      </c>
    </row>
    <row r="269" spans="1:8" x14ac:dyDescent="0.2">
      <c r="A269" s="16">
        <f>DATE(2019,8,23)</f>
        <v>43700</v>
      </c>
      <c r="B269" s="2">
        <v>9.6884467885190553</v>
      </c>
      <c r="C269" s="2">
        <v>6.7599710770383403</v>
      </c>
      <c r="D269" s="2">
        <v>7.8914539903408132</v>
      </c>
      <c r="E269" s="2">
        <v>7.6371190023321267</v>
      </c>
      <c r="F269" s="2">
        <v>8.5036108422143819</v>
      </c>
      <c r="G269" s="2">
        <v>8.5365232780985956</v>
      </c>
      <c r="H269" s="2">
        <v>9.2826885925959566</v>
      </c>
    </row>
    <row r="270" spans="1:8" x14ac:dyDescent="0.2">
      <c r="A270" s="16">
        <f>DATE(2019,8,26)</f>
        <v>43703</v>
      </c>
      <c r="B270" s="2">
        <v>9.1367138631850207</v>
      </c>
      <c r="C270" s="2">
        <v>6.784259642910162</v>
      </c>
      <c r="D270" s="2">
        <v>7.9202611705599058</v>
      </c>
      <c r="E270" s="2">
        <v>7.6597413741119391</v>
      </c>
      <c r="F270" s="2">
        <v>8.5296743759267315</v>
      </c>
      <c r="G270" s="2">
        <v>8.5627180335992925</v>
      </c>
      <c r="H270" s="2">
        <v>9.3118683551284054</v>
      </c>
    </row>
    <row r="271" spans="1:8" x14ac:dyDescent="0.2">
      <c r="A271" s="16">
        <f>DATE(2019,8,27)</f>
        <v>43704</v>
      </c>
      <c r="B271" s="2">
        <v>9.2102558298875472</v>
      </c>
      <c r="C271" s="2">
        <v>6.8085537345836888</v>
      </c>
      <c r="D271" s="2">
        <v>7.9490760423393647</v>
      </c>
      <c r="E271" s="2">
        <v>7.6823685004941744</v>
      </c>
      <c r="F271" s="2">
        <v>8.5557441703320247</v>
      </c>
      <c r="G271" s="2">
        <v>8.5889191110752652</v>
      </c>
      <c r="H271" s="2">
        <v>9.3410559090004721</v>
      </c>
    </row>
    <row r="272" spans="1:8" x14ac:dyDescent="0.2">
      <c r="A272" s="16">
        <f>DATE(2019,8,28)</f>
        <v>43705</v>
      </c>
      <c r="B272" s="2">
        <v>9.0929190977031773</v>
      </c>
      <c r="C272" s="2">
        <v>6.8328533533160929</v>
      </c>
      <c r="D272" s="2">
        <v>7.9778986077328584</v>
      </c>
      <c r="E272" s="2">
        <v>7.7050003824780999</v>
      </c>
      <c r="F272" s="2">
        <v>8.5818202269341235</v>
      </c>
      <c r="G272" s="2">
        <v>8.6151265120522744</v>
      </c>
      <c r="H272" s="2">
        <v>9.3702512562925389</v>
      </c>
    </row>
    <row r="273" spans="1:8" x14ac:dyDescent="0.2">
      <c r="A273" s="16">
        <f>DATE(2019,8,29)</f>
        <v>43706</v>
      </c>
      <c r="B273" s="2">
        <v>9.2083861188696936</v>
      </c>
      <c r="C273" s="2">
        <v>6.8571585003648128</v>
      </c>
      <c r="D273" s="2">
        <v>8.0067288687945872</v>
      </c>
      <c r="E273" s="2">
        <v>7.727637021063205</v>
      </c>
      <c r="F273" s="2">
        <v>8.607902547237245</v>
      </c>
      <c r="G273" s="2">
        <v>8.6413402380564719</v>
      </c>
      <c r="H273" s="2">
        <v>9.3994543990855384</v>
      </c>
    </row>
    <row r="274" spans="1:8" x14ac:dyDescent="0.2">
      <c r="A274" s="16">
        <f>DATE(2019,8,30)</f>
        <v>43707</v>
      </c>
      <c r="B274" s="2">
        <v>9.6862901906254351</v>
      </c>
      <c r="C274" s="2">
        <v>6.881469176987598</v>
      </c>
      <c r="D274" s="2">
        <v>8.0355668275793093</v>
      </c>
      <c r="E274" s="2">
        <v>7.7502784172492234</v>
      </c>
      <c r="F274" s="2">
        <v>8.6339911327460097</v>
      </c>
      <c r="G274" s="2">
        <v>8.6675602906143734</v>
      </c>
      <c r="H274" s="2">
        <v>9.4286653394609612</v>
      </c>
    </row>
    <row r="275" spans="1:8" x14ac:dyDescent="0.2">
      <c r="A275" s="16">
        <f>DATE(2019,9,2)</f>
        <v>43710</v>
      </c>
      <c r="B275" s="2">
        <v>9.6313760855453179</v>
      </c>
      <c r="C275" s="2">
        <v>6.9057853844424422</v>
      </c>
      <c r="D275" s="2">
        <v>8.0644124861423361</v>
      </c>
      <c r="E275" s="2">
        <v>7.7644832400409092</v>
      </c>
      <c r="F275" s="2">
        <v>8.6515751659070439</v>
      </c>
      <c r="G275" s="2">
        <v>8.6852732125827679</v>
      </c>
      <c r="H275" s="2">
        <v>9.4493107727759096</v>
      </c>
    </row>
    <row r="276" spans="1:8" x14ac:dyDescent="0.2">
      <c r="A276" s="16">
        <f>DATE(2019,9,3)</f>
        <v>43711</v>
      </c>
      <c r="B276" s="2">
        <v>9.6774461607314297</v>
      </c>
      <c r="C276" s="2">
        <v>6.9301071239876277</v>
      </c>
      <c r="D276" s="2">
        <v>8.0932658465395093</v>
      </c>
      <c r="E276" s="2">
        <v>7.7786899354680417</v>
      </c>
      <c r="F276" s="2">
        <v>8.6691620453063436</v>
      </c>
      <c r="G276" s="2">
        <v>8.7029890217753092</v>
      </c>
      <c r="H276" s="2">
        <v>9.4699601011755128</v>
      </c>
    </row>
    <row r="277" spans="1:8" x14ac:dyDescent="0.2">
      <c r="A277" s="16">
        <f>DATE(2019,9,4)</f>
        <v>43712</v>
      </c>
      <c r="B277" s="2">
        <v>10.029258504266791</v>
      </c>
      <c r="C277" s="2">
        <v>6.9544343968817701</v>
      </c>
      <c r="D277" s="2">
        <v>8.122126910827232</v>
      </c>
      <c r="E277" s="2">
        <v>7.79289850377749</v>
      </c>
      <c r="F277" s="2">
        <v>8.6867517714046105</v>
      </c>
      <c r="G277" s="2">
        <v>8.7207077186626236</v>
      </c>
      <c r="H277" s="2">
        <v>9.4906133253946479</v>
      </c>
    </row>
    <row r="278" spans="1:8" x14ac:dyDescent="0.2">
      <c r="A278" s="16">
        <f>DATE(2019,9,5)</f>
        <v>43713</v>
      </c>
      <c r="B278" s="2">
        <v>9.784919919980295</v>
      </c>
      <c r="C278" s="2">
        <v>6.9787672043837068</v>
      </c>
      <c r="D278" s="2">
        <v>8.1509956810624562</v>
      </c>
      <c r="E278" s="2">
        <v>7.8071089452161457</v>
      </c>
      <c r="F278" s="2">
        <v>8.7043443446626299</v>
      </c>
      <c r="G278" s="2">
        <v>8.7384293037153995</v>
      </c>
      <c r="H278" s="2">
        <v>9.5112704461683304</v>
      </c>
    </row>
    <row r="279" spans="1:8" x14ac:dyDescent="0.2">
      <c r="A279" s="16">
        <f>DATE(2019,9,6)</f>
        <v>43714</v>
      </c>
      <c r="B279" s="2">
        <v>9.7778862451988182</v>
      </c>
      <c r="C279" s="2">
        <v>7.0031055477526296</v>
      </c>
      <c r="D279" s="2">
        <v>8.1798721593026915</v>
      </c>
      <c r="E279" s="2">
        <v>7.8213212600309667</v>
      </c>
      <c r="F279" s="2">
        <v>8.7219397655412525</v>
      </c>
      <c r="G279" s="2">
        <v>8.7561537774044407</v>
      </c>
      <c r="H279" s="2">
        <v>9.5319314642317021</v>
      </c>
    </row>
    <row r="280" spans="1:8" x14ac:dyDescent="0.2">
      <c r="A280" s="16">
        <f>DATE(2019,9,9)</f>
        <v>43717</v>
      </c>
      <c r="B280" s="2">
        <v>9.2539813468131662</v>
      </c>
      <c r="C280" s="2">
        <v>7.027449428247956</v>
      </c>
      <c r="D280" s="2">
        <v>8.2087563476059611</v>
      </c>
      <c r="E280" s="2">
        <v>7.835535448468911</v>
      </c>
      <c r="F280" s="2">
        <v>8.739538034501404</v>
      </c>
      <c r="G280" s="2">
        <v>8.7738811402005688</v>
      </c>
      <c r="H280" s="2">
        <v>9.5525963803200664</v>
      </c>
    </row>
    <row r="281" spans="1:8" x14ac:dyDescent="0.2">
      <c r="A281" s="16">
        <f>DATE(2019,9,10)</f>
        <v>43718</v>
      </c>
      <c r="B281" s="2">
        <v>9.0611340103995417</v>
      </c>
      <c r="C281" s="2">
        <v>7.0517988471294313</v>
      </c>
      <c r="D281" s="2">
        <v>8.2376482480308812</v>
      </c>
      <c r="E281" s="2">
        <v>7.8497515107769811</v>
      </c>
      <c r="F281" s="2">
        <v>8.7571391520040898</v>
      </c>
      <c r="G281" s="2">
        <v>8.7916113925747155</v>
      </c>
      <c r="H281" s="2">
        <v>9.5732651951688332</v>
      </c>
    </row>
    <row r="282" spans="1:8" x14ac:dyDescent="0.2">
      <c r="A282" s="16">
        <f>DATE(2019,9,11)</f>
        <v>43719</v>
      </c>
      <c r="B282" s="2">
        <v>9.5683104361333324</v>
      </c>
      <c r="C282" s="2">
        <v>7.0761538056570927</v>
      </c>
      <c r="D282" s="2">
        <v>8.2665478626366085</v>
      </c>
      <c r="E282" s="2">
        <v>7.8639694472022237</v>
      </c>
      <c r="F282" s="2">
        <v>8.7747431185104094</v>
      </c>
      <c r="G282" s="2">
        <v>8.8093445349978872</v>
      </c>
      <c r="H282" s="2">
        <v>9.5939379095135724</v>
      </c>
    </row>
    <row r="283" spans="1:8" x14ac:dyDescent="0.2">
      <c r="A283" s="16">
        <f>DATE(2019,9,12)</f>
        <v>43720</v>
      </c>
      <c r="B283" s="2">
        <v>9.4807505831222763</v>
      </c>
      <c r="C283" s="2">
        <v>7.1005143050912212</v>
      </c>
      <c r="D283" s="2">
        <v>8.2954551934828267</v>
      </c>
      <c r="E283" s="2">
        <v>7.8781892579916626</v>
      </c>
      <c r="F283" s="2">
        <v>8.7923499344814804</v>
      </c>
      <c r="G283" s="2">
        <v>8.8270805679411488</v>
      </c>
      <c r="H283" s="2">
        <v>9.6146145240899603</v>
      </c>
    </row>
    <row r="284" spans="1:8" x14ac:dyDescent="0.2">
      <c r="A284" s="16">
        <f>DATE(2019,9,13)</f>
        <v>43721</v>
      </c>
      <c r="B284" s="2">
        <v>9.0707199891101542</v>
      </c>
      <c r="C284" s="2">
        <v>7.1248803466924082</v>
      </c>
      <c r="D284" s="2">
        <v>8.3243702426297759</v>
      </c>
      <c r="E284" s="2">
        <v>7.8924109433924583</v>
      </c>
      <c r="F284" s="2">
        <v>8.8099596003785585</v>
      </c>
      <c r="G284" s="2">
        <v>8.8448194918757004</v>
      </c>
      <c r="H284" s="2">
        <v>9.635295039633851</v>
      </c>
    </row>
    <row r="285" spans="1:8" x14ac:dyDescent="0.2">
      <c r="A285" s="16">
        <f>DATE(2019,9,16)</f>
        <v>43724</v>
      </c>
      <c r="B285" s="2">
        <v>9.2953919834309673</v>
      </c>
      <c r="C285" s="2">
        <v>7.1492519317215342</v>
      </c>
      <c r="D285" s="2">
        <v>8.3532930121382734</v>
      </c>
      <c r="E285" s="2">
        <v>7.9066345036517003</v>
      </c>
      <c r="F285" s="2">
        <v>8.8275721166629406</v>
      </c>
      <c r="G285" s="2">
        <v>8.8625613072727436</v>
      </c>
      <c r="H285" s="2">
        <v>9.6559794568812141</v>
      </c>
    </row>
    <row r="286" spans="1:8" x14ac:dyDescent="0.2">
      <c r="A286" s="16">
        <f>DATE(2019,9,17)</f>
        <v>43725</v>
      </c>
      <c r="B286" s="2">
        <v>9.6310298427642049</v>
      </c>
      <c r="C286" s="2">
        <v>7.173629061439768</v>
      </c>
      <c r="D286" s="2">
        <v>8.3822235040696516</v>
      </c>
      <c r="E286" s="2">
        <v>7.9208599390165668</v>
      </c>
      <c r="F286" s="2">
        <v>8.8451874837960123</v>
      </c>
      <c r="G286" s="2">
        <v>8.8803060146035904</v>
      </c>
      <c r="H286" s="2">
        <v>9.676667776568193</v>
      </c>
    </row>
    <row r="287" spans="1:8" x14ac:dyDescent="0.2">
      <c r="A287" s="16">
        <f>DATE(2019,9,18)</f>
        <v>43726</v>
      </c>
      <c r="B287" s="2">
        <v>9.7642244943222813</v>
      </c>
      <c r="C287" s="2">
        <v>7.198011737108545</v>
      </c>
      <c r="D287" s="2">
        <v>8.4111617204858167</v>
      </c>
      <c r="E287" s="2">
        <v>7.9350872497342628</v>
      </c>
      <c r="F287" s="2">
        <v>8.8628057022392284</v>
      </c>
      <c r="G287" s="2">
        <v>8.8980536143396396</v>
      </c>
      <c r="H287" s="2">
        <v>9.6973599994310202</v>
      </c>
    </row>
    <row r="288" spans="1:8" x14ac:dyDescent="0.2">
      <c r="A288" s="16">
        <f>DATE(2019,9,19)</f>
        <v>43727</v>
      </c>
      <c r="B288" s="2">
        <v>9.9160766854554439</v>
      </c>
      <c r="C288" s="2">
        <v>7.2223999599896116</v>
      </c>
      <c r="D288" s="2">
        <v>8.4401076634492256</v>
      </c>
      <c r="E288" s="2">
        <v>7.9493164360520119</v>
      </c>
      <c r="F288" s="2">
        <v>8.8804267724541095</v>
      </c>
      <c r="G288" s="2">
        <v>8.915804106952363</v>
      </c>
      <c r="H288" s="2">
        <v>9.7180561262060863</v>
      </c>
    </row>
    <row r="289" spans="1:8" x14ac:dyDescent="0.2">
      <c r="A289" s="16">
        <f>DATE(2019,9,20)</f>
        <v>43728</v>
      </c>
      <c r="B289" s="2">
        <v>9.9991749529159115</v>
      </c>
      <c r="C289" s="2">
        <v>7.2447796314259572</v>
      </c>
      <c r="D289" s="2">
        <v>8.4670242808597251</v>
      </c>
      <c r="E289" s="2">
        <v>7.9635474982170598</v>
      </c>
      <c r="F289" s="2">
        <v>8.8980506949022384</v>
      </c>
      <c r="G289" s="2">
        <v>8.933557492913291</v>
      </c>
      <c r="H289" s="2">
        <v>9.7387561576299806</v>
      </c>
    </row>
    <row r="290" spans="1:8" x14ac:dyDescent="0.2">
      <c r="A290" s="16">
        <f>DATE(2019,9,23)</f>
        <v>43731</v>
      </c>
      <c r="B290" s="2">
        <v>10.047094953818124</v>
      </c>
      <c r="C290" s="2">
        <v>7.2671639739915861</v>
      </c>
      <c r="D290" s="2">
        <v>8.4939475794171493</v>
      </c>
      <c r="E290" s="2">
        <v>7.9777804364767002</v>
      </c>
      <c r="F290" s="2">
        <v>8.9156774700452903</v>
      </c>
      <c r="G290" s="2">
        <v>8.9513137726940037</v>
      </c>
      <c r="H290" s="2">
        <v>9.7594600944392642</v>
      </c>
    </row>
    <row r="291" spans="1:8" x14ac:dyDescent="0.2">
      <c r="A291" s="16">
        <f>DATE(2019,9,24)</f>
        <v>43732</v>
      </c>
      <c r="B291" s="2">
        <v>10.173147111434956</v>
      </c>
      <c r="C291" s="2">
        <v>7.2895529886614963</v>
      </c>
      <c r="D291" s="2">
        <v>8.5208775607798835</v>
      </c>
      <c r="E291" s="2">
        <v>7.9920152510782883</v>
      </c>
      <c r="F291" s="2">
        <v>8.9333070983450558</v>
      </c>
      <c r="G291" s="2">
        <v>8.9690729467662766</v>
      </c>
      <c r="H291" s="2">
        <v>9.7801679373708659</v>
      </c>
    </row>
    <row r="292" spans="1:8" x14ac:dyDescent="0.2">
      <c r="A292" s="16">
        <f>DATE(2019,9,25)</f>
        <v>43733</v>
      </c>
      <c r="B292" s="2">
        <v>10.086685342672498</v>
      </c>
      <c r="C292" s="2">
        <v>7.311946676410841</v>
      </c>
      <c r="D292" s="2">
        <v>8.5478142266067092</v>
      </c>
      <c r="E292" s="2">
        <v>8.0062519422691825</v>
      </c>
      <c r="F292" s="2">
        <v>8.9509395802633396</v>
      </c>
      <c r="G292" s="2">
        <v>8.9868350156018462</v>
      </c>
      <c r="H292" s="2">
        <v>9.8008796871616788</v>
      </c>
    </row>
    <row r="293" spans="1:8" x14ac:dyDescent="0.2">
      <c r="A293" s="16">
        <f>DATE(2019,9,26)</f>
        <v>43734</v>
      </c>
      <c r="B293" s="2">
        <v>10.283380920281648</v>
      </c>
      <c r="C293" s="2">
        <v>7.3343450382149964</v>
      </c>
      <c r="D293" s="2">
        <v>8.5747575785568131</v>
      </c>
      <c r="E293" s="2">
        <v>8.0204905102967636</v>
      </c>
      <c r="F293" s="2">
        <v>8.9685749162620407</v>
      </c>
      <c r="G293" s="2">
        <v>9.0045999796725553</v>
      </c>
      <c r="H293" s="2">
        <v>9.8215953445488058</v>
      </c>
    </row>
    <row r="294" spans="1:8" x14ac:dyDescent="0.2">
      <c r="A294" s="16">
        <f>DATE(2019,9,27)</f>
        <v>43735</v>
      </c>
      <c r="B294" s="2">
        <v>10.259292315368995</v>
      </c>
      <c r="C294" s="2">
        <v>7.3567480750495351</v>
      </c>
      <c r="D294" s="2">
        <v>8.6017076182897991</v>
      </c>
      <c r="E294" s="2">
        <v>8.0347309554084525</v>
      </c>
      <c r="F294" s="2">
        <v>8.9862131068031204</v>
      </c>
      <c r="G294" s="2">
        <v>9.0223678394503182</v>
      </c>
      <c r="H294" s="2">
        <v>9.8423149102694776</v>
      </c>
    </row>
    <row r="295" spans="1:8" x14ac:dyDescent="0.2">
      <c r="A295" s="16">
        <f>DATE(2019,9,30)</f>
        <v>43738</v>
      </c>
      <c r="B295" s="2">
        <v>10.388975075861785</v>
      </c>
      <c r="C295" s="2">
        <v>7.3791557878902347</v>
      </c>
      <c r="D295" s="2">
        <v>8.6286643474656977</v>
      </c>
      <c r="E295" s="2">
        <v>8.0489732778517009</v>
      </c>
      <c r="F295" s="2">
        <v>9.0038541523486568</v>
      </c>
      <c r="G295" s="2">
        <v>9.0401385954071536</v>
      </c>
      <c r="H295" s="2">
        <v>9.8630383850610635</v>
      </c>
    </row>
    <row r="296" spans="1:8" x14ac:dyDescent="0.2">
      <c r="A296" s="16">
        <f>DATE(2019,10,1)</f>
        <v>43739</v>
      </c>
      <c r="B296" s="2">
        <v>10.463951476943079</v>
      </c>
      <c r="C296" s="2">
        <v>7.4015681777130924</v>
      </c>
      <c r="D296" s="2">
        <v>8.6556277677449103</v>
      </c>
      <c r="E296" s="2">
        <v>8.0676701313348929</v>
      </c>
      <c r="F296" s="2">
        <v>9.0259901919621086</v>
      </c>
      <c r="G296" s="2">
        <v>9.0624058870325754</v>
      </c>
      <c r="H296" s="2">
        <v>9.8882934372742195</v>
      </c>
    </row>
    <row r="297" spans="1:8" x14ac:dyDescent="0.2">
      <c r="A297" s="16">
        <f>DATE(2019,10,2)</f>
        <v>43740</v>
      </c>
      <c r="B297" s="2">
        <v>10.421887925366645</v>
      </c>
      <c r="C297" s="2">
        <v>7.4239852454942801</v>
      </c>
      <c r="D297" s="2">
        <v>8.6825978807883128</v>
      </c>
      <c r="E297" s="2">
        <v>8.0863702201318546</v>
      </c>
      <c r="F297" s="2">
        <v>9.0481307268684539</v>
      </c>
      <c r="G297" s="2">
        <v>9.0846777259034663</v>
      </c>
      <c r="H297" s="2">
        <v>9.9135542950583133</v>
      </c>
    </row>
    <row r="298" spans="1:8" x14ac:dyDescent="0.2">
      <c r="A298" s="16">
        <f>DATE(2019,10,3)</f>
        <v>43741</v>
      </c>
      <c r="B298" s="2">
        <v>10.801023770655084</v>
      </c>
      <c r="C298" s="2">
        <v>7.4464069922101972</v>
      </c>
      <c r="D298" s="2">
        <v>8.709574688257149</v>
      </c>
      <c r="E298" s="2">
        <v>8.1050735448024103</v>
      </c>
      <c r="F298" s="2">
        <v>9.0702757579805624</v>
      </c>
      <c r="G298" s="2">
        <v>9.1069541129484399</v>
      </c>
      <c r="H298" s="2">
        <v>9.9388209597479182</v>
      </c>
    </row>
    <row r="299" spans="1:8" x14ac:dyDescent="0.2">
      <c r="A299" s="16">
        <f>DATE(2019,10,4)</f>
        <v>43742</v>
      </c>
      <c r="B299" s="2">
        <v>10.856778751060704</v>
      </c>
      <c r="C299" s="2">
        <v>7.4688334188374617</v>
      </c>
      <c r="D299" s="2">
        <v>8.7365581918130708</v>
      </c>
      <c r="E299" s="2">
        <v>8.1237801059065085</v>
      </c>
      <c r="F299" s="2">
        <v>9.0924252862115029</v>
      </c>
      <c r="G299" s="2">
        <v>9.1292350490962626</v>
      </c>
      <c r="H299" s="2">
        <v>9.9640934326779007</v>
      </c>
    </row>
    <row r="300" spans="1:8" x14ac:dyDescent="0.2">
      <c r="A300" s="16">
        <f>DATE(2019,10,7)</f>
        <v>43745</v>
      </c>
      <c r="B300" s="2">
        <v>10.508072699904236</v>
      </c>
      <c r="C300" s="2">
        <v>7.4912645263528477</v>
      </c>
      <c r="D300" s="2">
        <v>8.7635483931181692</v>
      </c>
      <c r="E300" s="2">
        <v>8.1424899040041687</v>
      </c>
      <c r="F300" s="2">
        <v>9.1145793124745467</v>
      </c>
      <c r="G300" s="2">
        <v>9.1515205352759477</v>
      </c>
      <c r="H300" s="2">
        <v>9.9893717151834593</v>
      </c>
    </row>
    <row r="301" spans="1:8" x14ac:dyDescent="0.2">
      <c r="A301" s="16">
        <f>DATE(2019,10,8)</f>
        <v>43746</v>
      </c>
      <c r="B301" s="2">
        <v>10.519558067585377</v>
      </c>
      <c r="C301" s="2">
        <v>7.5137003157333737</v>
      </c>
      <c r="D301" s="2">
        <v>8.7905452938349402</v>
      </c>
      <c r="E301" s="2">
        <v>8.1612029396555439</v>
      </c>
      <c r="F301" s="2">
        <v>9.1367378376831176</v>
      </c>
      <c r="G301" s="2">
        <v>9.1738105724166417</v>
      </c>
      <c r="H301" s="2">
        <v>10.014655808600059</v>
      </c>
    </row>
    <row r="302" spans="1:8" x14ac:dyDescent="0.2">
      <c r="A302" s="16">
        <f>DATE(2019,10,9)</f>
        <v>43747</v>
      </c>
      <c r="B302" s="2">
        <v>10.485675738293464</v>
      </c>
      <c r="C302" s="2">
        <v>7.5361407879562359</v>
      </c>
      <c r="D302" s="2">
        <v>8.8175488956262704</v>
      </c>
      <c r="E302" s="2">
        <v>8.1799192134208507</v>
      </c>
      <c r="F302" s="2">
        <v>9.1589008627508406</v>
      </c>
      <c r="G302" s="2">
        <v>9.1961051614477096</v>
      </c>
      <c r="H302" s="2">
        <v>10.039945714263521</v>
      </c>
    </row>
    <row r="303" spans="1:8" x14ac:dyDescent="0.2">
      <c r="A303" s="16">
        <f>DATE(2019,10,10)</f>
        <v>43748</v>
      </c>
      <c r="B303" s="2">
        <v>10.384642094772746</v>
      </c>
      <c r="C303" s="2">
        <v>7.5585859439988523</v>
      </c>
      <c r="D303" s="2">
        <v>8.8445592001554996</v>
      </c>
      <c r="E303" s="2">
        <v>8.1986387258604196</v>
      </c>
      <c r="F303" s="2">
        <v>9.1810683885915392</v>
      </c>
      <c r="G303" s="2">
        <v>9.2184043032986995</v>
      </c>
      <c r="H303" s="2">
        <v>10.065241433509954</v>
      </c>
    </row>
    <row r="304" spans="1:8" x14ac:dyDescent="0.2">
      <c r="A304" s="16">
        <f>DATE(2019,10,11)</f>
        <v>43749</v>
      </c>
      <c r="B304" s="2">
        <v>10.749720483149151</v>
      </c>
      <c r="C304" s="2">
        <v>7.581035784838841</v>
      </c>
      <c r="D304" s="2">
        <v>8.8715762090863404</v>
      </c>
      <c r="E304" s="2">
        <v>8.2173614775346682</v>
      </c>
      <c r="F304" s="2">
        <v>9.2032404161192183</v>
      </c>
      <c r="G304" s="2">
        <v>9.2407079988993566</v>
      </c>
      <c r="H304" s="2">
        <v>10.090542967675754</v>
      </c>
    </row>
    <row r="305" spans="1:8" x14ac:dyDescent="0.2">
      <c r="A305" s="16">
        <f>DATE(2019,10,14)</f>
        <v>43752</v>
      </c>
      <c r="B305" s="2">
        <v>10.73039024331368</v>
      </c>
      <c r="C305" s="2">
        <v>7.603490311454042</v>
      </c>
      <c r="D305" s="2">
        <v>8.8985999240829283</v>
      </c>
      <c r="E305" s="2">
        <v>8.2360874690041044</v>
      </c>
      <c r="F305" s="2">
        <v>9.2254169462480551</v>
      </c>
      <c r="G305" s="2">
        <v>9.2630162491796018</v>
      </c>
      <c r="H305" s="2">
        <v>10.115850318097651</v>
      </c>
    </row>
    <row r="306" spans="1:8" x14ac:dyDescent="0.2">
      <c r="A306" s="16">
        <f>DATE(2019,10,15)</f>
        <v>43753</v>
      </c>
      <c r="B306" s="2">
        <v>10.573285054558944</v>
      </c>
      <c r="C306" s="2">
        <v>7.6259495248224507</v>
      </c>
      <c r="D306" s="2">
        <v>8.925630346809843</v>
      </c>
      <c r="E306" s="2">
        <v>8.2548167008293696</v>
      </c>
      <c r="F306" s="2">
        <v>9.2475979798924079</v>
      </c>
      <c r="G306" s="2">
        <v>9.2853290550695586</v>
      </c>
      <c r="H306" s="2">
        <v>10.141163486112671</v>
      </c>
    </row>
    <row r="307" spans="1:8" x14ac:dyDescent="0.2">
      <c r="A307" s="16">
        <f>DATE(2019,10,16)</f>
        <v>43754</v>
      </c>
      <c r="B307" s="2">
        <v>10.853801063143399</v>
      </c>
      <c r="C307" s="2">
        <v>7.6484134259223069</v>
      </c>
      <c r="D307" s="2">
        <v>8.9526674789320424</v>
      </c>
      <c r="E307" s="2">
        <v>8.2735491735711495</v>
      </c>
      <c r="F307" s="2">
        <v>9.2697835179668555</v>
      </c>
      <c r="G307" s="2">
        <v>9.3076464174995497</v>
      </c>
      <c r="H307" s="2">
        <v>10.166482473058135</v>
      </c>
    </row>
    <row r="308" spans="1:8" x14ac:dyDescent="0.2">
      <c r="A308" s="16">
        <f>DATE(2019,10,17)</f>
        <v>43755</v>
      </c>
      <c r="B308" s="2">
        <v>10.827417363224678</v>
      </c>
      <c r="C308" s="2">
        <v>7.6708820157320279</v>
      </c>
      <c r="D308" s="2">
        <v>8.9797113221149036</v>
      </c>
      <c r="E308" s="2">
        <v>8.2922848877902808</v>
      </c>
      <c r="F308" s="2">
        <v>9.2919735613861132</v>
      </c>
      <c r="G308" s="2">
        <v>9.3299683374000519</v>
      </c>
      <c r="H308" s="2">
        <v>10.191807280271693</v>
      </c>
    </row>
    <row r="309" spans="1:8" x14ac:dyDescent="0.2">
      <c r="A309" s="16">
        <f>DATE(2019,10,18)</f>
        <v>43756</v>
      </c>
      <c r="B309" s="2">
        <v>11.154448616285229</v>
      </c>
      <c r="C309" s="2">
        <v>7.6933552952302753</v>
      </c>
      <c r="D309" s="2">
        <v>9.0067618780242285</v>
      </c>
      <c r="E309" s="2">
        <v>8.3110238440476483</v>
      </c>
      <c r="F309" s="2">
        <v>9.3141681110651131</v>
      </c>
      <c r="G309" s="2">
        <v>9.3522948157017662</v>
      </c>
      <c r="H309" s="2">
        <v>10.217137909091312</v>
      </c>
    </row>
    <row r="310" spans="1:8" x14ac:dyDescent="0.2">
      <c r="A310" s="16">
        <f>DATE(2019,10,21)</f>
        <v>43759</v>
      </c>
      <c r="B310" s="2">
        <v>11.051980538385742</v>
      </c>
      <c r="C310" s="2">
        <v>7.7158332653958439</v>
      </c>
      <c r="D310" s="2">
        <v>9.0338191483261934</v>
      </c>
      <c r="E310" s="2">
        <v>8.3297660429042732</v>
      </c>
      <c r="F310" s="2">
        <v>9.3363671679189686</v>
      </c>
      <c r="G310" s="2">
        <v>9.3746258533355942</v>
      </c>
      <c r="H310" s="2">
        <v>10.242474360855237</v>
      </c>
    </row>
    <row r="311" spans="1:8" x14ac:dyDescent="0.2">
      <c r="A311" s="16">
        <f>DATE(2019,10,22)</f>
        <v>43760</v>
      </c>
      <c r="B311" s="2">
        <v>11.369425812735678</v>
      </c>
      <c r="C311" s="2">
        <v>7.7383159272078617</v>
      </c>
      <c r="D311" s="2">
        <v>9.0608831346875132</v>
      </c>
      <c r="E311" s="2">
        <v>8.3485114849212394</v>
      </c>
      <c r="F311" s="2">
        <v>9.3585707328629919</v>
      </c>
      <c r="G311" s="2">
        <v>9.3969614512325652</v>
      </c>
      <c r="H311" s="2">
        <v>10.267816636902015</v>
      </c>
    </row>
    <row r="312" spans="1:8" x14ac:dyDescent="0.2">
      <c r="A312" s="16">
        <f>DATE(2019,10,23)</f>
        <v>43761</v>
      </c>
      <c r="B312" s="2">
        <v>11.461645104315021</v>
      </c>
      <c r="C312" s="2">
        <v>7.760803281645523</v>
      </c>
      <c r="D312" s="2">
        <v>9.0879538387751424</v>
      </c>
      <c r="E312" s="2">
        <v>8.3672601706597636</v>
      </c>
      <c r="F312" s="2">
        <v>9.3807788068126516</v>
      </c>
      <c r="G312" s="2">
        <v>9.4193016103239593</v>
      </c>
      <c r="H312" s="2">
        <v>10.293164738570537</v>
      </c>
    </row>
    <row r="313" spans="1:8" x14ac:dyDescent="0.2">
      <c r="A313" s="16">
        <f>DATE(2019,10,24)</f>
        <v>43762</v>
      </c>
      <c r="B313" s="2">
        <v>11.422341602336394</v>
      </c>
      <c r="C313" s="2">
        <v>7.783295329688289</v>
      </c>
      <c r="D313" s="2">
        <v>9.1150312622565455</v>
      </c>
      <c r="E313" s="2">
        <v>8.3860121006811283</v>
      </c>
      <c r="F313" s="2">
        <v>9.4029913906836136</v>
      </c>
      <c r="G313" s="2">
        <v>9.4416463315412305</v>
      </c>
      <c r="H313" s="2">
        <v>10.318518667199973</v>
      </c>
    </row>
    <row r="314" spans="1:8" x14ac:dyDescent="0.2">
      <c r="A314" s="16">
        <f>DATE(2019,10,25)</f>
        <v>43763</v>
      </c>
      <c r="B314" s="2">
        <v>11.618443620892259</v>
      </c>
      <c r="C314" s="2">
        <v>7.8057920723157981</v>
      </c>
      <c r="D314" s="2">
        <v>9.1421154067995882</v>
      </c>
      <c r="E314" s="2">
        <v>8.4047672755467318</v>
      </c>
      <c r="F314" s="2">
        <v>9.4252084853917442</v>
      </c>
      <c r="G314" s="2">
        <v>9.4639956158160121</v>
      </c>
      <c r="H314" s="2">
        <v>10.343878424129826</v>
      </c>
    </row>
    <row r="315" spans="1:8" x14ac:dyDescent="0.2">
      <c r="A315" s="16">
        <f>DATE(2019,10,28)</f>
        <v>43766</v>
      </c>
      <c r="B315" s="2">
        <v>11.6854564380086</v>
      </c>
      <c r="C315" s="2">
        <v>7.8282935105079332</v>
      </c>
      <c r="D315" s="2">
        <v>9.1692062740725611</v>
      </c>
      <c r="E315" s="2">
        <v>8.4235256958180571</v>
      </c>
      <c r="F315" s="2">
        <v>9.4474300918530929</v>
      </c>
      <c r="G315" s="2">
        <v>9.4863494640801349</v>
      </c>
      <c r="H315" s="2">
        <v>10.369244010699873</v>
      </c>
    </row>
    <row r="316" spans="1:8" x14ac:dyDescent="0.2">
      <c r="A316" s="16">
        <f>DATE(2019,10,29)</f>
        <v>43767</v>
      </c>
      <c r="B316" s="2">
        <v>11.726550509797985</v>
      </c>
      <c r="C316" s="2">
        <v>7.850799645244777</v>
      </c>
      <c r="D316" s="2">
        <v>9.1963038657441487</v>
      </c>
      <c r="E316" s="2">
        <v>8.4422873620566765</v>
      </c>
      <c r="F316" s="2">
        <v>9.4696562109838798</v>
      </c>
      <c r="G316" s="2">
        <v>9.5087078772656319</v>
      </c>
      <c r="H316" s="2">
        <v>10.394615428250219</v>
      </c>
    </row>
    <row r="317" spans="1:8" x14ac:dyDescent="0.2">
      <c r="A317" s="16">
        <f>DATE(2019,10,30)</f>
        <v>43768</v>
      </c>
      <c r="B317" s="2">
        <v>12.002298260654355</v>
      </c>
      <c r="C317" s="2">
        <v>7.8733104775065899</v>
      </c>
      <c r="D317" s="2">
        <v>9.2234081834834605</v>
      </c>
      <c r="E317" s="2">
        <v>8.4610522748242989</v>
      </c>
      <c r="F317" s="2">
        <v>9.4918868437005024</v>
      </c>
      <c r="G317" s="2">
        <v>9.5310708563047122</v>
      </c>
      <c r="H317" s="2">
        <v>10.419992678121304</v>
      </c>
    </row>
    <row r="318" spans="1:8" x14ac:dyDescent="0.2">
      <c r="A318" s="16">
        <f>DATE(2019,10,31)</f>
        <v>43769</v>
      </c>
      <c r="B318" s="2">
        <v>12.116330847442081</v>
      </c>
      <c r="C318" s="2">
        <v>7.8958260082738319</v>
      </c>
      <c r="D318" s="2">
        <v>9.2505192289600071</v>
      </c>
      <c r="E318" s="2">
        <v>8.4798204346826935</v>
      </c>
      <c r="F318" s="2">
        <v>9.5141219909195875</v>
      </c>
      <c r="G318" s="2">
        <v>9.5534384021297658</v>
      </c>
      <c r="H318" s="2">
        <v>10.445375761653809</v>
      </c>
    </row>
    <row r="319" spans="1:8" x14ac:dyDescent="0.2">
      <c r="A319" s="16">
        <f>DATE(2019,11,1)</f>
        <v>43770</v>
      </c>
      <c r="B319" s="2">
        <v>12.296238596494025</v>
      </c>
      <c r="C319" s="2">
        <v>7.9163098896339879</v>
      </c>
      <c r="D319" s="2">
        <v>9.2755750060192312</v>
      </c>
      <c r="E319" s="2">
        <v>8.5259245375811634</v>
      </c>
      <c r="F319" s="2">
        <v>9.5639557813349096</v>
      </c>
      <c r="G319" s="2">
        <v>9.6034145813096004</v>
      </c>
      <c r="H319" s="2">
        <v>10.498594200452116</v>
      </c>
    </row>
    <row r="320" spans="1:8" x14ac:dyDescent="0.2">
      <c r="A320" s="16">
        <f>DATE(2019,11,4)</f>
        <v>43773</v>
      </c>
      <c r="B320" s="2">
        <v>12.085000822079284</v>
      </c>
      <c r="C320" s="2">
        <v>7.9367976598322176</v>
      </c>
      <c r="D320" s="2">
        <v>9.3006365294306725</v>
      </c>
      <c r="E320" s="2">
        <v>8.5720482347995119</v>
      </c>
      <c r="F320" s="2">
        <v>9.6138122483386166</v>
      </c>
      <c r="G320" s="2">
        <v>9.6534135586646705</v>
      </c>
      <c r="H320" s="2">
        <v>10.55183828271633</v>
      </c>
    </row>
    <row r="321" spans="1:8" x14ac:dyDescent="0.2">
      <c r="A321" s="16">
        <f>DATE(2019,11,5)</f>
        <v>43774</v>
      </c>
      <c r="B321" s="2">
        <v>11.908011405039366</v>
      </c>
      <c r="C321" s="2">
        <v>7.9572893196067973</v>
      </c>
      <c r="D321" s="2">
        <v>9.3257038005122297</v>
      </c>
      <c r="E321" s="2">
        <v>8.618191534665387</v>
      </c>
      <c r="F321" s="2">
        <v>9.6636914022495635</v>
      </c>
      <c r="G321" s="2">
        <v>9.7034353445950572</v>
      </c>
      <c r="H321" s="2">
        <v>10.605108020802835</v>
      </c>
    </row>
    <row r="322" spans="1:8" x14ac:dyDescent="0.2">
      <c r="A322" s="16">
        <f>DATE(2019,11,6)</f>
        <v>43775</v>
      </c>
      <c r="B322" s="2">
        <v>11.91689500553692</v>
      </c>
      <c r="C322" s="2">
        <v>7.9777848696961584</v>
      </c>
      <c r="D322" s="2">
        <v>9.3507768205820732</v>
      </c>
      <c r="E322" s="2">
        <v>8.6643544455099253</v>
      </c>
      <c r="F322" s="2">
        <v>9.713593253391295</v>
      </c>
      <c r="G322" s="2">
        <v>9.7534799495055946</v>
      </c>
      <c r="H322" s="2">
        <v>10.658403427073958</v>
      </c>
    </row>
    <row r="323" spans="1:8" x14ac:dyDescent="0.2">
      <c r="A323" s="16">
        <f>DATE(2019,11,7)</f>
        <v>43776</v>
      </c>
      <c r="B323" s="2">
        <v>11.783443145055751</v>
      </c>
      <c r="C323" s="2">
        <v>7.9982843108388879</v>
      </c>
      <c r="D323" s="2">
        <v>9.3758555909587038</v>
      </c>
      <c r="E323" s="2">
        <v>8.7105369756678375</v>
      </c>
      <c r="F323" s="2">
        <v>9.7635178120920827</v>
      </c>
      <c r="G323" s="2">
        <v>9.8035473838058653</v>
      </c>
      <c r="H323" s="2">
        <v>10.711724513898012</v>
      </c>
    </row>
    <row r="324" spans="1:8" x14ac:dyDescent="0.2">
      <c r="A324" s="16">
        <f>DATE(2019,11,8)</f>
        <v>43777</v>
      </c>
      <c r="B324" s="2">
        <v>11.364974119836013</v>
      </c>
      <c r="C324" s="2">
        <v>8.0187876437736847</v>
      </c>
      <c r="D324" s="2">
        <v>9.4009401129608872</v>
      </c>
      <c r="E324" s="2">
        <v>8.7567391334773657</v>
      </c>
      <c r="F324" s="2">
        <v>9.8134650886848576</v>
      </c>
      <c r="G324" s="2">
        <v>9.8536376579102072</v>
      </c>
      <c r="H324" s="2">
        <v>10.765071293649232</v>
      </c>
    </row>
    <row r="325" spans="1:8" x14ac:dyDescent="0.2">
      <c r="A325" s="16">
        <f>DATE(2019,11,11)</f>
        <v>43780</v>
      </c>
      <c r="B325" s="2">
        <v>11.574352075883777</v>
      </c>
      <c r="C325" s="2">
        <v>8.0392948692394004</v>
      </c>
      <c r="D325" s="2">
        <v>9.4260303879077245</v>
      </c>
      <c r="E325" s="2">
        <v>8.8029609272803011</v>
      </c>
      <c r="F325" s="2">
        <v>9.8634350935072668</v>
      </c>
      <c r="G325" s="2">
        <v>9.9037507822376867</v>
      </c>
      <c r="H325" s="2">
        <v>10.818443778707842</v>
      </c>
    </row>
    <row r="326" spans="1:8" x14ac:dyDescent="0.2">
      <c r="A326" s="16">
        <f>DATE(2019,11,12)</f>
        <v>43781</v>
      </c>
      <c r="B326" s="2">
        <v>11.202427973092789</v>
      </c>
      <c r="C326" s="2">
        <v>8.0598059879750448</v>
      </c>
      <c r="D326" s="2">
        <v>9.4511264171186262</v>
      </c>
      <c r="E326" s="2">
        <v>8.8492023654219487</v>
      </c>
      <c r="F326" s="2">
        <v>9.9134278369016773</v>
      </c>
      <c r="G326" s="2">
        <v>9.9538867672121398</v>
      </c>
      <c r="H326" s="2">
        <v>10.871841981460006</v>
      </c>
    </row>
    <row r="327" spans="1:8" x14ac:dyDescent="0.2">
      <c r="A327" s="16">
        <f>DATE(2019,11,13)</f>
        <v>43782</v>
      </c>
      <c r="B327" s="2">
        <v>11.069075039120513</v>
      </c>
      <c r="C327" s="2">
        <v>8.0803210007197368</v>
      </c>
      <c r="D327" s="2">
        <v>9.4762282019132726</v>
      </c>
      <c r="E327" s="2">
        <v>8.8954634562512069</v>
      </c>
      <c r="F327" s="2">
        <v>9.9634433292151492</v>
      </c>
      <c r="G327" s="2">
        <v>10.00404562326216</v>
      </c>
      <c r="H327" s="2">
        <v>10.925265914297899</v>
      </c>
    </row>
    <row r="328" spans="1:8" x14ac:dyDescent="0.2">
      <c r="A328" s="16">
        <f>DATE(2019,11,14)</f>
        <v>43783</v>
      </c>
      <c r="B328" s="2">
        <v>11.290482458648254</v>
      </c>
      <c r="C328" s="2">
        <v>8.1008399082127536</v>
      </c>
      <c r="D328" s="2">
        <v>9.5013357436116728</v>
      </c>
      <c r="E328" s="2">
        <v>8.9417442081205056</v>
      </c>
      <c r="F328" s="2">
        <v>10.013481580799445</v>
      </c>
      <c r="G328" s="2">
        <v>10.054227360821089</v>
      </c>
      <c r="H328" s="2">
        <v>10.978715589619625</v>
      </c>
    </row>
    <row r="329" spans="1:8" x14ac:dyDescent="0.2">
      <c r="A329" s="16">
        <f>DATE(2019,11,18)</f>
        <v>43787</v>
      </c>
      <c r="B329" s="2">
        <v>11.163777386072814</v>
      </c>
      <c r="C329" s="2">
        <v>8.1213627111935036</v>
      </c>
      <c r="D329" s="2">
        <v>9.5264490435341234</v>
      </c>
      <c r="E329" s="2">
        <v>8.9880446293858043</v>
      </c>
      <c r="F329" s="2">
        <v>10.063542602011033</v>
      </c>
      <c r="G329" s="2">
        <v>10.104431990327045</v>
      </c>
      <c r="H329" s="2">
        <v>11.032191019829263</v>
      </c>
    </row>
    <row r="330" spans="1:8" x14ac:dyDescent="0.2">
      <c r="A330" s="16">
        <f>DATE(2019,11,19)</f>
        <v>43788</v>
      </c>
      <c r="B330" s="2">
        <v>11.082806038553294</v>
      </c>
      <c r="C330" s="2">
        <v>8.1418894104015251</v>
      </c>
      <c r="D330" s="2">
        <v>9.5515681030012178</v>
      </c>
      <c r="E330" s="2">
        <v>9.0343647284066186</v>
      </c>
      <c r="F330" s="2">
        <v>10.113626403211118</v>
      </c>
      <c r="G330" s="2">
        <v>10.154659522222897</v>
      </c>
      <c r="H330" s="2">
        <v>11.085692217336907</v>
      </c>
    </row>
    <row r="331" spans="1:8" x14ac:dyDescent="0.2">
      <c r="A331" s="16">
        <f>DATE(2019,11,20)</f>
        <v>43789</v>
      </c>
      <c r="B331" s="2">
        <v>11.063733007640941</v>
      </c>
      <c r="C331" s="2">
        <v>8.1624200065765429</v>
      </c>
      <c r="D331" s="2">
        <v>9.5766929233338747</v>
      </c>
      <c r="E331" s="2">
        <v>9.0807045135460331</v>
      </c>
      <c r="F331" s="2">
        <v>10.163732994765606</v>
      </c>
      <c r="G331" s="2">
        <v>10.204909966956267</v>
      </c>
      <c r="H331" s="2">
        <v>11.139219194558603</v>
      </c>
    </row>
    <row r="332" spans="1:8" x14ac:dyDescent="0.2">
      <c r="A332" s="16">
        <f>DATE(2019,11,21)</f>
        <v>43790</v>
      </c>
      <c r="B332" s="2">
        <v>11.096428218826304</v>
      </c>
      <c r="C332" s="2">
        <v>8.1829545004583615</v>
      </c>
      <c r="D332" s="2">
        <v>9.6018235058533019</v>
      </c>
      <c r="E332" s="2">
        <v>9.1270639931707134</v>
      </c>
      <c r="F332" s="2">
        <v>10.213862387045136</v>
      </c>
      <c r="G332" s="2">
        <v>10.255183334979566</v>
      </c>
      <c r="H332" s="2">
        <v>11.192771963916393</v>
      </c>
    </row>
    <row r="333" spans="1:8" x14ac:dyDescent="0.2">
      <c r="A333" s="16">
        <f>DATE(2019,11,22)</f>
        <v>43791</v>
      </c>
      <c r="B333" s="2">
        <v>11.341122938544768</v>
      </c>
      <c r="C333" s="2">
        <v>8.2034928927869686</v>
      </c>
      <c r="D333" s="2">
        <v>9.6269598518810238</v>
      </c>
      <c r="E333" s="2">
        <v>9.1734431756507853</v>
      </c>
      <c r="F333" s="2">
        <v>10.264014590424987</v>
      </c>
      <c r="G333" s="2">
        <v>10.305479636749904</v>
      </c>
      <c r="H333" s="2">
        <v>11.246350537838246</v>
      </c>
    </row>
    <row r="334" spans="1:8" x14ac:dyDescent="0.2">
      <c r="A334" s="16">
        <f>DATE(2019,11,25)</f>
        <v>43794</v>
      </c>
      <c r="B334" s="2">
        <v>11.155240028356395</v>
      </c>
      <c r="C334" s="2">
        <v>8.2240351843024797</v>
      </c>
      <c r="D334" s="2">
        <v>9.6521019627388451</v>
      </c>
      <c r="E334" s="2">
        <v>9.2198420693600625</v>
      </c>
      <c r="F334" s="2">
        <v>10.314189615285295</v>
      </c>
      <c r="G334" s="2">
        <v>10.355798882729284</v>
      </c>
      <c r="H334" s="2">
        <v>11.299954928758238</v>
      </c>
    </row>
    <row r="335" spans="1:8" x14ac:dyDescent="0.2">
      <c r="A335" s="16">
        <f>DATE(2019,11,26)</f>
        <v>43795</v>
      </c>
      <c r="B335" s="2">
        <v>10.663565386564343</v>
      </c>
      <c r="C335" s="2">
        <v>8.2445813757451525</v>
      </c>
      <c r="D335" s="2">
        <v>9.6772498397488924</v>
      </c>
      <c r="E335" s="2">
        <v>9.2662606826758207</v>
      </c>
      <c r="F335" s="2">
        <v>10.364387472010828</v>
      </c>
      <c r="G335" s="2">
        <v>10.406141083384401</v>
      </c>
      <c r="H335" s="2">
        <v>11.353585149116331</v>
      </c>
    </row>
    <row r="336" spans="1:8" x14ac:dyDescent="0.2">
      <c r="A336" s="16">
        <f>DATE(2019,11,27)</f>
        <v>43796</v>
      </c>
      <c r="B336" s="2">
        <v>10.580457226452976</v>
      </c>
      <c r="C336" s="2">
        <v>8.2651314678553902</v>
      </c>
      <c r="D336" s="2">
        <v>9.7024034842335904</v>
      </c>
      <c r="E336" s="2">
        <v>9.3126990239789098</v>
      </c>
      <c r="F336" s="2">
        <v>10.414608170991091</v>
      </c>
      <c r="G336" s="2">
        <v>10.456506249186726</v>
      </c>
      <c r="H336" s="2">
        <v>11.407241211358521</v>
      </c>
    </row>
    <row r="337" spans="1:8" x14ac:dyDescent="0.2">
      <c r="A337" s="16">
        <f>DATE(2019,11,28)</f>
        <v>43797</v>
      </c>
      <c r="B337" s="2">
        <v>10.831305175023864</v>
      </c>
      <c r="C337" s="2">
        <v>8.2856854613737152</v>
      </c>
      <c r="D337" s="2">
        <v>9.7275628975156625</v>
      </c>
      <c r="E337" s="2">
        <v>9.3591571016537802</v>
      </c>
      <c r="F337" s="2">
        <v>10.464851722620327</v>
      </c>
      <c r="G337" s="2">
        <v>10.506894390612519</v>
      </c>
      <c r="H337" s="2">
        <v>11.460923127936805</v>
      </c>
    </row>
    <row r="338" spans="1:8" x14ac:dyDescent="0.2">
      <c r="A338" s="16">
        <f>DATE(2019,11,29)</f>
        <v>43798</v>
      </c>
      <c r="B338" s="2">
        <v>10.88191597696766</v>
      </c>
      <c r="C338" s="2">
        <v>8.3062433570408203</v>
      </c>
      <c r="D338" s="2">
        <v>9.7527280809181374</v>
      </c>
      <c r="E338" s="2">
        <v>9.4056349240883907</v>
      </c>
      <c r="F338" s="2">
        <v>10.515118137297486</v>
      </c>
      <c r="G338" s="2">
        <v>10.557305518142801</v>
      </c>
      <c r="H338" s="2">
        <v>11.514630911309155</v>
      </c>
    </row>
    <row r="339" spans="1:8" x14ac:dyDescent="0.2">
      <c r="A339" s="16">
        <f>DATE(2019,12,2)</f>
        <v>43801</v>
      </c>
      <c r="B339" s="2">
        <v>10.922218636685987</v>
      </c>
      <c r="C339" s="2">
        <v>8.3268051555975156</v>
      </c>
      <c r="D339" s="2">
        <v>9.7778990357643583</v>
      </c>
      <c r="E339" s="2">
        <v>9.4858668516140998</v>
      </c>
      <c r="F339" s="2">
        <v>10.59948490095166</v>
      </c>
      <c r="G339" s="2">
        <v>10.641830165043942</v>
      </c>
      <c r="H339" s="2">
        <v>11.60275117189733</v>
      </c>
    </row>
    <row r="340" spans="1:8" x14ac:dyDescent="0.2">
      <c r="A340" s="16">
        <f>DATE(2019,12,3)</f>
        <v>43802</v>
      </c>
      <c r="B340" s="2">
        <v>11.297961302719782</v>
      </c>
      <c r="C340" s="2">
        <v>8.3473708577847425</v>
      </c>
      <c r="D340" s="2">
        <v>9.8030757633779544</v>
      </c>
      <c r="E340" s="2">
        <v>9.5661576167142872</v>
      </c>
      <c r="F340" s="2">
        <v>10.683916069828658</v>
      </c>
      <c r="G340" s="2">
        <v>10.726419433779899</v>
      </c>
      <c r="H340" s="2">
        <v>11.690941066221106</v>
      </c>
    </row>
    <row r="341" spans="1:8" x14ac:dyDescent="0.2">
      <c r="A341" s="16">
        <f>DATE(2019,12,4)</f>
        <v>43803</v>
      </c>
      <c r="B341" s="2">
        <v>11.431086705721659</v>
      </c>
      <c r="C341" s="2">
        <v>8.367940464343615</v>
      </c>
      <c r="D341" s="2">
        <v>9.8282582650828676</v>
      </c>
      <c r="E341" s="2">
        <v>9.6465072625371295</v>
      </c>
      <c r="F341" s="2">
        <v>10.768411693095148</v>
      </c>
      <c r="G341" s="2">
        <v>10.811073373756154</v>
      </c>
      <c r="H341" s="2">
        <v>11.779200649305954</v>
      </c>
    </row>
    <row r="342" spans="1:8" x14ac:dyDescent="0.2">
      <c r="A342" s="16">
        <f>DATE(2019,12,5)</f>
        <v>43804</v>
      </c>
      <c r="B342" s="2">
        <v>11.538135080982338</v>
      </c>
      <c r="C342" s="2">
        <v>8.388513976015366</v>
      </c>
      <c r="D342" s="2">
        <v>9.8534465422033257</v>
      </c>
      <c r="E342" s="2">
        <v>9.7269158322624616</v>
      </c>
      <c r="F342" s="2">
        <v>10.85297181995537</v>
      </c>
      <c r="G342" s="2">
        <v>10.895792034415974</v>
      </c>
      <c r="H342" s="2">
        <v>11.867529976220824</v>
      </c>
    </row>
    <row r="343" spans="1:8" x14ac:dyDescent="0.2">
      <c r="A343" s="16">
        <f>DATE(2019,12,6)</f>
        <v>43805</v>
      </c>
      <c r="B343" s="2">
        <v>11.925560967715043</v>
      </c>
      <c r="C343" s="2">
        <v>8.4090913935414004</v>
      </c>
      <c r="D343" s="2">
        <v>9.8786405960638923</v>
      </c>
      <c r="E343" s="2">
        <v>9.8073833691016734</v>
      </c>
      <c r="F343" s="2">
        <v>10.937596499651002</v>
      </c>
      <c r="G343" s="2">
        <v>10.980575465240362</v>
      </c>
      <c r="H343" s="2">
        <v>11.9559291020781</v>
      </c>
    </row>
    <row r="344" spans="1:8" x14ac:dyDescent="0.2">
      <c r="A344" s="16">
        <f>DATE(2019,12,9)</f>
        <v>43808</v>
      </c>
      <c r="B344" s="2">
        <v>12.002031159080474</v>
      </c>
      <c r="C344" s="2">
        <v>8.4296727176632178</v>
      </c>
      <c r="D344" s="2">
        <v>9.9038404279894188</v>
      </c>
      <c r="E344" s="2">
        <v>9.8879099162979767</v>
      </c>
      <c r="F344" s="2">
        <v>11.022285781461472</v>
      </c>
      <c r="G344" s="2">
        <v>11.065423715748302</v>
      </c>
      <c r="H344" s="2">
        <v>12.044398082033858</v>
      </c>
    </row>
    <row r="345" spans="1:8" x14ac:dyDescent="0.2">
      <c r="A345" s="16">
        <f>DATE(2019,12,10)</f>
        <v>43809</v>
      </c>
      <c r="B345" s="2">
        <v>11.973085262581717</v>
      </c>
      <c r="C345" s="2">
        <v>8.4502579491224861</v>
      </c>
      <c r="D345" s="2">
        <v>9.9290460393050441</v>
      </c>
      <c r="E345" s="2">
        <v>9.9684955171262626</v>
      </c>
      <c r="F345" s="2">
        <v>11.10703971470377</v>
      </c>
      <c r="G345" s="2">
        <v>11.15033683549651</v>
      </c>
      <c r="H345" s="2">
        <v>12.132936971287679</v>
      </c>
    </row>
    <row r="346" spans="1:8" x14ac:dyDescent="0.2">
      <c r="A346" s="16">
        <f>DATE(2019,12,11)</f>
        <v>43810</v>
      </c>
      <c r="B346" s="2">
        <v>12.071507246267954</v>
      </c>
      <c r="C346" s="2">
        <v>8.470847088660971</v>
      </c>
      <c r="D346" s="2">
        <v>9.954257431336222</v>
      </c>
      <c r="E346" s="2">
        <v>10.049140214893093</v>
      </c>
      <c r="F346" s="2">
        <v>11.191858348732463</v>
      </c>
      <c r="G346" s="2">
        <v>11.235314874079606</v>
      </c>
      <c r="H346" s="2">
        <v>12.221545825082702</v>
      </c>
    </row>
    <row r="347" spans="1:8" x14ac:dyDescent="0.2">
      <c r="A347" s="16">
        <f>DATE(2019,12,12)</f>
        <v>43811</v>
      </c>
      <c r="B347" s="2">
        <v>12.22390353319993</v>
      </c>
      <c r="C347" s="2">
        <v>8.4914401370206782</v>
      </c>
      <c r="D347" s="2">
        <v>9.9794746054087557</v>
      </c>
      <c r="E347" s="2">
        <v>10.129844052936843</v>
      </c>
      <c r="F347" s="2">
        <v>11.276741732939866</v>
      </c>
      <c r="G347" s="2">
        <v>11.32035788113015</v>
      </c>
      <c r="H347" s="2">
        <v>12.310224698705818</v>
      </c>
    </row>
    <row r="348" spans="1:8" x14ac:dyDescent="0.2">
      <c r="A348" s="16">
        <f>DATE(2019,12,13)</f>
        <v>43812</v>
      </c>
      <c r="B348" s="2">
        <v>12.264512865095799</v>
      </c>
      <c r="C348" s="2">
        <v>8.5099797606918095</v>
      </c>
      <c r="D348" s="2">
        <v>10.002611928496785</v>
      </c>
      <c r="E348" s="2">
        <v>10.210607074627664</v>
      </c>
      <c r="F348" s="2">
        <v>11.361689916756013</v>
      </c>
      <c r="G348" s="2">
        <v>11.405465906318657</v>
      </c>
      <c r="H348" s="2">
        <v>12.398973647487589</v>
      </c>
    </row>
    <row r="349" spans="1:8" x14ac:dyDescent="0.2">
      <c r="A349" s="16">
        <f>DATE(2019,12,16)</f>
        <v>43815</v>
      </c>
      <c r="B349" s="2">
        <v>12.374529035622951</v>
      </c>
      <c r="C349" s="2">
        <v>8.5285225525174582</v>
      </c>
      <c r="D349" s="2">
        <v>10.025754119181451</v>
      </c>
      <c r="E349" s="2">
        <v>10.291429323367508</v>
      </c>
      <c r="F349" s="2">
        <v>11.446702949648625</v>
      </c>
      <c r="G349" s="2">
        <v>11.490638999353608</v>
      </c>
      <c r="H349" s="2">
        <v>12.487792726802271</v>
      </c>
    </row>
    <row r="350" spans="1:8" x14ac:dyDescent="0.2">
      <c r="A350" s="16">
        <f>DATE(2019,12,17)</f>
        <v>43816</v>
      </c>
      <c r="B350" s="2">
        <v>12.137392301183048</v>
      </c>
      <c r="C350" s="2">
        <v>8.5470685130390134</v>
      </c>
      <c r="D350" s="2">
        <v>10.04890117848678</v>
      </c>
      <c r="E350" s="2">
        <v>10.37231084259016</v>
      </c>
      <c r="F350" s="2">
        <v>11.531780881123209</v>
      </c>
      <c r="G350" s="2">
        <v>11.575877209981456</v>
      </c>
      <c r="H350" s="2">
        <v>12.576681992067895</v>
      </c>
    </row>
    <row r="351" spans="1:8" x14ac:dyDescent="0.2">
      <c r="A351" s="16">
        <f>DATE(2019,12,18)</f>
        <v>43817</v>
      </c>
      <c r="B351" s="2">
        <v>12.13891576941981</v>
      </c>
      <c r="C351" s="2">
        <v>8.5656176427979744</v>
      </c>
      <c r="D351" s="2">
        <v>10.072053107437018</v>
      </c>
      <c r="E351" s="2">
        <v>10.453251675761255</v>
      </c>
      <c r="F351" s="2">
        <v>11.616923760723052</v>
      </c>
      <c r="G351" s="2">
        <v>11.661180587986729</v>
      </c>
      <c r="H351" s="2">
        <v>12.665641498746272</v>
      </c>
    </row>
    <row r="352" spans="1:8" x14ac:dyDescent="0.2">
      <c r="A352" s="16">
        <f>DATE(2019,12,19)</f>
        <v>43818</v>
      </c>
      <c r="B352" s="2">
        <v>11.95071797892362</v>
      </c>
      <c r="C352" s="2">
        <v>8.5841699423358833</v>
      </c>
      <c r="D352" s="2">
        <v>10.095209907056658</v>
      </c>
      <c r="E352" s="2">
        <v>10.534251866378307</v>
      </c>
      <c r="F352" s="2">
        <v>11.702131638029313</v>
      </c>
      <c r="G352" s="2">
        <v>11.746549183192023</v>
      </c>
      <c r="H352" s="2">
        <v>12.754671302343089</v>
      </c>
    </row>
    <row r="353" spans="1:8" x14ac:dyDescent="0.2">
      <c r="A353" s="16">
        <f>DATE(2019,12,20)</f>
        <v>43819</v>
      </c>
      <c r="B353" s="2">
        <v>12.023142076075777</v>
      </c>
      <c r="C353" s="2">
        <v>8.6027254121944452</v>
      </c>
      <c r="D353" s="2">
        <v>10.118371578370366</v>
      </c>
      <c r="E353" s="2">
        <v>10.615311457970655</v>
      </c>
      <c r="F353" s="2">
        <v>11.787404562660875</v>
      </c>
      <c r="G353" s="2">
        <v>11.831983045457939</v>
      </c>
      <c r="H353" s="2">
        <v>12.84377145840776</v>
      </c>
    </row>
    <row r="354" spans="1:8" x14ac:dyDescent="0.2">
      <c r="A354" s="16">
        <f>DATE(2019,12,23)</f>
        <v>43822</v>
      </c>
      <c r="B354" s="2">
        <v>12.276413724114255</v>
      </c>
      <c r="C354" s="2">
        <v>8.6212840529154011</v>
      </c>
      <c r="D354" s="2">
        <v>10.141538122403038</v>
      </c>
      <c r="E354" s="2">
        <v>10.696430494099719</v>
      </c>
      <c r="F354" s="2">
        <v>11.872742584274665</v>
      </c>
      <c r="G354" s="2">
        <v>11.91748222468334</v>
      </c>
      <c r="H354" s="2">
        <v>12.932942022533791</v>
      </c>
    </row>
    <row r="355" spans="1:8" x14ac:dyDescent="0.2">
      <c r="A355" s="16">
        <f>DATE(2019,12,24)</f>
        <v>43823</v>
      </c>
      <c r="B355" s="2">
        <v>12.28962041304993</v>
      </c>
      <c r="C355" s="2">
        <v>8.6398458650406074</v>
      </c>
      <c r="D355" s="2">
        <v>10.164709540179807</v>
      </c>
      <c r="E355" s="2">
        <v>10.777609018358714</v>
      </c>
      <c r="F355" s="2">
        <v>11.95814575256542</v>
      </c>
      <c r="G355" s="2">
        <v>12.003046770805126</v>
      </c>
      <c r="H355" s="2">
        <v>13.022183050358469</v>
      </c>
    </row>
    <row r="356" spans="1:8" x14ac:dyDescent="0.2">
      <c r="A356" s="16">
        <f>DATE(2019,12,26)</f>
        <v>43825</v>
      </c>
      <c r="B356" s="2">
        <v>12.486919442363241</v>
      </c>
      <c r="C356" s="2">
        <v>8.6584108491120073</v>
      </c>
      <c r="D356" s="2">
        <v>10.187885832725986</v>
      </c>
      <c r="E356" s="2">
        <v>10.858847074372902</v>
      </c>
      <c r="F356" s="2">
        <v>12.043614117265822</v>
      </c>
      <c r="G356" s="2">
        <v>12.088676733798408</v>
      </c>
      <c r="H356" s="2">
        <v>13.111494597563089</v>
      </c>
    </row>
    <row r="357" spans="1:8" x14ac:dyDescent="0.2">
      <c r="A357" s="16">
        <f>DATE(2019,12,27)</f>
        <v>43826</v>
      </c>
      <c r="B357" s="2">
        <v>12.537777560579233</v>
      </c>
      <c r="C357" s="2">
        <v>8.6769790056716598</v>
      </c>
      <c r="D357" s="2">
        <v>10.21106700106713</v>
      </c>
      <c r="E357" s="2">
        <v>10.940144705799536</v>
      </c>
      <c r="F357" s="2">
        <v>12.129147728146528</v>
      </c>
      <c r="G357" s="2">
        <v>12.174372163676495</v>
      </c>
      <c r="H357" s="2">
        <v>13.200876719872957</v>
      </c>
    </row>
    <row r="358" spans="1:8" x14ac:dyDescent="0.2">
      <c r="A358" s="16">
        <f>DATE(2019,12,30)</f>
        <v>43829</v>
      </c>
      <c r="B358" s="2">
        <v>12.726816226400951</v>
      </c>
      <c r="C358" s="2">
        <v>8.6955503352616805</v>
      </c>
      <c r="D358" s="2">
        <v>10.234253046229004</v>
      </c>
      <c r="E358" s="2">
        <v>11.02150195632785</v>
      </c>
      <c r="F358" s="2">
        <v>12.214746635016184</v>
      </c>
      <c r="G358" s="2">
        <v>12.260133110490967</v>
      </c>
      <c r="H358" s="2">
        <v>13.290329473057394</v>
      </c>
    </row>
    <row r="359" spans="1:8" x14ac:dyDescent="0.2">
      <c r="A359" s="16">
        <f>DATE(2019,12,31)</f>
        <v>43830</v>
      </c>
      <c r="B359" s="2">
        <v>12.749045012946626</v>
      </c>
      <c r="C359" s="2">
        <v>8.7141248384243095</v>
      </c>
      <c r="D359" s="2">
        <v>10.257443969237579</v>
      </c>
      <c r="E359" s="2">
        <v>11.102918869679113</v>
      </c>
      <c r="F359" s="2">
        <v>12.300410887721469</v>
      </c>
      <c r="G359" s="2">
        <v>12.345959624331625</v>
      </c>
      <c r="H359" s="2">
        <v>13.379852912929824</v>
      </c>
    </row>
    <row r="360" spans="1:8" x14ac:dyDescent="0.2">
      <c r="A360" s="16">
        <f>DATE(2020,1,2)</f>
        <v>43832</v>
      </c>
      <c r="B360" s="2">
        <v>12.932464653063835</v>
      </c>
      <c r="C360" s="2">
        <v>8.7327025157018614</v>
      </c>
      <c r="D360" s="2">
        <v>10.280639771119059</v>
      </c>
      <c r="E360" s="2">
        <v>11.12980007759492</v>
      </c>
      <c r="F360" s="2">
        <v>12.330955025446944</v>
      </c>
      <c r="G360" s="2">
        <v>12.376643798825171</v>
      </c>
      <c r="H360" s="2">
        <v>13.413729643383032</v>
      </c>
    </row>
    <row r="361" spans="1:8" x14ac:dyDescent="0.2">
      <c r="A361" s="16">
        <f>DATE(2020,1,3)</f>
        <v>43833</v>
      </c>
      <c r="B361" s="2">
        <v>12.901441299878602</v>
      </c>
      <c r="C361" s="2">
        <v>8.7512833676367308</v>
      </c>
      <c r="D361" s="2">
        <v>10.303840452899848</v>
      </c>
      <c r="E361" s="2">
        <v>11.156687789384323</v>
      </c>
      <c r="F361" s="2">
        <v>12.361507470749777</v>
      </c>
      <c r="G361" s="2">
        <v>12.407336353847631</v>
      </c>
      <c r="H361" s="2">
        <v>13.447616495853842</v>
      </c>
    </row>
    <row r="362" spans="1:8" x14ac:dyDescent="0.2">
      <c r="A362" s="16">
        <f>DATE(2020,1,6)</f>
        <v>43836</v>
      </c>
      <c r="B362" s="2">
        <v>12.697919793156665</v>
      </c>
      <c r="C362" s="2">
        <v>8.7698673947714365</v>
      </c>
      <c r="D362" s="2">
        <v>10.327046015606589</v>
      </c>
      <c r="E362" s="2">
        <v>11.183582006620908</v>
      </c>
      <c r="F362" s="2">
        <v>12.392068225889497</v>
      </c>
      <c r="G362" s="2">
        <v>12.43803729168793</v>
      </c>
      <c r="H362" s="2">
        <v>13.48151347336659</v>
      </c>
    </row>
    <row r="363" spans="1:8" x14ac:dyDescent="0.2">
      <c r="A363" s="16">
        <f>DATE(2020,1,7)</f>
        <v>43837</v>
      </c>
      <c r="B363" s="2">
        <v>12.75740430294714</v>
      </c>
      <c r="C363" s="2">
        <v>8.7884545976485651</v>
      </c>
      <c r="D363" s="2">
        <v>10.350256460266104</v>
      </c>
      <c r="E363" s="2">
        <v>11.210482730878658</v>
      </c>
      <c r="F363" s="2">
        <v>12.422637293126249</v>
      </c>
      <c r="G363" s="2">
        <v>12.468746614635595</v>
      </c>
      <c r="H363" s="2">
        <v>13.515420578946546</v>
      </c>
    </row>
    <row r="364" spans="1:8" x14ac:dyDescent="0.2">
      <c r="A364" s="16">
        <f>DATE(2020,1,8)</f>
        <v>43838</v>
      </c>
      <c r="B364" s="2">
        <v>12.735561329786083</v>
      </c>
      <c r="C364" s="2">
        <v>8.8070449768108183</v>
      </c>
      <c r="D364" s="2">
        <v>10.373471787905464</v>
      </c>
      <c r="E364" s="2">
        <v>11.237389963731959</v>
      </c>
      <c r="F364" s="2">
        <v>12.453214674720826</v>
      </c>
      <c r="G364" s="2">
        <v>12.49946432498079</v>
      </c>
      <c r="H364" s="2">
        <v>13.549337815619888</v>
      </c>
    </row>
    <row r="365" spans="1:8" x14ac:dyDescent="0.2">
      <c r="A365" s="16">
        <f>DATE(2020,1,9)</f>
        <v>43839</v>
      </c>
      <c r="B365" s="2">
        <v>12.706546184731128</v>
      </c>
      <c r="C365" s="2">
        <v>8.8256385328009603</v>
      </c>
      <c r="D365" s="2">
        <v>10.396691999551932</v>
      </c>
      <c r="E365" s="2">
        <v>11.26430370675553</v>
      </c>
      <c r="F365" s="2">
        <v>12.483800372934617</v>
      </c>
      <c r="G365" s="2">
        <v>12.530190425014286</v>
      </c>
      <c r="H365" s="2">
        <v>13.583265186413662</v>
      </c>
    </row>
    <row r="366" spans="1:8" x14ac:dyDescent="0.2">
      <c r="A366" s="16">
        <f>DATE(2020,1,10)</f>
        <v>43840</v>
      </c>
      <c r="B366" s="2">
        <v>12.810240951340734</v>
      </c>
      <c r="C366" s="2">
        <v>8.8442352661618937</v>
      </c>
      <c r="D366" s="2">
        <v>10.419917096233021</v>
      </c>
      <c r="E366" s="2">
        <v>11.291223961524532</v>
      </c>
      <c r="F366" s="2">
        <v>12.514394390029659</v>
      </c>
      <c r="G366" s="2">
        <v>12.560924917027538</v>
      </c>
      <c r="H366" s="2">
        <v>13.617202694355868</v>
      </c>
    </row>
    <row r="367" spans="1:8" x14ac:dyDescent="0.2">
      <c r="A367" s="16">
        <f>DATE(2020,1,13)</f>
        <v>43843</v>
      </c>
      <c r="B367" s="2">
        <v>12.764635830746339</v>
      </c>
      <c r="C367" s="2">
        <v>8.8628351774365122</v>
      </c>
      <c r="D367" s="2">
        <v>10.443147078976377</v>
      </c>
      <c r="E367" s="2">
        <v>11.318150729614418</v>
      </c>
      <c r="F367" s="2">
        <v>12.544996728268476</v>
      </c>
      <c r="G367" s="2">
        <v>12.59166780331249</v>
      </c>
      <c r="H367" s="2">
        <v>13.651150342475304</v>
      </c>
    </row>
    <row r="368" spans="1:8" x14ac:dyDescent="0.2">
      <c r="A368" s="16">
        <f>DATE(2020,1,14)</f>
        <v>43844</v>
      </c>
      <c r="B368" s="2">
        <v>12.960470747728214</v>
      </c>
      <c r="C368" s="2">
        <v>8.8814382671679635</v>
      </c>
      <c r="D368" s="2">
        <v>10.466381948809977</v>
      </c>
      <c r="E368" s="2">
        <v>11.345084012601125</v>
      </c>
      <c r="F368" s="2">
        <v>12.57560738991439</v>
      </c>
      <c r="G368" s="2">
        <v>12.622419086161885</v>
      </c>
      <c r="H368" s="2">
        <v>13.685108133801839</v>
      </c>
    </row>
    <row r="369" spans="1:8" x14ac:dyDescent="0.2">
      <c r="A369" s="16">
        <f>DATE(2020,1,15)</f>
        <v>43845</v>
      </c>
      <c r="B369" s="2">
        <v>12.832390596679287</v>
      </c>
      <c r="C369" s="2">
        <v>8.9000445358993652</v>
      </c>
      <c r="D369" s="2">
        <v>10.489621706761953</v>
      </c>
      <c r="E369" s="2">
        <v>11.372023812060927</v>
      </c>
      <c r="F369" s="2">
        <v>12.606226377231232</v>
      </c>
      <c r="G369" s="2">
        <v>12.653178767869001</v>
      </c>
      <c r="H369" s="2">
        <v>13.719076071366111</v>
      </c>
    </row>
    <row r="370" spans="1:8" x14ac:dyDescent="0.2">
      <c r="A370" s="16">
        <f>DATE(2020,1,16)</f>
        <v>43846</v>
      </c>
      <c r="B370" s="2">
        <v>12.743722766768784</v>
      </c>
      <c r="C370" s="2">
        <v>8.9186539841739521</v>
      </c>
      <c r="D370" s="2">
        <v>10.512866353860661</v>
      </c>
      <c r="E370" s="2">
        <v>11.398970129570452</v>
      </c>
      <c r="F370" s="2">
        <v>12.636853692483463</v>
      </c>
      <c r="G370" s="2">
        <v>12.683946850727734</v>
      </c>
      <c r="H370" s="2">
        <v>13.753054158199719</v>
      </c>
    </row>
    <row r="371" spans="1:8" x14ac:dyDescent="0.2">
      <c r="A371" s="16">
        <f>DATE(2020,1,17)</f>
        <v>43847</v>
      </c>
      <c r="B371" s="2">
        <v>13.006065975671689</v>
      </c>
      <c r="C371" s="2">
        <v>8.9372666125350886</v>
      </c>
      <c r="D371" s="2">
        <v>10.536115891134701</v>
      </c>
      <c r="E371" s="2">
        <v>11.425922966706747</v>
      </c>
      <c r="F371" s="2">
        <v>12.667489337936155</v>
      </c>
      <c r="G371" s="2">
        <v>12.71472333703263</v>
      </c>
      <c r="H371" s="2">
        <v>13.787042397335171</v>
      </c>
    </row>
    <row r="372" spans="1:8" x14ac:dyDescent="0.2">
      <c r="A372" s="16">
        <f>DATE(2020,1,20)</f>
        <v>43850</v>
      </c>
      <c r="B372" s="2">
        <v>13.02082581079682</v>
      </c>
      <c r="C372" s="2">
        <v>8.9558824215261623</v>
      </c>
      <c r="D372" s="2">
        <v>10.559370319612761</v>
      </c>
      <c r="E372" s="2">
        <v>11.45288232504722</v>
      </c>
      <c r="F372" s="2">
        <v>12.69813331585501</v>
      </c>
      <c r="G372" s="2">
        <v>12.745508229078849</v>
      </c>
      <c r="H372" s="2">
        <v>13.82104079180586</v>
      </c>
    </row>
    <row r="373" spans="1:8" x14ac:dyDescent="0.2">
      <c r="A373" s="16">
        <f>DATE(2020,1,21)</f>
        <v>43851</v>
      </c>
      <c r="B373" s="2">
        <v>12.60487941155357</v>
      </c>
      <c r="C373" s="2">
        <v>8.9745014116907385</v>
      </c>
      <c r="D373" s="2">
        <v>10.582629640323947</v>
      </c>
      <c r="E373" s="2">
        <v>11.479848206169674</v>
      </c>
      <c r="F373" s="2">
        <v>12.728785628506346</v>
      </c>
      <c r="G373" s="2">
        <v>12.776301529162204</v>
      </c>
      <c r="H373" s="2">
        <v>13.855049344646098</v>
      </c>
    </row>
    <row r="374" spans="1:8" x14ac:dyDescent="0.2">
      <c r="A374" s="16">
        <f>DATE(2020,1,22)</f>
        <v>43852</v>
      </c>
      <c r="B374" s="2">
        <v>12.981809195693939</v>
      </c>
      <c r="C374" s="2">
        <v>8.9931235835724266</v>
      </c>
      <c r="D374" s="2">
        <v>10.605893854297443</v>
      </c>
      <c r="E374" s="2">
        <v>11.50682061165227</v>
      </c>
      <c r="F374" s="2">
        <v>12.759446278157084</v>
      </c>
      <c r="G374" s="2">
        <v>12.807103239579098</v>
      </c>
      <c r="H374" s="2">
        <v>13.889068058891096</v>
      </c>
    </row>
    <row r="375" spans="1:8" x14ac:dyDescent="0.2">
      <c r="A375" s="16">
        <f>DATE(2020,1,23)</f>
        <v>43853</v>
      </c>
      <c r="B375" s="2">
        <v>13.26634162053899</v>
      </c>
      <c r="C375" s="2">
        <v>9.0117489377149251</v>
      </c>
      <c r="D375" s="2">
        <v>10.629162962562688</v>
      </c>
      <c r="E375" s="2">
        <v>11.533799543073586</v>
      </c>
      <c r="F375" s="2">
        <v>12.790115267074786</v>
      </c>
      <c r="G375" s="2">
        <v>12.837913362626585</v>
      </c>
      <c r="H375" s="2">
        <v>13.923096937576984</v>
      </c>
    </row>
    <row r="376" spans="1:8" x14ac:dyDescent="0.2">
      <c r="A376" s="16">
        <f>DATE(2020,1,24)</f>
        <v>43854</v>
      </c>
      <c r="B376" s="2">
        <v>13.080745597226363</v>
      </c>
      <c r="C376" s="2">
        <v>9.0303774746620444</v>
      </c>
      <c r="D376" s="2">
        <v>10.652436966149326</v>
      </c>
      <c r="E376" s="2">
        <v>11.560785002012564</v>
      </c>
      <c r="F376" s="2">
        <v>12.820792597527596</v>
      </c>
      <c r="G376" s="2">
        <v>12.868731900602336</v>
      </c>
      <c r="H376" s="2">
        <v>13.957135983740798</v>
      </c>
    </row>
    <row r="377" spans="1:8" x14ac:dyDescent="0.2">
      <c r="A377" s="16">
        <f>DATE(2020,1,27)</f>
        <v>43857</v>
      </c>
      <c r="B377" s="2">
        <v>12.608233020204661</v>
      </c>
      <c r="C377" s="2">
        <v>9.0490091949576588</v>
      </c>
      <c r="D377" s="2">
        <v>10.675715866087243</v>
      </c>
      <c r="E377" s="2">
        <v>11.58777699004856</v>
      </c>
      <c r="F377" s="2">
        <v>12.851478271784345</v>
      </c>
      <c r="G377" s="2">
        <v>12.899558855804694</v>
      </c>
      <c r="H377" s="2">
        <v>13.991185200420485</v>
      </c>
    </row>
    <row r="378" spans="1:8" x14ac:dyDescent="0.2">
      <c r="A378" s="16">
        <f>DATE(2020,1,28)</f>
        <v>43858</v>
      </c>
      <c r="B378" s="2">
        <v>13.006036297719037</v>
      </c>
      <c r="C378" s="2">
        <v>9.0676440991457774</v>
      </c>
      <c r="D378" s="2">
        <v>10.698999663406529</v>
      </c>
      <c r="E378" s="2">
        <v>11.614775508761221</v>
      </c>
      <c r="F378" s="2">
        <v>12.882172292114371</v>
      </c>
      <c r="G378" s="2">
        <v>12.930394230532526</v>
      </c>
      <c r="H378" s="2">
        <v>14.025244590654863</v>
      </c>
    </row>
    <row r="379" spans="1:8" x14ac:dyDescent="0.2">
      <c r="A379" s="16">
        <f>DATE(2020,1,29)</f>
        <v>43859</v>
      </c>
      <c r="B379" s="2">
        <v>13.041699304170828</v>
      </c>
      <c r="C379" s="2">
        <v>9.0862821877704771</v>
      </c>
      <c r="D379" s="2">
        <v>10.722288359137465</v>
      </c>
      <c r="E379" s="2">
        <v>11.64178055973062</v>
      </c>
      <c r="F379" s="2">
        <v>12.912874660787677</v>
      </c>
      <c r="G379" s="2">
        <v>12.961238027085399</v>
      </c>
      <c r="H379" s="2">
        <v>14.05931415748365</v>
      </c>
    </row>
    <row r="380" spans="1:8" x14ac:dyDescent="0.2">
      <c r="A380" s="16">
        <f>DATE(2020,1,30)</f>
        <v>43860</v>
      </c>
      <c r="B380" s="2">
        <v>12.6814287441261</v>
      </c>
      <c r="C380" s="2">
        <v>9.1049234613759467</v>
      </c>
      <c r="D380" s="2">
        <v>10.745581954310589</v>
      </c>
      <c r="E380" s="2">
        <v>11.66879214453731</v>
      </c>
      <c r="F380" s="2">
        <v>12.943585380074962</v>
      </c>
      <c r="G380" s="2">
        <v>12.992090247763555</v>
      </c>
      <c r="H380" s="2">
        <v>14.093393903947593</v>
      </c>
    </row>
    <row r="381" spans="1:8" x14ac:dyDescent="0.2">
      <c r="A381" s="16">
        <f>DATE(2020,1,31)</f>
        <v>43861</v>
      </c>
      <c r="B381" s="2">
        <v>12.541813762141606</v>
      </c>
      <c r="C381" s="2">
        <v>9.1235679205064368</v>
      </c>
      <c r="D381" s="2">
        <v>10.76888044995663</v>
      </c>
      <c r="E381" s="2">
        <v>11.695810264762097</v>
      </c>
      <c r="F381" s="2">
        <v>12.974304452247432</v>
      </c>
      <c r="G381" s="2">
        <v>13.02295089486778</v>
      </c>
      <c r="H381" s="2">
        <v>14.127483833088217</v>
      </c>
    </row>
    <row r="382" spans="1:8" x14ac:dyDescent="0.2">
      <c r="A382" s="16">
        <f>DATE(2020,2,3)</f>
        <v>43864</v>
      </c>
      <c r="B382" s="2">
        <v>12.841788615023052</v>
      </c>
      <c r="C382" s="2">
        <v>9.1422155657063122</v>
      </c>
      <c r="D382" s="2">
        <v>10.792183847106562</v>
      </c>
      <c r="E382" s="2">
        <v>11.72373793247019</v>
      </c>
      <c r="F382" s="2">
        <v>13.005945253540331</v>
      </c>
      <c r="G382" s="2">
        <v>13.054733738997282</v>
      </c>
      <c r="H382" s="2">
        <v>14.162506669853926</v>
      </c>
    </row>
    <row r="383" spans="1:8" x14ac:dyDescent="0.2">
      <c r="A383" s="16">
        <f>DATE(2020,2,4)</f>
        <v>43865</v>
      </c>
      <c r="B383" s="2">
        <v>12.970709641397461</v>
      </c>
      <c r="C383" s="2">
        <v>9.1608663975200297</v>
      </c>
      <c r="D383" s="2">
        <v>10.81549214679154</v>
      </c>
      <c r="E383" s="2">
        <v>11.751672583024142</v>
      </c>
      <c r="F383" s="2">
        <v>13.037594916497074</v>
      </c>
      <c r="G383" s="2">
        <v>13.086525520684811</v>
      </c>
      <c r="H383" s="2">
        <v>14.197540254242003</v>
      </c>
    </row>
    <row r="384" spans="1:8" x14ac:dyDescent="0.2">
      <c r="A384" s="16">
        <f>DATE(2020,2,5)</f>
        <v>43866</v>
      </c>
      <c r="B384" s="2">
        <v>13.098285267251075</v>
      </c>
      <c r="C384" s="2">
        <v>9.1795204164921262</v>
      </c>
      <c r="D384" s="2">
        <v>10.838805350042957</v>
      </c>
      <c r="E384" s="2">
        <v>11.779614218169844</v>
      </c>
      <c r="F384" s="2">
        <v>13.069253443599504</v>
      </c>
      <c r="G384" s="2">
        <v>13.118326242443645</v>
      </c>
      <c r="H384" s="2">
        <v>14.232584589550568</v>
      </c>
    </row>
    <row r="385" spans="1:8" x14ac:dyDescent="0.2">
      <c r="A385" s="16">
        <f>DATE(2020,2,6)</f>
        <v>43867</v>
      </c>
      <c r="B385" s="2">
        <v>12.9097016633702</v>
      </c>
      <c r="C385" s="2">
        <v>9.1981776231672363</v>
      </c>
      <c r="D385" s="2">
        <v>10.862123457892414</v>
      </c>
      <c r="E385" s="2">
        <v>11.807562839653718</v>
      </c>
      <c r="F385" s="2">
        <v>13.100920837330253</v>
      </c>
      <c r="G385" s="2">
        <v>13.150135906787821</v>
      </c>
      <c r="H385" s="2">
        <v>14.267639679078824</v>
      </c>
    </row>
    <row r="386" spans="1:8" x14ac:dyDescent="0.2">
      <c r="A386" s="16">
        <f>DATE(2020,2,7)</f>
        <v>43868</v>
      </c>
      <c r="B386" s="2">
        <v>12.365229943788082</v>
      </c>
      <c r="C386" s="2">
        <v>9.2157989428160558</v>
      </c>
      <c r="D386" s="2">
        <v>10.884391521166537</v>
      </c>
      <c r="E386" s="2">
        <v>11.835518449222548</v>
      </c>
      <c r="F386" s="2">
        <v>13.132597100172561</v>
      </c>
      <c r="G386" s="2">
        <v>13.181954516232008</v>
      </c>
      <c r="H386" s="2">
        <v>14.302705526126958</v>
      </c>
    </row>
    <row r="387" spans="1:8" x14ac:dyDescent="0.2">
      <c r="A387" s="16">
        <f>DATE(2020,2,10)</f>
        <v>43871</v>
      </c>
      <c r="B387" s="2">
        <v>11.969741546581526</v>
      </c>
      <c r="C387" s="2">
        <v>9.233423106018801</v>
      </c>
      <c r="D387" s="2">
        <v>10.906664057263527</v>
      </c>
      <c r="E387" s="2">
        <v>11.863481048623624</v>
      </c>
      <c r="F387" s="2">
        <v>13.164282234610457</v>
      </c>
      <c r="G387" s="2">
        <v>13.213782073291689</v>
      </c>
      <c r="H387" s="2">
        <v>14.337782133996235</v>
      </c>
    </row>
    <row r="388" spans="1:8" x14ac:dyDescent="0.2">
      <c r="A388" s="16">
        <f>DATE(2020,2,11)</f>
        <v>43872</v>
      </c>
      <c r="B388" s="2">
        <v>12.566713564427069</v>
      </c>
      <c r="C388" s="2">
        <v>9.2510501132343261</v>
      </c>
      <c r="D388" s="2">
        <v>10.928941067081821</v>
      </c>
      <c r="E388" s="2">
        <v>11.891450639604617</v>
      </c>
      <c r="F388" s="2">
        <v>13.195976243128582</v>
      </c>
      <c r="G388" s="2">
        <v>13.245618580482986</v>
      </c>
      <c r="H388" s="2">
        <v>14.37286950598884</v>
      </c>
    </row>
    <row r="389" spans="1:8" x14ac:dyDescent="0.2">
      <c r="A389" s="16">
        <f>DATE(2020,2,12)</f>
        <v>43873</v>
      </c>
      <c r="B389" s="2">
        <v>12.897513917475978</v>
      </c>
      <c r="C389" s="2">
        <v>9.2686799649215779</v>
      </c>
      <c r="D389" s="2">
        <v>10.951222551520011</v>
      </c>
      <c r="E389" s="2">
        <v>11.91942722391366</v>
      </c>
      <c r="F389" s="2">
        <v>13.227679128212323</v>
      </c>
      <c r="G389" s="2">
        <v>13.277464040322728</v>
      </c>
      <c r="H389" s="2">
        <v>14.407967645408014</v>
      </c>
    </row>
    <row r="390" spans="1:8" x14ac:dyDescent="0.2">
      <c r="A390" s="16">
        <f>DATE(2020,2,13)</f>
        <v>43874</v>
      </c>
      <c r="B390" s="2">
        <v>13.013594282997554</v>
      </c>
      <c r="C390" s="2">
        <v>9.2863126615395633</v>
      </c>
      <c r="D390" s="2">
        <v>10.973508511476894</v>
      </c>
      <c r="E390" s="2">
        <v>11.947410803299285</v>
      </c>
      <c r="F390" s="2">
        <v>13.25939089234771</v>
      </c>
      <c r="G390" s="2">
        <v>13.309318455328434</v>
      </c>
      <c r="H390" s="2">
        <v>14.443076555557989</v>
      </c>
    </row>
    <row r="391" spans="1:8" x14ac:dyDescent="0.2">
      <c r="A391" s="16">
        <f>DATE(2020,2,14)</f>
        <v>43875</v>
      </c>
      <c r="B391" s="2">
        <v>12.95314029342005</v>
      </c>
      <c r="C391" s="2">
        <v>9.3039482035473622</v>
      </c>
      <c r="D391" s="2">
        <v>10.995798947851432</v>
      </c>
      <c r="E391" s="2">
        <v>11.975401379510563</v>
      </c>
      <c r="F391" s="2">
        <v>13.291111538021561</v>
      </c>
      <c r="G391" s="2">
        <v>13.341181828018422</v>
      </c>
      <c r="H391" s="2">
        <v>14.478196239744069</v>
      </c>
    </row>
    <row r="392" spans="1:8" x14ac:dyDescent="0.2">
      <c r="A392" s="16">
        <f>DATE(2020,2,17)</f>
        <v>43878</v>
      </c>
      <c r="B392" s="2">
        <v>12.933483596105289</v>
      </c>
      <c r="C392" s="2">
        <v>9.3215865914041629</v>
      </c>
      <c r="D392" s="2">
        <v>11.018093861542756</v>
      </c>
      <c r="E392" s="2">
        <v>12.003398954296896</v>
      </c>
      <c r="F392" s="2">
        <v>13.322841067721326</v>
      </c>
      <c r="G392" s="2">
        <v>13.373054160911613</v>
      </c>
      <c r="H392" s="2">
        <v>14.513326701272522</v>
      </c>
    </row>
    <row r="393" spans="1:8" x14ac:dyDescent="0.2">
      <c r="A393" s="16">
        <f>DATE(2020,2,18)</f>
        <v>43879</v>
      </c>
      <c r="B393" s="2">
        <v>12.887769656351145</v>
      </c>
      <c r="C393" s="2">
        <v>9.3392278255691732</v>
      </c>
      <c r="D393" s="2">
        <v>11.040393253450208</v>
      </c>
      <c r="E393" s="2">
        <v>12.031403529408147</v>
      </c>
      <c r="F393" s="2">
        <v>13.354579483935124</v>
      </c>
      <c r="G393" s="2">
        <v>13.404935456527699</v>
      </c>
      <c r="H393" s="2">
        <v>14.548467943450616</v>
      </c>
    </row>
    <row r="394" spans="1:8" x14ac:dyDescent="0.2">
      <c r="A394" s="16">
        <f>DATE(2020,2,19)</f>
        <v>43880</v>
      </c>
      <c r="B394" s="2">
        <v>13.077698660752789</v>
      </c>
      <c r="C394" s="2">
        <v>9.3568719065017181</v>
      </c>
      <c r="D394" s="2">
        <v>11.062697124473297</v>
      </c>
      <c r="E394" s="2">
        <v>12.059415106594651</v>
      </c>
      <c r="F394" s="2">
        <v>13.386326789151838</v>
      </c>
      <c r="G394" s="2">
        <v>13.436825717387046</v>
      </c>
      <c r="H394" s="2">
        <v>14.58361996958668</v>
      </c>
    </row>
    <row r="395" spans="1:8" x14ac:dyDescent="0.2">
      <c r="A395" s="16">
        <f>DATE(2020,2,20)</f>
        <v>43881</v>
      </c>
      <c r="B395" s="2">
        <v>12.794640240890098</v>
      </c>
      <c r="C395" s="2">
        <v>9.3745188346611616</v>
      </c>
      <c r="D395" s="2">
        <v>11.0850054755117</v>
      </c>
      <c r="E395" s="2">
        <v>12.087433687607163</v>
      </c>
      <c r="F395" s="2">
        <v>13.418082985861002</v>
      </c>
      <c r="G395" s="2">
        <v>13.468724946010745</v>
      </c>
      <c r="H395" s="2">
        <v>14.618782782990047</v>
      </c>
    </row>
    <row r="396" spans="1:8" x14ac:dyDescent="0.2">
      <c r="A396" s="16">
        <f>DATE(2020,2,21)</f>
        <v>43882</v>
      </c>
      <c r="B396" s="2">
        <v>12.709207307820014</v>
      </c>
      <c r="C396" s="2">
        <v>9.3921686105069782</v>
      </c>
      <c r="D396" s="2">
        <v>11.107318307465297</v>
      </c>
      <c r="E396" s="2">
        <v>12.11545927419686</v>
      </c>
      <c r="F396" s="2">
        <v>13.449848076552874</v>
      </c>
      <c r="G396" s="2">
        <v>13.500633144920583</v>
      </c>
      <c r="H396" s="2">
        <v>14.653956386971045</v>
      </c>
    </row>
    <row r="397" spans="1:8" x14ac:dyDescent="0.2">
      <c r="A397" s="16">
        <f>DATE(2020,2,26)</f>
        <v>43887</v>
      </c>
      <c r="B397" s="2">
        <v>11.926500769549397</v>
      </c>
      <c r="C397" s="2">
        <v>9.4098212344986933</v>
      </c>
      <c r="D397" s="2">
        <v>11.129635621234124</v>
      </c>
      <c r="E397" s="2">
        <v>12.143491868115364</v>
      </c>
      <c r="F397" s="2">
        <v>13.481622063718413</v>
      </c>
      <c r="G397" s="2">
        <v>13.532550316639091</v>
      </c>
      <c r="H397" s="2">
        <v>14.689140784841026</v>
      </c>
    </row>
    <row r="398" spans="1:8" x14ac:dyDescent="0.2">
      <c r="A398" s="16">
        <f>DATE(2020,2,27)</f>
        <v>43888</v>
      </c>
      <c r="B398" s="2">
        <v>11.560660647054632</v>
      </c>
      <c r="C398" s="2">
        <v>9.4274767070959165</v>
      </c>
      <c r="D398" s="2">
        <v>11.151957417718418</v>
      </c>
      <c r="E398" s="2">
        <v>12.171531471114738</v>
      </c>
      <c r="F398" s="2">
        <v>13.513404949849228</v>
      </c>
      <c r="G398" s="2">
        <v>13.564476463689481</v>
      </c>
      <c r="H398" s="2">
        <v>14.724335979912363</v>
      </c>
    </row>
    <row r="399" spans="1:8" x14ac:dyDescent="0.2">
      <c r="A399" s="16">
        <f>DATE(2020,2,28)</f>
        <v>43889</v>
      </c>
      <c r="B399" s="2">
        <v>11.470360529747593</v>
      </c>
      <c r="C399" s="2">
        <v>9.4451350287583224</v>
      </c>
      <c r="D399" s="2">
        <v>11.174283697818566</v>
      </c>
      <c r="E399" s="2">
        <v>12.199578084947493</v>
      </c>
      <c r="F399" s="2">
        <v>13.54519673743768</v>
      </c>
      <c r="G399" s="2">
        <v>13.596411588595657</v>
      </c>
      <c r="H399" s="2">
        <v>14.759541975498447</v>
      </c>
    </row>
    <row r="400" spans="1:8" x14ac:dyDescent="0.2">
      <c r="A400" s="16">
        <f>DATE(2020,3,2)</f>
        <v>43892</v>
      </c>
      <c r="B400" s="2">
        <v>12.015059780300129</v>
      </c>
      <c r="C400" s="2">
        <v>9.4627961999456787</v>
      </c>
      <c r="D400" s="2">
        <v>11.196614462435184</v>
      </c>
      <c r="E400" s="2">
        <v>12.226215449807087</v>
      </c>
      <c r="F400" s="2">
        <v>13.575564139036977</v>
      </c>
      <c r="G400" s="2">
        <v>13.62692175582454</v>
      </c>
      <c r="H400" s="2">
        <v>14.793310117380697</v>
      </c>
    </row>
    <row r="401" spans="1:8" x14ac:dyDescent="0.2">
      <c r="A401" s="16">
        <f>DATE(2020,3,3)</f>
        <v>43893</v>
      </c>
      <c r="B401" s="2">
        <v>12.136175505123804</v>
      </c>
      <c r="C401" s="2">
        <v>9.4804602211177915</v>
      </c>
      <c r="D401" s="2">
        <v>11.21894971246904</v>
      </c>
      <c r="E401" s="2">
        <v>12.252859138658433</v>
      </c>
      <c r="F401" s="2">
        <v>13.605939662327948</v>
      </c>
      <c r="G401" s="2">
        <v>13.657440117593135</v>
      </c>
      <c r="H401" s="2">
        <v>14.827088195581849</v>
      </c>
    </row>
    <row r="402" spans="1:8" x14ac:dyDescent="0.2">
      <c r="A402" s="16">
        <f>DATE(2020,3,4)</f>
        <v>43894</v>
      </c>
      <c r="B402" s="2">
        <v>12.623863408607949</v>
      </c>
      <c r="C402" s="2">
        <v>9.4981270927345864</v>
      </c>
      <c r="D402" s="2">
        <v>11.241289448821078</v>
      </c>
      <c r="E402" s="2">
        <v>12.279509153002911</v>
      </c>
      <c r="F402" s="2">
        <v>13.636323309482723</v>
      </c>
      <c r="G402" s="2">
        <v>13.687966676102349</v>
      </c>
      <c r="H402" s="2">
        <v>14.860876213025676</v>
      </c>
    </row>
    <row r="403" spans="1:8" x14ac:dyDescent="0.2">
      <c r="A403" s="16">
        <f>DATE(2020,3,5)</f>
        <v>43895</v>
      </c>
      <c r="B403" s="2">
        <v>11.394731213707686</v>
      </c>
      <c r="C403" s="2">
        <v>9.5157968152560279</v>
      </c>
      <c r="D403" s="2">
        <v>11.263633672392448</v>
      </c>
      <c r="E403" s="2">
        <v>12.30616549434227</v>
      </c>
      <c r="F403" s="2">
        <v>13.666715082674029</v>
      </c>
      <c r="G403" s="2">
        <v>13.718501433553687</v>
      </c>
      <c r="H403" s="2">
        <v>14.894674172636813</v>
      </c>
    </row>
    <row r="404" spans="1:8" x14ac:dyDescent="0.2">
      <c r="A404" s="16">
        <f>DATE(2020,3,6)</f>
        <v>43896</v>
      </c>
      <c r="B404" s="2">
        <v>10.504758661856849</v>
      </c>
      <c r="C404" s="2">
        <v>9.5334693891421676</v>
      </c>
      <c r="D404" s="2">
        <v>11.285982384084448</v>
      </c>
      <c r="E404" s="2">
        <v>12.332828164178601</v>
      </c>
      <c r="F404" s="2">
        <v>13.697114984075132</v>
      </c>
      <c r="G404" s="2">
        <v>13.749044392149257</v>
      </c>
      <c r="H404" s="2">
        <v>14.928482077340766</v>
      </c>
    </row>
    <row r="405" spans="1:8" x14ac:dyDescent="0.2">
      <c r="A405" s="16">
        <f>DATE(2020,3,9)</f>
        <v>43899</v>
      </c>
      <c r="B405" s="2">
        <v>7.9556500589504253</v>
      </c>
      <c r="C405" s="2">
        <v>9.5511448148530853</v>
      </c>
      <c r="D405" s="2">
        <v>11.308335584798558</v>
      </c>
      <c r="E405" s="2">
        <v>12.359497164014345</v>
      </c>
      <c r="F405" s="2">
        <v>13.72752301585991</v>
      </c>
      <c r="G405" s="2">
        <v>13.779595554091761</v>
      </c>
      <c r="H405" s="2">
        <v>14.962299930063883</v>
      </c>
    </row>
    <row r="406" spans="1:8" x14ac:dyDescent="0.2">
      <c r="A406" s="16">
        <f>DATE(2020,3,10)</f>
        <v>43900</v>
      </c>
      <c r="B406" s="2">
        <v>8.9726739261577926</v>
      </c>
      <c r="C406" s="2">
        <v>9.5688230928490778</v>
      </c>
      <c r="D406" s="2">
        <v>11.330693275436543</v>
      </c>
      <c r="E406" s="2">
        <v>12.386172495352321</v>
      </c>
      <c r="F406" s="2">
        <v>13.757939180202827</v>
      </c>
      <c r="G406" s="2">
        <v>13.810154921584482</v>
      </c>
      <c r="H406" s="2">
        <v>14.996127733733378</v>
      </c>
    </row>
    <row r="407" spans="1:8" x14ac:dyDescent="0.2">
      <c r="A407" s="16">
        <f>DATE(2020,3,11)</f>
        <v>43901</v>
      </c>
      <c r="B407" s="2">
        <v>7.5681054604070486</v>
      </c>
      <c r="C407" s="2">
        <v>9.586504223590353</v>
      </c>
      <c r="D407" s="2">
        <v>11.353055456900174</v>
      </c>
      <c r="E407" s="2">
        <v>12.412854159695708</v>
      </c>
      <c r="F407" s="2">
        <v>13.788363479278919</v>
      </c>
      <c r="G407" s="2">
        <v>13.840722496831305</v>
      </c>
      <c r="H407" s="2">
        <v>15.029965491277331</v>
      </c>
    </row>
    <row r="408" spans="1:8" x14ac:dyDescent="0.2">
      <c r="A408" s="16">
        <f>DATE(2020,3,12)</f>
        <v>43902</v>
      </c>
      <c r="B408" s="2">
        <v>5.4271874184475877</v>
      </c>
      <c r="C408" s="2">
        <v>9.6041882075372556</v>
      </c>
      <c r="D408" s="2">
        <v>11.375422130091506</v>
      </c>
      <c r="E408" s="2">
        <v>12.439542158548011</v>
      </c>
      <c r="F408" s="2">
        <v>13.818795915263783</v>
      </c>
      <c r="G408" s="2">
        <v>13.871298282036681</v>
      </c>
      <c r="H408" s="2">
        <v>15.063813205624689</v>
      </c>
    </row>
    <row r="409" spans="1:8" x14ac:dyDescent="0.2">
      <c r="A409" s="16">
        <f>DATE(2020,3,13)</f>
        <v>43903</v>
      </c>
      <c r="B409" s="2">
        <v>6.4533520950756262</v>
      </c>
      <c r="C409" s="2">
        <v>9.6218750451502402</v>
      </c>
      <c r="D409" s="2">
        <v>11.397793295912773</v>
      </c>
      <c r="E409" s="2">
        <v>12.466236493413119</v>
      </c>
      <c r="F409" s="2">
        <v>13.849236490333627</v>
      </c>
      <c r="G409" s="2">
        <v>13.901882279405697</v>
      </c>
      <c r="H409" s="2">
        <v>15.097670879705237</v>
      </c>
    </row>
    <row r="410" spans="1:8" x14ac:dyDescent="0.2">
      <c r="A410" s="16">
        <f>DATE(2020,3,16)</f>
        <v>43906</v>
      </c>
      <c r="B410" s="2">
        <v>5.5674948859942397</v>
      </c>
      <c r="C410" s="2">
        <v>9.639564736889783</v>
      </c>
      <c r="D410" s="2">
        <v>11.420168955266362</v>
      </c>
      <c r="E410" s="2">
        <v>12.49293716579527</v>
      </c>
      <c r="F410" s="2">
        <v>13.879685206665251</v>
      </c>
      <c r="G410" s="2">
        <v>13.932474491144029</v>
      </c>
      <c r="H410" s="2">
        <v>15.131538516449684</v>
      </c>
    </row>
    <row r="411" spans="1:8" x14ac:dyDescent="0.2">
      <c r="A411" s="16">
        <f>DATE(2020,3,17)</f>
        <v>43907</v>
      </c>
      <c r="B411" s="2">
        <v>5.4339144210515222</v>
      </c>
      <c r="C411" s="2">
        <v>9.6572572832164472</v>
      </c>
      <c r="D411" s="2">
        <v>11.442549109054868</v>
      </c>
      <c r="E411" s="2">
        <v>12.519644177199019</v>
      </c>
      <c r="F411" s="2">
        <v>13.910142066435951</v>
      </c>
      <c r="G411" s="2">
        <v>13.96307491945783</v>
      </c>
      <c r="H411" s="2">
        <v>15.165416118789476</v>
      </c>
    </row>
    <row r="412" spans="1:8" x14ac:dyDescent="0.2">
      <c r="A412" s="16">
        <f>DATE(2020,3,18)</f>
        <v>43908</v>
      </c>
      <c r="B412" s="2">
        <v>3.9874307934876674</v>
      </c>
      <c r="C412" s="2">
        <v>9.6749526845908864</v>
      </c>
      <c r="D412" s="2">
        <v>11.464933758181051</v>
      </c>
      <c r="E412" s="2">
        <v>12.546357529129359</v>
      </c>
      <c r="F412" s="2">
        <v>13.94060707182374</v>
      </c>
      <c r="G412" s="2">
        <v>13.993683566554038</v>
      </c>
      <c r="H412" s="2">
        <v>15.199303689657073</v>
      </c>
    </row>
    <row r="413" spans="1:8" x14ac:dyDescent="0.2">
      <c r="A413" s="16">
        <f>DATE(2020,3,19)</f>
        <v>43909</v>
      </c>
      <c r="B413" s="2">
        <v>4.1361371216383835</v>
      </c>
      <c r="C413" s="2">
        <v>9.6926509414738238</v>
      </c>
      <c r="D413" s="2">
        <v>11.487322903547859</v>
      </c>
      <c r="E413" s="2">
        <v>12.5730772230916</v>
      </c>
      <c r="F413" s="2">
        <v>13.971080225007126</v>
      </c>
      <c r="G413" s="2">
        <v>14.024300434640047</v>
      </c>
      <c r="H413" s="2">
        <v>15.233201231985705</v>
      </c>
    </row>
    <row r="414" spans="1:8" x14ac:dyDescent="0.2">
      <c r="A414" s="16">
        <f>DATE(2020,3,20)</f>
        <v>43910</v>
      </c>
      <c r="B414" s="2">
        <v>3.9675960284569318</v>
      </c>
      <c r="C414" s="2">
        <v>9.7082569858795598</v>
      </c>
      <c r="D414" s="2">
        <v>11.507587116298712</v>
      </c>
      <c r="E414" s="2">
        <v>12.599803260591379</v>
      </c>
      <c r="F414" s="2">
        <v>14.001561528165206</v>
      </c>
      <c r="G414" s="2">
        <v>14.05492552592389</v>
      </c>
      <c r="H414" s="2">
        <v>15.267108748709489</v>
      </c>
    </row>
    <row r="415" spans="1:8" x14ac:dyDescent="0.2">
      <c r="A415" s="16">
        <f>DATE(2020,3,23)</f>
        <v>43913</v>
      </c>
      <c r="B415" s="2">
        <v>3.4851314446417314</v>
      </c>
      <c r="C415" s="2">
        <v>9.7238652505673198</v>
      </c>
      <c r="D415" s="2">
        <v>11.527855012323206</v>
      </c>
      <c r="E415" s="2">
        <v>12.626535643134741</v>
      </c>
      <c r="F415" s="2">
        <v>14.032050983477683</v>
      </c>
      <c r="G415" s="2">
        <v>14.085558842614176</v>
      </c>
      <c r="H415" s="2">
        <v>15.301026242763394</v>
      </c>
    </row>
    <row r="416" spans="1:8" x14ac:dyDescent="0.2">
      <c r="A416" s="16">
        <f>DATE(2020,3,24)</f>
        <v>43914</v>
      </c>
      <c r="B416" s="2">
        <v>3.9445065812839801</v>
      </c>
      <c r="C416" s="2">
        <v>9.7394757358530093</v>
      </c>
      <c r="D416" s="2">
        <v>11.54812659229083</v>
      </c>
      <c r="E416" s="2">
        <v>12.653274372228053</v>
      </c>
      <c r="F416" s="2">
        <v>14.062548593124813</v>
      </c>
      <c r="G416" s="2">
        <v>14.11620038692012</v>
      </c>
      <c r="H416" s="2">
        <v>15.334953717083266</v>
      </c>
    </row>
    <row r="417" spans="1:8" x14ac:dyDescent="0.2">
      <c r="A417" s="16">
        <f>DATE(2020,3,25)</f>
        <v>43915</v>
      </c>
      <c r="B417" s="2">
        <v>4.3377394540880188</v>
      </c>
      <c r="C417" s="2">
        <v>9.7550884420525286</v>
      </c>
      <c r="D417" s="2">
        <v>11.56840185687118</v>
      </c>
      <c r="E417" s="2">
        <v>12.680019449378065</v>
      </c>
      <c r="F417" s="2">
        <v>14.09305435928747</v>
      </c>
      <c r="G417" s="2">
        <v>14.146850161051526</v>
      </c>
      <c r="H417" s="2">
        <v>15.368891174605825</v>
      </c>
    </row>
    <row r="418" spans="1:8" x14ac:dyDescent="0.2">
      <c r="A418" s="16">
        <f>DATE(2020,3,26)</f>
        <v>43916</v>
      </c>
      <c r="B418" s="2">
        <v>4.5011561541094203</v>
      </c>
      <c r="C418" s="2">
        <v>9.7707033694818488</v>
      </c>
      <c r="D418" s="2">
        <v>11.588680806733986</v>
      </c>
      <c r="E418" s="2">
        <v>12.706770876091866</v>
      </c>
      <c r="F418" s="2">
        <v>14.123568284147092</v>
      </c>
      <c r="G418" s="2">
        <v>14.177508167218811</v>
      </c>
      <c r="H418" s="2">
        <v>15.402838618268634</v>
      </c>
    </row>
    <row r="419" spans="1:8" x14ac:dyDescent="0.2">
      <c r="A419" s="16">
        <f>DATE(2020,3,27)</f>
        <v>43917</v>
      </c>
      <c r="B419" s="2">
        <v>4.2998802791390789</v>
      </c>
      <c r="C419" s="2">
        <v>9.7863205184570035</v>
      </c>
      <c r="D419" s="2">
        <v>11.608963442549092</v>
      </c>
      <c r="E419" s="2">
        <v>12.733528653876913</v>
      </c>
      <c r="F419" s="2">
        <v>14.154090369885708</v>
      </c>
      <c r="G419" s="2">
        <v>14.208174407632956</v>
      </c>
      <c r="H419" s="2">
        <v>15.436796051010115</v>
      </c>
    </row>
    <row r="420" spans="1:8" x14ac:dyDescent="0.2">
      <c r="A420" s="16">
        <f>DATE(2020,3,30)</f>
        <v>43920</v>
      </c>
      <c r="B420" s="2">
        <v>4.2081951907076753</v>
      </c>
      <c r="C420" s="2">
        <v>9.8019398892940526</v>
      </c>
      <c r="D420" s="2">
        <v>11.62924976498647</v>
      </c>
      <c r="E420" s="2">
        <v>12.760292784241001</v>
      </c>
      <c r="F420" s="2">
        <v>14.184620618685928</v>
      </c>
      <c r="G420" s="2">
        <v>14.238848884505527</v>
      </c>
      <c r="H420" s="2">
        <v>15.470763475769591</v>
      </c>
    </row>
    <row r="421" spans="1:8" x14ac:dyDescent="0.2">
      <c r="A421" s="16">
        <f>DATE(2020,3,31)</f>
        <v>43921</v>
      </c>
      <c r="B421" s="2">
        <v>4.1846803595465332</v>
      </c>
      <c r="C421" s="2">
        <v>9.8175614823090775</v>
      </c>
      <c r="D421" s="2">
        <v>11.64953977471621</v>
      </c>
      <c r="E421" s="2">
        <v>12.787063268692322</v>
      </c>
      <c r="F421" s="2">
        <v>14.21515903273094</v>
      </c>
      <c r="G421" s="2">
        <v>14.269531600048735</v>
      </c>
      <c r="H421" s="2">
        <v>15.50474089548719</v>
      </c>
    </row>
    <row r="422" spans="1:8" x14ac:dyDescent="0.2">
      <c r="A422" s="16">
        <f>DATE(2020,4,1)</f>
        <v>43922</v>
      </c>
      <c r="B422" s="2">
        <v>4.0779881197178014</v>
      </c>
      <c r="C422" s="2">
        <v>9.8331852978182486</v>
      </c>
      <c r="D422" s="2">
        <v>11.669833472408508</v>
      </c>
      <c r="E422" s="2">
        <v>12.791631834766214</v>
      </c>
      <c r="F422" s="2">
        <v>14.223215466470052</v>
      </c>
      <c r="G422" s="2">
        <v>14.277721676660615</v>
      </c>
      <c r="H422" s="2">
        <v>15.515983623884845</v>
      </c>
    </row>
    <row r="423" spans="1:8" x14ac:dyDescent="0.2">
      <c r="A423" s="16">
        <f>DATE(2020,4,2)</f>
        <v>43923</v>
      </c>
      <c r="B423" s="2">
        <v>4.2245477426257727</v>
      </c>
      <c r="C423" s="2">
        <v>9.8488113361377536</v>
      </c>
      <c r="D423" s="2">
        <v>11.690130858733715</v>
      </c>
      <c r="E423" s="2">
        <v>12.796200585895011</v>
      </c>
      <c r="F423" s="2">
        <v>14.231272468488632</v>
      </c>
      <c r="G423" s="2">
        <v>14.285912340282492</v>
      </c>
      <c r="H423" s="2">
        <v>15.527227446600754</v>
      </c>
    </row>
    <row r="424" spans="1:8" x14ac:dyDescent="0.2">
      <c r="A424" s="16">
        <f>DATE(2020,4,3)</f>
        <v>43924</v>
      </c>
      <c r="B424" s="2">
        <v>4.1498186578166729</v>
      </c>
      <c r="C424" s="2">
        <v>9.8644395975838517</v>
      </c>
      <c r="D424" s="2">
        <v>11.710431934362274</v>
      </c>
      <c r="E424" s="2">
        <v>12.800769522086153</v>
      </c>
      <c r="F424" s="2">
        <v>14.239330038826647</v>
      </c>
      <c r="G424" s="2">
        <v>14.294103590956354</v>
      </c>
      <c r="H424" s="2">
        <v>15.53847236374135</v>
      </c>
    </row>
    <row r="425" spans="1:8" x14ac:dyDescent="0.2">
      <c r="A425" s="16">
        <f>DATE(2020,4,6)</f>
        <v>43927</v>
      </c>
      <c r="B425" s="2">
        <v>4.4249233863653092</v>
      </c>
      <c r="C425" s="2">
        <v>9.8800700824728036</v>
      </c>
      <c r="D425" s="2">
        <v>11.730736699964783</v>
      </c>
      <c r="E425" s="2">
        <v>12.805338643347165</v>
      </c>
      <c r="F425" s="2">
        <v>14.247388177524289</v>
      </c>
      <c r="G425" s="2">
        <v>14.302295428724365</v>
      </c>
      <c r="H425" s="2">
        <v>15.549718375413214</v>
      </c>
    </row>
    <row r="426" spans="1:8" x14ac:dyDescent="0.2">
      <c r="A426" s="16">
        <f>DATE(2020,4,7)</f>
        <v>43928</v>
      </c>
      <c r="B426" s="2">
        <v>4.4538000343078421</v>
      </c>
      <c r="C426" s="2">
        <v>9.8957027911209536</v>
      </c>
      <c r="D426" s="2">
        <v>11.751045156211926</v>
      </c>
      <c r="E426" s="2">
        <v>12.809907949685551</v>
      </c>
      <c r="F426" s="2">
        <v>14.255446884621614</v>
      </c>
      <c r="G426" s="2">
        <v>14.310487853628585</v>
      </c>
      <c r="H426" s="2">
        <v>15.560965481722876</v>
      </c>
    </row>
    <row r="427" spans="1:8" x14ac:dyDescent="0.2">
      <c r="A427" s="16">
        <f>DATE(2020,4,8)</f>
        <v>43929</v>
      </c>
      <c r="B427" s="2">
        <v>4.6331241169573767</v>
      </c>
      <c r="C427" s="2">
        <v>9.9113377238446709</v>
      </c>
      <c r="D427" s="2">
        <v>11.77135730377452</v>
      </c>
      <c r="E427" s="2">
        <v>12.814477441108796</v>
      </c>
      <c r="F427" s="2">
        <v>14.263506160158723</v>
      </c>
      <c r="G427" s="2">
        <v>14.318680865711086</v>
      </c>
      <c r="H427" s="2">
        <v>15.57221368277688</v>
      </c>
    </row>
    <row r="428" spans="1:8" x14ac:dyDescent="0.2">
      <c r="A428" s="16">
        <f>DATE(2020,4,9)</f>
        <v>43930</v>
      </c>
      <c r="B428" s="2">
        <v>4.6437389313603639</v>
      </c>
      <c r="C428" s="2">
        <v>9.9269748809603922</v>
      </c>
      <c r="D428" s="2">
        <v>11.7916731433235</v>
      </c>
      <c r="E428" s="2">
        <v>12.819047117624406</v>
      </c>
      <c r="F428" s="2">
        <v>14.271566004175718</v>
      </c>
      <c r="G428" s="2">
        <v>14.326874465013972</v>
      </c>
      <c r="H428" s="2">
        <v>15.583462978681784</v>
      </c>
    </row>
    <row r="429" spans="1:8" x14ac:dyDescent="0.2">
      <c r="A429" s="16">
        <f>DATE(2020,4,13)</f>
        <v>43934</v>
      </c>
      <c r="B429" s="2">
        <v>4.7309327562885306</v>
      </c>
      <c r="C429" s="2">
        <v>9.9426142627845771</v>
      </c>
      <c r="D429" s="2">
        <v>11.811992675529948</v>
      </c>
      <c r="E429" s="2">
        <v>12.82361697923986</v>
      </c>
      <c r="F429" s="2">
        <v>14.279626416712675</v>
      </c>
      <c r="G429" s="2">
        <v>14.33506865157932</v>
      </c>
      <c r="H429" s="2">
        <v>15.594713369544143</v>
      </c>
    </row>
    <row r="430" spans="1:8" x14ac:dyDescent="0.2">
      <c r="A430" s="16">
        <f>DATE(2020,4,14)</f>
        <v>43935</v>
      </c>
      <c r="B430" s="2">
        <v>4.7691876372730091</v>
      </c>
      <c r="C430" s="2">
        <v>9.9582558696337244</v>
      </c>
      <c r="D430" s="2">
        <v>11.832315901065037</v>
      </c>
      <c r="E430" s="2">
        <v>12.828187025962666</v>
      </c>
      <c r="F430" s="2">
        <v>14.287687397809723</v>
      </c>
      <c r="G430" s="2">
        <v>14.343263425449203</v>
      </c>
      <c r="H430" s="2">
        <v>15.605964855470544</v>
      </c>
    </row>
    <row r="431" spans="1:8" x14ac:dyDescent="0.2">
      <c r="A431" s="16">
        <f>DATE(2020,4,15)</f>
        <v>43936</v>
      </c>
      <c r="B431" s="2">
        <v>4.7362253245136987</v>
      </c>
      <c r="C431" s="2">
        <v>9.9738997018244078</v>
      </c>
      <c r="D431" s="2">
        <v>11.852642820600101</v>
      </c>
      <c r="E431" s="2">
        <v>12.832757257800329</v>
      </c>
      <c r="F431" s="2">
        <v>14.295748947506937</v>
      </c>
      <c r="G431" s="2">
        <v>14.351458786665727</v>
      </c>
      <c r="H431" s="2">
        <v>15.617217436567588</v>
      </c>
    </row>
    <row r="432" spans="1:8" x14ac:dyDescent="0.2">
      <c r="A432" s="16">
        <f>DATE(2020,4,16)</f>
        <v>43937</v>
      </c>
      <c r="B432" s="2">
        <v>4.7993602224818632</v>
      </c>
      <c r="C432" s="2">
        <v>9.9895457596732129</v>
      </c>
      <c r="D432" s="2">
        <v>11.872973434806555</v>
      </c>
      <c r="E432" s="2">
        <v>12.837327674760335</v>
      </c>
      <c r="F432" s="2">
        <v>14.303811065844418</v>
      </c>
      <c r="G432" s="2">
        <v>14.359654735270967</v>
      </c>
      <c r="H432" s="2">
        <v>15.628471112941854</v>
      </c>
    </row>
    <row r="433" spans="1:8" x14ac:dyDescent="0.2">
      <c r="A433" s="16">
        <f>DATE(2020,4,17)</f>
        <v>43938</v>
      </c>
      <c r="B433" s="2">
        <v>4.9242549399448166</v>
      </c>
      <c r="C433" s="2">
        <v>10.005194043496779</v>
      </c>
      <c r="D433" s="2">
        <v>11.89330774435593</v>
      </c>
      <c r="E433" s="2">
        <v>12.841898276850205</v>
      </c>
      <c r="F433" s="2">
        <v>14.311873752862313</v>
      </c>
      <c r="G433" s="2">
        <v>14.367851271307064</v>
      </c>
      <c r="H433" s="2">
        <v>15.639725884699995</v>
      </c>
    </row>
    <row r="434" spans="1:8" x14ac:dyDescent="0.2">
      <c r="A434" s="16">
        <f>DATE(2020,4,20)</f>
        <v>43941</v>
      </c>
      <c r="B434" s="2">
        <v>5.0140406394056702</v>
      </c>
      <c r="C434" s="2">
        <v>10.020844553611807</v>
      </c>
      <c r="D434" s="2">
        <v>11.913645749919931</v>
      </c>
      <c r="E434" s="2">
        <v>12.846469064077404</v>
      </c>
      <c r="F434" s="2">
        <v>14.319937008600725</v>
      </c>
      <c r="G434" s="2">
        <v>14.37604839481612</v>
      </c>
      <c r="H434" s="2">
        <v>15.65098175194859</v>
      </c>
    </row>
    <row r="435" spans="1:8" x14ac:dyDescent="0.2">
      <c r="A435" s="16">
        <f>DATE(2020,4,22)</f>
        <v>43943</v>
      </c>
      <c r="B435" s="2">
        <v>5.3716500763615116</v>
      </c>
      <c r="C435" s="2">
        <v>10.036497290335046</v>
      </c>
      <c r="D435" s="2">
        <v>11.933987452170337</v>
      </c>
      <c r="E435" s="2">
        <v>12.851040036449479</v>
      </c>
      <c r="F435" s="2">
        <v>14.328000833099773</v>
      </c>
      <c r="G435" s="2">
        <v>14.384246105840216</v>
      </c>
      <c r="H435" s="2">
        <v>15.662238714794285</v>
      </c>
    </row>
    <row r="436" spans="1:8" x14ac:dyDescent="0.2">
      <c r="A436" s="16">
        <f>DATE(2020,4,23)</f>
        <v>43944</v>
      </c>
      <c r="B436" s="2">
        <v>5.2890959046998809</v>
      </c>
      <c r="C436" s="2">
        <v>10.052152253983261</v>
      </c>
      <c r="D436" s="2">
        <v>11.954332851779069</v>
      </c>
      <c r="E436" s="2">
        <v>12.85561119397387</v>
      </c>
      <c r="F436" s="2">
        <v>14.336065226399541</v>
      </c>
      <c r="G436" s="2">
        <v>14.392444404421445</v>
      </c>
      <c r="H436" s="2">
        <v>15.673496773343688</v>
      </c>
    </row>
    <row r="437" spans="1:8" x14ac:dyDescent="0.2">
      <c r="A437" s="16">
        <f>DATE(2020,4,24)</f>
        <v>43945</v>
      </c>
      <c r="B437" s="2">
        <v>4.6808561574927188</v>
      </c>
      <c r="C437" s="2">
        <v>10.067809444873266</v>
      </c>
      <c r="D437" s="2">
        <v>11.974681949418176</v>
      </c>
      <c r="E437" s="2">
        <v>12.860182536658105</v>
      </c>
      <c r="F437" s="2">
        <v>14.344130188540195</v>
      </c>
      <c r="G437" s="2">
        <v>14.400643290601979</v>
      </c>
      <c r="H437" s="2">
        <v>15.684755927703486</v>
      </c>
    </row>
    <row r="438" spans="1:8" x14ac:dyDescent="0.2">
      <c r="A438" s="16">
        <f>DATE(2020,4,27)</f>
        <v>43948</v>
      </c>
      <c r="B438" s="2">
        <v>4.8216582575838052</v>
      </c>
      <c r="C438" s="2">
        <v>10.083468863321944</v>
      </c>
      <c r="D438" s="2">
        <v>11.995034745759826</v>
      </c>
      <c r="E438" s="2">
        <v>12.864754064509688</v>
      </c>
      <c r="F438" s="2">
        <v>14.352195719561855</v>
      </c>
      <c r="G438" s="2">
        <v>14.408842764423889</v>
      </c>
      <c r="H438" s="2">
        <v>15.696016177980333</v>
      </c>
    </row>
    <row r="439" spans="1:8" x14ac:dyDescent="0.2">
      <c r="A439" s="16">
        <f>DATE(2020,4,28)</f>
        <v>43949</v>
      </c>
      <c r="B439" s="2">
        <v>4.4422157401178053</v>
      </c>
      <c r="C439" s="2">
        <v>10.099130509646216</v>
      </c>
      <c r="D439" s="2">
        <v>12.015391241476303</v>
      </c>
      <c r="E439" s="2">
        <v>12.869325777536146</v>
      </c>
      <c r="F439" s="2">
        <v>14.36026181950465</v>
      </c>
      <c r="G439" s="2">
        <v>14.41704282592935</v>
      </c>
      <c r="H439" s="2">
        <v>15.707277524280917</v>
      </c>
    </row>
    <row r="440" spans="1:8" x14ac:dyDescent="0.2">
      <c r="A440" s="16">
        <f>DATE(2020,4,29)</f>
        <v>43950</v>
      </c>
      <c r="B440" s="2">
        <v>4.3712854332497608</v>
      </c>
      <c r="C440" s="2">
        <v>10.11479438416305</v>
      </c>
      <c r="D440" s="2">
        <v>12.035751437240005</v>
      </c>
      <c r="E440" s="2">
        <v>12.873897675744916</v>
      </c>
      <c r="F440" s="2">
        <v>14.368328488408656</v>
      </c>
      <c r="G440" s="2">
        <v>14.425243475160364</v>
      </c>
      <c r="H440" s="2">
        <v>15.718539966711864</v>
      </c>
    </row>
    <row r="441" spans="1:8" x14ac:dyDescent="0.2">
      <c r="A441" s="16">
        <f>DATE(2020,4,30)</f>
        <v>43951</v>
      </c>
      <c r="B441" s="2">
        <v>4.2189682875248602</v>
      </c>
      <c r="C441" s="2">
        <v>10.13046048718944</v>
      </c>
      <c r="D441" s="2">
        <v>12.05611533372346</v>
      </c>
      <c r="E441" s="2">
        <v>12.878469759143529</v>
      </c>
      <c r="F441" s="2">
        <v>14.376395726314062</v>
      </c>
      <c r="G441" s="2">
        <v>14.43344471215917</v>
      </c>
      <c r="H441" s="2">
        <v>15.729803505379913</v>
      </c>
    </row>
    <row r="442" spans="1:8" x14ac:dyDescent="0.2">
      <c r="A442" s="16">
        <f>DATE(2020,5,4)</f>
        <v>43955</v>
      </c>
      <c r="B442" s="2">
        <v>4.2073741006839693</v>
      </c>
      <c r="C442" s="2">
        <v>10.146128819042444</v>
      </c>
      <c r="D442" s="2">
        <v>12.07648293159933</v>
      </c>
      <c r="E442" s="2">
        <v>12.88191048727605</v>
      </c>
      <c r="F442" s="2">
        <v>14.383316942537029</v>
      </c>
      <c r="G442" s="2">
        <v>14.440499373041016</v>
      </c>
      <c r="H442" s="2">
        <v>15.739907951053024</v>
      </c>
    </row>
    <row r="443" spans="1:8" x14ac:dyDescent="0.2">
      <c r="A443" s="16">
        <f>DATE(2020,5,5)</f>
        <v>43956</v>
      </c>
      <c r="B443" s="2">
        <v>4.1425079888103511</v>
      </c>
      <c r="C443" s="2">
        <v>10.16179938003916</v>
      </c>
      <c r="D443" s="2">
        <v>12.096854231540387</v>
      </c>
      <c r="E443" s="2">
        <v>12.88535132028783</v>
      </c>
      <c r="F443" s="2">
        <v>14.390238577580972</v>
      </c>
      <c r="G443" s="2">
        <v>14.447554468832813</v>
      </c>
      <c r="H443" s="2">
        <v>15.750013278951958</v>
      </c>
    </row>
    <row r="444" spans="1:8" x14ac:dyDescent="0.2">
      <c r="A444" s="16">
        <f>DATE(2020,5,6)</f>
        <v>43957</v>
      </c>
      <c r="B444" s="2">
        <v>4.2857436810199045</v>
      </c>
      <c r="C444" s="2">
        <v>10.177472170496715</v>
      </c>
      <c r="D444" s="2">
        <v>12.117229234219518</v>
      </c>
      <c r="E444" s="2">
        <v>12.88879225818207</v>
      </c>
      <c r="F444" s="2">
        <v>14.39716063147125</v>
      </c>
      <c r="G444" s="2">
        <v>14.45460999956132</v>
      </c>
      <c r="H444" s="2">
        <v>15.760119489153768</v>
      </c>
    </row>
    <row r="445" spans="1:8" x14ac:dyDescent="0.2">
      <c r="A445" s="16">
        <f>DATE(2020,5,7)</f>
        <v>43958</v>
      </c>
      <c r="B445" s="2">
        <v>4.3583755238407074</v>
      </c>
      <c r="C445" s="2">
        <v>10.19314719073232</v>
      </c>
      <c r="D445" s="2">
        <v>12.137607940309737</v>
      </c>
      <c r="E445" s="2">
        <v>12.892233300961943</v>
      </c>
      <c r="F445" s="2">
        <v>14.4040831042332</v>
      </c>
      <c r="G445" s="2">
        <v>14.461665965253356</v>
      </c>
      <c r="H445" s="2">
        <v>15.77022658173548</v>
      </c>
    </row>
    <row r="446" spans="1:8" x14ac:dyDescent="0.2">
      <c r="A446" s="16">
        <f>DATE(2020,5,8)</f>
        <v>43959</v>
      </c>
      <c r="B446" s="2">
        <v>4.3014136400267189</v>
      </c>
      <c r="C446" s="2">
        <v>10.20564846266525</v>
      </c>
      <c r="D446" s="2">
        <v>12.154758201368066</v>
      </c>
      <c r="E446" s="2">
        <v>12.895674448630666</v>
      </c>
      <c r="F446" s="2">
        <v>14.411005995892157</v>
      </c>
      <c r="G446" s="2">
        <v>14.46872236593577</v>
      </c>
      <c r="H446" s="2">
        <v>15.780334556774124</v>
      </c>
    </row>
    <row r="447" spans="1:8" x14ac:dyDescent="0.2">
      <c r="A447" s="16">
        <f>DATE(2020,5,11)</f>
        <v>43962</v>
      </c>
      <c r="B447" s="2">
        <v>4.4189086546253087</v>
      </c>
      <c r="C447" s="2">
        <v>10.21815115285154</v>
      </c>
      <c r="D447" s="2">
        <v>12.171911085377429</v>
      </c>
      <c r="E447" s="2">
        <v>12.899115701191445</v>
      </c>
      <c r="F447" s="2">
        <v>14.417929306473477</v>
      </c>
      <c r="G447" s="2">
        <v>14.475779201635341</v>
      </c>
      <c r="H447" s="2">
        <v>15.790443414346743</v>
      </c>
    </row>
    <row r="448" spans="1:8" x14ac:dyDescent="0.2">
      <c r="A448" s="16">
        <f>DATE(2020,5,12)</f>
        <v>43963</v>
      </c>
      <c r="B448" s="2">
        <v>4.3540128647990173</v>
      </c>
      <c r="C448" s="2">
        <v>10.230655261452082</v>
      </c>
      <c r="D448" s="2">
        <v>12.189066592738973</v>
      </c>
      <c r="E448" s="2">
        <v>12.902557058647467</v>
      </c>
      <c r="F448" s="2">
        <v>14.424853036002515</v>
      </c>
      <c r="G448" s="2">
        <v>14.482836472378914</v>
      </c>
      <c r="H448" s="2">
        <v>15.800553154530418</v>
      </c>
    </row>
    <row r="449" spans="1:8" x14ac:dyDescent="0.2">
      <c r="A449" s="16">
        <f>DATE(2020,5,13)</f>
        <v>43964</v>
      </c>
      <c r="B449" s="2">
        <v>4.3920600001148502</v>
      </c>
      <c r="C449" s="2">
        <v>10.243160788627771</v>
      </c>
      <c r="D449" s="2">
        <v>12.206224723853909</v>
      </c>
      <c r="E449" s="2">
        <v>12.905998521001893</v>
      </c>
      <c r="F449" s="2">
        <v>14.43177718450459</v>
      </c>
      <c r="G449" s="2">
        <v>14.489894178193309</v>
      </c>
      <c r="H449" s="2">
        <v>15.810663777402144</v>
      </c>
    </row>
    <row r="450" spans="1:8" x14ac:dyDescent="0.2">
      <c r="A450" s="16">
        <f>DATE(2020,5,14)</f>
        <v>43965</v>
      </c>
      <c r="B450" s="2">
        <v>4.3766769279837581</v>
      </c>
      <c r="C450" s="2">
        <v>10.255667734539543</v>
      </c>
      <c r="D450" s="2">
        <v>12.223385479123493</v>
      </c>
      <c r="E450" s="2">
        <v>12.909440088257984</v>
      </c>
      <c r="F450" s="2">
        <v>14.4387017520051</v>
      </c>
      <c r="G450" s="2">
        <v>14.49695231910535</v>
      </c>
      <c r="H450" s="2">
        <v>15.820775283039069</v>
      </c>
    </row>
    <row r="451" spans="1:8" x14ac:dyDescent="0.2">
      <c r="A451" s="16">
        <f>DATE(2020,5,15)</f>
        <v>43966</v>
      </c>
      <c r="B451" s="2">
        <v>4.4688368636577991</v>
      </c>
      <c r="C451" s="2">
        <v>10.268176099348425</v>
      </c>
      <c r="D451" s="2">
        <v>12.24054885894914</v>
      </c>
      <c r="E451" s="2">
        <v>12.912881760418914</v>
      </c>
      <c r="F451" s="2">
        <v>14.445626738529405</v>
      </c>
      <c r="G451" s="2">
        <v>14.504010895141841</v>
      </c>
      <c r="H451" s="2">
        <v>15.830887671518235</v>
      </c>
    </row>
    <row r="452" spans="1:8" x14ac:dyDescent="0.2">
      <c r="A452" s="16">
        <f>DATE(2020,5,18)</f>
        <v>43969</v>
      </c>
      <c r="B452" s="2">
        <v>4.5318134792117659</v>
      </c>
      <c r="C452" s="2">
        <v>10.280685883215289</v>
      </c>
      <c r="D452" s="2">
        <v>12.257714863732172</v>
      </c>
      <c r="E452" s="2">
        <v>12.916323537487884</v>
      </c>
      <c r="F452" s="2">
        <v>14.452552144102837</v>
      </c>
      <c r="G452" s="2">
        <v>14.51106990632962</v>
      </c>
      <c r="H452" s="2">
        <v>15.84100094291674</v>
      </c>
    </row>
    <row r="453" spans="1:8" x14ac:dyDescent="0.2">
      <c r="A453" s="16">
        <f>DATE(2020,5,19)</f>
        <v>43970</v>
      </c>
      <c r="B453" s="2">
        <v>4.678719344900828</v>
      </c>
      <c r="C453" s="2">
        <v>10.293197086301188</v>
      </c>
      <c r="D453" s="2">
        <v>12.274883493874068</v>
      </c>
      <c r="E453" s="2">
        <v>12.919765419468019</v>
      </c>
      <c r="F453" s="2">
        <v>14.45947796875069</v>
      </c>
      <c r="G453" s="2">
        <v>14.518129352695475</v>
      </c>
      <c r="H453" s="2">
        <v>15.851115097311608</v>
      </c>
    </row>
    <row r="454" spans="1:8" x14ac:dyDescent="0.2">
      <c r="A454" s="16">
        <f>DATE(2020,5,20)</f>
        <v>43971</v>
      </c>
      <c r="B454" s="2">
        <v>4.7474633759226226</v>
      </c>
      <c r="C454" s="2">
        <v>10.305709708767097</v>
      </c>
      <c r="D454" s="2">
        <v>12.29205474977635</v>
      </c>
      <c r="E454" s="2">
        <v>12.92320740636268</v>
      </c>
      <c r="F454" s="2">
        <v>14.466404212498475</v>
      </c>
      <c r="G454" s="2">
        <v>14.52518923426631</v>
      </c>
      <c r="H454" s="2">
        <v>15.861230134780048</v>
      </c>
    </row>
    <row r="455" spans="1:8" x14ac:dyDescent="0.2">
      <c r="A455" s="16">
        <f>DATE(2020,5,21)</f>
        <v>43972</v>
      </c>
      <c r="B455" s="2">
        <v>4.6313038691939257</v>
      </c>
      <c r="C455" s="2">
        <v>10.318223750774068</v>
      </c>
      <c r="D455" s="2">
        <v>12.309228631840607</v>
      </c>
      <c r="E455" s="2">
        <v>12.926649498174925</v>
      </c>
      <c r="F455" s="2">
        <v>14.473330875371436</v>
      </c>
      <c r="G455" s="2">
        <v>14.53224955106891</v>
      </c>
      <c r="H455" s="2">
        <v>15.871346055399083</v>
      </c>
    </row>
    <row r="456" spans="1:8" x14ac:dyDescent="0.2">
      <c r="A456" s="16">
        <f>DATE(2020,5,22)</f>
        <v>43973</v>
      </c>
      <c r="B456" s="2">
        <v>4.5422897965023301</v>
      </c>
      <c r="C456" s="2">
        <v>10.330739212483131</v>
      </c>
      <c r="D456" s="2">
        <v>12.326405140468477</v>
      </c>
      <c r="E456" s="2">
        <v>12.930091694907997</v>
      </c>
      <c r="F456" s="2">
        <v>14.480257957394983</v>
      </c>
      <c r="G456" s="2">
        <v>14.539310303130094</v>
      </c>
      <c r="H456" s="2">
        <v>15.881462859245833</v>
      </c>
    </row>
    <row r="457" spans="1:8" x14ac:dyDescent="0.2">
      <c r="A457" s="16">
        <f>DATE(2020,5,25)</f>
        <v>43976</v>
      </c>
      <c r="B457" s="2">
        <v>4.8028523282453994</v>
      </c>
      <c r="C457" s="2">
        <v>10.343256094055375</v>
      </c>
      <c r="D457" s="2">
        <v>12.343584276061682</v>
      </c>
      <c r="E457" s="2">
        <v>12.933533996565094</v>
      </c>
      <c r="F457" s="2">
        <v>14.487185458594443</v>
      </c>
      <c r="G457" s="2">
        <v>14.546371490476728</v>
      </c>
      <c r="H457" s="2">
        <v>15.89158054639741</v>
      </c>
    </row>
    <row r="458" spans="1:8" x14ac:dyDescent="0.2">
      <c r="A458" s="16">
        <f>DATE(2020,5,26)</f>
        <v>43977</v>
      </c>
      <c r="B458" s="2">
        <v>4.8894229161676073</v>
      </c>
      <c r="C458" s="2">
        <v>10.355774395651807</v>
      </c>
      <c r="D458" s="2">
        <v>12.36076603902192</v>
      </c>
      <c r="E458" s="2">
        <v>12.936976403149414</v>
      </c>
      <c r="F458" s="2">
        <v>14.494113378995221</v>
      </c>
      <c r="G458" s="2">
        <v>14.553433113135593</v>
      </c>
      <c r="H458" s="2">
        <v>15.901699116930956</v>
      </c>
    </row>
    <row r="459" spans="1:8" x14ac:dyDescent="0.2">
      <c r="A459" s="16">
        <f>DATE(2020,5,27)</f>
        <v>43978</v>
      </c>
      <c r="B459" s="2">
        <v>4.9637167243376634</v>
      </c>
      <c r="C459" s="2">
        <v>10.368294117433607</v>
      </c>
      <c r="D459" s="2">
        <v>12.377950429751117</v>
      </c>
      <c r="E459" s="2">
        <v>12.940418914664154</v>
      </c>
      <c r="F459" s="2">
        <v>14.501041718622654</v>
      </c>
      <c r="G459" s="2">
        <v>14.560495171133558</v>
      </c>
      <c r="H459" s="2">
        <v>15.911818570923586</v>
      </c>
    </row>
    <row r="460" spans="1:8" x14ac:dyDescent="0.2">
      <c r="A460" s="16">
        <f>DATE(2020,5,28)</f>
        <v>43979</v>
      </c>
      <c r="B460" s="2">
        <v>4.9616491603020396</v>
      </c>
      <c r="C460" s="2">
        <v>10.380815259561871</v>
      </c>
      <c r="D460" s="2">
        <v>12.395137448651106</v>
      </c>
      <c r="E460" s="2">
        <v>12.94386153111251</v>
      </c>
      <c r="F460" s="2">
        <v>14.50797047750212</v>
      </c>
      <c r="G460" s="2">
        <v>14.567557664497466</v>
      </c>
      <c r="H460" s="2">
        <v>15.921938908452438</v>
      </c>
    </row>
    <row r="461" spans="1:8" x14ac:dyDescent="0.2">
      <c r="A461" s="16">
        <f>DATE(2020,5,29)</f>
        <v>43980</v>
      </c>
      <c r="B461" s="2">
        <v>5.1204459923586576</v>
      </c>
      <c r="C461" s="2">
        <v>10.393337822197735</v>
      </c>
      <c r="D461" s="2">
        <v>12.412327096123853</v>
      </c>
      <c r="E461" s="2">
        <v>12.947304252497682</v>
      </c>
      <c r="F461" s="2">
        <v>14.514899655658997</v>
      </c>
      <c r="G461" s="2">
        <v>14.574620593254162</v>
      </c>
      <c r="H461" s="2">
        <v>15.93206012959465</v>
      </c>
    </row>
    <row r="462" spans="1:8" x14ac:dyDescent="0.2">
      <c r="A462" s="16">
        <f>DATE(2020,6,1)</f>
        <v>43983</v>
      </c>
      <c r="B462" s="2">
        <v>5.2568260775027298</v>
      </c>
      <c r="C462" s="2">
        <v>10.40586180550236</v>
      </c>
      <c r="D462" s="2">
        <v>12.429519372571374</v>
      </c>
      <c r="E462" s="2">
        <v>12.980999316400753</v>
      </c>
      <c r="F462" s="2">
        <v>14.552502282523228</v>
      </c>
      <c r="G462" s="2">
        <v>14.612373018059156</v>
      </c>
      <c r="H462" s="2">
        <v>15.973235685006193</v>
      </c>
    </row>
    <row r="463" spans="1:8" x14ac:dyDescent="0.2">
      <c r="A463" s="16">
        <f>DATE(2020,6,2)</f>
        <v>43984</v>
      </c>
      <c r="B463" s="2">
        <v>5.3203764668082298</v>
      </c>
      <c r="C463" s="2">
        <v>10.418387209636903</v>
      </c>
      <c r="D463" s="2">
        <v>12.446714278395721</v>
      </c>
      <c r="E463" s="2">
        <v>13.014704432401469</v>
      </c>
      <c r="F463" s="2">
        <v>14.590117256754921</v>
      </c>
      <c r="G463" s="2">
        <v>14.650137882316884</v>
      </c>
      <c r="H463" s="2">
        <v>16.014425864727546</v>
      </c>
    </row>
    <row r="464" spans="1:8" x14ac:dyDescent="0.2">
      <c r="A464" s="16">
        <f>DATE(2020,6,3)</f>
        <v>43985</v>
      </c>
      <c r="B464" s="2">
        <v>5.5800882305748756</v>
      </c>
      <c r="C464" s="2">
        <v>10.43091403476255</v>
      </c>
      <c r="D464" s="2">
        <v>12.46391181399904</v>
      </c>
      <c r="E464" s="2">
        <v>13.04841960349863</v>
      </c>
      <c r="F464" s="2">
        <v>14.627744582408519</v>
      </c>
      <c r="G464" s="2">
        <v>14.687915190126176</v>
      </c>
      <c r="H464" s="2">
        <v>16.055630673952791</v>
      </c>
    </row>
    <row r="465" spans="1:8" x14ac:dyDescent="0.2">
      <c r="A465" s="16">
        <f>DATE(2020,6,4)</f>
        <v>43986</v>
      </c>
      <c r="B465" s="2">
        <v>5.6521957628986375</v>
      </c>
      <c r="C465" s="2">
        <v>10.443442281040527</v>
      </c>
      <c r="D465" s="2">
        <v>12.481111979783543</v>
      </c>
      <c r="E465" s="2">
        <v>13.082144832691922</v>
      </c>
      <c r="F465" s="2">
        <v>14.665384263539805</v>
      </c>
      <c r="G465" s="2">
        <v>14.72570494558718</v>
      </c>
      <c r="H465" s="2">
        <v>16.096850117877914</v>
      </c>
    </row>
    <row r="466" spans="1:8" x14ac:dyDescent="0.2">
      <c r="A466" s="16">
        <f>DATE(2020,6,5)</f>
        <v>43987</v>
      </c>
      <c r="B466" s="2">
        <v>5.5827592463146836</v>
      </c>
      <c r="C466" s="2">
        <v>10.455971948632058</v>
      </c>
      <c r="D466" s="2">
        <v>12.498314776151465</v>
      </c>
      <c r="E466" s="2">
        <v>13.115880122981904</v>
      </c>
      <c r="F466" s="2">
        <v>14.70303630420584</v>
      </c>
      <c r="G466" s="2">
        <v>14.763507152801392</v>
      </c>
      <c r="H466" s="2">
        <v>16.138084201700686</v>
      </c>
    </row>
    <row r="467" spans="1:8" x14ac:dyDescent="0.2">
      <c r="A467" s="16">
        <f>DATE(2020,6,8)</f>
        <v>43990</v>
      </c>
      <c r="B467" s="2">
        <v>5.702153649883801</v>
      </c>
      <c r="C467" s="2">
        <v>10.468503037698396</v>
      </c>
      <c r="D467" s="2">
        <v>12.515520203505147</v>
      </c>
      <c r="E467" s="2">
        <v>13.149625477370153</v>
      </c>
      <c r="F467" s="2">
        <v>14.740700708465138</v>
      </c>
      <c r="G467" s="2">
        <v>14.801321815871725</v>
      </c>
      <c r="H467" s="2">
        <v>16.179332930620838</v>
      </c>
    </row>
    <row r="468" spans="1:8" x14ac:dyDescent="0.2">
      <c r="A468" s="16">
        <f>DATE(2020,6,9)</f>
        <v>43991</v>
      </c>
      <c r="B468" s="2">
        <v>5.6736826006277052</v>
      </c>
      <c r="C468" s="2">
        <v>10.481035548400786</v>
      </c>
      <c r="D468" s="2">
        <v>12.532728262246962</v>
      </c>
      <c r="E468" s="2">
        <v>13.183380898858953</v>
      </c>
      <c r="F468" s="2">
        <v>14.77837748037738</v>
      </c>
      <c r="G468" s="2">
        <v>14.839148938902348</v>
      </c>
      <c r="H468" s="2">
        <v>16.220596309839785</v>
      </c>
    </row>
    <row r="469" spans="1:8" x14ac:dyDescent="0.2">
      <c r="A469" s="16">
        <f>DATE(2020,6,10)</f>
        <v>43992</v>
      </c>
      <c r="B469" s="2">
        <v>5.7933737837234434</v>
      </c>
      <c r="C469" s="2">
        <v>10.493569480900522</v>
      </c>
      <c r="D469" s="2">
        <v>12.54993895277936</v>
      </c>
      <c r="E469" s="2">
        <v>13.217146390451617</v>
      </c>
      <c r="F469" s="2">
        <v>14.8160666240037</v>
      </c>
      <c r="G469" s="2">
        <v>14.876988525998835</v>
      </c>
      <c r="H469" s="2">
        <v>16.261874344560876</v>
      </c>
    </row>
    <row r="470" spans="1:8" x14ac:dyDescent="0.2">
      <c r="A470" s="16">
        <f>DATE(2020,6,12)</f>
        <v>43994</v>
      </c>
      <c r="B470" s="2">
        <v>5.5119377586064111</v>
      </c>
      <c r="C470" s="2">
        <v>10.50610483535892</v>
      </c>
      <c r="D470" s="2">
        <v>12.567152275504823</v>
      </c>
      <c r="E470" s="2">
        <v>13.250921955152316</v>
      </c>
      <c r="F470" s="2">
        <v>14.85376814340651</v>
      </c>
      <c r="G470" s="2">
        <v>14.914840581268107</v>
      </c>
      <c r="H470" s="2">
        <v>16.303167039989329</v>
      </c>
    </row>
    <row r="471" spans="1:8" x14ac:dyDescent="0.2">
      <c r="A471" s="16">
        <f>DATE(2020,6,15)</f>
        <v>43997</v>
      </c>
      <c r="B471" s="2">
        <v>5.718357812038577</v>
      </c>
      <c r="C471" s="2">
        <v>10.518641611937275</v>
      </c>
      <c r="D471" s="2">
        <v>12.584368230825937</v>
      </c>
      <c r="E471" s="2">
        <v>13.284707595966093</v>
      </c>
      <c r="F471" s="2">
        <v>14.891482042649606</v>
      </c>
      <c r="G471" s="2">
        <v>14.952705108818432</v>
      </c>
      <c r="H471" s="2">
        <v>16.344474401332153</v>
      </c>
    </row>
    <row r="472" spans="1:8" x14ac:dyDescent="0.2">
      <c r="A472" s="16">
        <f>DATE(2020,6,16)</f>
        <v>43998</v>
      </c>
      <c r="B472" s="2">
        <v>5.5746868431899577</v>
      </c>
      <c r="C472" s="2">
        <v>10.531179810796942</v>
      </c>
      <c r="D472" s="2">
        <v>12.601586819145338</v>
      </c>
      <c r="E472" s="2">
        <v>13.318503315898923</v>
      </c>
      <c r="F472" s="2">
        <v>14.92920832579807</v>
      </c>
      <c r="G472" s="2">
        <v>14.990582112759432</v>
      </c>
      <c r="H472" s="2">
        <v>16.385796433798273</v>
      </c>
    </row>
    <row r="473" spans="1:8" x14ac:dyDescent="0.2">
      <c r="A473" s="16">
        <f>DATE(2020,6,17)</f>
        <v>43999</v>
      </c>
      <c r="B473" s="2">
        <v>5.9097608214225827</v>
      </c>
      <c r="C473" s="2">
        <v>10.543719432099262</v>
      </c>
      <c r="D473" s="2">
        <v>12.61880804086568</v>
      </c>
      <c r="E473" s="2">
        <v>13.352309117957661</v>
      </c>
      <c r="F473" s="2">
        <v>14.96694699691834</v>
      </c>
      <c r="G473" s="2">
        <v>15.02847159720211</v>
      </c>
      <c r="H473" s="2">
        <v>16.427133142598404</v>
      </c>
    </row>
    <row r="474" spans="1:8" x14ac:dyDescent="0.2">
      <c r="A474" s="16">
        <f>DATE(2020,6,18)</f>
        <v>44000</v>
      </c>
      <c r="B474" s="2">
        <v>5.6231113692874812</v>
      </c>
      <c r="C474" s="2">
        <v>10.556260476005619</v>
      </c>
      <c r="D474" s="2">
        <v>12.636031896389754</v>
      </c>
      <c r="E474" s="2">
        <v>13.386125005150062</v>
      </c>
      <c r="F474" s="2">
        <v>15.00469806007818</v>
      </c>
      <c r="G474" s="2">
        <v>15.066373566258795</v>
      </c>
      <c r="H474" s="2">
        <v>16.468484532945137</v>
      </c>
    </row>
    <row r="475" spans="1:8" x14ac:dyDescent="0.2">
      <c r="A475" s="16">
        <f>DATE(2020,6,19)</f>
        <v>44001</v>
      </c>
      <c r="B475" s="2">
        <v>5.6769669607225737</v>
      </c>
      <c r="C475" s="2">
        <v>10.565593281526885</v>
      </c>
      <c r="D475" s="2">
        <v>12.649988216078722</v>
      </c>
      <c r="E475" s="2">
        <v>13.419950980484764</v>
      </c>
      <c r="F475" s="2">
        <v>15.042461519346674</v>
      </c>
      <c r="G475" s="2">
        <v>15.104288024043132</v>
      </c>
      <c r="H475" s="2">
        <v>16.509850610052879</v>
      </c>
    </row>
    <row r="476" spans="1:8" x14ac:dyDescent="0.2">
      <c r="A476" s="16">
        <f>DATE(2020,6,22)</f>
        <v>44004</v>
      </c>
      <c r="B476" s="2">
        <v>5.7265588196248718</v>
      </c>
      <c r="C476" s="2">
        <v>10.574926874893698</v>
      </c>
      <c r="D476" s="2">
        <v>12.663946265044324</v>
      </c>
      <c r="E476" s="2">
        <v>13.453787046971376</v>
      </c>
      <c r="F476" s="2">
        <v>15.080237378794337</v>
      </c>
      <c r="G476" s="2">
        <v>15.142214974670255</v>
      </c>
      <c r="H476" s="2">
        <v>16.551231379138009</v>
      </c>
    </row>
    <row r="477" spans="1:8" x14ac:dyDescent="0.2">
      <c r="A477" s="16">
        <f>DATE(2020,6,23)</f>
        <v>44005</v>
      </c>
      <c r="B477" s="2">
        <v>6.0642246723901838</v>
      </c>
      <c r="C477" s="2">
        <v>10.584261256172578</v>
      </c>
      <c r="D477" s="2">
        <v>12.67790604350083</v>
      </c>
      <c r="E477" s="2">
        <v>13.487633207620298</v>
      </c>
      <c r="F477" s="2">
        <v>15.118025642492894</v>
      </c>
      <c r="G477" s="2">
        <v>15.180154422256487</v>
      </c>
      <c r="H477" s="2">
        <v>16.5926268454186</v>
      </c>
    </row>
    <row r="478" spans="1:8" x14ac:dyDescent="0.2">
      <c r="A478" s="16">
        <f>DATE(2020,6,24)</f>
        <v>44006</v>
      </c>
      <c r="B478" s="2">
        <v>5.7084354831977935</v>
      </c>
      <c r="C478" s="2">
        <v>10.593596425430052</v>
      </c>
      <c r="D478" s="2">
        <v>12.691867551662559</v>
      </c>
      <c r="E478" s="2">
        <v>13.521489465442871</v>
      </c>
      <c r="F478" s="2">
        <v>15.155826314515464</v>
      </c>
      <c r="G478" s="2">
        <v>15.218106370919626</v>
      </c>
      <c r="H478" s="2">
        <v>16.634037014114678</v>
      </c>
    </row>
    <row r="479" spans="1:8" x14ac:dyDescent="0.2">
      <c r="A479" s="16">
        <f>DATE(2020,6,25)</f>
        <v>44007</v>
      </c>
      <c r="B479" s="2">
        <v>6.1348285217789122</v>
      </c>
      <c r="C479" s="2">
        <v>10.602932382732622</v>
      </c>
      <c r="D479" s="2">
        <v>12.705830789743811</v>
      </c>
      <c r="E479" s="2">
        <v>13.555355823451354</v>
      </c>
      <c r="F479" s="2">
        <v>15.193639398936497</v>
      </c>
      <c r="G479" s="2">
        <v>15.256070824778778</v>
      </c>
      <c r="H479" s="2">
        <v>16.675461890448084</v>
      </c>
    </row>
    <row r="480" spans="1:8" x14ac:dyDescent="0.2">
      <c r="A480" s="16">
        <f>DATE(2020,6,26)</f>
        <v>44008</v>
      </c>
      <c r="B480" s="2">
        <v>5.8566175008514021</v>
      </c>
      <c r="C480" s="2">
        <v>10.612269128146812</v>
      </c>
      <c r="D480" s="2">
        <v>12.71979575795894</v>
      </c>
      <c r="E480" s="2">
        <v>13.589232284658893</v>
      </c>
      <c r="F480" s="2">
        <v>15.231464899831805</v>
      </c>
      <c r="G480" s="2">
        <v>15.294047787954399</v>
      </c>
      <c r="H480" s="2">
        <v>16.716901479642534</v>
      </c>
    </row>
    <row r="481" spans="1:8" x14ac:dyDescent="0.2">
      <c r="A481" s="16">
        <f>DATE(2020,6,29)</f>
        <v>44011</v>
      </c>
      <c r="B481" s="2">
        <v>6.1527638978391197</v>
      </c>
      <c r="C481" s="2">
        <v>10.621606661739147</v>
      </c>
      <c r="D481" s="2">
        <v>12.733762456522314</v>
      </c>
      <c r="E481" s="2">
        <v>13.62311885207952</v>
      </c>
      <c r="F481" s="2">
        <v>15.269302821278496</v>
      </c>
      <c r="G481" s="2">
        <v>15.332037264568331</v>
      </c>
      <c r="H481" s="2">
        <v>16.758355786923595</v>
      </c>
    </row>
    <row r="482" spans="1:8" x14ac:dyDescent="0.2">
      <c r="A482" s="16">
        <f>DATE(2020,6,30)</f>
        <v>44012</v>
      </c>
      <c r="B482" s="2">
        <v>6.2421934618680286</v>
      </c>
      <c r="C482" s="2">
        <v>10.630944983576175</v>
      </c>
      <c r="D482" s="2">
        <v>12.747730885648355</v>
      </c>
      <c r="E482" s="2">
        <v>13.6570155287282</v>
      </c>
      <c r="F482" s="2">
        <v>15.307153167355048</v>
      </c>
      <c r="G482" s="2">
        <v>15.370039258743763</v>
      </c>
      <c r="H482" s="2">
        <v>16.799824817518672</v>
      </c>
    </row>
    <row r="483" spans="1:8" x14ac:dyDescent="0.2">
      <c r="A483" s="16">
        <f>DATE(2020,7,1)</f>
        <v>44013</v>
      </c>
      <c r="B483" s="2">
        <v>6.6478020409331604</v>
      </c>
      <c r="C483" s="2">
        <v>10.640284093724439</v>
      </c>
      <c r="D483" s="2">
        <v>12.761701045551478</v>
      </c>
      <c r="E483" s="2">
        <v>13.696407061904026</v>
      </c>
      <c r="F483" s="2">
        <v>15.35058048418121</v>
      </c>
      <c r="G483" s="2">
        <v>15.413621357753303</v>
      </c>
      <c r="H483" s="2">
        <v>16.846945303725548</v>
      </c>
    </row>
    <row r="484" spans="1:8" x14ac:dyDescent="0.2">
      <c r="A484" s="16">
        <f>DATE(2020,7,2)</f>
        <v>44014</v>
      </c>
      <c r="B484" s="2">
        <v>6.5561268451526544</v>
      </c>
      <c r="C484" s="2">
        <v>10.649623992250469</v>
      </c>
      <c r="D484" s="2">
        <v>12.775672936446124</v>
      </c>
      <c r="E484" s="2">
        <v>13.735812247496115</v>
      </c>
      <c r="F484" s="2">
        <v>15.39402415673028</v>
      </c>
      <c r="G484" s="2">
        <v>15.457219920303711</v>
      </c>
      <c r="H484" s="2">
        <v>16.894084799723075</v>
      </c>
    </row>
    <row r="485" spans="1:8" x14ac:dyDescent="0.2">
      <c r="A485" s="16">
        <f>DATE(2020,7,3)</f>
        <v>44015</v>
      </c>
      <c r="B485" s="2">
        <v>6.7863387239708528</v>
      </c>
      <c r="C485" s="2">
        <v>10.658964679220828</v>
      </c>
      <c r="D485" s="2">
        <v>12.789646558546798</v>
      </c>
      <c r="E485" s="2">
        <v>13.775231090236151</v>
      </c>
      <c r="F485" s="2">
        <v>15.437484191162198</v>
      </c>
      <c r="G485" s="2">
        <v>15.500834952614206</v>
      </c>
      <c r="H485" s="2">
        <v>16.941243313180387</v>
      </c>
    </row>
    <row r="486" spans="1:8" x14ac:dyDescent="0.2">
      <c r="A486" s="16">
        <f>DATE(2020,7,6)</f>
        <v>44018</v>
      </c>
      <c r="B486" s="2">
        <v>7.0048179188356929</v>
      </c>
      <c r="C486" s="2">
        <v>10.668306154702067</v>
      </c>
      <c r="D486" s="2">
        <v>12.803621912067985</v>
      </c>
      <c r="E486" s="2">
        <v>13.814663594857457</v>
      </c>
      <c r="F486" s="2">
        <v>15.480960593639237</v>
      </c>
      <c r="G486" s="2">
        <v>15.544466460906413</v>
      </c>
      <c r="H486" s="2">
        <v>16.988420851769678</v>
      </c>
    </row>
    <row r="487" spans="1:8" x14ac:dyDescent="0.2">
      <c r="A487" s="16">
        <f>DATE(2020,7,7)</f>
        <v>44019</v>
      </c>
      <c r="B487" s="2">
        <v>6.8670429699164259</v>
      </c>
      <c r="C487" s="2">
        <v>10.677648418760755</v>
      </c>
      <c r="D487" s="2">
        <v>12.817598997224232</v>
      </c>
      <c r="E487" s="2">
        <v>13.854109766094981</v>
      </c>
      <c r="F487" s="2">
        <v>15.524453370325952</v>
      </c>
      <c r="G487" s="2">
        <v>15.588114451404291</v>
      </c>
      <c r="H487" s="2">
        <v>17.035617423166261</v>
      </c>
    </row>
    <row r="488" spans="1:8" x14ac:dyDescent="0.2">
      <c r="A488" s="16">
        <f>DATE(2020,7,8)</f>
        <v>44020</v>
      </c>
      <c r="B488" s="2">
        <v>6.9731713286445229</v>
      </c>
      <c r="C488" s="2">
        <v>10.686991471463481</v>
      </c>
      <c r="D488" s="2">
        <v>12.8315778142301</v>
      </c>
      <c r="E488" s="2">
        <v>13.893569608685352</v>
      </c>
      <c r="F488" s="2">
        <v>15.567962527389255</v>
      </c>
      <c r="G488" s="2">
        <v>15.631778930334116</v>
      </c>
      <c r="H488" s="2">
        <v>17.082833035048516</v>
      </c>
    </row>
    <row r="489" spans="1:8" x14ac:dyDescent="0.2">
      <c r="A489" s="16">
        <f>DATE(2020,7,9)</f>
        <v>44021</v>
      </c>
      <c r="B489" s="2">
        <v>7.0328635841036213</v>
      </c>
      <c r="C489" s="2">
        <v>10.696335312876792</v>
      </c>
      <c r="D489" s="2">
        <v>12.845558363300171</v>
      </c>
      <c r="E489" s="2">
        <v>13.93304312736683</v>
      </c>
      <c r="F489" s="2">
        <v>15.611488070998393</v>
      </c>
      <c r="G489" s="2">
        <v>15.675459903924581</v>
      </c>
      <c r="H489" s="2">
        <v>17.130067695097949</v>
      </c>
    </row>
    <row r="490" spans="1:8" x14ac:dyDescent="0.2">
      <c r="A490" s="16">
        <f>DATE(2020,7,10)</f>
        <v>44022</v>
      </c>
      <c r="B490" s="2">
        <v>7.247346148009659</v>
      </c>
      <c r="C490" s="2">
        <v>10.705679943067281</v>
      </c>
      <c r="D490" s="2">
        <v>12.859540644649048</v>
      </c>
      <c r="E490" s="2">
        <v>13.972530326879307</v>
      </c>
      <c r="F490" s="2">
        <v>15.655030007324887</v>
      </c>
      <c r="G490" s="2">
        <v>15.719157378406678</v>
      </c>
      <c r="H490" s="2">
        <v>17.177321410999149</v>
      </c>
    </row>
    <row r="491" spans="1:8" x14ac:dyDescent="0.2">
      <c r="A491" s="16">
        <f>DATE(2020,7,13)</f>
        <v>44025</v>
      </c>
      <c r="B491" s="2">
        <v>7.1670573934013992</v>
      </c>
      <c r="C491" s="2">
        <v>10.715025362101516</v>
      </c>
      <c r="D491" s="2">
        <v>12.873524658491386</v>
      </c>
      <c r="E491" s="2">
        <v>14.012031211964281</v>
      </c>
      <c r="F491" s="2">
        <v>15.698588342542608</v>
      </c>
      <c r="G491" s="2">
        <v>15.762871360013753</v>
      </c>
      <c r="H491" s="2">
        <v>17.224594190439756</v>
      </c>
    </row>
    <row r="492" spans="1:8" x14ac:dyDescent="0.2">
      <c r="A492" s="16">
        <f>DATE(2020,7,14)</f>
        <v>44026</v>
      </c>
      <c r="B492" s="2">
        <v>7.3125683953152221</v>
      </c>
      <c r="C492" s="2">
        <v>10.72437157004611</v>
      </c>
      <c r="D492" s="2">
        <v>12.887510405041859</v>
      </c>
      <c r="E492" s="2">
        <v>14.051545787365027</v>
      </c>
      <c r="F492" s="2">
        <v>15.74216308282781</v>
      </c>
      <c r="G492" s="2">
        <v>15.806601854981595</v>
      </c>
      <c r="H492" s="2">
        <v>17.271886041110672</v>
      </c>
    </row>
    <row r="493" spans="1:8" x14ac:dyDescent="0.2">
      <c r="A493" s="16">
        <f>DATE(2020,7,15)</f>
        <v>44027</v>
      </c>
      <c r="B493" s="2">
        <v>7.4219811141381884</v>
      </c>
      <c r="C493" s="2">
        <v>10.733718566967632</v>
      </c>
      <c r="D493" s="2">
        <v>12.901497884515113</v>
      </c>
      <c r="E493" s="2">
        <v>14.09107405782628</v>
      </c>
      <c r="F493" s="2">
        <v>15.785754234358951</v>
      </c>
      <c r="G493" s="2">
        <v>15.850348869548213</v>
      </c>
      <c r="H493" s="2">
        <v>17.319196970705697</v>
      </c>
    </row>
    <row r="494" spans="1:8" x14ac:dyDescent="0.2">
      <c r="A494" s="16">
        <f>DATE(2020,7,16)</f>
        <v>44028</v>
      </c>
      <c r="B494" s="2">
        <v>7.2299251897955941</v>
      </c>
      <c r="C494" s="2">
        <v>10.743066352932763</v>
      </c>
      <c r="D494" s="2">
        <v>12.915487097125956</v>
      </c>
      <c r="E494" s="2">
        <v>14.130616028094535</v>
      </c>
      <c r="F494" s="2">
        <v>15.82936180331691</v>
      </c>
      <c r="G494" s="2">
        <v>15.894112409954063</v>
      </c>
      <c r="H494" s="2">
        <v>17.366526986921869</v>
      </c>
    </row>
    <row r="495" spans="1:8" x14ac:dyDescent="0.2">
      <c r="A495" s="16">
        <f>DATE(2020,7,17)</f>
        <v>44029</v>
      </c>
      <c r="B495" s="2">
        <v>7.5705093745728869</v>
      </c>
      <c r="C495" s="2">
        <v>10.752414928008024</v>
      </c>
      <c r="D495" s="2">
        <v>12.929478043089061</v>
      </c>
      <c r="E495" s="2">
        <v>14.1701717029179</v>
      </c>
      <c r="F495" s="2">
        <v>15.872985795884853</v>
      </c>
      <c r="G495" s="2">
        <v>15.937892482441907</v>
      </c>
      <c r="H495" s="2">
        <v>17.41387609745928</v>
      </c>
    </row>
    <row r="496" spans="1:8" x14ac:dyDescent="0.2">
      <c r="A496" s="16">
        <f>DATE(2020,7,20)</f>
        <v>44032</v>
      </c>
      <c r="B496" s="2">
        <v>7.8170441273565316</v>
      </c>
      <c r="C496" s="2">
        <v>10.761764292260056</v>
      </c>
      <c r="D496" s="2">
        <v>12.943470722619232</v>
      </c>
      <c r="E496" s="2">
        <v>14.209741087046135</v>
      </c>
      <c r="F496" s="2">
        <v>15.916626218248298</v>
      </c>
      <c r="G496" s="2">
        <v>15.981689093256923</v>
      </c>
      <c r="H496" s="2">
        <v>17.46124431002114</v>
      </c>
    </row>
    <row r="497" spans="1:8" x14ac:dyDescent="0.2">
      <c r="A497" s="16">
        <f>DATE(2020,7,21)</f>
        <v>44033</v>
      </c>
      <c r="B497" s="2">
        <v>7.874381931904284</v>
      </c>
      <c r="C497" s="2">
        <v>10.771114445755492</v>
      </c>
      <c r="D497" s="2">
        <v>12.957465135931256</v>
      </c>
      <c r="E497" s="2">
        <v>14.249324185230661</v>
      </c>
      <c r="F497" s="2">
        <v>15.960283076595093</v>
      </c>
      <c r="G497" s="2">
        <v>16.025502248646607</v>
      </c>
      <c r="H497" s="2">
        <v>17.508631632313776</v>
      </c>
    </row>
    <row r="498" spans="1:8" x14ac:dyDescent="0.2">
      <c r="A498" s="16">
        <f>DATE(2020,7,22)</f>
        <v>44034</v>
      </c>
      <c r="B498" s="2">
        <v>8.1219554130312002</v>
      </c>
      <c r="C498" s="2">
        <v>10.780465388560945</v>
      </c>
      <c r="D498" s="2">
        <v>12.971461283239982</v>
      </c>
      <c r="E498" s="2">
        <v>14.288921002224519</v>
      </c>
      <c r="F498" s="2">
        <v>16.003956377115404</v>
      </c>
      <c r="G498" s="2">
        <v>16.069331954860822</v>
      </c>
      <c r="H498" s="2">
        <v>17.556038072046618</v>
      </c>
    </row>
    <row r="499" spans="1:8" x14ac:dyDescent="0.2">
      <c r="A499" s="16">
        <f>DATE(2020,7,23)</f>
        <v>44035</v>
      </c>
      <c r="B499" s="2">
        <v>7.8608586781401923</v>
      </c>
      <c r="C499" s="2">
        <v>10.78981712074305</v>
      </c>
      <c r="D499" s="2">
        <v>12.985459164760238</v>
      </c>
      <c r="E499" s="2">
        <v>14.32853154278242</v>
      </c>
      <c r="F499" s="2">
        <v>16.047646126001712</v>
      </c>
      <c r="G499" s="2">
        <v>16.113178218151791</v>
      </c>
      <c r="H499" s="2">
        <v>17.603463636932194</v>
      </c>
    </row>
    <row r="500" spans="1:8" x14ac:dyDescent="0.2">
      <c r="A500" s="16">
        <f>DATE(2020,7,24)</f>
        <v>44036</v>
      </c>
      <c r="B500" s="2">
        <v>7.8287372407063396</v>
      </c>
      <c r="C500" s="2">
        <v>10.799169642368446</v>
      </c>
      <c r="D500" s="2">
        <v>12.999458780706918</v>
      </c>
      <c r="E500" s="2">
        <v>14.368155811660689</v>
      </c>
      <c r="F500" s="2">
        <v>16.091352329448849</v>
      </c>
      <c r="G500" s="2">
        <v>16.157041044774111</v>
      </c>
      <c r="H500" s="2">
        <v>17.650908334686164</v>
      </c>
    </row>
    <row r="501" spans="1:8" x14ac:dyDescent="0.2">
      <c r="A501" s="16">
        <f>DATE(2020,7,27)</f>
        <v>44039</v>
      </c>
      <c r="B501" s="2">
        <v>8.0396584502926416</v>
      </c>
      <c r="C501" s="2">
        <v>10.808522953503763</v>
      </c>
      <c r="D501" s="2">
        <v>13.013460131294918</v>
      </c>
      <c r="E501" s="2">
        <v>14.407793813617319</v>
      </c>
      <c r="F501" s="2">
        <v>16.135074993654008</v>
      </c>
      <c r="G501" s="2">
        <v>16.200920440984735</v>
      </c>
      <c r="H501" s="2">
        <v>17.698372173027277</v>
      </c>
    </row>
    <row r="502" spans="1:8" x14ac:dyDescent="0.2">
      <c r="A502" s="16">
        <f>DATE(2020,7,28)</f>
        <v>44040</v>
      </c>
      <c r="B502" s="2">
        <v>8.0168756752972303</v>
      </c>
      <c r="C502" s="2">
        <v>10.817877054215662</v>
      </c>
      <c r="D502" s="2">
        <v>13.027463216739177</v>
      </c>
      <c r="E502" s="2">
        <v>14.447445553411974</v>
      </c>
      <c r="F502" s="2">
        <v>16.178814124816654</v>
      </c>
      <c r="G502" s="2">
        <v>16.244816413042962</v>
      </c>
      <c r="H502" s="2">
        <v>17.745855159677415</v>
      </c>
    </row>
    <row r="503" spans="1:8" x14ac:dyDescent="0.2">
      <c r="A503" s="16">
        <f>DATE(2020,7,29)</f>
        <v>44041</v>
      </c>
      <c r="B503" s="2">
        <v>8.1569951824770115</v>
      </c>
      <c r="C503" s="2">
        <v>10.827231944570782</v>
      </c>
      <c r="D503" s="2">
        <v>13.041468037254655</v>
      </c>
      <c r="E503" s="2">
        <v>14.487111035805954</v>
      </c>
      <c r="F503" s="2">
        <v>16.222569729138648</v>
      </c>
      <c r="G503" s="2">
        <v>16.288728967210496</v>
      </c>
      <c r="H503" s="2">
        <v>17.793357302361581</v>
      </c>
    </row>
    <row r="504" spans="1:8" x14ac:dyDescent="0.2">
      <c r="A504" s="16">
        <f>DATE(2020,7,30)</f>
        <v>44042</v>
      </c>
      <c r="B504" s="2">
        <v>8.2167962570959041</v>
      </c>
      <c r="C504" s="2">
        <v>10.836587624635795</v>
      </c>
      <c r="D504" s="2">
        <v>13.055474593056339</v>
      </c>
      <c r="E504" s="2">
        <v>14.526790265562205</v>
      </c>
      <c r="F504" s="2">
        <v>16.266341812824159</v>
      </c>
      <c r="G504" s="2">
        <v>16.332658109751396</v>
      </c>
      <c r="H504" s="2">
        <v>17.840878608807898</v>
      </c>
    </row>
    <row r="505" spans="1:8" x14ac:dyDescent="0.2">
      <c r="A505" s="16">
        <f>DATE(2020,7,31)</f>
        <v>44043</v>
      </c>
      <c r="B505" s="2">
        <v>8.0968379724261528</v>
      </c>
      <c r="C505" s="2">
        <v>10.845944094477389</v>
      </c>
      <c r="D505" s="2">
        <v>13.069482884359275</v>
      </c>
      <c r="E505" s="2">
        <v>14.566483247445271</v>
      </c>
      <c r="F505" s="2">
        <v>16.310130382079645</v>
      </c>
      <c r="G505" s="2">
        <v>16.376603846932003</v>
      </c>
      <c r="H505" s="2">
        <v>17.888419086747518</v>
      </c>
    </row>
    <row r="506" spans="1:8" x14ac:dyDescent="0.2">
      <c r="A506" s="16">
        <f>DATE(2020,8,3)</f>
        <v>44046</v>
      </c>
      <c r="B506" s="2">
        <v>8.1356963051148146</v>
      </c>
      <c r="C506" s="2">
        <v>10.855301354162172</v>
      </c>
      <c r="D506" s="2">
        <v>13.083492911378404</v>
      </c>
      <c r="E506" s="2">
        <v>14.603924935284107</v>
      </c>
      <c r="F506" s="2">
        <v>16.351635850128911</v>
      </c>
      <c r="G506" s="2">
        <v>16.41826527516108</v>
      </c>
      <c r="H506" s="2">
        <v>17.933647883782132</v>
      </c>
    </row>
    <row r="507" spans="1:8" x14ac:dyDescent="0.2">
      <c r="A507" s="16">
        <f>DATE(2020,8,4)</f>
        <v>44047</v>
      </c>
      <c r="B507" s="2">
        <v>8.1134873038709134</v>
      </c>
      <c r="C507" s="2">
        <v>10.864659403756871</v>
      </c>
      <c r="D507" s="2">
        <v>13.097504674328887</v>
      </c>
      <c r="E507" s="2">
        <v>14.64137885951129</v>
      </c>
      <c r="F507" s="2">
        <v>16.393156129475074</v>
      </c>
      <c r="G507" s="2">
        <v>16.459941617681697</v>
      </c>
      <c r="H507" s="2">
        <v>17.978894033191906</v>
      </c>
    </row>
    <row r="508" spans="1:8" x14ac:dyDescent="0.2">
      <c r="A508" s="16">
        <f>DATE(2020,8,5)</f>
        <v>44048</v>
      </c>
      <c r="B508" s="2">
        <v>8.4328913230966798</v>
      </c>
      <c r="C508" s="2">
        <v>10.874018243328143</v>
      </c>
      <c r="D508" s="2">
        <v>13.111518173425797</v>
      </c>
      <c r="E508" s="2">
        <v>14.678845024125907</v>
      </c>
      <c r="F508" s="2">
        <v>16.434691225403618</v>
      </c>
      <c r="G508" s="2">
        <v>16.501632879833039</v>
      </c>
      <c r="H508" s="2">
        <v>18.024157541634288</v>
      </c>
    </row>
    <row r="509" spans="1:8" x14ac:dyDescent="0.2">
      <c r="A509" s="16">
        <f>DATE(2020,8,6)</f>
        <v>44049</v>
      </c>
      <c r="B509" s="2">
        <v>8.7799947648092846</v>
      </c>
      <c r="C509" s="2">
        <v>10.88337787294269</v>
      </c>
      <c r="D509" s="2">
        <v>13.125533408884227</v>
      </c>
      <c r="E509" s="2">
        <v>14.716323433128252</v>
      </c>
      <c r="F509" s="2">
        <v>16.476241143201875</v>
      </c>
      <c r="G509" s="2">
        <v>16.543339066956154</v>
      </c>
      <c r="H509" s="2">
        <v>18.069438415769181</v>
      </c>
    </row>
    <row r="510" spans="1:8" x14ac:dyDescent="0.2">
      <c r="A510" s="16">
        <f>DATE(2020,8,7)</f>
        <v>44050</v>
      </c>
      <c r="B510" s="2">
        <v>8.6878150438334689</v>
      </c>
      <c r="C510" s="2">
        <v>10.89166000639057</v>
      </c>
      <c r="D510" s="2">
        <v>13.138450247345212</v>
      </c>
      <c r="E510" s="2">
        <v>14.753814090519922</v>
      </c>
      <c r="F510" s="2">
        <v>16.517805888159032</v>
      </c>
      <c r="G510" s="2">
        <v>16.585060184393985</v>
      </c>
      <c r="H510" s="2">
        <v>18.11473666225907</v>
      </c>
    </row>
    <row r="511" spans="1:8" x14ac:dyDescent="0.2">
      <c r="A511" s="16">
        <f>DATE(2020,8,10)</f>
        <v>44053</v>
      </c>
      <c r="B511" s="2">
        <v>8.5330643059901004</v>
      </c>
      <c r="C511" s="2">
        <v>10.899942758449942</v>
      </c>
      <c r="D511" s="2">
        <v>13.151368560669653</v>
      </c>
      <c r="E511" s="2">
        <v>14.791317000303851</v>
      </c>
      <c r="F511" s="2">
        <v>16.559385465566191</v>
      </c>
      <c r="G511" s="2">
        <v>16.626796237491391</v>
      </c>
      <c r="H511" s="2">
        <v>18.160052287768981</v>
      </c>
    </row>
    <row r="512" spans="1:8" x14ac:dyDescent="0.2">
      <c r="A512" s="16">
        <f>DATE(2020,8,11)</f>
        <v>44054</v>
      </c>
      <c r="B512" s="2">
        <v>8.4736094741522994</v>
      </c>
      <c r="C512" s="2">
        <v>10.908226129167042</v>
      </c>
      <c r="D512" s="2">
        <v>13.164288349025965</v>
      </c>
      <c r="E512" s="2">
        <v>14.828832166484229</v>
      </c>
      <c r="F512" s="2">
        <v>16.600979880716338</v>
      </c>
      <c r="G512" s="2">
        <v>16.668547231595188</v>
      </c>
      <c r="H512" s="2">
        <v>18.205385298966515</v>
      </c>
    </row>
    <row r="513" spans="1:8" x14ac:dyDescent="0.2">
      <c r="A513" s="16">
        <f>DATE(2020,8,12)</f>
        <v>44055</v>
      </c>
      <c r="B513" s="2">
        <v>8.4507871285533387</v>
      </c>
      <c r="C513" s="2">
        <v>10.916510118588073</v>
      </c>
      <c r="D513" s="2">
        <v>13.177209612582551</v>
      </c>
      <c r="E513" s="2">
        <v>14.866359593066637</v>
      </c>
      <c r="F513" s="2">
        <v>16.642589138904349</v>
      </c>
      <c r="G513" s="2">
        <v>16.710313172054072</v>
      </c>
      <c r="H513" s="2">
        <v>18.250735702521826</v>
      </c>
    </row>
    <row r="514" spans="1:8" x14ac:dyDescent="0.2">
      <c r="A514" s="16">
        <f>DATE(2020,8,13)</f>
        <v>44056</v>
      </c>
      <c r="B514" s="2">
        <v>8.3863365080170116</v>
      </c>
      <c r="C514" s="2">
        <v>10.924794726759245</v>
      </c>
      <c r="D514" s="2">
        <v>13.190132351507877</v>
      </c>
      <c r="E514" s="2">
        <v>14.903899284057887</v>
      </c>
      <c r="F514" s="2">
        <v>16.684213245426992</v>
      </c>
      <c r="G514" s="2">
        <v>16.75209406421865</v>
      </c>
      <c r="H514" s="2">
        <v>18.29610350510762</v>
      </c>
    </row>
    <row r="515" spans="1:8" x14ac:dyDescent="0.2">
      <c r="A515" s="16">
        <f>DATE(2020,8,14)</f>
        <v>44057</v>
      </c>
      <c r="B515" s="2">
        <v>8.4235229827055882</v>
      </c>
      <c r="C515" s="2">
        <v>10.933079953726788</v>
      </c>
      <c r="D515" s="2">
        <v>13.203056565970384</v>
      </c>
      <c r="E515" s="2">
        <v>14.941451243466153</v>
      </c>
      <c r="F515" s="2">
        <v>16.725852205582914</v>
      </c>
      <c r="G515" s="2">
        <v>16.793889913441461</v>
      </c>
      <c r="H515" s="2">
        <v>18.34148871339918</v>
      </c>
    </row>
    <row r="516" spans="1:8" x14ac:dyDescent="0.2">
      <c r="A516" s="16">
        <f>DATE(2020,8,17)</f>
        <v>44060</v>
      </c>
      <c r="B516" s="2">
        <v>8.1068394424740564</v>
      </c>
      <c r="C516" s="2">
        <v>10.941365799536905</v>
      </c>
      <c r="D516" s="2">
        <v>13.21598225613856</v>
      </c>
      <c r="E516" s="2">
        <v>14.979015475300894</v>
      </c>
      <c r="F516" s="2">
        <v>16.767506024672652</v>
      </c>
      <c r="G516" s="2">
        <v>16.83570072507694</v>
      </c>
      <c r="H516" s="2">
        <v>18.386891334074338</v>
      </c>
    </row>
    <row r="517" spans="1:8" x14ac:dyDescent="0.2">
      <c r="A517" s="16">
        <f>DATE(2020,8,18)</f>
        <v>44061</v>
      </c>
      <c r="B517" s="2">
        <v>8.7124279592432075</v>
      </c>
      <c r="C517" s="2">
        <v>10.949652264235811</v>
      </c>
      <c r="D517" s="2">
        <v>13.228909422180889</v>
      </c>
      <c r="E517" s="2">
        <v>15.01659198357288</v>
      </c>
      <c r="F517" s="2">
        <v>16.809174707998654</v>
      </c>
      <c r="G517" s="2">
        <v>16.877526504481466</v>
      </c>
      <c r="H517" s="2">
        <v>18.432311373813469</v>
      </c>
    </row>
    <row r="518" spans="1:8" x14ac:dyDescent="0.2">
      <c r="A518" s="16">
        <f>DATE(2020,8,19)</f>
        <v>44062</v>
      </c>
      <c r="B518" s="2">
        <v>8.4287364097236583</v>
      </c>
      <c r="C518" s="2">
        <v>10.95793934786975</v>
      </c>
      <c r="D518" s="2">
        <v>13.241838064265909</v>
      </c>
      <c r="E518" s="2">
        <v>15.05418077229419</v>
      </c>
      <c r="F518" s="2">
        <v>16.850858260865255</v>
      </c>
      <c r="G518" s="2">
        <v>16.919367257013306</v>
      </c>
      <c r="H518" s="2">
        <v>18.477748839299558</v>
      </c>
    </row>
    <row r="519" spans="1:8" x14ac:dyDescent="0.2">
      <c r="A519" s="16">
        <f>DATE(2020,8,20)</f>
        <v>44063</v>
      </c>
      <c r="B519" s="2">
        <v>8.4789317203301628</v>
      </c>
      <c r="C519" s="2">
        <v>10.966227050484957</v>
      </c>
      <c r="D519" s="2">
        <v>13.254768182562151</v>
      </c>
      <c r="E519" s="2">
        <v>15.091781845478236</v>
      </c>
      <c r="F519" s="2">
        <v>16.892556688578654</v>
      </c>
      <c r="G519" s="2">
        <v>16.961222988032688</v>
      </c>
      <c r="H519" s="2">
        <v>18.523203737218122</v>
      </c>
    </row>
    <row r="520" spans="1:8" x14ac:dyDescent="0.2">
      <c r="A520" s="16">
        <f>DATE(2020,8,21)</f>
        <v>44064</v>
      </c>
      <c r="B520" s="2">
        <v>8.4069428998170714</v>
      </c>
      <c r="C520" s="2">
        <v>10.974515372127659</v>
      </c>
      <c r="D520" s="2">
        <v>13.267699777238184</v>
      </c>
      <c r="E520" s="2">
        <v>15.129395207139718</v>
      </c>
      <c r="F520" s="2">
        <v>16.934269996446982</v>
      </c>
      <c r="G520" s="2">
        <v>17.003093702901694</v>
      </c>
      <c r="H520" s="2">
        <v>18.56867607425723</v>
      </c>
    </row>
    <row r="521" spans="1:8" x14ac:dyDescent="0.2">
      <c r="A521" s="16">
        <f>DATE(2020,8,24)</f>
        <v>44067</v>
      </c>
      <c r="B521" s="2">
        <v>8.4280538168123744</v>
      </c>
      <c r="C521" s="2">
        <v>10.98280431284404</v>
      </c>
      <c r="D521" s="2">
        <v>13.280632848462504</v>
      </c>
      <c r="E521" s="2">
        <v>15.167020861294667</v>
      </c>
      <c r="F521" s="2">
        <v>16.975998189780238</v>
      </c>
      <c r="G521" s="2">
        <v>17.044979406984396</v>
      </c>
      <c r="H521" s="2">
        <v>18.614165857107533</v>
      </c>
    </row>
    <row r="522" spans="1:8" x14ac:dyDescent="0.2">
      <c r="A522" s="16">
        <f>DATE(2020,8,25)</f>
        <v>44068</v>
      </c>
      <c r="B522" s="2">
        <v>8.4732038754659076</v>
      </c>
      <c r="C522" s="2">
        <v>10.991093872680423</v>
      </c>
      <c r="D522" s="2">
        <v>13.293567396403795</v>
      </c>
      <c r="E522" s="2">
        <v>15.204658811960424</v>
      </c>
      <c r="F522" s="2">
        <v>17.017741273890351</v>
      </c>
      <c r="G522" s="2">
        <v>17.086880105646763</v>
      </c>
      <c r="H522" s="2">
        <v>18.659673092462302</v>
      </c>
    </row>
    <row r="523" spans="1:8" x14ac:dyDescent="0.2">
      <c r="A523" s="16">
        <f>DATE(2020,8,26)</f>
        <v>44069</v>
      </c>
      <c r="B523" s="2">
        <v>8.3316895045109085</v>
      </c>
      <c r="C523" s="2">
        <v>10.999384051683014</v>
      </c>
      <c r="D523" s="2">
        <v>13.306503421230653</v>
      </c>
      <c r="E523" s="2">
        <v>15.2423090631556</v>
      </c>
      <c r="F523" s="2">
        <v>17.059499254091069</v>
      </c>
      <c r="G523" s="2">
        <v>17.128795804256615</v>
      </c>
      <c r="H523" s="2">
        <v>18.705197787017248</v>
      </c>
    </row>
    <row r="524" spans="1:8" x14ac:dyDescent="0.2">
      <c r="A524" s="16">
        <f>DATE(2020,8,27)</f>
        <v>44070</v>
      </c>
      <c r="B524" s="2">
        <v>8.3386935013397103</v>
      </c>
      <c r="C524" s="2">
        <v>11.007674849898065</v>
      </c>
      <c r="D524" s="2">
        <v>13.31944092311168</v>
      </c>
      <c r="E524" s="2">
        <v>15.279971618900158</v>
      </c>
      <c r="F524" s="2">
        <v>17.101272135698121</v>
      </c>
      <c r="G524" s="2">
        <v>17.170726508183787</v>
      </c>
      <c r="H524" s="2">
        <v>18.750739947470763</v>
      </c>
    </row>
    <row r="525" spans="1:8" x14ac:dyDescent="0.2">
      <c r="A525" s="16">
        <f>DATE(2020,8,28)</f>
        <v>44071</v>
      </c>
      <c r="B525" s="2">
        <v>8.8394397039962094</v>
      </c>
      <c r="C525" s="2">
        <v>11.015966267371825</v>
      </c>
      <c r="D525" s="2">
        <v>13.332379902215562</v>
      </c>
      <c r="E525" s="2">
        <v>15.317646483215364</v>
      </c>
      <c r="F525" s="2">
        <v>17.143059924029071</v>
      </c>
      <c r="G525" s="2">
        <v>17.212672222799984</v>
      </c>
      <c r="H525" s="2">
        <v>18.796299580523733</v>
      </c>
    </row>
    <row r="526" spans="1:8" x14ac:dyDescent="0.2">
      <c r="A526" s="16">
        <f>DATE(2020,8,31)</f>
        <v>44074</v>
      </c>
      <c r="B526" s="2">
        <v>8.5719325313296846</v>
      </c>
      <c r="C526" s="2">
        <v>11.024258304150546</v>
      </c>
      <c r="D526" s="2">
        <v>13.345320358710966</v>
      </c>
      <c r="E526" s="2">
        <v>15.35533366012387</v>
      </c>
      <c r="F526" s="2">
        <v>17.184862624403486</v>
      </c>
      <c r="G526" s="2">
        <v>17.254632953478911</v>
      </c>
      <c r="H526" s="2">
        <v>18.841876692879755</v>
      </c>
    </row>
    <row r="527" spans="1:8" x14ac:dyDescent="0.2">
      <c r="A527" s="16">
        <f>DATE(2020,9,1)</f>
        <v>44075</v>
      </c>
      <c r="B527" s="2">
        <v>8.9897981048452582</v>
      </c>
      <c r="C527" s="2">
        <v>11.032550960280485</v>
      </c>
      <c r="D527" s="2">
        <v>13.358262292766554</v>
      </c>
      <c r="E527" s="2">
        <v>15.420889303073482</v>
      </c>
      <c r="F527" s="2">
        <v>17.25497903828359</v>
      </c>
      <c r="G527" s="2">
        <v>17.324924382632446</v>
      </c>
      <c r="H527" s="2">
        <v>18.91617100624854</v>
      </c>
    </row>
    <row r="528" spans="1:8" x14ac:dyDescent="0.2">
      <c r="A528" s="16">
        <f>DATE(2020,9,2)</f>
        <v>44076</v>
      </c>
      <c r="B528" s="2">
        <v>8.8512812071093627</v>
      </c>
      <c r="C528" s="2">
        <v>11.04084423580789</v>
      </c>
      <c r="D528" s="2">
        <v>13.371205704551061</v>
      </c>
      <c r="E528" s="2">
        <v>15.486482200844232</v>
      </c>
      <c r="F528" s="2">
        <v>17.325137405632663</v>
      </c>
      <c r="G528" s="2">
        <v>17.395257949865204</v>
      </c>
      <c r="H528" s="2">
        <v>18.990511764903719</v>
      </c>
    </row>
    <row r="529" spans="1:8" x14ac:dyDescent="0.2">
      <c r="A529" s="16">
        <f>DATE(2020,9,3)</f>
        <v>44077</v>
      </c>
      <c r="B529" s="2">
        <v>8.6370756374281932</v>
      </c>
      <c r="C529" s="2">
        <v>11.049138130779035</v>
      </c>
      <c r="D529" s="2">
        <v>13.384150594233214</v>
      </c>
      <c r="E529" s="2">
        <v>15.552112374607786</v>
      </c>
      <c r="F529" s="2">
        <v>17.395337751553107</v>
      </c>
      <c r="G529" s="2">
        <v>17.465633680437985</v>
      </c>
      <c r="H529" s="2">
        <v>19.064898997880686</v>
      </c>
    </row>
    <row r="530" spans="1:8" x14ac:dyDescent="0.2">
      <c r="A530" s="16">
        <f>DATE(2020,9,4)</f>
        <v>44078</v>
      </c>
      <c r="B530" s="2">
        <v>8.7997009253785397</v>
      </c>
      <c r="C530" s="2">
        <v>11.057432645240196</v>
      </c>
      <c r="D530" s="2">
        <v>13.397096961981747</v>
      </c>
      <c r="E530" s="2">
        <v>15.617779845547821</v>
      </c>
      <c r="F530" s="2">
        <v>17.465580101162438</v>
      </c>
      <c r="G530" s="2">
        <v>17.536051599626724</v>
      </c>
      <c r="H530" s="2">
        <v>19.139332734232983</v>
      </c>
    </row>
    <row r="531" spans="1:8" x14ac:dyDescent="0.2">
      <c r="A531" s="16">
        <f>DATE(2020,9,8)</f>
        <v>44082</v>
      </c>
      <c r="B531" s="2">
        <v>8.6070811199353336</v>
      </c>
      <c r="C531" s="2">
        <v>11.065727779237644</v>
      </c>
      <c r="D531" s="2">
        <v>13.410044807965461</v>
      </c>
      <c r="E531" s="2">
        <v>15.683484634860068</v>
      </c>
      <c r="F531" s="2">
        <v>17.535864479593123</v>
      </c>
      <c r="G531" s="2">
        <v>17.606511732722517</v>
      </c>
      <c r="H531" s="2">
        <v>19.213813003032332</v>
      </c>
    </row>
    <row r="532" spans="1:8" x14ac:dyDescent="0.2">
      <c r="A532" s="16">
        <f>DATE(2020,9,9)</f>
        <v>44083</v>
      </c>
      <c r="B532" s="2">
        <v>8.9299178890193112</v>
      </c>
      <c r="C532" s="2">
        <v>11.074023532817655</v>
      </c>
      <c r="D532" s="2">
        <v>13.422994132353105</v>
      </c>
      <c r="E532" s="2">
        <v>15.749226763752301</v>
      </c>
      <c r="F532" s="2">
        <v>17.606190911992691</v>
      </c>
      <c r="G532" s="2">
        <v>17.677014105031638</v>
      </c>
      <c r="H532" s="2">
        <v>19.288339833368596</v>
      </c>
    </row>
    <row r="533" spans="1:8" x14ac:dyDescent="0.2">
      <c r="A533" s="16">
        <f>DATE(2020,9,10)</f>
        <v>44084</v>
      </c>
      <c r="B533" s="2">
        <v>8.5205303173149005</v>
      </c>
      <c r="C533" s="2">
        <v>11.082319906026482</v>
      </c>
      <c r="D533" s="2">
        <v>13.435944935313504</v>
      </c>
      <c r="E533" s="2">
        <v>15.815006253444341</v>
      </c>
      <c r="F533" s="2">
        <v>17.676559423523731</v>
      </c>
      <c r="G533" s="2">
        <v>17.747558741875501</v>
      </c>
      <c r="H533" s="2">
        <v>19.362913254349845</v>
      </c>
    </row>
    <row r="534" spans="1:8" x14ac:dyDescent="0.2">
      <c r="A534" s="16">
        <f>DATE(2020,9,11)</f>
        <v>44085</v>
      </c>
      <c r="B534" s="2">
        <v>8.4986378808994179</v>
      </c>
      <c r="C534" s="2">
        <v>11.090616898910444</v>
      </c>
      <c r="D534" s="2">
        <v>13.448897217015476</v>
      </c>
      <c r="E534" s="2">
        <v>15.880823125168098</v>
      </c>
      <c r="F534" s="2">
        <v>17.746970039363873</v>
      </c>
      <c r="G534" s="2">
        <v>17.818145668590724</v>
      </c>
      <c r="H534" s="2">
        <v>19.437533295102359</v>
      </c>
    </row>
    <row r="535" spans="1:8" x14ac:dyDescent="0.2">
      <c r="A535" s="16">
        <f>DATE(2020,9,14)</f>
        <v>44088</v>
      </c>
      <c r="B535" s="2">
        <v>8.9400182855761123</v>
      </c>
      <c r="C535" s="2">
        <v>11.09891451151579</v>
      </c>
      <c r="D535" s="2">
        <v>13.461850977627886</v>
      </c>
      <c r="E535" s="2">
        <v>15.946677400167486</v>
      </c>
      <c r="F535" s="2">
        <v>17.81742278470584</v>
      </c>
      <c r="G535" s="2">
        <v>17.888774910529094</v>
      </c>
      <c r="H535" s="2">
        <v>19.512199984770607</v>
      </c>
    </row>
    <row r="536" spans="1:8" x14ac:dyDescent="0.2">
      <c r="A536" s="16">
        <f>DATE(2020,9,15)</f>
        <v>44089</v>
      </c>
      <c r="B536" s="2">
        <v>8.9025548166626898</v>
      </c>
      <c r="C536" s="2">
        <v>11.107212743888839</v>
      </c>
      <c r="D536" s="2">
        <v>13.47480621731958</v>
      </c>
      <c r="E536" s="2">
        <v>16.01256909969857</v>
      </c>
      <c r="F536" s="2">
        <v>17.887917684757369</v>
      </c>
      <c r="G536" s="2">
        <v>17.959446493057584</v>
      </c>
      <c r="H536" s="2">
        <v>19.586913352517278</v>
      </c>
    </row>
    <row r="537" spans="1:8" x14ac:dyDescent="0.2">
      <c r="A537" s="16">
        <f>DATE(2020,9,16)</f>
        <v>44090</v>
      </c>
      <c r="B537" s="2">
        <v>8.7933696288101437</v>
      </c>
      <c r="C537" s="2">
        <v>11.115511596075867</v>
      </c>
      <c r="D537" s="2">
        <v>13.48776293625944</v>
      </c>
      <c r="E537" s="2">
        <v>16.078498245029426</v>
      </c>
      <c r="F537" s="2">
        <v>17.958454764741337</v>
      </c>
      <c r="G537" s="2">
        <v>18.030160441558429</v>
      </c>
      <c r="H537" s="2">
        <v>19.661673427523297</v>
      </c>
    </row>
    <row r="538" spans="1:8" x14ac:dyDescent="0.2">
      <c r="A538" s="16">
        <f>DATE(2020,9,17)</f>
        <v>44091</v>
      </c>
      <c r="B538" s="2">
        <v>8.8512812071093858</v>
      </c>
      <c r="C538" s="2">
        <v>11.123811068123167</v>
      </c>
      <c r="D538" s="2">
        <v>13.500721134616377</v>
      </c>
      <c r="E538" s="2">
        <v>16.144464857440255</v>
      </c>
      <c r="F538" s="2">
        <v>18.02903404989571</v>
      </c>
      <c r="G538" s="2">
        <v>18.100916781429021</v>
      </c>
      <c r="H538" s="2">
        <v>19.736480238987841</v>
      </c>
    </row>
    <row r="539" spans="1:8" x14ac:dyDescent="0.2">
      <c r="A539" s="16">
        <f>DATE(2020,9,18)</f>
        <v>44092</v>
      </c>
      <c r="B539" s="2">
        <v>8.3536511894826582</v>
      </c>
      <c r="C539" s="2">
        <v>11.13211116007704</v>
      </c>
      <c r="D539" s="2">
        <v>13.513680812559302</v>
      </c>
      <c r="E539" s="2">
        <v>16.210468958223334</v>
      </c>
      <c r="F539" s="2">
        <v>18.099655565473505</v>
      </c>
      <c r="G539" s="2">
        <v>18.171715538082012</v>
      </c>
      <c r="H539" s="2">
        <v>19.811333816128318</v>
      </c>
    </row>
    <row r="540" spans="1:8" x14ac:dyDescent="0.2">
      <c r="A540" s="16">
        <f>DATE(2020,9,21)</f>
        <v>44095</v>
      </c>
      <c r="B540" s="2">
        <v>8.0071610921251377</v>
      </c>
      <c r="C540" s="2">
        <v>11.140411871983803</v>
      </c>
      <c r="D540" s="2">
        <v>13.52664197025717</v>
      </c>
      <c r="E540" s="2">
        <v>16.276510568683044</v>
      </c>
      <c r="F540" s="2">
        <v>18.170319336742914</v>
      </c>
      <c r="G540" s="2">
        <v>18.242556736945279</v>
      </c>
      <c r="H540" s="2">
        <v>19.886234188180406</v>
      </c>
    </row>
    <row r="541" spans="1:8" x14ac:dyDescent="0.2">
      <c r="A541" s="16">
        <f>DATE(2020,9,22)</f>
        <v>44096</v>
      </c>
      <c r="B541" s="2">
        <v>8.0783288226144787</v>
      </c>
      <c r="C541" s="2">
        <v>11.148713203889749</v>
      </c>
      <c r="D541" s="2">
        <v>13.53960460787893</v>
      </c>
      <c r="E541" s="2">
        <v>16.34258971013589</v>
      </c>
      <c r="F541" s="2">
        <v>18.241025388987197</v>
      </c>
      <c r="G541" s="2">
        <v>18.313440403461946</v>
      </c>
      <c r="H541" s="2">
        <v>19.961181384398085</v>
      </c>
    </row>
    <row r="542" spans="1:8" x14ac:dyDescent="0.2">
      <c r="A542" s="16">
        <f>DATE(2020,9,23)</f>
        <v>44097</v>
      </c>
      <c r="B542" s="2">
        <v>7.9044852685569822</v>
      </c>
      <c r="C542" s="2">
        <v>11.157015155841178</v>
      </c>
      <c r="D542" s="2">
        <v>13.552568725593559</v>
      </c>
      <c r="E542" s="2">
        <v>16.408706403910479</v>
      </c>
      <c r="F542" s="2">
        <v>18.311773747504766</v>
      </c>
      <c r="G542" s="2">
        <v>18.384366563090371</v>
      </c>
      <c r="H542" s="2">
        <v>20.036175434053604</v>
      </c>
    </row>
    <row r="543" spans="1:8" x14ac:dyDescent="0.2">
      <c r="A543" s="16">
        <f>DATE(2020,9,24)</f>
        <v>44098</v>
      </c>
      <c r="B543" s="2">
        <v>7.9554225279800939</v>
      </c>
      <c r="C543" s="2">
        <v>11.165317727884405</v>
      </c>
      <c r="D543" s="2">
        <v>13.565534323570082</v>
      </c>
      <c r="E543" s="2">
        <v>16.474860671347557</v>
      </c>
      <c r="F543" s="2">
        <v>18.382564437609194</v>
      </c>
      <c r="G543" s="2">
        <v>18.455335241304226</v>
      </c>
      <c r="H543" s="2">
        <v>20.111216366437535</v>
      </c>
    </row>
    <row r="544" spans="1:8" x14ac:dyDescent="0.2">
      <c r="A544" s="16">
        <f>DATE(2020,9,25)</f>
        <v>44099</v>
      </c>
      <c r="B544" s="2">
        <v>7.8550220141162308</v>
      </c>
      <c r="C544" s="2">
        <v>11.173620920065751</v>
      </c>
      <c r="D544" s="2">
        <v>13.578501401977494</v>
      </c>
      <c r="E544" s="2">
        <v>16.541052533799917</v>
      </c>
      <c r="F544" s="2">
        <v>18.453397484629107</v>
      </c>
      <c r="G544" s="2">
        <v>18.526346463592368</v>
      </c>
      <c r="H544" s="2">
        <v>20.186304210858673</v>
      </c>
    </row>
    <row r="545" spans="1:8" x14ac:dyDescent="0.2">
      <c r="A545" s="16">
        <f>DATE(2020,9,28)</f>
        <v>44102</v>
      </c>
      <c r="B545" s="2">
        <v>7.576276790040759</v>
      </c>
      <c r="C545" s="2">
        <v>11.181924732431558</v>
      </c>
      <c r="D545" s="2">
        <v>13.591469960984837</v>
      </c>
      <c r="E545" s="2">
        <v>16.607282012632574</v>
      </c>
      <c r="F545" s="2">
        <v>18.524272913908391</v>
      </c>
      <c r="G545" s="2">
        <v>18.597400255458997</v>
      </c>
      <c r="H545" s="2">
        <v>20.261438996644255</v>
      </c>
    </row>
    <row r="546" spans="1:8" x14ac:dyDescent="0.2">
      <c r="A546" s="16">
        <f>DATE(2020,9,29)</f>
        <v>44103</v>
      </c>
      <c r="B546" s="2">
        <v>7.4469798429326097</v>
      </c>
      <c r="C546" s="2">
        <v>11.19022916502812</v>
      </c>
      <c r="D546" s="2">
        <v>13.604440000761175</v>
      </c>
      <c r="E546" s="2">
        <v>16.673549129222675</v>
      </c>
      <c r="F546" s="2">
        <v>18.595190750806044</v>
      </c>
      <c r="G546" s="2">
        <v>18.66849664242358</v>
      </c>
      <c r="H546" s="2">
        <v>20.336620753139776</v>
      </c>
    </row>
    <row r="547" spans="1:8" x14ac:dyDescent="0.2">
      <c r="A547" s="16">
        <f>DATE(2020,9,30)</f>
        <v>44104</v>
      </c>
      <c r="B547" s="2">
        <v>7.7136263549718587</v>
      </c>
      <c r="C547" s="2">
        <v>11.198534217901779</v>
      </c>
      <c r="D547" s="2">
        <v>13.617411521475574</v>
      </c>
      <c r="E547" s="2">
        <v>16.739853904959489</v>
      </c>
      <c r="F547" s="2">
        <v>18.66615102069624</v>
      </c>
      <c r="G547" s="2">
        <v>18.739635650020904</v>
      </c>
      <c r="H547" s="2">
        <v>20.411849509709135</v>
      </c>
    </row>
    <row r="548" spans="1:8" x14ac:dyDescent="0.2">
      <c r="A548" s="16">
        <f>DATE(2020,10,1)</f>
        <v>44105</v>
      </c>
      <c r="B548" s="2">
        <v>7.9738129659811419</v>
      </c>
      <c r="C548" s="2">
        <v>11.206839891098852</v>
      </c>
      <c r="D548" s="2">
        <v>13.630384523297122</v>
      </c>
      <c r="E548" s="2">
        <v>16.80729910234291</v>
      </c>
      <c r="F548" s="2">
        <v>18.738274719802359</v>
      </c>
      <c r="G548" s="2">
        <v>18.811938970076113</v>
      </c>
      <c r="H548" s="2">
        <v>20.488262787657362</v>
      </c>
    </row>
    <row r="549" spans="1:8" x14ac:dyDescent="0.2">
      <c r="A549" s="16">
        <f>DATE(2020,10,2)</f>
        <v>44106</v>
      </c>
      <c r="B549" s="2">
        <v>7.6445064032163224</v>
      </c>
      <c r="C549" s="2">
        <v>11.215146184665681</v>
      </c>
      <c r="D549" s="2">
        <v>13.643359006394951</v>
      </c>
      <c r="E549" s="2">
        <v>16.874783265465101</v>
      </c>
      <c r="F549" s="2">
        <v>18.810442254727946</v>
      </c>
      <c r="G549" s="2">
        <v>18.884286317301036</v>
      </c>
      <c r="H549" s="2">
        <v>20.56472455741989</v>
      </c>
    </row>
    <row r="550" spans="1:8" x14ac:dyDescent="0.2">
      <c r="A550" s="16">
        <f>DATE(2020,10,5)</f>
        <v>44109</v>
      </c>
      <c r="B550" s="2">
        <v>8.1244681463568345</v>
      </c>
      <c r="C550" s="2">
        <v>11.223453098648607</v>
      </c>
      <c r="D550" s="2">
        <v>13.65633497093819</v>
      </c>
      <c r="E550" s="2">
        <v>16.942306416838068</v>
      </c>
      <c r="F550" s="2">
        <v>18.882653652115835</v>
      </c>
      <c r="G550" s="2">
        <v>18.956677718504842</v>
      </c>
      <c r="H550" s="2">
        <v>20.641234849769607</v>
      </c>
    </row>
    <row r="551" spans="1:8" x14ac:dyDescent="0.2">
      <c r="A551" s="16">
        <f>DATE(2020,10,6)</f>
        <v>44110</v>
      </c>
      <c r="B551" s="2">
        <v>8.0673084095250758</v>
      </c>
      <c r="C551" s="2">
        <v>11.231760633093947</v>
      </c>
      <c r="D551" s="2">
        <v>13.669312417095989</v>
      </c>
      <c r="E551" s="2">
        <v>17.009868578986897</v>
      </c>
      <c r="F551" s="2">
        <v>18.954908938625014</v>
      </c>
      <c r="G551" s="2">
        <v>19.029113200513038</v>
      </c>
      <c r="H551" s="2">
        <v>20.717793695498887</v>
      </c>
    </row>
    <row r="552" spans="1:8" x14ac:dyDescent="0.2">
      <c r="A552" s="16">
        <f>DATE(2020,10,7)</f>
        <v>44111</v>
      </c>
      <c r="B552" s="2">
        <v>8.2635588178442418</v>
      </c>
      <c r="C552" s="2">
        <v>11.240068788048063</v>
      </c>
      <c r="D552" s="2">
        <v>13.682291345037534</v>
      </c>
      <c r="E552" s="2">
        <v>17.077469774449614</v>
      </c>
      <c r="F552" s="2">
        <v>19.027208140930728</v>
      </c>
      <c r="G552" s="2">
        <v>19.10159279016743</v>
      </c>
      <c r="H552" s="2">
        <v>20.794401125419704</v>
      </c>
    </row>
    <row r="553" spans="1:8" x14ac:dyDescent="0.2">
      <c r="A553" s="16">
        <f>DATE(2020,10,8)</f>
        <v>44112</v>
      </c>
      <c r="B553" s="2">
        <v>8.4749845526258305</v>
      </c>
      <c r="C553" s="2">
        <v>11.248377563557298</v>
      </c>
      <c r="D553" s="2">
        <v>13.695271754932016</v>
      </c>
      <c r="E553" s="2">
        <v>17.145110025777299</v>
      </c>
      <c r="F553" s="2">
        <v>19.099551285724402</v>
      </c>
      <c r="G553" s="2">
        <v>19.17411651432619</v>
      </c>
      <c r="H553" s="2">
        <v>20.871057170363528</v>
      </c>
    </row>
    <row r="554" spans="1:8" x14ac:dyDescent="0.2">
      <c r="A554" s="16">
        <f>DATE(2020,10,9)</f>
        <v>44113</v>
      </c>
      <c r="B554" s="2">
        <v>8.8209503394862896</v>
      </c>
      <c r="C554" s="2">
        <v>11.256686959668016</v>
      </c>
      <c r="D554" s="2">
        <v>13.708253646948632</v>
      </c>
      <c r="E554" s="2">
        <v>17.212789355534074</v>
      </c>
      <c r="F554" s="2">
        <v>19.171938399713696</v>
      </c>
      <c r="G554" s="2">
        <v>19.246684399863835</v>
      </c>
      <c r="H554" s="2">
        <v>20.947761861181434</v>
      </c>
    </row>
    <row r="555" spans="1:8" x14ac:dyDescent="0.2">
      <c r="A555" s="16">
        <f>DATE(2020,10,13)</f>
        <v>44117</v>
      </c>
      <c r="B555" s="2">
        <v>8.7942896453427224</v>
      </c>
      <c r="C555" s="2">
        <v>11.264996976426556</v>
      </c>
      <c r="D555" s="2">
        <v>13.721237021256627</v>
      </c>
      <c r="E555" s="2">
        <v>17.280507786297083</v>
      </c>
      <c r="F555" s="2">
        <v>19.244369509622494</v>
      </c>
      <c r="G555" s="2">
        <v>19.319296473671255</v>
      </c>
      <c r="H555" s="2">
        <v>21.024515228744068</v>
      </c>
    </row>
    <row r="556" spans="1:8" x14ac:dyDescent="0.2">
      <c r="A556" s="16">
        <f>DATE(2020,10,14)</f>
        <v>44118</v>
      </c>
      <c r="B556" s="2">
        <v>8.9833777744188659</v>
      </c>
      <c r="C556" s="2">
        <v>11.273307613879281</v>
      </c>
      <c r="D556" s="2">
        <v>13.734221878025243</v>
      </c>
      <c r="E556" s="2">
        <v>17.3482653406565</v>
      </c>
      <c r="F556" s="2">
        <v>19.316844642190944</v>
      </c>
      <c r="G556" s="2">
        <v>19.39195276265573</v>
      </c>
      <c r="H556" s="2">
        <v>21.101317303941624</v>
      </c>
    </row>
    <row r="557" spans="1:8" x14ac:dyDescent="0.2">
      <c r="A557" s="16">
        <f>DATE(2020,10,15)</f>
        <v>44119</v>
      </c>
      <c r="B557" s="2">
        <v>9.0289828950132378</v>
      </c>
      <c r="C557" s="2">
        <v>11.281618872072553</v>
      </c>
      <c r="D557" s="2">
        <v>13.747208217423745</v>
      </c>
      <c r="E557" s="2">
        <v>17.41606204121555</v>
      </c>
      <c r="F557" s="2">
        <v>19.389363824175398</v>
      </c>
      <c r="G557" s="2">
        <v>19.464653293740898</v>
      </c>
      <c r="H557" s="2">
        <v>21.17816811768396</v>
      </c>
    </row>
    <row r="558" spans="1:8" x14ac:dyDescent="0.2">
      <c r="A558" s="16">
        <f>DATE(2020,10,16)</f>
        <v>44120</v>
      </c>
      <c r="B558" s="2">
        <v>9.019931119450586</v>
      </c>
      <c r="C558" s="2">
        <v>11.289930751052735</v>
      </c>
      <c r="D558" s="2">
        <v>13.76019603962142</v>
      </c>
      <c r="E558" s="2">
        <v>17.483897910590549</v>
      </c>
      <c r="F558" s="2">
        <v>19.461927082348531</v>
      </c>
      <c r="G558" s="2">
        <v>19.537398093866788</v>
      </c>
      <c r="H558" s="2">
        <v>21.255067700900533</v>
      </c>
    </row>
    <row r="559" spans="1:8" x14ac:dyDescent="0.2">
      <c r="A559" s="16">
        <f>DATE(2020,10,19)</f>
        <v>44123</v>
      </c>
      <c r="B559" s="2">
        <v>8.9923009455199718</v>
      </c>
      <c r="C559" s="2">
        <v>11.298243250866191</v>
      </c>
      <c r="D559" s="2">
        <v>13.773185344787597</v>
      </c>
      <c r="E559" s="2">
        <v>17.551772971410863</v>
      </c>
      <c r="F559" s="2">
        <v>19.53453444349924</v>
      </c>
      <c r="G559" s="2">
        <v>19.610187189989858</v>
      </c>
      <c r="H559" s="2">
        <v>21.332016084540406</v>
      </c>
    </row>
    <row r="560" spans="1:8" x14ac:dyDescent="0.2">
      <c r="A560" s="16">
        <f>DATE(2020,10,20)</f>
        <v>44124</v>
      </c>
      <c r="B560" s="2">
        <v>9.1976130220526855</v>
      </c>
      <c r="C560" s="2">
        <v>11.306556371559306</v>
      </c>
      <c r="D560" s="2">
        <v>13.786176133091589</v>
      </c>
      <c r="E560" s="2">
        <v>17.619687246318929</v>
      </c>
      <c r="F560" s="2">
        <v>19.607185934432735</v>
      </c>
      <c r="G560" s="2">
        <v>19.68302060908298</v>
      </c>
      <c r="H560" s="2">
        <v>21.409013299572301</v>
      </c>
    </row>
    <row r="561" spans="1:8" x14ac:dyDescent="0.2">
      <c r="A561" s="16">
        <f>DATE(2020,10,21)</f>
        <v>44125</v>
      </c>
      <c r="B561" s="2">
        <v>9.2739150383529978</v>
      </c>
      <c r="C561" s="2">
        <v>11.314870113178443</v>
      </c>
      <c r="D561" s="2">
        <v>13.799168404702744</v>
      </c>
      <c r="E561" s="2">
        <v>17.687640757970247</v>
      </c>
      <c r="F561" s="2">
        <v>19.679881581970516</v>
      </c>
      <c r="G561" s="2">
        <v>19.755898378135427</v>
      </c>
      <c r="H561" s="2">
        <v>21.486059376984581</v>
      </c>
    </row>
    <row r="562" spans="1:8" x14ac:dyDescent="0.2">
      <c r="A562" s="16">
        <f>DATE(2020,10,22)</f>
        <v>44126</v>
      </c>
      <c r="B562" s="2">
        <v>9.0164587989888254</v>
      </c>
      <c r="C562" s="2">
        <v>11.323184475769965</v>
      </c>
      <c r="D562" s="2">
        <v>13.81216215979042</v>
      </c>
      <c r="E562" s="2">
        <v>17.755633529033442</v>
      </c>
      <c r="F562" s="2">
        <v>19.752621412950354</v>
      </c>
      <c r="G562" s="2">
        <v>19.828820524152913</v>
      </c>
      <c r="H562" s="2">
        <v>21.563154347785265</v>
      </c>
    </row>
    <row r="563" spans="1:8" x14ac:dyDescent="0.2">
      <c r="A563" s="16">
        <f>DATE(2020,10,23)</f>
        <v>44127</v>
      </c>
      <c r="B563" s="2">
        <v>9.0468193445645504</v>
      </c>
      <c r="C563" s="2">
        <v>11.331499459380279</v>
      </c>
      <c r="D563" s="2">
        <v>13.825157398524013</v>
      </c>
      <c r="E563" s="2">
        <v>17.823665582190241</v>
      </c>
      <c r="F563" s="2">
        <v>19.825405454226399</v>
      </c>
      <c r="G563" s="2">
        <v>19.901787074157639</v>
      </c>
      <c r="H563" s="2">
        <v>21.64029824300211</v>
      </c>
    </row>
    <row r="564" spans="1:8" x14ac:dyDescent="0.2">
      <c r="A564" s="16">
        <f>DATE(2020,10,26)</f>
        <v>44130</v>
      </c>
      <c r="B564" s="2">
        <v>8.905849069408367</v>
      </c>
      <c r="C564" s="2">
        <v>11.33981506405577</v>
      </c>
      <c r="D564" s="2">
        <v>13.83815412107292</v>
      </c>
      <c r="E564" s="2">
        <v>17.891736940135395</v>
      </c>
      <c r="F564" s="2">
        <v>19.898233732669013</v>
      </c>
      <c r="G564" s="2">
        <v>19.97479805518816</v>
      </c>
      <c r="H564" s="2">
        <v>21.717491093682462</v>
      </c>
    </row>
    <row r="565" spans="1:8" x14ac:dyDescent="0.2">
      <c r="A565" s="16">
        <f>DATE(2020,10,27)</f>
        <v>44131</v>
      </c>
      <c r="B565" s="2">
        <v>8.9738115810099828</v>
      </c>
      <c r="C565" s="2">
        <v>11.348131289842822</v>
      </c>
      <c r="D565" s="2">
        <v>13.851152327606563</v>
      </c>
      <c r="E565" s="2">
        <v>17.959847625576852</v>
      </c>
      <c r="F565" s="2">
        <v>19.971106275165006</v>
      </c>
      <c r="G565" s="2">
        <v>20.047853494299584</v>
      </c>
      <c r="H565" s="2">
        <v>21.794732930893446</v>
      </c>
    </row>
    <row r="566" spans="1:8" x14ac:dyDescent="0.2">
      <c r="A566" s="16">
        <f>DATE(2020,10,28)</f>
        <v>44132</v>
      </c>
      <c r="B566" s="2">
        <v>8.5248039424985276</v>
      </c>
      <c r="C566" s="2">
        <v>11.356448136787822</v>
      </c>
      <c r="D566" s="2">
        <v>13.864152018294407</v>
      </c>
      <c r="E566" s="2">
        <v>18.027997661235641</v>
      </c>
      <c r="F566" s="2">
        <v>20.044023108617459</v>
      </c>
      <c r="G566" s="2">
        <v>20.120953418563481</v>
      </c>
      <c r="H566" s="2">
        <v>21.872023785721883</v>
      </c>
    </row>
    <row r="567" spans="1:8" x14ac:dyDescent="0.2">
      <c r="A567" s="16">
        <f>DATE(2020,10,29)</f>
        <v>44133</v>
      </c>
      <c r="B567" s="2">
        <v>8.5627125807019144</v>
      </c>
      <c r="C567" s="2">
        <v>11.364765604937155</v>
      </c>
      <c r="D567" s="2">
        <v>13.87715319330589</v>
      </c>
      <c r="E567" s="2">
        <v>18.096187069845946</v>
      </c>
      <c r="F567" s="2">
        <v>20.116984259945813</v>
      </c>
      <c r="G567" s="2">
        <v>20.194097855067895</v>
      </c>
      <c r="H567" s="2">
        <v>21.949363689274314</v>
      </c>
    </row>
    <row r="568" spans="1:8" x14ac:dyDescent="0.2">
      <c r="A568" s="16">
        <f>DATE(2020,10,30)</f>
        <v>44134</v>
      </c>
      <c r="B568" s="2">
        <v>8.1460638032456067</v>
      </c>
      <c r="C568" s="2">
        <v>11.373083694337248</v>
      </c>
      <c r="D568" s="2">
        <v>13.890155852810503</v>
      </c>
      <c r="E568" s="2">
        <v>18.164415874155051</v>
      </c>
      <c r="F568" s="2">
        <v>20.1899897560859</v>
      </c>
      <c r="G568" s="2">
        <v>20.267286830917342</v>
      </c>
      <c r="H568" s="2">
        <v>22.026752672677041</v>
      </c>
    </row>
    <row r="569" spans="1:8" x14ac:dyDescent="0.2">
      <c r="A569" s="16">
        <f>DATE(2020,11,3)</f>
        <v>44138</v>
      </c>
      <c r="B569" s="2">
        <v>8.4712451305900558</v>
      </c>
      <c r="C569" s="2">
        <v>11.381402405034491</v>
      </c>
      <c r="D569" s="2">
        <v>13.903159996977754</v>
      </c>
      <c r="E569" s="2">
        <v>18.23869321903824</v>
      </c>
      <c r="F569" s="2">
        <v>20.269151937996146</v>
      </c>
      <c r="G569" s="2">
        <v>20.346636625162805</v>
      </c>
      <c r="H569" s="2">
        <v>22.110396656747454</v>
      </c>
    </row>
    <row r="570" spans="1:8" x14ac:dyDescent="0.2">
      <c r="A570" s="16">
        <f>DATE(2020,11,4)</f>
        <v>44139</v>
      </c>
      <c r="B570" s="2">
        <v>9.0967178756443676</v>
      </c>
      <c r="C570" s="2">
        <v>11.389721737075288</v>
      </c>
      <c r="D570" s="2">
        <v>13.916165625977174</v>
      </c>
      <c r="E570" s="2">
        <v>18.313017254153198</v>
      </c>
      <c r="F570" s="2">
        <v>20.348366259448603</v>
      </c>
      <c r="G570" s="2">
        <v>20.426038772712431</v>
      </c>
      <c r="H570" s="2">
        <v>22.194097975098416</v>
      </c>
    </row>
    <row r="571" spans="1:8" x14ac:dyDescent="0.2">
      <c r="A571" s="16">
        <f>DATE(2020,11,5)</f>
        <v>44140</v>
      </c>
      <c r="B571" s="2">
        <v>9.9084296663190408</v>
      </c>
      <c r="C571" s="2">
        <v>11.398041690506044</v>
      </c>
      <c r="D571" s="2">
        <v>13.92917273997829</v>
      </c>
      <c r="E571" s="2">
        <v>18.387388008849069</v>
      </c>
      <c r="F571" s="2">
        <v>20.427632754784565</v>
      </c>
      <c r="G571" s="2">
        <v>20.505493308107802</v>
      </c>
      <c r="H571" s="2">
        <v>22.277856667030036</v>
      </c>
    </row>
    <row r="572" spans="1:8" x14ac:dyDescent="0.2">
      <c r="A572" s="16">
        <f>DATE(2020,11,6)</f>
        <v>44141</v>
      </c>
      <c r="B572" s="2">
        <v>10.165935368937662</v>
      </c>
      <c r="C572" s="2">
        <v>11.40636226537317</v>
      </c>
      <c r="D572" s="2">
        <v>13.942181339150659</v>
      </c>
      <c r="E572" s="2">
        <v>18.461805512493481</v>
      </c>
      <c r="F572" s="2">
        <v>20.506951458367961</v>
      </c>
      <c r="G572" s="2">
        <v>20.585000265913301</v>
      </c>
      <c r="H572" s="2">
        <v>22.361672771869401</v>
      </c>
    </row>
    <row r="573" spans="1:8" x14ac:dyDescent="0.2">
      <c r="A573" s="16">
        <f>DATE(2020,11,9)</f>
        <v>44144</v>
      </c>
      <c r="B573" s="2">
        <v>10.089198075998262</v>
      </c>
      <c r="C573" s="2">
        <v>11.414683461723095</v>
      </c>
      <c r="D573" s="2">
        <v>13.955191423663861</v>
      </c>
      <c r="E573" s="2">
        <v>18.536269794472471</v>
      </c>
      <c r="F573" s="2">
        <v>20.586322404585331</v>
      </c>
      <c r="G573" s="2">
        <v>20.66455968071612</v>
      </c>
      <c r="H573" s="2">
        <v>22.445546328970533</v>
      </c>
    </row>
    <row r="574" spans="1:8" x14ac:dyDescent="0.2">
      <c r="A574" s="16">
        <f>DATE(2020,11,10)</f>
        <v>44145</v>
      </c>
      <c r="B574" s="2">
        <v>9.8391712174510815</v>
      </c>
      <c r="C574" s="2">
        <v>11.423005279602227</v>
      </c>
      <c r="D574" s="2">
        <v>13.968202993687484</v>
      </c>
      <c r="E574" s="2">
        <v>18.610780884190635</v>
      </c>
      <c r="F574" s="2">
        <v>20.665745627845887</v>
      </c>
      <c r="G574" s="2">
        <v>20.744171587126292</v>
      </c>
      <c r="H574" s="2">
        <v>22.529477377714489</v>
      </c>
    </row>
    <row r="575" spans="1:8" x14ac:dyDescent="0.2">
      <c r="A575" s="16">
        <f>DATE(2020,11,11)</f>
        <v>44146</v>
      </c>
      <c r="B575" s="2">
        <v>9.7197471359293122</v>
      </c>
      <c r="C575" s="2">
        <v>11.431327719056995</v>
      </c>
      <c r="D575" s="2">
        <v>13.981216049391154</v>
      </c>
      <c r="E575" s="2">
        <v>18.685338811070906</v>
      </c>
      <c r="F575" s="2">
        <v>20.745221162581419</v>
      </c>
      <c r="G575" s="2">
        <v>20.823836019776596</v>
      </c>
      <c r="H575" s="2">
        <v>22.61346595750917</v>
      </c>
    </row>
    <row r="576" spans="1:8" x14ac:dyDescent="0.2">
      <c r="A576" s="16">
        <f>DATE(2020,11,12)</f>
        <v>44147</v>
      </c>
      <c r="B576" s="2">
        <v>9.3157906295624926</v>
      </c>
      <c r="C576" s="2">
        <v>11.439650780133825</v>
      </c>
      <c r="D576" s="2">
        <v>13.994230590944513</v>
      </c>
      <c r="E576" s="2">
        <v>18.759943604554906</v>
      </c>
      <c r="F576" s="2">
        <v>20.824749043246538</v>
      </c>
      <c r="G576" s="2">
        <v>20.903553013322785</v>
      </c>
      <c r="H576" s="2">
        <v>22.697512107789652</v>
      </c>
    </row>
    <row r="577" spans="1:8" x14ac:dyDescent="0.2">
      <c r="A577" s="16">
        <f>DATE(2020,11,13)</f>
        <v>44148</v>
      </c>
      <c r="B577" s="2">
        <v>9.5658570587132008</v>
      </c>
      <c r="C577" s="2">
        <v>11.44797446287915</v>
      </c>
      <c r="D577" s="2">
        <v>14.007246618517222</v>
      </c>
      <c r="E577" s="2">
        <v>18.834595294102652</v>
      </c>
      <c r="F577" s="2">
        <v>20.904329304318491</v>
      </c>
      <c r="G577" s="2">
        <v>20.983322602443423</v>
      </c>
      <c r="H577" s="2">
        <v>22.78161586801799</v>
      </c>
    </row>
    <row r="578" spans="1:8" x14ac:dyDescent="0.2">
      <c r="A578" s="16">
        <f>DATE(2020,11,16)</f>
        <v>44151</v>
      </c>
      <c r="B578" s="2">
        <v>9.7198460624381866</v>
      </c>
      <c r="C578" s="2">
        <v>11.456298767339401</v>
      </c>
      <c r="D578" s="2">
        <v>14.020264132278948</v>
      </c>
      <c r="E578" s="2">
        <v>18.909293909192627</v>
      </c>
      <c r="F578" s="2">
        <v>20.983961980297149</v>
      </c>
      <c r="G578" s="2">
        <v>21.063144821839909</v>
      </c>
      <c r="H578" s="2">
        <v>22.865777277683222</v>
      </c>
    </row>
    <row r="579" spans="1:8" x14ac:dyDescent="0.2">
      <c r="A579" s="16">
        <f>DATE(2020,11,17)</f>
        <v>44152</v>
      </c>
      <c r="B579" s="2">
        <v>9.8336412256045946</v>
      </c>
      <c r="C579" s="2">
        <v>11.464623693561027</v>
      </c>
      <c r="D579" s="2">
        <v>14.033283132399401</v>
      </c>
      <c r="E579" s="2">
        <v>18.984039479321925</v>
      </c>
      <c r="F579" s="2">
        <v>21.063647105705208</v>
      </c>
      <c r="G579" s="2">
        <v>21.143019706236601</v>
      </c>
      <c r="H579" s="2">
        <v>22.949996376301531</v>
      </c>
    </row>
    <row r="580" spans="1:8" x14ac:dyDescent="0.2">
      <c r="A580" s="16">
        <f>DATE(2020,11,18)</f>
        <v>44153</v>
      </c>
      <c r="B580" s="2">
        <v>9.8336313329537184</v>
      </c>
      <c r="C580" s="2">
        <v>11.472949241590458</v>
      </c>
      <c r="D580" s="2">
        <v>14.046303619048262</v>
      </c>
      <c r="E580" s="2">
        <v>19.05883203400618</v>
      </c>
      <c r="F580" s="2">
        <v>21.143384715088054</v>
      </c>
      <c r="G580" s="2">
        <v>21.222947290380745</v>
      </c>
      <c r="H580" s="2">
        <v>23.034273203416177</v>
      </c>
    </row>
    <row r="581" spans="1:8" x14ac:dyDescent="0.2">
      <c r="A581" s="16">
        <f>DATE(2020,11,19)</f>
        <v>44154</v>
      </c>
      <c r="B581" s="2">
        <v>9.9408775612321865</v>
      </c>
      <c r="C581" s="2">
        <v>11.481275411474146</v>
      </c>
      <c r="D581" s="2">
        <v>14.05932559239529</v>
      </c>
      <c r="E581" s="2">
        <v>19.133671602779543</v>
      </c>
      <c r="F581" s="2">
        <v>21.223174843013862</v>
      </c>
      <c r="G581" s="2">
        <v>21.302927609042509</v>
      </c>
      <c r="H581" s="2">
        <v>23.118607798597491</v>
      </c>
    </row>
    <row r="582" spans="1:8" x14ac:dyDescent="0.2">
      <c r="A582" s="16">
        <f>DATE(2020,11,20)</f>
        <v>44155</v>
      </c>
      <c r="B582" s="2">
        <v>10.058154937511254</v>
      </c>
      <c r="C582" s="2">
        <v>11.489602203258521</v>
      </c>
      <c r="D582" s="2">
        <v>14.072349052610233</v>
      </c>
      <c r="E582" s="2">
        <v>19.208558215194781</v>
      </c>
      <c r="F582" s="2">
        <v>21.303017524073532</v>
      </c>
      <c r="G582" s="2">
        <v>21.382960697014997</v>
      </c>
      <c r="H582" s="2">
        <v>23.203000201442947</v>
      </c>
    </row>
    <row r="583" spans="1:8" x14ac:dyDescent="0.2">
      <c r="A583" s="16">
        <f>DATE(2020,11,23)</f>
        <v>44158</v>
      </c>
      <c r="B583" s="2">
        <v>10.03202844651565</v>
      </c>
      <c r="C583" s="2">
        <v>11.497929616990055</v>
      </c>
      <c r="D583" s="2">
        <v>14.08537399986287</v>
      </c>
      <c r="E583" s="2">
        <v>19.28349190082319</v>
      </c>
      <c r="F583" s="2">
        <v>21.382912792880781</v>
      </c>
      <c r="G583" s="2">
        <v>21.463046589114288</v>
      </c>
      <c r="H583" s="2">
        <v>23.287450451577186</v>
      </c>
    </row>
    <row r="584" spans="1:8" x14ac:dyDescent="0.2">
      <c r="A584" s="16">
        <f>DATE(2020,11,24)</f>
        <v>44159</v>
      </c>
      <c r="B584" s="2">
        <v>10.316926899443546</v>
      </c>
      <c r="C584" s="2">
        <v>11.506257652715179</v>
      </c>
      <c r="D584" s="2">
        <v>14.098400434323</v>
      </c>
      <c r="E584" s="2">
        <v>19.358472689254658</v>
      </c>
      <c r="F584" s="2">
        <v>21.462860684072105</v>
      </c>
      <c r="G584" s="2">
        <v>21.543185320179404</v>
      </c>
      <c r="H584" s="2">
        <v>23.371958588651975</v>
      </c>
    </row>
    <row r="585" spans="1:8" x14ac:dyDescent="0.2">
      <c r="A585" s="16">
        <f>DATE(2020,11,25)</f>
        <v>44160</v>
      </c>
      <c r="B585" s="2">
        <v>10.548276433113868</v>
      </c>
      <c r="C585" s="2">
        <v>11.514586310480368</v>
      </c>
      <c r="D585" s="2">
        <v>14.111428356160417</v>
      </c>
      <c r="E585" s="2">
        <v>19.433500610097699</v>
      </c>
      <c r="F585" s="2">
        <v>21.542861232306819</v>
      </c>
      <c r="G585" s="2">
        <v>21.623376925072389</v>
      </c>
      <c r="H585" s="2">
        <v>23.456524652346268</v>
      </c>
    </row>
    <row r="586" spans="1:8" x14ac:dyDescent="0.2">
      <c r="A586" s="16">
        <f>DATE(2020,11,26)</f>
        <v>44161</v>
      </c>
      <c r="B586" s="2">
        <v>10.66410948236325</v>
      </c>
      <c r="C586" s="2">
        <v>11.522915590332072</v>
      </c>
      <c r="D586" s="2">
        <v>14.124457765544962</v>
      </c>
      <c r="E586" s="2">
        <v>19.508575692979413</v>
      </c>
      <c r="F586" s="2">
        <v>21.622914472267073</v>
      </c>
      <c r="G586" s="2">
        <v>21.703621438678255</v>
      </c>
      <c r="H586" s="2">
        <v>23.541148682366209</v>
      </c>
    </row>
    <row r="587" spans="1:8" x14ac:dyDescent="0.2">
      <c r="A587" s="16">
        <f>DATE(2020,11,27)</f>
        <v>44162</v>
      </c>
      <c r="B587" s="2">
        <v>10.900078883998331</v>
      </c>
      <c r="C587" s="2">
        <v>11.531245492316765</v>
      </c>
      <c r="D587" s="2">
        <v>14.137488662646479</v>
      </c>
      <c r="E587" s="2">
        <v>19.583697967545554</v>
      </c>
      <c r="F587" s="2">
        <v>21.703020438657838</v>
      </c>
      <c r="G587" s="2">
        <v>21.783918895905053</v>
      </c>
      <c r="H587" s="2">
        <v>23.625830718445172</v>
      </c>
    </row>
    <row r="588" spans="1:8" x14ac:dyDescent="0.2">
      <c r="A588" s="16">
        <f>DATE(2020,11,30)</f>
        <v>44165</v>
      </c>
      <c r="B588" s="2">
        <v>10.726561787420152</v>
      </c>
      <c r="C588" s="2">
        <v>11.539576016480924</v>
      </c>
      <c r="D588" s="2">
        <v>14.150521047634834</v>
      </c>
      <c r="E588" s="2">
        <v>19.658867463460481</v>
      </c>
      <c r="F588" s="2">
        <v>21.783179166206978</v>
      </c>
      <c r="G588" s="2">
        <v>21.86426933168384</v>
      </c>
      <c r="H588" s="2">
        <v>23.710570800343778</v>
      </c>
    </row>
    <row r="589" spans="1:8" x14ac:dyDescent="0.2">
      <c r="A589" s="16">
        <f>DATE(2020,12,1)</f>
        <v>44166</v>
      </c>
      <c r="B589" s="2">
        <v>11.074199432280718</v>
      </c>
      <c r="C589" s="2">
        <v>11.547907162871018</v>
      </c>
      <c r="D589" s="2">
        <v>14.163554920679934</v>
      </c>
      <c r="E589" s="2">
        <v>19.756366464482067</v>
      </c>
      <c r="F589" s="2">
        <v>21.886069203069969</v>
      </c>
      <c r="G589" s="2">
        <v>21.967366420794864</v>
      </c>
      <c r="H589" s="2">
        <v>23.818407018233145</v>
      </c>
    </row>
    <row r="590" spans="1:8" x14ac:dyDescent="0.2">
      <c r="A590" s="16">
        <f>DATE(2020,12,2)</f>
        <v>44167</v>
      </c>
      <c r="B590" s="2">
        <v>11.353083153468614</v>
      </c>
      <c r="C590" s="2">
        <v>11.556238931533501</v>
      </c>
      <c r="D590" s="2">
        <v>14.176590281951661</v>
      </c>
      <c r="E590" s="2">
        <v>19.853944908468502</v>
      </c>
      <c r="F590" s="2">
        <v>21.989046167863059</v>
      </c>
      <c r="G590" s="2">
        <v>22.070550729973281</v>
      </c>
      <c r="H590" s="2">
        <v>23.926337234960382</v>
      </c>
    </row>
    <row r="591" spans="1:8" x14ac:dyDescent="0.2">
      <c r="A591" s="16">
        <f>DATE(2020,12,3)</f>
        <v>44168</v>
      </c>
      <c r="B591" s="2">
        <v>11.933940043017355</v>
      </c>
      <c r="C591" s="2">
        <v>11.564571322514873</v>
      </c>
      <c r="D591" s="2">
        <v>14.189627131619954</v>
      </c>
      <c r="E591" s="2">
        <v>19.951602860150519</v>
      </c>
      <c r="F591" s="2">
        <v>22.092110134028388</v>
      </c>
      <c r="G591" s="2">
        <v>22.173822333007198</v>
      </c>
      <c r="H591" s="2">
        <v>24.034361532462544</v>
      </c>
    </row>
    <row r="592" spans="1:8" x14ac:dyDescent="0.2">
      <c r="A592" s="16">
        <f>DATE(2020,12,4)</f>
        <v>44169</v>
      </c>
      <c r="B592" s="2">
        <v>11.93985584824846</v>
      </c>
      <c r="C592" s="2">
        <v>11.572904335861622</v>
      </c>
      <c r="D592" s="2">
        <v>14.202665469854781</v>
      </c>
      <c r="E592" s="2">
        <v>20.049340384311655</v>
      </c>
      <c r="F592" s="2">
        <v>22.195261175070137</v>
      </c>
      <c r="G592" s="2">
        <v>22.277181303747163</v>
      </c>
      <c r="H592" s="2">
        <v>24.142479992748122</v>
      </c>
    </row>
    <row r="593" spans="1:8" x14ac:dyDescent="0.2">
      <c r="A593" s="16">
        <f>DATE(2020,12,7)</f>
        <v>44172</v>
      </c>
      <c r="B593" s="2">
        <v>11.877472791747756</v>
      </c>
      <c r="C593" s="2">
        <v>11.581237971620228</v>
      </c>
      <c r="D593" s="2">
        <v>14.215705296826076</v>
      </c>
      <c r="E593" s="2">
        <v>20.147157545788176</v>
      </c>
      <c r="F593" s="2">
        <v>22.298499364554637</v>
      </c>
      <c r="G593" s="2">
        <v>22.380627716106204</v>
      </c>
      <c r="H593" s="2">
        <v>24.250692697897058</v>
      </c>
    </row>
    <row r="594" spans="1:8" x14ac:dyDescent="0.2">
      <c r="A594" s="16">
        <f>DATE(2020,12,8)</f>
        <v>44173</v>
      </c>
      <c r="B594" s="2">
        <v>12.052562819817192</v>
      </c>
      <c r="C594" s="2">
        <v>11.589572229837165</v>
      </c>
      <c r="D594" s="2">
        <v>14.228746612703835</v>
      </c>
      <c r="E594" s="2">
        <v>20.245054409469219</v>
      </c>
      <c r="F594" s="2">
        <v>22.401824776110303</v>
      </c>
      <c r="G594" s="2">
        <v>22.484161644059864</v>
      </c>
      <c r="H594" s="2">
        <v>24.358999730060859</v>
      </c>
    </row>
    <row r="595" spans="1:8" x14ac:dyDescent="0.2">
      <c r="A595" s="16">
        <f>DATE(2020,12,9)</f>
        <v>44174</v>
      </c>
      <c r="B595" s="2">
        <v>11.810054375945001</v>
      </c>
      <c r="C595" s="2">
        <v>11.597907110558925</v>
      </c>
      <c r="D595" s="2">
        <v>14.241789417658079</v>
      </c>
      <c r="E595" s="2">
        <v>20.343031040296776</v>
      </c>
      <c r="F595" s="2">
        <v>22.505237483427809</v>
      </c>
      <c r="G595" s="2">
        <v>22.587783161646271</v>
      </c>
      <c r="H595" s="2">
        <v>24.467401171462644</v>
      </c>
    </row>
    <row r="596" spans="1:8" x14ac:dyDescent="0.2">
      <c r="A596" s="16">
        <f>DATE(2020,12,10)</f>
        <v>44175</v>
      </c>
      <c r="B596" s="2">
        <v>11.8645826676405</v>
      </c>
      <c r="C596" s="2">
        <v>11.60624261383203</v>
      </c>
      <c r="D596" s="2">
        <v>14.254833711858828</v>
      </c>
      <c r="E596" s="2">
        <v>20.441087503265742</v>
      </c>
      <c r="F596" s="2">
        <v>22.60873756026005</v>
      </c>
      <c r="G596" s="2">
        <v>22.691492342966189</v>
      </c>
      <c r="H596" s="2">
        <v>24.575897104397182</v>
      </c>
    </row>
    <row r="597" spans="1:8" x14ac:dyDescent="0.2">
      <c r="A597" s="16">
        <f>DATE(2020,12,11)</f>
        <v>44176</v>
      </c>
      <c r="B597" s="2">
        <v>12.078095751759488</v>
      </c>
      <c r="C597" s="2">
        <v>11.614578739702951</v>
      </c>
      <c r="D597" s="2">
        <v>14.267879495476119</v>
      </c>
      <c r="E597" s="2">
        <v>20.539223863423995</v>
      </c>
      <c r="F597" s="2">
        <v>22.712325080422271</v>
      </c>
      <c r="G597" s="2">
        <v>22.795289262183104</v>
      </c>
      <c r="H597" s="2">
        <v>24.68448761123101</v>
      </c>
    </row>
    <row r="598" spans="1:8" x14ac:dyDescent="0.2">
      <c r="A598" s="16">
        <f>DATE(2020,12,14)</f>
        <v>44179</v>
      </c>
      <c r="B598" s="2">
        <v>12.185104556416636</v>
      </c>
      <c r="C598" s="2">
        <v>11.62291548821821</v>
      </c>
      <c r="D598" s="2">
        <v>14.280926768680025</v>
      </c>
      <c r="E598" s="2">
        <v>20.637440185872389</v>
      </c>
      <c r="F598" s="2">
        <v>22.816000117792058</v>
      </c>
      <c r="G598" s="2">
        <v>22.899173993523192</v>
      </c>
      <c r="H598" s="2">
        <v>24.79317277440245</v>
      </c>
    </row>
    <row r="599" spans="1:8" x14ac:dyDescent="0.2">
      <c r="A599" s="16">
        <f>DATE(2020,12,15)</f>
        <v>44180</v>
      </c>
      <c r="B599" s="2">
        <v>12.627078520146616</v>
      </c>
      <c r="C599" s="2">
        <v>11.631252859424324</v>
      </c>
      <c r="D599" s="2">
        <v>14.293975531640601</v>
      </c>
      <c r="E599" s="2">
        <v>20.735736535764861</v>
      </c>
      <c r="F599" s="2">
        <v>22.919762746309402</v>
      </c>
      <c r="G599" s="2">
        <v>23.003146611275451</v>
      </c>
      <c r="H599" s="2">
        <v>24.901952676421679</v>
      </c>
    </row>
    <row r="600" spans="1:8" x14ac:dyDescent="0.2">
      <c r="A600" s="16">
        <f>DATE(2020,12,16)</f>
        <v>44181</v>
      </c>
      <c r="B600" s="2">
        <v>12.776645508924567</v>
      </c>
      <c r="C600" s="2">
        <v>11.639590853367787</v>
      </c>
      <c r="D600" s="2">
        <v>14.307025784527982</v>
      </c>
      <c r="E600" s="2">
        <v>20.834112978308394</v>
      </c>
      <c r="F600" s="2">
        <v>23.023613039976777</v>
      </c>
      <c r="G600" s="2">
        <v>23.107207189791733</v>
      </c>
      <c r="H600" s="2">
        <v>25.010827399870816</v>
      </c>
    </row>
    <row r="601" spans="1:8" x14ac:dyDescent="0.2">
      <c r="A601" s="16">
        <f>DATE(2020,12,17)</f>
        <v>44182</v>
      </c>
      <c r="B601" s="2">
        <v>12.954822044071079</v>
      </c>
      <c r="C601" s="2">
        <v>11.647929470095097</v>
      </c>
      <c r="D601" s="2">
        <v>14.320077527512275</v>
      </c>
      <c r="E601" s="2">
        <v>20.932569578763125</v>
      </c>
      <c r="F601" s="2">
        <v>23.127551072859177</v>
      </c>
      <c r="G601" s="2">
        <v>23.211355803486789</v>
      </c>
      <c r="H601" s="2">
        <v>25.119797027403923</v>
      </c>
    </row>
    <row r="602" spans="1:8" x14ac:dyDescent="0.2">
      <c r="A602" s="16">
        <f>DATE(2020,12,18)</f>
        <v>44183</v>
      </c>
      <c r="B602" s="2">
        <v>12.854362174301892</v>
      </c>
      <c r="C602" s="2">
        <v>11.656268709652794</v>
      </c>
      <c r="D602" s="2">
        <v>14.333130760763636</v>
      </c>
      <c r="E602" s="2">
        <v>21.031106402442347</v>
      </c>
      <c r="F602" s="2">
        <v>23.231576919084173</v>
      </c>
      <c r="G602" s="2">
        <v>23.315592526838326</v>
      </c>
      <c r="H602" s="2">
        <v>25.228861641747159</v>
      </c>
    </row>
    <row r="603" spans="1:8" x14ac:dyDescent="0.2">
      <c r="A603" s="16">
        <f>DATE(2020,12,21)</f>
        <v>44186</v>
      </c>
      <c r="B603" s="2">
        <v>12.563053283598459</v>
      </c>
      <c r="C603" s="2">
        <v>11.664608572087397</v>
      </c>
      <c r="D603" s="2">
        <v>14.346185484452212</v>
      </c>
      <c r="E603" s="2">
        <v>21.129723514712605</v>
      </c>
      <c r="F603" s="2">
        <v>23.335690652841954</v>
      </c>
      <c r="G603" s="2">
        <v>23.419917434387028</v>
      </c>
      <c r="H603" s="2">
        <v>25.338021325698755</v>
      </c>
    </row>
    <row r="604" spans="1:8" x14ac:dyDescent="0.2">
      <c r="A604" s="16">
        <f>DATE(2020,12,22)</f>
        <v>44187</v>
      </c>
      <c r="B604" s="2">
        <v>12.505755049654301</v>
      </c>
      <c r="C604" s="2">
        <v>11.672949057445425</v>
      </c>
      <c r="D604" s="2">
        <v>14.359241698748182</v>
      </c>
      <c r="E604" s="2">
        <v>21.228420980993643</v>
      </c>
      <c r="F604" s="2">
        <v>23.439892348385396</v>
      </c>
      <c r="G604" s="2">
        <v>23.524330600736665</v>
      </c>
      <c r="H604" s="2">
        <v>25.447276162129096</v>
      </c>
    </row>
    <row r="605" spans="1:8" x14ac:dyDescent="0.2">
      <c r="A605" s="16">
        <f>DATE(2020,12,23)</f>
        <v>44188</v>
      </c>
      <c r="B605" s="2">
        <v>12.721098274187591</v>
      </c>
      <c r="C605" s="2">
        <v>11.681290165773373</v>
      </c>
      <c r="D605" s="2">
        <v>14.372299403821721</v>
      </c>
      <c r="E605" s="2">
        <v>21.327198866758579</v>
      </c>
      <c r="F605" s="2">
        <v>23.544182080030108</v>
      </c>
      <c r="G605" s="2">
        <v>23.628832100554131</v>
      </c>
      <c r="H605" s="2">
        <v>25.556626233980872</v>
      </c>
    </row>
    <row r="606" spans="1:8" x14ac:dyDescent="0.2">
      <c r="A606" s="16">
        <f>DATE(2020,12,24)</f>
        <v>44189</v>
      </c>
      <c r="B606" s="2">
        <v>12.816671174418026</v>
      </c>
      <c r="C606" s="2">
        <v>11.689631897117847</v>
      </c>
      <c r="D606" s="2">
        <v>14.385358599843112</v>
      </c>
      <c r="E606" s="2">
        <v>21.426057237533879</v>
      </c>
      <c r="F606" s="2">
        <v>23.648559922154533</v>
      </c>
      <c r="G606" s="2">
        <v>23.733422008569516</v>
      </c>
      <c r="H606" s="2">
        <v>25.66607162426908</v>
      </c>
    </row>
    <row r="607" spans="1:8" x14ac:dyDescent="0.2">
      <c r="A607" s="16">
        <f>DATE(2020,12,28)</f>
        <v>44193</v>
      </c>
      <c r="B607" s="2">
        <v>12.8329544777799</v>
      </c>
      <c r="C607" s="2">
        <v>11.697974251525366</v>
      </c>
      <c r="D607" s="2">
        <v>14.398419286982579</v>
      </c>
      <c r="E607" s="2">
        <v>21.524996158899356</v>
      </c>
      <c r="F607" s="2">
        <v>23.753025949199881</v>
      </c>
      <c r="G607" s="2">
        <v>23.838100399576081</v>
      </c>
      <c r="H607" s="2">
        <v>25.775612416081021</v>
      </c>
    </row>
    <row r="608" spans="1:8" x14ac:dyDescent="0.2">
      <c r="A608" s="16">
        <f>DATE(2020,12,29)</f>
        <v>44194</v>
      </c>
      <c r="B608" s="2">
        <v>13.076481864693545</v>
      </c>
      <c r="C608" s="2">
        <v>11.706317229042407</v>
      </c>
      <c r="D608" s="2">
        <v>14.411481465410336</v>
      </c>
      <c r="E608" s="2">
        <v>21.624015696488264</v>
      </c>
      <c r="F608" s="2">
        <v>23.857580235670262</v>
      </c>
      <c r="G608" s="2">
        <v>23.94286734843034</v>
      </c>
      <c r="H608" s="2">
        <v>25.8852486925764</v>
      </c>
    </row>
    <row r="609" spans="1:8" x14ac:dyDescent="0.2">
      <c r="A609" s="16">
        <f>DATE(2020,12,30)</f>
        <v>44195</v>
      </c>
      <c r="B609" s="2">
        <v>13.363922728899702</v>
      </c>
      <c r="C609" s="2">
        <v>11.714660829715552</v>
      </c>
      <c r="D609" s="2">
        <v>14.424545135296674</v>
      </c>
      <c r="E609" s="2">
        <v>21.723115915987346</v>
      </c>
      <c r="F609" s="2">
        <v>23.962222856132787</v>
      </c>
      <c r="G609" s="2">
        <v>24.047722930052217</v>
      </c>
      <c r="H609" s="2">
        <v>25.99498053698748</v>
      </c>
    </row>
    <row r="610" spans="1:8" x14ac:dyDescent="0.2">
      <c r="A610" s="16">
        <f>DATE(2020,12,31)</f>
        <v>44196</v>
      </c>
      <c r="B610" s="2">
        <v>13.358926940201201</v>
      </c>
      <c r="C610" s="2">
        <v>11.72300505359134</v>
      </c>
      <c r="D610" s="2">
        <v>14.437610296811897</v>
      </c>
      <c r="E610" s="2">
        <v>21.822296883136882</v>
      </c>
      <c r="F610" s="2">
        <v>24.06695388521749</v>
      </c>
      <c r="G610" s="2">
        <v>24.152667219424949</v>
      </c>
      <c r="H610" s="2">
        <v>26.104808032619029</v>
      </c>
    </row>
    <row r="611" spans="1:8" x14ac:dyDescent="0.2">
      <c r="A611" s="16">
        <f>DATE(2021,1,4)</f>
        <v>44200</v>
      </c>
      <c r="B611" s="2">
        <v>13.191612535729869</v>
      </c>
      <c r="C611" s="2">
        <v>11.731349900716337</v>
      </c>
      <c r="D611" s="2">
        <v>14.450676950126361</v>
      </c>
      <c r="E611" s="2">
        <v>21.857686018487833</v>
      </c>
      <c r="F611" s="2">
        <v>24.106721902883301</v>
      </c>
      <c r="G611" s="2">
        <v>24.192603781212618</v>
      </c>
      <c r="H611" s="2">
        <v>26.148609496995672</v>
      </c>
    </row>
    <row r="612" spans="1:8" x14ac:dyDescent="0.2">
      <c r="A612" s="16">
        <f>DATE(2021,1,5)</f>
        <v>44201</v>
      </c>
      <c r="B612" s="2">
        <v>13.251819209035176</v>
      </c>
      <c r="C612" s="2">
        <v>11.73969537113706</v>
      </c>
      <c r="D612" s="2">
        <v>14.463745095410353</v>
      </c>
      <c r="E612" s="2">
        <v>21.893085434312365</v>
      </c>
      <c r="F612" s="2">
        <v>24.146502667660119</v>
      </c>
      <c r="G612" s="2">
        <v>24.232553189514228</v>
      </c>
      <c r="H612" s="2">
        <v>26.192426175449523</v>
      </c>
    </row>
    <row r="613" spans="1:8" x14ac:dyDescent="0.2">
      <c r="A613" s="16">
        <f>DATE(2021,1,6)</f>
        <v>44202</v>
      </c>
      <c r="B613" s="2">
        <v>12.91687383526412</v>
      </c>
      <c r="C613" s="2">
        <v>11.748041464900073</v>
      </c>
      <c r="D613" s="2">
        <v>14.476814732834219</v>
      </c>
      <c r="E613" s="2">
        <v>21.928495133596915</v>
      </c>
      <c r="F613" s="2">
        <v>24.186296183633814</v>
      </c>
      <c r="G613" s="2">
        <v>24.272515448462141</v>
      </c>
      <c r="H613" s="2">
        <v>26.236258073265041</v>
      </c>
    </row>
    <row r="614" spans="1:8" x14ac:dyDescent="0.2">
      <c r="A614" s="16">
        <f>DATE(2021,1,7)</f>
        <v>44203</v>
      </c>
      <c r="B614" s="2">
        <v>12.580741343386469</v>
      </c>
      <c r="C614" s="2">
        <v>11.756388182051959</v>
      </c>
      <c r="D614" s="2">
        <v>14.489885862568364</v>
      </c>
      <c r="E614" s="2">
        <v>21.963915119328824</v>
      </c>
      <c r="F614" s="2">
        <v>24.226102454891674</v>
      </c>
      <c r="G614" s="2">
        <v>24.312490562190092</v>
      </c>
      <c r="H614" s="2">
        <v>26.280105195728542</v>
      </c>
    </row>
    <row r="615" spans="1:8" x14ac:dyDescent="0.2">
      <c r="A615" s="16">
        <f>DATE(2021,1,8)</f>
        <v>44204</v>
      </c>
      <c r="B615" s="2">
        <v>13.124728323075074</v>
      </c>
      <c r="C615" s="2">
        <v>11.764735522639258</v>
      </c>
      <c r="D615" s="2">
        <v>14.50295848478318</v>
      </c>
      <c r="E615" s="2">
        <v>21.999345394496196</v>
      </c>
      <c r="F615" s="2">
        <v>24.265921485522114</v>
      </c>
      <c r="G615" s="2">
        <v>24.352478534833022</v>
      </c>
      <c r="H615" s="2">
        <v>26.323967548128135</v>
      </c>
    </row>
    <row r="616" spans="1:8" x14ac:dyDescent="0.2">
      <c r="A616" s="16">
        <f>DATE(2021,1,11)</f>
        <v>44207</v>
      </c>
      <c r="B616" s="2">
        <v>12.520880912862253</v>
      </c>
      <c r="C616" s="2">
        <v>11.773083486708535</v>
      </c>
      <c r="D616" s="2">
        <v>14.516032599649066</v>
      </c>
      <c r="E616" s="2">
        <v>22.034785962088186</v>
      </c>
      <c r="F616" s="2">
        <v>24.305753279615082</v>
      </c>
      <c r="G616" s="2">
        <v>24.392479370527376</v>
      </c>
      <c r="H616" s="2">
        <v>26.367845135753875</v>
      </c>
    </row>
    <row r="617" spans="1:8" x14ac:dyDescent="0.2">
      <c r="A617" s="16">
        <f>DATE(2021,1,12)</f>
        <v>44208</v>
      </c>
      <c r="B617" s="2">
        <v>13.02163700816965</v>
      </c>
      <c r="C617" s="2">
        <v>11.781432074306375</v>
      </c>
      <c r="D617" s="2">
        <v>14.52910820733646</v>
      </c>
      <c r="E617" s="2">
        <v>22.070236825094678</v>
      </c>
      <c r="F617" s="2">
        <v>24.345597841261711</v>
      </c>
      <c r="G617" s="2">
        <v>24.432493073410821</v>
      </c>
      <c r="H617" s="2">
        <v>26.411737963897576</v>
      </c>
    </row>
    <row r="618" spans="1:8" x14ac:dyDescent="0.2">
      <c r="A618" s="16">
        <f>DATE(2021,1,13)</f>
        <v>44209</v>
      </c>
      <c r="B618" s="2">
        <v>12.572678832912644</v>
      </c>
      <c r="C618" s="2">
        <v>11.789781285479339</v>
      </c>
      <c r="D618" s="2">
        <v>14.542185308015831</v>
      </c>
      <c r="E618" s="2">
        <v>22.105697986506456</v>
      </c>
      <c r="F618" s="2">
        <v>24.385455174554458</v>
      </c>
      <c r="G618" s="2">
        <v>24.472519647622381</v>
      </c>
      <c r="H618" s="2">
        <v>26.455646037852866</v>
      </c>
    </row>
    <row r="619" spans="1:8" x14ac:dyDescent="0.2">
      <c r="A619" s="16">
        <f>DATE(2021,1,14)</f>
        <v>44210</v>
      </c>
      <c r="B619" s="2">
        <v>12.754040801645129</v>
      </c>
      <c r="C619" s="2">
        <v>11.798131120274014</v>
      </c>
      <c r="D619" s="2">
        <v>14.555263901857639</v>
      </c>
      <c r="E619" s="2">
        <v>22.141169449315282</v>
      </c>
      <c r="F619" s="2">
        <v>24.425325283587163</v>
      </c>
      <c r="G619" s="2">
        <v>24.512559097302479</v>
      </c>
      <c r="H619" s="2">
        <v>26.499569362915356</v>
      </c>
    </row>
    <row r="620" spans="1:8" x14ac:dyDescent="0.2">
      <c r="A620" s="16">
        <f>DATE(2021,1,15)</f>
        <v>44211</v>
      </c>
      <c r="B620" s="2">
        <v>12.738163096969647</v>
      </c>
      <c r="C620" s="2">
        <v>11.80648157873696</v>
      </c>
      <c r="D620" s="2">
        <v>14.568343989032373</v>
      </c>
      <c r="E620" s="2">
        <v>22.176651216513601</v>
      </c>
      <c r="F620" s="2">
        <v>24.465208172454879</v>
      </c>
      <c r="G620" s="2">
        <v>24.552611426592751</v>
      </c>
      <c r="H620" s="2">
        <v>26.543507944382316</v>
      </c>
    </row>
    <row r="621" spans="1:8" x14ac:dyDescent="0.2">
      <c r="A621" s="16">
        <f>DATE(2021,1,18)</f>
        <v>44214</v>
      </c>
      <c r="B621" s="2">
        <v>12.849504882715811</v>
      </c>
      <c r="C621" s="2">
        <v>11.814832660914787</v>
      </c>
      <c r="D621" s="2">
        <v>14.581425569710538</v>
      </c>
      <c r="E621" s="2">
        <v>22.212143291094819</v>
      </c>
      <c r="F621" s="2">
        <v>24.505103845253974</v>
      </c>
      <c r="G621" s="2">
        <v>24.592676639636203</v>
      </c>
      <c r="H621" s="2">
        <v>26.587461787552915</v>
      </c>
    </row>
    <row r="622" spans="1:8" x14ac:dyDescent="0.2">
      <c r="A622" s="16">
        <f>DATE(2021,1,19)</f>
        <v>44215</v>
      </c>
      <c r="B622" s="2">
        <v>12.966970219361706</v>
      </c>
      <c r="C622" s="2">
        <v>11.823184366854056</v>
      </c>
      <c r="D622" s="2">
        <v>14.594508644062666</v>
      </c>
      <c r="E622" s="2">
        <v>22.247645676053239</v>
      </c>
      <c r="F622" s="2">
        <v>24.545012306082192</v>
      </c>
      <c r="G622" s="2">
        <v>24.632754740577202</v>
      </c>
      <c r="H622" s="2">
        <v>26.631430897728215</v>
      </c>
    </row>
    <row r="623" spans="1:8" x14ac:dyDescent="0.2">
      <c r="A623" s="16">
        <f>DATE(2021,1,20)</f>
        <v>44216</v>
      </c>
      <c r="B623" s="2">
        <v>12.983589872853797</v>
      </c>
      <c r="C623" s="2">
        <v>11.831536696601376</v>
      </c>
      <c r="D623" s="2">
        <v>14.607593212259307</v>
      </c>
      <c r="E623" s="2">
        <v>22.283158374383994</v>
      </c>
      <c r="F623" s="2">
        <v>24.584933559038589</v>
      </c>
      <c r="G623" s="2">
        <v>24.672845733561434</v>
      </c>
      <c r="H623" s="2">
        <v>26.67541528021107</v>
      </c>
    </row>
    <row r="624" spans="1:8" x14ac:dyDescent="0.2">
      <c r="A624" s="16">
        <f>DATE(2021,1,21)</f>
        <v>44217</v>
      </c>
      <c r="B624" s="2">
        <v>12.957651342225086</v>
      </c>
      <c r="C624" s="2">
        <v>11.839889650203329</v>
      </c>
      <c r="D624" s="2">
        <v>14.620679274471039</v>
      </c>
      <c r="E624" s="2">
        <v>22.318681389083086</v>
      </c>
      <c r="F624" s="2">
        <v>24.624867608223489</v>
      </c>
      <c r="G624" s="2">
        <v>24.712949622735938</v>
      </c>
      <c r="H624" s="2">
        <v>26.719414940306184</v>
      </c>
    </row>
    <row r="625" spans="1:8" x14ac:dyDescent="0.2">
      <c r="A625" s="16">
        <f>DATE(2021,1,22)</f>
        <v>44218</v>
      </c>
      <c r="B625" s="2">
        <v>12.949361300780815</v>
      </c>
      <c r="C625" s="2">
        <v>11.848243227706522</v>
      </c>
      <c r="D625" s="2">
        <v>14.633766830868455</v>
      </c>
      <c r="E625" s="2">
        <v>22.354214723147425</v>
      </c>
      <c r="F625" s="2">
        <v>24.664814457738583</v>
      </c>
      <c r="G625" s="2">
        <v>24.753066412249058</v>
      </c>
      <c r="H625" s="2">
        <v>26.763429883320121</v>
      </c>
    </row>
    <row r="626" spans="1:8" x14ac:dyDescent="0.2">
      <c r="A626" s="16">
        <f>DATE(2021,1,25)</f>
        <v>44221</v>
      </c>
      <c r="B626" s="2">
        <v>12.950954017573824</v>
      </c>
      <c r="C626" s="2">
        <v>11.856597429157546</v>
      </c>
      <c r="D626" s="2">
        <v>14.646855881622155</v>
      </c>
      <c r="E626" s="2">
        <v>22.389758379574754</v>
      </c>
      <c r="F626" s="2">
        <v>24.70477411168681</v>
      </c>
      <c r="G626" s="2">
        <v>24.793196106250505</v>
      </c>
      <c r="H626" s="2">
        <v>26.807460114561277</v>
      </c>
    </row>
    <row r="627" spans="1:8" x14ac:dyDescent="0.2">
      <c r="A627" s="16">
        <f>DATE(2021,1,26)</f>
        <v>44222</v>
      </c>
      <c r="B627" s="2">
        <v>13.035427363507758</v>
      </c>
      <c r="C627" s="2">
        <v>11.864952254603024</v>
      </c>
      <c r="D627" s="2">
        <v>14.65994642690276</v>
      </c>
      <c r="E627" s="2">
        <v>22.425312361363716</v>
      </c>
      <c r="F627" s="2">
        <v>24.744746574172517</v>
      </c>
      <c r="G627" s="2">
        <v>24.833338708891304</v>
      </c>
      <c r="H627" s="2">
        <v>26.851505639339933</v>
      </c>
    </row>
    <row r="628" spans="1:8" x14ac:dyDescent="0.2">
      <c r="A628" s="16">
        <f>DATE(2021,1,27)</f>
        <v>44223</v>
      </c>
      <c r="B628" s="2">
        <v>12.740962717171023</v>
      </c>
      <c r="C628" s="2">
        <v>11.873307704089543</v>
      </c>
      <c r="D628" s="2">
        <v>14.673038466880929</v>
      </c>
      <c r="E628" s="2">
        <v>22.460876671513731</v>
      </c>
      <c r="F628" s="2">
        <v>24.78473184930121</v>
      </c>
      <c r="G628" s="2">
        <v>24.873494224323743</v>
      </c>
      <c r="H628" s="2">
        <v>26.89556646296807</v>
      </c>
    </row>
    <row r="629" spans="1:8" x14ac:dyDescent="0.2">
      <c r="A629" s="16">
        <f>DATE(2021,1,28)</f>
        <v>44224</v>
      </c>
      <c r="B629" s="2">
        <v>12.786280950889628</v>
      </c>
      <c r="C629" s="2">
        <v>11.881663777663709</v>
      </c>
      <c r="D629" s="2">
        <v>14.686132001727326</v>
      </c>
      <c r="E629" s="2">
        <v>22.496451313025268</v>
      </c>
      <c r="F629" s="2">
        <v>24.824729941179903</v>
      </c>
      <c r="G629" s="2">
        <v>24.913662656701607</v>
      </c>
      <c r="H629" s="2">
        <v>26.939642590759693</v>
      </c>
    </row>
    <row r="630" spans="1:8" x14ac:dyDescent="0.2">
      <c r="A630" s="16">
        <f>DATE(2021,1,29)</f>
        <v>44225</v>
      </c>
      <c r="B630" s="2">
        <v>12.932187658838989</v>
      </c>
      <c r="C630" s="2">
        <v>11.890020475372154</v>
      </c>
      <c r="D630" s="2">
        <v>14.699227031612638</v>
      </c>
      <c r="E630" s="2">
        <v>22.532036288899526</v>
      </c>
      <c r="F630" s="2">
        <v>24.86474085391681</v>
      </c>
      <c r="G630" s="2">
        <v>24.953844010179903</v>
      </c>
      <c r="H630" s="2">
        <v>26.983734028030579</v>
      </c>
    </row>
    <row r="631" spans="1:8" x14ac:dyDescent="0.2">
      <c r="A631" s="16">
        <f>DATE(2021,2,1)</f>
        <v>44228</v>
      </c>
      <c r="B631" s="2">
        <v>12.932464653063835</v>
      </c>
      <c r="C631" s="2">
        <v>11.898377797261507</v>
      </c>
      <c r="D631" s="2">
        <v>14.712323556707574</v>
      </c>
      <c r="E631" s="2">
        <v>22.606722182205697</v>
      </c>
      <c r="F631" s="2">
        <v>24.944600555139782</v>
      </c>
      <c r="G631" s="2">
        <v>25.033902724555723</v>
      </c>
      <c r="H631" s="2">
        <v>27.0683538577833</v>
      </c>
    </row>
    <row r="632" spans="1:8" x14ac:dyDescent="0.2">
      <c r="A632" s="16">
        <f>DATE(2021,2,2)</f>
        <v>44229</v>
      </c>
      <c r="B632" s="2">
        <v>13.114538892660301</v>
      </c>
      <c r="C632" s="2">
        <v>11.90673574337835</v>
      </c>
      <c r="D632" s="2">
        <v>14.725421577182839</v>
      </c>
      <c r="E632" s="2">
        <v>22.681453598159052</v>
      </c>
      <c r="F632" s="2">
        <v>25.024511332205599</v>
      </c>
      <c r="G632" s="2">
        <v>25.11401273305378</v>
      </c>
      <c r="H632" s="2">
        <v>27.153030076770769</v>
      </c>
    </row>
    <row r="633" spans="1:8" x14ac:dyDescent="0.2">
      <c r="A633" s="16">
        <f>DATE(2021,2,3)</f>
        <v>44230</v>
      </c>
      <c r="B633" s="2">
        <v>13.305190060576756</v>
      </c>
      <c r="C633" s="2">
        <v>11.915094313769337</v>
      </c>
      <c r="D633" s="2">
        <v>14.738521093209211</v>
      </c>
      <c r="E633" s="2">
        <v>22.756230564506641</v>
      </c>
      <c r="F633" s="2">
        <v>25.1044732177808</v>
      </c>
      <c r="G633" s="2">
        <v>25.194174068538519</v>
      </c>
      <c r="H633" s="2">
        <v>27.237762722569837</v>
      </c>
    </row>
    <row r="634" spans="1:8" x14ac:dyDescent="0.2">
      <c r="A634" s="16">
        <f>DATE(2021,2,4)</f>
        <v>44231</v>
      </c>
      <c r="B634" s="2">
        <v>13.301984841688984</v>
      </c>
      <c r="C634" s="2">
        <v>11.923453508481098</v>
      </c>
      <c r="D634" s="2">
        <v>14.751622104957418</v>
      </c>
      <c r="E634" s="2">
        <v>22.831053109012409</v>
      </c>
      <c r="F634" s="2">
        <v>25.184486244552851</v>
      </c>
      <c r="G634" s="2">
        <v>25.274386763895485</v>
      </c>
      <c r="H634" s="2">
        <v>27.322551832782359</v>
      </c>
    </row>
    <row r="635" spans="1:8" x14ac:dyDescent="0.2">
      <c r="A635" s="16">
        <f>DATE(2021,2,5)</f>
        <v>44232</v>
      </c>
      <c r="B635" s="2">
        <v>13.635377069270627</v>
      </c>
      <c r="C635" s="2">
        <v>11.93181332756026</v>
      </c>
      <c r="D635" s="2">
        <v>14.764724612598281</v>
      </c>
      <c r="E635" s="2">
        <v>22.905921259457205</v>
      </c>
      <c r="F635" s="2">
        <v>25.264550445230103</v>
      </c>
      <c r="G635" s="2">
        <v>25.354650852031259</v>
      </c>
      <c r="H635" s="2">
        <v>27.407397445035311</v>
      </c>
    </row>
    <row r="636" spans="1:8" x14ac:dyDescent="0.2">
      <c r="A636" s="16">
        <f>DATE(2021,2,8)</f>
        <v>44235</v>
      </c>
      <c r="B636" s="2">
        <v>13.790701580865505</v>
      </c>
      <c r="C636" s="2">
        <v>11.940173771053454</v>
      </c>
      <c r="D636" s="2">
        <v>14.777828616302568</v>
      </c>
      <c r="E636" s="2">
        <v>22.980835043638812</v>
      </c>
      <c r="F636" s="2">
        <v>25.344665852541851</v>
      </c>
      <c r="G636" s="2">
        <v>25.434966365873525</v>
      </c>
      <c r="H636" s="2">
        <v>27.492299596980676</v>
      </c>
    </row>
    <row r="637" spans="1:8" x14ac:dyDescent="0.2">
      <c r="A637" s="16">
        <f>DATE(2021,2,9)</f>
        <v>44236</v>
      </c>
      <c r="B637" s="2">
        <v>13.709700555393312</v>
      </c>
      <c r="C637" s="2">
        <v>11.948534839007309</v>
      </c>
      <c r="D637" s="2">
        <v>14.790934116241129</v>
      </c>
      <c r="E637" s="2">
        <v>23.055794489371984</v>
      </c>
      <c r="F637" s="2">
        <v>25.424832499238281</v>
      </c>
      <c r="G637" s="2">
        <v>25.515333338371061</v>
      </c>
      <c r="H637" s="2">
        <v>27.57725832629556</v>
      </c>
    </row>
    <row r="638" spans="1:8" x14ac:dyDescent="0.2">
      <c r="A638" s="16">
        <f>DATE(2021,2,10)</f>
        <v>44237</v>
      </c>
      <c r="B638" s="2">
        <v>13.602256474097096</v>
      </c>
      <c r="C638" s="2">
        <v>11.956896531468454</v>
      </c>
      <c r="D638" s="2">
        <v>14.804041112584754</v>
      </c>
      <c r="E638" s="2">
        <v>23.130799624488407</v>
      </c>
      <c r="F638" s="2">
        <v>25.505050418090569</v>
      </c>
      <c r="G638" s="2">
        <v>25.595751802493741</v>
      </c>
      <c r="H638" s="2">
        <v>27.662273670682168</v>
      </c>
    </row>
    <row r="639" spans="1:8" x14ac:dyDescent="0.2">
      <c r="A639" s="16">
        <f>DATE(2021,2,11)</f>
        <v>44238</v>
      </c>
      <c r="B639" s="2">
        <v>13.725261695240398</v>
      </c>
      <c r="C639" s="2">
        <v>11.965258848483606</v>
      </c>
      <c r="D639" s="2">
        <v>14.817149605504397</v>
      </c>
      <c r="E639" s="2">
        <v>23.205850476836765</v>
      </c>
      <c r="F639" s="2">
        <v>25.585319641890838</v>
      </c>
      <c r="G639" s="2">
        <v>25.676221791232589</v>
      </c>
      <c r="H639" s="2">
        <v>27.747345667867872</v>
      </c>
    </row>
    <row r="640" spans="1:8" x14ac:dyDescent="0.2">
      <c r="A640" s="16">
        <f>DATE(2021,2,12)</f>
        <v>44239</v>
      </c>
      <c r="B640" s="2">
        <v>13.760815882532418</v>
      </c>
      <c r="C640" s="2">
        <v>11.973621790099354</v>
      </c>
      <c r="D640" s="2">
        <v>14.83025959517088</v>
      </c>
      <c r="E640" s="2">
        <v>23.280947074282587</v>
      </c>
      <c r="F640" s="2">
        <v>25.665640203452099</v>
      </c>
      <c r="G640" s="2">
        <v>25.756743337599698</v>
      </c>
      <c r="H640" s="2">
        <v>27.832474355605051</v>
      </c>
    </row>
    <row r="641" spans="1:8" x14ac:dyDescent="0.2">
      <c r="A641" s="16">
        <f>DATE(2021,2,17)</f>
        <v>44244</v>
      </c>
      <c r="B641" s="2">
        <v>13.829223563423977</v>
      </c>
      <c r="C641" s="2">
        <v>11.981985356362369</v>
      </c>
      <c r="D641" s="2">
        <v>14.843371081755109</v>
      </c>
      <c r="E641" s="2">
        <v>23.356089444708594</v>
      </c>
      <c r="F641" s="2">
        <v>25.746012135608542</v>
      </c>
      <c r="G641" s="2">
        <v>25.837316474628413</v>
      </c>
      <c r="H641" s="2">
        <v>27.917659771671445</v>
      </c>
    </row>
    <row r="642" spans="1:8" x14ac:dyDescent="0.2">
      <c r="A642" s="16">
        <f>DATE(2021,2,18)</f>
        <v>44245</v>
      </c>
      <c r="B642" s="2">
        <v>13.858683877768874</v>
      </c>
      <c r="C642" s="2">
        <v>11.990349547319301</v>
      </c>
      <c r="D642" s="2">
        <v>14.856484065427988</v>
      </c>
      <c r="E642" s="2">
        <v>23.431277616014356</v>
      </c>
      <c r="F642" s="2">
        <v>25.82643547121517</v>
      </c>
      <c r="G642" s="2">
        <v>25.91794123537321</v>
      </c>
      <c r="H642" s="2">
        <v>28.002901953869809</v>
      </c>
    </row>
    <row r="643" spans="1:8" x14ac:dyDescent="0.2">
      <c r="A643" s="16">
        <f>DATE(2021,2,19)</f>
        <v>44246</v>
      </c>
      <c r="B643" s="2">
        <v>14.001969033232875</v>
      </c>
      <c r="C643" s="2">
        <v>11.998714363016806</v>
      </c>
      <c r="D643" s="2">
        <v>14.869598546360496</v>
      </c>
      <c r="E643" s="2">
        <v>23.506511616116477</v>
      </c>
      <c r="F643" s="2">
        <v>25.906910243148108</v>
      </c>
      <c r="G643" s="2">
        <v>25.998617652909694</v>
      </c>
      <c r="H643" s="2">
        <v>28.088200940028148</v>
      </c>
    </row>
    <row r="644" spans="1:8" x14ac:dyDescent="0.2">
      <c r="A644" s="16">
        <f>DATE(2021,2,22)</f>
        <v>44249</v>
      </c>
      <c r="B644" s="2">
        <v>14.067992585260415</v>
      </c>
      <c r="C644" s="2">
        <v>12.007079803501552</v>
      </c>
      <c r="D644" s="2">
        <v>14.882714524723561</v>
      </c>
      <c r="E644" s="2">
        <v>23.581791472948609</v>
      </c>
      <c r="F644" s="2">
        <v>25.987436484304439</v>
      </c>
      <c r="G644" s="2">
        <v>26.079345760334704</v>
      </c>
      <c r="H644" s="2">
        <v>28.173556767999663</v>
      </c>
    </row>
    <row r="645" spans="1:8" x14ac:dyDescent="0.2">
      <c r="A645" s="16">
        <f>DATE(2021,2,23)</f>
        <v>44250</v>
      </c>
      <c r="B645" s="2">
        <v>14.000890734286052</v>
      </c>
      <c r="C645" s="2">
        <v>12.015445868820217</v>
      </c>
      <c r="D645" s="2">
        <v>14.895832000688181</v>
      </c>
      <c r="E645" s="2">
        <v>23.657117214461397</v>
      </c>
      <c r="F645" s="2">
        <v>26.068014227602344</v>
      </c>
      <c r="G645" s="2">
        <v>26.160125590766281</v>
      </c>
      <c r="H645" s="2">
        <v>28.258969475662798</v>
      </c>
    </row>
    <row r="646" spans="1:8" x14ac:dyDescent="0.2">
      <c r="A646" s="16">
        <f>DATE(2021,2,24)</f>
        <v>44251</v>
      </c>
      <c r="B646" s="2">
        <v>14.073819356633519</v>
      </c>
      <c r="C646" s="2">
        <v>12.023812559019452</v>
      </c>
      <c r="D646" s="2">
        <v>14.90895097442535</v>
      </c>
      <c r="E646" s="2">
        <v>23.732488868622536</v>
      </c>
      <c r="F646" s="2">
        <v>26.148643505981006</v>
      </c>
      <c r="G646" s="2">
        <v>26.240957177343692</v>
      </c>
      <c r="H646" s="2">
        <v>28.344439100921214</v>
      </c>
    </row>
    <row r="647" spans="1:8" x14ac:dyDescent="0.2">
      <c r="A647" s="16">
        <f>DATE(2021,2,25)</f>
        <v>44252</v>
      </c>
      <c r="B647" s="2">
        <v>13.636583972678974</v>
      </c>
      <c r="C647" s="2">
        <v>12.032179874145953</v>
      </c>
      <c r="D647" s="2">
        <v>14.922071446106067</v>
      </c>
      <c r="E647" s="2">
        <v>23.807906463416774</v>
      </c>
      <c r="F647" s="2">
        <v>26.229324352400706</v>
      </c>
      <c r="G647" s="2">
        <v>26.321840553227418</v>
      </c>
      <c r="H647" s="2">
        <v>28.429965681703841</v>
      </c>
    </row>
    <row r="648" spans="1:8" x14ac:dyDescent="0.2">
      <c r="A648" s="16">
        <f>DATE(2021,2,26)</f>
        <v>44253</v>
      </c>
      <c r="B648" s="2">
        <v>13.440195067247362</v>
      </c>
      <c r="C648" s="2">
        <v>12.040547814246372</v>
      </c>
      <c r="D648" s="2">
        <v>14.935193415901393</v>
      </c>
      <c r="E648" s="2">
        <v>23.883370026845885</v>
      </c>
      <c r="F648" s="2">
        <v>26.310056799842819</v>
      </c>
      <c r="G648" s="2">
        <v>26.402775751599194</v>
      </c>
      <c r="H648" s="2">
        <v>28.515549255964888</v>
      </c>
    </row>
    <row r="649" spans="1:8" x14ac:dyDescent="0.2">
      <c r="A649" s="16">
        <f>DATE(2021,3,1)</f>
        <v>44256</v>
      </c>
      <c r="B649" s="2">
        <v>14.119899324470531</v>
      </c>
      <c r="C649" s="2">
        <v>12.048916379367403</v>
      </c>
      <c r="D649" s="2">
        <v>14.94831688398237</v>
      </c>
      <c r="E649" s="2">
        <v>23.948791783828494</v>
      </c>
      <c r="F649" s="2">
        <v>26.38055516462099</v>
      </c>
      <c r="G649" s="2">
        <v>26.473469526964919</v>
      </c>
      <c r="H649" s="2">
        <v>28.590724266269408</v>
      </c>
    </row>
    <row r="650" spans="1:8" x14ac:dyDescent="0.2">
      <c r="A650" s="16">
        <f>DATE(2021,3,2)</f>
        <v>44257</v>
      </c>
      <c r="B650" s="2">
        <v>14.062581305224553</v>
      </c>
      <c r="C650" s="2">
        <v>12.05728556955572</v>
      </c>
      <c r="D650" s="2">
        <v>14.961441850520085</v>
      </c>
      <c r="E650" s="2">
        <v>24.014248089486067</v>
      </c>
      <c r="F650" s="2">
        <v>26.451092877172108</v>
      </c>
      <c r="G650" s="2">
        <v>26.544202839515219</v>
      </c>
      <c r="H650" s="2">
        <v>28.665943250102455</v>
      </c>
    </row>
    <row r="651" spans="1:8" x14ac:dyDescent="0.2">
      <c r="A651" s="16">
        <f>DATE(2021,3,3)</f>
        <v>44258</v>
      </c>
      <c r="B651" s="2">
        <v>13.999495870510813</v>
      </c>
      <c r="C651" s="2">
        <v>12.065655384858021</v>
      </c>
      <c r="D651" s="2">
        <v>14.97456831568562</v>
      </c>
      <c r="E651" s="2">
        <v>24.079738962063502</v>
      </c>
      <c r="F651" s="2">
        <v>26.52166995945764</v>
      </c>
      <c r="G651" s="2">
        <v>26.61497571136222</v>
      </c>
      <c r="H651" s="2">
        <v>28.741206233186318</v>
      </c>
    </row>
    <row r="652" spans="1:8" x14ac:dyDescent="0.2">
      <c r="A652" s="16">
        <f>DATE(2021,3,4)</f>
        <v>44259</v>
      </c>
      <c r="B652" s="2">
        <v>13.825414892832001</v>
      </c>
      <c r="C652" s="2">
        <v>12.074025825321</v>
      </c>
      <c r="D652" s="2">
        <v>14.987696279650111</v>
      </c>
      <c r="E652" s="2">
        <v>24.145264419815259</v>
      </c>
      <c r="F652" s="2">
        <v>26.592286433451306</v>
      </c>
      <c r="G652" s="2">
        <v>26.685788164630385</v>
      </c>
      <c r="H652" s="2">
        <v>28.81651324125831</v>
      </c>
    </row>
    <row r="653" spans="1:8" x14ac:dyDescent="0.2">
      <c r="A653" s="16">
        <f>DATE(2021,3,5)</f>
        <v>44260</v>
      </c>
      <c r="B653" s="2">
        <v>13.889568733841662</v>
      </c>
      <c r="C653" s="2">
        <v>12.082396890991355</v>
      </c>
      <c r="D653" s="2">
        <v>15.000825742584677</v>
      </c>
      <c r="E653" s="2">
        <v>24.21082448100551</v>
      </c>
      <c r="F653" s="2">
        <v>26.662942321139106</v>
      </c>
      <c r="G653" s="2">
        <v>26.756640221456585</v>
      </c>
      <c r="H653" s="2">
        <v>28.891864300070779</v>
      </c>
    </row>
    <row r="654" spans="1:8" x14ac:dyDescent="0.2">
      <c r="A654" s="16">
        <f>DATE(2021,3,8)</f>
        <v>44263</v>
      </c>
      <c r="B654" s="2">
        <v>13.819073703612682</v>
      </c>
      <c r="C654" s="2">
        <v>12.090768581915778</v>
      </c>
      <c r="D654" s="2">
        <v>15.01395670466048</v>
      </c>
      <c r="E654" s="2">
        <v>24.276419163908013</v>
      </c>
      <c r="F654" s="2">
        <v>26.73363764451928</v>
      </c>
      <c r="G654" s="2">
        <v>26.827531903990053</v>
      </c>
      <c r="H654" s="2">
        <v>28.967259435391156</v>
      </c>
    </row>
    <row r="655" spans="1:8" x14ac:dyDescent="0.2">
      <c r="A655" s="16">
        <f>DATE(2021,3,9)</f>
        <v>44264</v>
      </c>
      <c r="B655" s="2">
        <v>13.877796479284754</v>
      </c>
      <c r="C655" s="2">
        <v>12.09914089814097</v>
      </c>
      <c r="D655" s="2">
        <v>15.02708916604869</v>
      </c>
      <c r="E655" s="2">
        <v>24.34204848680621</v>
      </c>
      <c r="F655" s="2">
        <v>26.804372425602363</v>
      </c>
      <c r="G655" s="2">
        <v>26.898463234392398</v>
      </c>
      <c r="H655" s="2">
        <v>29.042698673001929</v>
      </c>
    </row>
    <row r="656" spans="1:8" x14ac:dyDescent="0.2">
      <c r="A656" s="16">
        <f>DATE(2021,3,10)</f>
        <v>44265</v>
      </c>
      <c r="B656" s="2">
        <v>13.885245645403543</v>
      </c>
      <c r="C656" s="2">
        <v>12.107513839713624</v>
      </c>
      <c r="D656" s="2">
        <v>15.040223126920504</v>
      </c>
      <c r="E656" s="2">
        <v>24.407712467993179</v>
      </c>
      <c r="F656" s="2">
        <v>26.875146686411181</v>
      </c>
      <c r="G656" s="2">
        <v>26.969434234837664</v>
      </c>
      <c r="H656" s="2">
        <v>29.118182038700692</v>
      </c>
    </row>
    <row r="657" spans="1:8" x14ac:dyDescent="0.2">
      <c r="A657" s="16">
        <f>DATE(2021,3,11)</f>
        <v>44266</v>
      </c>
      <c r="B657" s="2">
        <v>14.127279242033097</v>
      </c>
      <c r="C657" s="2">
        <v>12.11588740668048</v>
      </c>
      <c r="D657" s="2">
        <v>15.053358587447139</v>
      </c>
      <c r="E657" s="2">
        <v>24.473411125771683</v>
      </c>
      <c r="F657" s="2">
        <v>26.945960448980831</v>
      </c>
      <c r="G657" s="2">
        <v>27.040444927512251</v>
      </c>
      <c r="H657" s="2">
        <v>29.193709558300096</v>
      </c>
    </row>
    <row r="658" spans="1:8" x14ac:dyDescent="0.2">
      <c r="A658" s="16">
        <f>DATE(2021,3,12)</f>
        <v>44267</v>
      </c>
      <c r="B658" s="2">
        <v>14.059237589224383</v>
      </c>
      <c r="C658" s="2">
        <v>12.124261599088214</v>
      </c>
      <c r="D658" s="2">
        <v>15.066495547799819</v>
      </c>
      <c r="E658" s="2">
        <v>24.539144478454133</v>
      </c>
      <c r="F658" s="2">
        <v>27.016813735358735</v>
      </c>
      <c r="G658" s="2">
        <v>27.11149533461499</v>
      </c>
      <c r="H658" s="2">
        <v>29.269281257627931</v>
      </c>
    </row>
    <row r="659" spans="1:8" x14ac:dyDescent="0.2">
      <c r="A659" s="16">
        <f>DATE(2021,3,15)</f>
        <v>44270</v>
      </c>
      <c r="B659" s="2">
        <v>14.192303636320913</v>
      </c>
      <c r="C659" s="2">
        <v>12.132636416983567</v>
      </c>
      <c r="D659" s="2">
        <v>15.079634008149799</v>
      </c>
      <c r="E659" s="2">
        <v>24.604912544362612</v>
      </c>
      <c r="F659" s="2">
        <v>27.087706567604599</v>
      </c>
      <c r="G659" s="2">
        <v>27.182585478357122</v>
      </c>
      <c r="H659" s="2">
        <v>29.344897162527062</v>
      </c>
    </row>
    <row r="660" spans="1:8" x14ac:dyDescent="0.2">
      <c r="A660" s="16">
        <f>DATE(2021,3,16)</f>
        <v>44271</v>
      </c>
      <c r="B660" s="2">
        <v>14.343641409607889</v>
      </c>
      <c r="C660" s="2">
        <v>12.141011860413252</v>
      </c>
      <c r="D660" s="2">
        <v>15.09277396866835</v>
      </c>
      <c r="E660" s="2">
        <v>24.670715341828874</v>
      </c>
      <c r="F660" s="2">
        <v>27.158638967790449</v>
      </c>
      <c r="G660" s="2">
        <v>27.25371538096233</v>
      </c>
      <c r="H660" s="2">
        <v>29.420557298855488</v>
      </c>
    </row>
    <row r="661" spans="1:8" x14ac:dyDescent="0.2">
      <c r="A661" s="16">
        <f>DATE(2021,3,17)</f>
        <v>44272</v>
      </c>
      <c r="B661" s="2">
        <v>14.134055707891502</v>
      </c>
      <c r="C661" s="2">
        <v>12.149387929424016</v>
      </c>
      <c r="D661" s="2">
        <v>15.105915429526794</v>
      </c>
      <c r="E661" s="2">
        <v>24.736552889194364</v>
      </c>
      <c r="F661" s="2">
        <v>27.229610958000649</v>
      </c>
      <c r="G661" s="2">
        <v>27.324885064666702</v>
      </c>
      <c r="H661" s="2">
        <v>29.496261692486314</v>
      </c>
    </row>
    <row r="662" spans="1:8" x14ac:dyDescent="0.2">
      <c r="A662" s="16">
        <f>DATE(2021,3,18)</f>
        <v>44273</v>
      </c>
      <c r="B662" s="2">
        <v>13.719296426754823</v>
      </c>
      <c r="C662" s="2">
        <v>12.157764624062507</v>
      </c>
      <c r="D662" s="2">
        <v>15.119058390896356</v>
      </c>
      <c r="E662" s="2">
        <v>24.802425204810199</v>
      </c>
      <c r="F662" s="2">
        <v>27.300622560331831</v>
      </c>
      <c r="G662" s="2">
        <v>27.39609455171874</v>
      </c>
      <c r="H662" s="2">
        <v>29.57201036930779</v>
      </c>
    </row>
    <row r="663" spans="1:8" x14ac:dyDescent="0.2">
      <c r="A663" s="16">
        <f>DATE(2021,3,19)</f>
        <v>44274</v>
      </c>
      <c r="B663" s="2">
        <v>13.790464157244188</v>
      </c>
      <c r="C663" s="2">
        <v>12.169406028038775</v>
      </c>
      <c r="D663" s="2">
        <v>15.135553250278109</v>
      </c>
      <c r="E663" s="2">
        <v>24.868332307037221</v>
      </c>
      <c r="F663" s="2">
        <v>27.371673796893049</v>
      </c>
      <c r="G663" s="2">
        <v>27.46734386437948</v>
      </c>
      <c r="H663" s="2">
        <v>29.647803355223346</v>
      </c>
    </row>
    <row r="664" spans="1:8" x14ac:dyDescent="0.2">
      <c r="A664" s="16">
        <f>DATE(2021,3,22)</f>
        <v>44277</v>
      </c>
      <c r="B664" s="2">
        <v>13.669872742917621</v>
      </c>
      <c r="C664" s="2">
        <v>12.181048640333424</v>
      </c>
      <c r="D664" s="2">
        <v>15.152050473129375</v>
      </c>
      <c r="E664" s="2">
        <v>24.934274214245946</v>
      </c>
      <c r="F664" s="2">
        <v>27.442764689805621</v>
      </c>
      <c r="G664" s="2">
        <v>27.538633024922301</v>
      </c>
      <c r="H664" s="2">
        <v>29.723640676151518</v>
      </c>
    </row>
    <row r="665" spans="1:8" x14ac:dyDescent="0.2">
      <c r="A665" s="16">
        <f>DATE(2021,3,23)</f>
        <v>44278</v>
      </c>
      <c r="B665" s="2">
        <v>13.4596539115444</v>
      </c>
      <c r="C665" s="2">
        <v>12.192692461071841</v>
      </c>
      <c r="D665" s="2">
        <v>15.168550059788831</v>
      </c>
      <c r="E665" s="2">
        <v>25.000250944816571</v>
      </c>
      <c r="F665" s="2">
        <v>27.513895261203249</v>
      </c>
      <c r="G665" s="2">
        <v>27.609962055633108</v>
      </c>
      <c r="H665" s="2">
        <v>29.799522358026032</v>
      </c>
    </row>
    <row r="666" spans="1:8" x14ac:dyDescent="0.2">
      <c r="A666" s="16">
        <f>DATE(2021,3,24)</f>
        <v>44279</v>
      </c>
      <c r="B666" s="2">
        <v>13.356898946769148</v>
      </c>
      <c r="C666" s="2">
        <v>12.204337490379459</v>
      </c>
      <c r="D666" s="2">
        <v>15.185052010595124</v>
      </c>
      <c r="E666" s="2">
        <v>25.066262517139016</v>
      </c>
      <c r="F666" s="2">
        <v>27.58506553323199</v>
      </c>
      <c r="G666" s="2">
        <v>27.681330978810227</v>
      </c>
      <c r="H666" s="2">
        <v>29.875448426795725</v>
      </c>
    </row>
    <row r="667" spans="1:8" x14ac:dyDescent="0.2">
      <c r="A667" s="16">
        <f>DATE(2021,3,25)</f>
        <v>44280</v>
      </c>
      <c r="B667" s="2">
        <v>13.372559013125086</v>
      </c>
      <c r="C667" s="2">
        <v>12.215983728381774</v>
      </c>
      <c r="D667" s="2">
        <v>15.20155632588709</v>
      </c>
      <c r="E667" s="2">
        <v>25.132308949612913</v>
      </c>
      <c r="F667" s="2">
        <v>27.656275528050234</v>
      </c>
      <c r="G667" s="2">
        <v>27.752739816764471</v>
      </c>
      <c r="H667" s="2">
        <v>29.951418908424699</v>
      </c>
    </row>
    <row r="668" spans="1:8" x14ac:dyDescent="0.2">
      <c r="A668" s="16">
        <f>DATE(2021,3,26)</f>
        <v>44281</v>
      </c>
      <c r="B668" s="2">
        <v>13.369165833870444</v>
      </c>
      <c r="C668" s="2">
        <v>12.227631175204179</v>
      </c>
      <c r="D668" s="2">
        <v>15.218063006003435</v>
      </c>
      <c r="E668" s="2">
        <v>25.198390260647649</v>
      </c>
      <c r="F668" s="2">
        <v>27.727525267828781</v>
      </c>
      <c r="G668" s="2">
        <v>27.82418859181919</v>
      </c>
      <c r="H668" s="2">
        <v>30.027433828892214</v>
      </c>
    </row>
    <row r="669" spans="1:8" x14ac:dyDescent="0.2">
      <c r="A669" s="16">
        <f>DATE(2021,3,29)</f>
        <v>44284</v>
      </c>
      <c r="B669" s="2">
        <v>13.22249739180268</v>
      </c>
      <c r="C669" s="2">
        <v>12.23927983097215</v>
      </c>
      <c r="D669" s="2">
        <v>15.234572051283045</v>
      </c>
      <c r="E669" s="2">
        <v>25.264506468662251</v>
      </c>
      <c r="F669" s="2">
        <v>27.798814774750724</v>
      </c>
      <c r="G669" s="2">
        <v>27.895677326310064</v>
      </c>
      <c r="H669" s="2">
        <v>30.103493214192635</v>
      </c>
    </row>
    <row r="670" spans="1:8" x14ac:dyDescent="0.2">
      <c r="A670" s="16">
        <f>DATE(2021,3,30)</f>
        <v>44285</v>
      </c>
      <c r="B670" s="2">
        <v>13.352556073029231</v>
      </c>
      <c r="C670" s="2">
        <v>12.250929695811186</v>
      </c>
      <c r="D670" s="2">
        <v>15.251083462064807</v>
      </c>
      <c r="E670" s="2">
        <v>25.330657592085505</v>
      </c>
      <c r="F670" s="2">
        <v>27.870144071011605</v>
      </c>
      <c r="G670" s="2">
        <v>27.967206042585399</v>
      </c>
      <c r="H670" s="2">
        <v>30.179597090335641</v>
      </c>
    </row>
    <row r="671" spans="1:8" x14ac:dyDescent="0.2">
      <c r="A671" s="16">
        <f>DATE(2021,3,31)</f>
        <v>44286</v>
      </c>
      <c r="B671" s="2">
        <v>13.624168695814355</v>
      </c>
      <c r="C671" s="2">
        <v>12.262580769846787</v>
      </c>
      <c r="D671" s="2">
        <v>15.267597238687671</v>
      </c>
      <c r="E671" s="2">
        <v>25.396843649355993</v>
      </c>
      <c r="F671" s="2">
        <v>27.941513178819388</v>
      </c>
      <c r="G671" s="2">
        <v>28.038774763006</v>
      </c>
      <c r="H671" s="2">
        <v>30.255745483346129</v>
      </c>
    </row>
    <row r="672" spans="1:8" x14ac:dyDescent="0.2">
      <c r="A672" s="16">
        <f>DATE(2021,4,1)</f>
        <v>44287</v>
      </c>
      <c r="B672" s="2">
        <v>13.596815516108608</v>
      </c>
      <c r="C672" s="2">
        <v>12.274233053204453</v>
      </c>
      <c r="D672" s="2">
        <v>15.284113381490606</v>
      </c>
      <c r="E672" s="2">
        <v>25.440147853978569</v>
      </c>
      <c r="F672" s="2">
        <v>27.989539564146092</v>
      </c>
      <c r="G672" s="2">
        <v>28.086983151615751</v>
      </c>
      <c r="H672" s="2">
        <v>30.308132276645484</v>
      </c>
    </row>
    <row r="673" spans="1:8" x14ac:dyDescent="0.2">
      <c r="A673" s="16">
        <f>DATE(2021,4,5)</f>
        <v>44291</v>
      </c>
      <c r="B673" s="2">
        <v>13.859870995875466</v>
      </c>
      <c r="C673" s="2">
        <v>12.285886546009706</v>
      </c>
      <c r="D673" s="2">
        <v>15.300631890812676</v>
      </c>
      <c r="E673" s="2">
        <v>25.483467013157291</v>
      </c>
      <c r="F673" s="2">
        <v>28.037583977504752</v>
      </c>
      <c r="G673" s="2">
        <v>28.135209691357744</v>
      </c>
      <c r="H673" s="2">
        <v>30.360540139081579</v>
      </c>
    </row>
    <row r="674" spans="1:8" x14ac:dyDescent="0.2">
      <c r="A674" s="16">
        <f>DATE(2021,4,6)</f>
        <v>44292</v>
      </c>
      <c r="B674" s="2">
        <v>13.765712744722004</v>
      </c>
      <c r="C674" s="2">
        <v>12.297541248388066</v>
      </c>
      <c r="D674" s="2">
        <v>15.317152766992947</v>
      </c>
      <c r="E674" s="2">
        <v>25.526801132056519</v>
      </c>
      <c r="F674" s="2">
        <v>28.085646425662691</v>
      </c>
      <c r="G674" s="2">
        <v>28.183454389066132</v>
      </c>
      <c r="H674" s="2">
        <v>30.412969079128072</v>
      </c>
    </row>
    <row r="675" spans="1:8" x14ac:dyDescent="0.2">
      <c r="A675" s="16">
        <f>DATE(2021,4,7)</f>
        <v>44293</v>
      </c>
      <c r="B675" s="2">
        <v>13.853856264135421</v>
      </c>
      <c r="C675" s="2">
        <v>12.309197160465102</v>
      </c>
      <c r="D675" s="2">
        <v>15.333676010370567</v>
      </c>
      <c r="E675" s="2">
        <v>25.570150215842389</v>
      </c>
      <c r="F675" s="2">
        <v>28.133726915389754</v>
      </c>
      <c r="G675" s="2">
        <v>28.231717251577649</v>
      </c>
      <c r="H675" s="2">
        <v>30.465419105262061</v>
      </c>
    </row>
    <row r="676" spans="1:8" x14ac:dyDescent="0.2">
      <c r="A676" s="16">
        <f>DATE(2021,4,8)</f>
        <v>44294</v>
      </c>
      <c r="B676" s="2">
        <v>13.812712729091613</v>
      </c>
      <c r="C676" s="2">
        <v>12.320854282366378</v>
      </c>
      <c r="D676" s="2">
        <v>15.350201621284709</v>
      </c>
      <c r="E676" s="2">
        <v>25.613514269682859</v>
      </c>
      <c r="F676" s="2">
        <v>28.181825453458352</v>
      </c>
      <c r="G676" s="2">
        <v>28.27999828573158</v>
      </c>
      <c r="H676" s="2">
        <v>30.517890225964031</v>
      </c>
    </row>
    <row r="677" spans="1:8" x14ac:dyDescent="0.2">
      <c r="A677" s="16">
        <f>DATE(2021,4,9)</f>
        <v>44295</v>
      </c>
      <c r="B677" s="2">
        <v>13.932671013761343</v>
      </c>
      <c r="C677" s="2">
        <v>12.33251261421746</v>
      </c>
      <c r="D677" s="2">
        <v>15.366729600074613</v>
      </c>
      <c r="E677" s="2">
        <v>25.656893298747629</v>
      </c>
      <c r="F677" s="2">
        <v>28.229942046643441</v>
      </c>
      <c r="G677" s="2">
        <v>28.328297498369803</v>
      </c>
      <c r="H677" s="2">
        <v>30.570382449717879</v>
      </c>
    </row>
    <row r="678" spans="1:8" x14ac:dyDescent="0.2">
      <c r="A678" s="16">
        <f>DATE(2021,4,12)</f>
        <v>44298</v>
      </c>
      <c r="B678" s="2">
        <v>13.864372152029537</v>
      </c>
      <c r="C678" s="2">
        <v>12.344172156143918</v>
      </c>
      <c r="D678" s="2">
        <v>15.383259947079564</v>
      </c>
      <c r="E678" s="2">
        <v>25.700287308208214</v>
      </c>
      <c r="F678" s="2">
        <v>28.27807670172249</v>
      </c>
      <c r="G678" s="2">
        <v>28.376614896336779</v>
      </c>
      <c r="H678" s="2">
        <v>30.622895785010918</v>
      </c>
    </row>
    <row r="679" spans="1:8" x14ac:dyDescent="0.2">
      <c r="A679" s="16">
        <f>DATE(2021,4,13)</f>
        <v>44299</v>
      </c>
      <c r="B679" s="2">
        <v>13.804640325966867</v>
      </c>
      <c r="C679" s="2">
        <v>12.355832908271379</v>
      </c>
      <c r="D679" s="2">
        <v>15.399792662638889</v>
      </c>
      <c r="E679" s="2">
        <v>25.743696303237893</v>
      </c>
      <c r="F679" s="2">
        <v>28.326229425475535</v>
      </c>
      <c r="G679" s="2">
        <v>28.424950486479549</v>
      </c>
      <c r="H679" s="2">
        <v>30.675430240333881</v>
      </c>
    </row>
    <row r="680" spans="1:8" x14ac:dyDescent="0.2">
      <c r="A680" s="16">
        <f>DATE(2021,4,14)</f>
        <v>44300</v>
      </c>
      <c r="B680" s="2">
        <v>13.969511245668786</v>
      </c>
      <c r="C680" s="2">
        <v>12.367494870725437</v>
      </c>
      <c r="D680" s="2">
        <v>15.416327747091986</v>
      </c>
      <c r="E680" s="2">
        <v>25.787120289011757</v>
      </c>
      <c r="F680" s="2">
        <v>28.374400224685161</v>
      </c>
      <c r="G680" s="2">
        <v>28.473304275647713</v>
      </c>
      <c r="H680" s="2">
        <v>30.72798582418088</v>
      </c>
    </row>
    <row r="681" spans="1:8" x14ac:dyDescent="0.2">
      <c r="A681" s="16">
        <f>DATE(2021,4,15)</f>
        <v>44301</v>
      </c>
      <c r="B681" s="2">
        <v>13.986783814119509</v>
      </c>
      <c r="C681" s="2">
        <v>12.379158043631723</v>
      </c>
      <c r="D681" s="2">
        <v>15.432865200778245</v>
      </c>
      <c r="E681" s="2">
        <v>25.830559270706608</v>
      </c>
      <c r="F681" s="2">
        <v>28.422589106136439</v>
      </c>
      <c r="G681" s="2">
        <v>28.52167627069344</v>
      </c>
      <c r="H681" s="2">
        <v>30.780562545049484</v>
      </c>
    </row>
    <row r="682" spans="1:8" x14ac:dyDescent="0.2">
      <c r="A682" s="16">
        <f>DATE(2021,4,16)</f>
        <v>44302</v>
      </c>
      <c r="B682" s="2">
        <v>14.288015033663749</v>
      </c>
      <c r="C682" s="2">
        <v>12.390822427115866</v>
      </c>
      <c r="D682" s="2">
        <v>15.449405024037176</v>
      </c>
      <c r="E682" s="2">
        <v>25.874013253501179</v>
      </c>
      <c r="F682" s="2">
        <v>28.470796076617134</v>
      </c>
      <c r="G682" s="2">
        <v>28.570066478471535</v>
      </c>
      <c r="H682" s="2">
        <v>30.833160411440684</v>
      </c>
    </row>
    <row r="683" spans="1:8" x14ac:dyDescent="0.2">
      <c r="A683" s="16">
        <f>DATE(2021,4,19)</f>
        <v>44305</v>
      </c>
      <c r="B683" s="2">
        <v>14.314200880564677</v>
      </c>
      <c r="C683" s="2">
        <v>12.402488021303526</v>
      </c>
      <c r="D683" s="2">
        <v>15.465947217208287</v>
      </c>
      <c r="E683" s="2">
        <v>25.917482242575883</v>
      </c>
      <c r="F683" s="2">
        <v>28.519021142917399</v>
      </c>
      <c r="G683" s="2">
        <v>28.618474905839332</v>
      </c>
      <c r="H683" s="2">
        <v>30.885779431858882</v>
      </c>
    </row>
    <row r="684" spans="1:8" x14ac:dyDescent="0.2">
      <c r="A684" s="16">
        <f>DATE(2021,4,20)</f>
        <v>44306</v>
      </c>
      <c r="B684" s="2">
        <v>14.07564949704776</v>
      </c>
      <c r="C684" s="2">
        <v>12.414154826320377</v>
      </c>
      <c r="D684" s="2">
        <v>15.482491780631147</v>
      </c>
      <c r="E684" s="2">
        <v>25.960966243112924</v>
      </c>
      <c r="F684" s="2">
        <v>28.567264311830009</v>
      </c>
      <c r="G684" s="2">
        <v>28.666901559656743</v>
      </c>
      <c r="H684" s="2">
        <v>30.938419614811874</v>
      </c>
    </row>
    <row r="685" spans="1:8" x14ac:dyDescent="0.2">
      <c r="A685" s="16">
        <f>DATE(2021,4,22)</f>
        <v>44308</v>
      </c>
      <c r="B685" s="2">
        <v>14.127665055417671</v>
      </c>
      <c r="C685" s="2">
        <v>12.425822842292099</v>
      </c>
      <c r="D685" s="2">
        <v>15.499038714645398</v>
      </c>
      <c r="E685" s="2">
        <v>26.004465260296339</v>
      </c>
      <c r="F685" s="2">
        <v>28.615525590150281</v>
      </c>
      <c r="G685" s="2">
        <v>28.715346446786306</v>
      </c>
      <c r="H685" s="2">
        <v>30.991080968810891</v>
      </c>
    </row>
    <row r="686" spans="1:8" x14ac:dyDescent="0.2">
      <c r="A686" s="16">
        <f>DATE(2021,4,23)</f>
        <v>44309</v>
      </c>
      <c r="B686" s="2">
        <v>14.33871486946552</v>
      </c>
      <c r="C686" s="2">
        <v>12.437492069344369</v>
      </c>
      <c r="D686" s="2">
        <v>15.515588019590677</v>
      </c>
      <c r="E686" s="2">
        <v>26.04797929931193</v>
      </c>
      <c r="F686" s="2">
        <v>28.663804984676091</v>
      </c>
      <c r="G686" s="2">
        <v>28.763809574093099</v>
      </c>
      <c r="H686" s="2">
        <v>31.043763502370613</v>
      </c>
    </row>
    <row r="687" spans="1:8" x14ac:dyDescent="0.2">
      <c r="A687" s="16">
        <f>DATE(2021,4,26)</f>
        <v>44312</v>
      </c>
      <c r="B687" s="2">
        <v>14.472710825745549</v>
      </c>
      <c r="C687" s="2">
        <v>12.449162507602884</v>
      </c>
      <c r="D687" s="2">
        <v>15.532139695806736</v>
      </c>
      <c r="E687" s="2">
        <v>26.091508365347305</v>
      </c>
      <c r="F687" s="2">
        <v>28.712102502207859</v>
      </c>
      <c r="G687" s="2">
        <v>28.812290948444819</v>
      </c>
      <c r="H687" s="2">
        <v>31.096467224009093</v>
      </c>
    </row>
    <row r="688" spans="1:8" x14ac:dyDescent="0.2">
      <c r="A688" s="16">
        <f>DATE(2021,4,27)</f>
        <v>44313</v>
      </c>
      <c r="B688" s="2">
        <v>14.56242727665018</v>
      </c>
      <c r="C688" s="2">
        <v>12.460834157193389</v>
      </c>
      <c r="D688" s="2">
        <v>15.548693743633324</v>
      </c>
      <c r="E688" s="2">
        <v>26.135052463591848</v>
      </c>
      <c r="F688" s="2">
        <v>28.760418149548549</v>
      </c>
      <c r="G688" s="2">
        <v>28.860790576711715</v>
      </c>
      <c r="H688" s="2">
        <v>31.14919214224787</v>
      </c>
    </row>
    <row r="689" spans="1:8" x14ac:dyDescent="0.2">
      <c r="A689" s="16">
        <f>DATE(2021,4,28)</f>
        <v>44314</v>
      </c>
      <c r="B689" s="2">
        <v>14.589839812261275</v>
      </c>
      <c r="C689" s="2">
        <v>12.472507018241584</v>
      </c>
      <c r="D689" s="2">
        <v>15.56525016341026</v>
      </c>
      <c r="E689" s="2">
        <v>26.178611599236735</v>
      </c>
      <c r="F689" s="2">
        <v>28.808751933503697</v>
      </c>
      <c r="G689" s="2">
        <v>28.909308465766671</v>
      </c>
      <c r="H689" s="2">
        <v>31.201938265611862</v>
      </c>
    </row>
    <row r="690" spans="1:8" x14ac:dyDescent="0.2">
      <c r="A690" s="16">
        <f>DATE(2021,4,29)</f>
        <v>44315</v>
      </c>
      <c r="B690" s="2">
        <v>14.68448280330823</v>
      </c>
      <c r="C690" s="2">
        <v>12.484181090873236</v>
      </c>
      <c r="D690" s="2">
        <v>15.581808955477428</v>
      </c>
      <c r="E690" s="2">
        <v>26.222185777474952</v>
      </c>
      <c r="F690" s="2">
        <v>28.857103860881359</v>
      </c>
      <c r="G690" s="2">
        <v>28.957844622485094</v>
      </c>
      <c r="H690" s="2">
        <v>31.254705602629439</v>
      </c>
    </row>
    <row r="691" spans="1:8" x14ac:dyDescent="0.2">
      <c r="A691" s="16">
        <f>DATE(2021,4,30)</f>
        <v>44316</v>
      </c>
      <c r="B691" s="2">
        <v>14.629806121849411</v>
      </c>
      <c r="C691" s="2">
        <v>12.495856375214087</v>
      </c>
      <c r="D691" s="2">
        <v>15.598370120174732</v>
      </c>
      <c r="E691" s="2">
        <v>26.265775003501268</v>
      </c>
      <c r="F691" s="2">
        <v>28.905473938492189</v>
      </c>
      <c r="G691" s="2">
        <v>29.006399053745046</v>
      </c>
      <c r="H691" s="2">
        <v>31.307494161832384</v>
      </c>
    </row>
    <row r="692" spans="1:8" x14ac:dyDescent="0.2">
      <c r="A692" s="16">
        <f>DATE(2021,5,3)</f>
        <v>44319</v>
      </c>
      <c r="B692" s="2">
        <v>14.41054540756439</v>
      </c>
      <c r="C692" s="2">
        <v>12.507532871389904</v>
      </c>
      <c r="D692" s="2">
        <v>15.614933657842123</v>
      </c>
      <c r="E692" s="2">
        <v>26.342896461989774</v>
      </c>
      <c r="F692" s="2">
        <v>28.988081086798779</v>
      </c>
      <c r="G692" s="2">
        <v>29.089217510296141</v>
      </c>
      <c r="H692" s="2">
        <v>31.395161433510555</v>
      </c>
    </row>
    <row r="693" spans="1:8" x14ac:dyDescent="0.2">
      <c r="A693" s="16">
        <f>DATE(2021,5,4)</f>
        <v>44320</v>
      </c>
      <c r="B693" s="2">
        <v>14.279912952586351</v>
      </c>
      <c r="C693" s="2">
        <v>12.519210579526474</v>
      </c>
      <c r="D693" s="2">
        <v>15.631499568819619</v>
      </c>
      <c r="E693" s="2">
        <v>26.420065025240898</v>
      </c>
      <c r="F693" s="2">
        <v>29.07074117266297</v>
      </c>
      <c r="G693" s="2">
        <v>29.172089133952085</v>
      </c>
      <c r="H693" s="2">
        <v>31.482887236124625</v>
      </c>
    </row>
    <row r="694" spans="1:8" x14ac:dyDescent="0.2">
      <c r="A694" s="16">
        <f>DATE(2021,5,5)</f>
        <v>44321</v>
      </c>
      <c r="B694" s="2">
        <v>14.124598333642346</v>
      </c>
      <c r="C694" s="2">
        <v>12.530889499749611</v>
      </c>
      <c r="D694" s="2">
        <v>15.648067853447278</v>
      </c>
      <c r="E694" s="2">
        <v>26.497280722025621</v>
      </c>
      <c r="F694" s="2">
        <v>29.153454230009011</v>
      </c>
      <c r="G694" s="2">
        <v>29.255013958844668</v>
      </c>
      <c r="H694" s="2">
        <v>31.57067160875269</v>
      </c>
    </row>
    <row r="695" spans="1:8" x14ac:dyDescent="0.2">
      <c r="A695" s="16">
        <f>DATE(2021,5,6)</f>
        <v>44322</v>
      </c>
      <c r="B695" s="2">
        <v>14.331414093110073</v>
      </c>
      <c r="C695" s="2">
        <v>12.542569632185097</v>
      </c>
      <c r="D695" s="2">
        <v>15.66463851206521</v>
      </c>
      <c r="E695" s="2">
        <v>26.574543581132449</v>
      </c>
      <c r="F695" s="2">
        <v>29.236220292782878</v>
      </c>
      <c r="G695" s="2">
        <v>29.337992019127569</v>
      </c>
      <c r="H695" s="2">
        <v>31.658514590498928</v>
      </c>
    </row>
    <row r="696" spans="1:8" x14ac:dyDescent="0.2">
      <c r="A696" s="16">
        <f>DATE(2021,5,7)</f>
        <v>44323</v>
      </c>
      <c r="B696" s="2">
        <v>14.510728283108731</v>
      </c>
      <c r="C696" s="2">
        <v>12.557502510157391</v>
      </c>
      <c r="D696" s="2">
        <v>15.6845534116826</v>
      </c>
      <c r="E696" s="2">
        <v>26.65185363136753</v>
      </c>
      <c r="F696" s="2">
        <v>29.319039394952306</v>
      </c>
      <c r="G696" s="2">
        <v>29.421023348976405</v>
      </c>
      <c r="H696" s="2">
        <v>31.746416220493657</v>
      </c>
    </row>
    <row r="697" spans="1:8" x14ac:dyDescent="0.2">
      <c r="A697" s="16">
        <f>DATE(2021,5,10)</f>
        <v>44326</v>
      </c>
      <c r="B697" s="2">
        <v>14.458594012928151</v>
      </c>
      <c r="C697" s="2">
        <v>12.572437369520761</v>
      </c>
      <c r="D697" s="2">
        <v>15.704471740206438</v>
      </c>
      <c r="E697" s="2">
        <v>26.72921090155458</v>
      </c>
      <c r="F697" s="2">
        <v>29.401911570506801</v>
      </c>
      <c r="G697" s="2">
        <v>29.504107982588735</v>
      </c>
      <c r="H697" s="2">
        <v>31.834376537893295</v>
      </c>
    </row>
    <row r="698" spans="1:8" x14ac:dyDescent="0.2">
      <c r="A698" s="16">
        <f>DATE(2021,5,11)</f>
        <v>44327</v>
      </c>
      <c r="B698" s="2">
        <v>14.677369987319633</v>
      </c>
      <c r="C698" s="2">
        <v>12.587374210538128</v>
      </c>
      <c r="D698" s="2">
        <v>15.72439349822714</v>
      </c>
      <c r="E698" s="2">
        <v>26.806615420534907</v>
      </c>
      <c r="F698" s="2">
        <v>29.48483685345764</v>
      </c>
      <c r="G698" s="2">
        <v>29.587245954184048</v>
      </c>
      <c r="H698" s="2">
        <v>31.922395581880416</v>
      </c>
    </row>
    <row r="699" spans="1:8" x14ac:dyDescent="0.2">
      <c r="A699" s="16">
        <f>DATE(2021,5,12)</f>
        <v>44328</v>
      </c>
      <c r="B699" s="2">
        <v>14.40873505245186</v>
      </c>
      <c r="C699" s="2">
        <v>12.602313033472434</v>
      </c>
      <c r="D699" s="2">
        <v>15.744318686335168</v>
      </c>
      <c r="E699" s="2">
        <v>26.884067217167431</v>
      </c>
      <c r="F699" s="2">
        <v>29.567815277837894</v>
      </c>
      <c r="G699" s="2">
        <v>29.670437298003804</v>
      </c>
      <c r="H699" s="2">
        <v>32.010473391663723</v>
      </c>
    </row>
    <row r="700" spans="1:8" x14ac:dyDescent="0.2">
      <c r="A700" s="16">
        <f>DATE(2021,5,13)</f>
        <v>44329</v>
      </c>
      <c r="B700" s="2">
        <v>14.297739509486783</v>
      </c>
      <c r="C700" s="2">
        <v>12.617253838586628</v>
      </c>
      <c r="D700" s="2">
        <v>15.764247305121115</v>
      </c>
      <c r="E700" s="2">
        <v>26.961566320328757</v>
      </c>
      <c r="F700" s="2">
        <v>29.650846877702499</v>
      </c>
      <c r="G700" s="2">
        <v>29.753682048311525</v>
      </c>
      <c r="H700" s="2">
        <v>32.098610006478154</v>
      </c>
    </row>
    <row r="701" spans="1:8" x14ac:dyDescent="0.2">
      <c r="A701" s="16">
        <f>DATE(2021,5,14)</f>
        <v>44330</v>
      </c>
      <c r="B701" s="2">
        <v>14.355581839229803</v>
      </c>
      <c r="C701" s="2">
        <v>12.632196626143744</v>
      </c>
      <c r="D701" s="2">
        <v>15.784179355175665</v>
      </c>
      <c r="E701" s="2">
        <v>27.039112758913038</v>
      </c>
      <c r="F701" s="2">
        <v>29.733931687128145</v>
      </c>
      <c r="G701" s="2">
        <v>29.836980239392631</v>
      </c>
      <c r="H701" s="2">
        <v>32.186805465584811</v>
      </c>
    </row>
    <row r="702" spans="1:8" x14ac:dyDescent="0.2">
      <c r="A702" s="16">
        <f>DATE(2021,5,17)</f>
        <v>44333</v>
      </c>
      <c r="B702" s="2">
        <v>14.419241047695053</v>
      </c>
      <c r="C702" s="2">
        <v>12.647141396406814</v>
      </c>
      <c r="D702" s="2">
        <v>15.80411483708961</v>
      </c>
      <c r="E702" s="2">
        <v>27.11670656183216</v>
      </c>
      <c r="F702" s="2">
        <v>29.817069740213388</v>
      </c>
      <c r="G702" s="2">
        <v>29.920331905554566</v>
      </c>
      <c r="H702" s="2">
        <v>32.275059808270989</v>
      </c>
    </row>
    <row r="703" spans="1:8" x14ac:dyDescent="0.2">
      <c r="A703" s="16">
        <f>DATE(2021,5,18)</f>
        <v>44334</v>
      </c>
      <c r="B703" s="2">
        <v>14.413602236688815</v>
      </c>
      <c r="C703" s="2">
        <v>12.662088149638917</v>
      </c>
      <c r="D703" s="2">
        <v>15.824053751453837</v>
      </c>
      <c r="E703" s="2">
        <v>27.194347758015613</v>
      </c>
      <c r="F703" s="2">
        <v>29.900261071078614</v>
      </c>
      <c r="G703" s="2">
        <v>30.003737081126847</v>
      </c>
      <c r="H703" s="2">
        <v>32.363373073850219</v>
      </c>
    </row>
    <row r="704" spans="1:8" x14ac:dyDescent="0.2">
      <c r="A704" s="16">
        <f>DATE(2021,5,19)</f>
        <v>44335</v>
      </c>
      <c r="B704" s="2">
        <v>14.320067222541333</v>
      </c>
      <c r="C704" s="2">
        <v>12.677036886103178</v>
      </c>
      <c r="D704" s="2">
        <v>15.843996098859336</v>
      </c>
      <c r="E704" s="2">
        <v>27.272036376410579</v>
      </c>
      <c r="F704" s="2">
        <v>29.983505713866119</v>
      </c>
      <c r="G704" s="2">
        <v>30.087195800460975</v>
      </c>
      <c r="H704" s="2">
        <v>32.451745301662307</v>
      </c>
    </row>
    <row r="705" spans="1:8" x14ac:dyDescent="0.2">
      <c r="A705" s="16">
        <f>DATE(2021,5,20)</f>
        <v>44336</v>
      </c>
      <c r="B705" s="2">
        <v>14.264332027437487</v>
      </c>
      <c r="C705" s="2">
        <v>12.691987606062739</v>
      </c>
      <c r="D705" s="2">
        <v>15.863941879897192</v>
      </c>
      <c r="E705" s="2">
        <v>27.349772445981909</v>
      </c>
      <c r="F705" s="2">
        <v>30.066803702740039</v>
      </c>
      <c r="G705" s="2">
        <v>30.170708097930543</v>
      </c>
      <c r="H705" s="2">
        <v>32.540176531073307</v>
      </c>
    </row>
    <row r="706" spans="1:8" x14ac:dyDescent="0.2">
      <c r="A706" s="16">
        <f>DATE(2021,5,21)</f>
        <v>44337</v>
      </c>
      <c r="B706" s="2">
        <v>13.996844640072736</v>
      </c>
      <c r="C706" s="2">
        <v>12.706940309780768</v>
      </c>
      <c r="D706" s="2">
        <v>15.883891095158621</v>
      </c>
      <c r="E706" s="2">
        <v>27.427555995712162</v>
      </c>
      <c r="F706" s="2">
        <v>30.150155071886431</v>
      </c>
      <c r="G706" s="2">
        <v>30.25427400793119</v>
      </c>
      <c r="H706" s="2">
        <v>32.628666801475561</v>
      </c>
    </row>
    <row r="707" spans="1:8" x14ac:dyDescent="0.2">
      <c r="A707" s="16">
        <f>DATE(2021,5,24)</f>
        <v>44340</v>
      </c>
      <c r="B707" s="2">
        <v>14.207627352546591</v>
      </c>
      <c r="C707" s="2">
        <v>12.721894997520501</v>
      </c>
      <c r="D707" s="2">
        <v>15.903843745234902</v>
      </c>
      <c r="E707" s="2">
        <v>27.50538705460157</v>
      </c>
      <c r="F707" s="2">
        <v>30.233559855513239</v>
      </c>
      <c r="G707" s="2">
        <v>30.337893564880659</v>
      </c>
      <c r="H707" s="2">
        <v>32.717216152287691</v>
      </c>
    </row>
    <row r="708" spans="1:8" x14ac:dyDescent="0.2">
      <c r="A708" s="16">
        <f>DATE(2021,5,25)</f>
        <v>44341</v>
      </c>
      <c r="B708" s="2">
        <v>13.998140577339081</v>
      </c>
      <c r="C708" s="2">
        <v>12.736851669545167</v>
      </c>
      <c r="D708" s="2">
        <v>15.923799830717456</v>
      </c>
      <c r="E708" s="2">
        <v>27.583265651668111</v>
      </c>
      <c r="F708" s="2">
        <v>30.317018087850322</v>
      </c>
      <c r="G708" s="2">
        <v>30.42156680321877</v>
      </c>
      <c r="H708" s="2">
        <v>32.805824622954667</v>
      </c>
    </row>
    <row r="709" spans="1:8" x14ac:dyDescent="0.2">
      <c r="A709" s="16">
        <f>DATE(2021,5,26)</f>
        <v>44342</v>
      </c>
      <c r="B709" s="2">
        <v>13.931068404317415</v>
      </c>
      <c r="C709" s="2">
        <v>12.751810326118074</v>
      </c>
      <c r="D709" s="2">
        <v>15.943759352197763</v>
      </c>
      <c r="E709" s="2">
        <v>27.661191815947461</v>
      </c>
      <c r="F709" s="2">
        <v>30.400529803149489</v>
      </c>
      <c r="G709" s="2">
        <v>30.505293757407451</v>
      </c>
      <c r="H709" s="2">
        <v>32.894492252947778</v>
      </c>
    </row>
    <row r="710" spans="1:8" x14ac:dyDescent="0.2">
      <c r="A710" s="16">
        <f>DATE(2021,5,27)</f>
        <v>44343</v>
      </c>
      <c r="B710" s="2">
        <v>14.240738055069246</v>
      </c>
      <c r="C710" s="2">
        <v>12.76677096750254</v>
      </c>
      <c r="D710" s="2">
        <v>15.963722310267435</v>
      </c>
      <c r="E710" s="2">
        <v>27.73916557649305</v>
      </c>
      <c r="F710" s="2">
        <v>30.484095035684501</v>
      </c>
      <c r="G710" s="2">
        <v>30.589074461930753</v>
      </c>
      <c r="H710" s="2">
        <v>32.983219081764673</v>
      </c>
    </row>
    <row r="711" spans="1:8" x14ac:dyDescent="0.2">
      <c r="A711" s="16">
        <f>DATE(2021,5,28)</f>
        <v>44344</v>
      </c>
      <c r="B711" s="2">
        <v>14.36163614157333</v>
      </c>
      <c r="C711" s="2">
        <v>12.781733593961929</v>
      </c>
      <c r="D711" s="2">
        <v>15.983688705518183</v>
      </c>
      <c r="E711" s="2">
        <v>27.817186962376031</v>
      </c>
      <c r="F711" s="2">
        <v>30.567713819751098</v>
      </c>
      <c r="G711" s="2">
        <v>30.672908951294865</v>
      </c>
      <c r="H711" s="2">
        <v>33.072005148929343</v>
      </c>
    </row>
    <row r="712" spans="1:8" x14ac:dyDescent="0.2">
      <c r="A712" s="16">
        <f>DATE(2021,5,31)</f>
        <v>44347</v>
      </c>
      <c r="B712" s="2">
        <v>14.474738819177579</v>
      </c>
      <c r="C712" s="2">
        <v>12.796698205759638</v>
      </c>
      <c r="D712" s="2">
        <v>16.003658538541821</v>
      </c>
      <c r="E712" s="2">
        <v>27.89525600268534</v>
      </c>
      <c r="F712" s="2">
        <v>30.651386189666962</v>
      </c>
      <c r="G712" s="2">
        <v>30.756797260028137</v>
      </c>
      <c r="H712" s="2">
        <v>33.160850493992221</v>
      </c>
    </row>
    <row r="713" spans="1:8" x14ac:dyDescent="0.2">
      <c r="A713" s="16">
        <f>DATE(2021,6,1)</f>
        <v>44348</v>
      </c>
      <c r="B713" s="2">
        <v>14.448572757578425</v>
      </c>
      <c r="C713" s="2">
        <v>12.811664803159074</v>
      </c>
      <c r="D713" s="2">
        <v>16.02363180993023</v>
      </c>
      <c r="E713" s="2">
        <v>27.951606056527645</v>
      </c>
      <c r="F713" s="2">
        <v>30.71287577243482</v>
      </c>
      <c r="G713" s="2">
        <v>30.818485049471267</v>
      </c>
      <c r="H713" s="2">
        <v>33.227091039876107</v>
      </c>
    </row>
    <row r="714" spans="1:8" x14ac:dyDescent="0.2">
      <c r="A714" s="16">
        <f>DATE(2021,6,2)</f>
        <v>44349</v>
      </c>
      <c r="B714" s="2">
        <v>14.438056869684313</v>
      </c>
      <c r="C714" s="2">
        <v>12.826633386423737</v>
      </c>
      <c r="D714" s="2">
        <v>16.043608520275466</v>
      </c>
      <c r="E714" s="2">
        <v>28.007980937941099</v>
      </c>
      <c r="F714" s="2">
        <v>30.774394294572541</v>
      </c>
      <c r="G714" s="2">
        <v>30.880201941671935</v>
      </c>
      <c r="H714" s="2">
        <v>33.293364536960773</v>
      </c>
    </row>
    <row r="715" spans="1:8" x14ac:dyDescent="0.2">
      <c r="A715" s="16">
        <f>DATE(2021,6,4)</f>
        <v>44351</v>
      </c>
      <c r="B715" s="2">
        <v>14.52656641718062</v>
      </c>
      <c r="C715" s="2">
        <v>12.84160395581706</v>
      </c>
      <c r="D715" s="2">
        <v>16.063588670169548</v>
      </c>
      <c r="E715" s="2">
        <v>28.064380657864607</v>
      </c>
      <c r="F715" s="2">
        <v>30.835941769700103</v>
      </c>
      <c r="G715" s="2">
        <v>30.941947950360095</v>
      </c>
      <c r="H715" s="2">
        <v>33.3596710016377</v>
      </c>
    </row>
    <row r="716" spans="1:8" x14ac:dyDescent="0.2">
      <c r="A716" s="16">
        <f>DATE(2021,6,7)</f>
        <v>44354</v>
      </c>
      <c r="B716" s="2">
        <v>14.502072213581553</v>
      </c>
      <c r="C716" s="2">
        <v>12.856576511602634</v>
      </c>
      <c r="D716" s="2">
        <v>16.083572260204782</v>
      </c>
      <c r="E716" s="2">
        <v>28.12080522724192</v>
      </c>
      <c r="F716" s="2">
        <v>30.897518211443931</v>
      </c>
      <c r="G716" s="2">
        <v>31.003723089272171</v>
      </c>
      <c r="H716" s="2">
        <v>33.426010450306556</v>
      </c>
    </row>
    <row r="717" spans="1:8" x14ac:dyDescent="0.2">
      <c r="A717" s="16">
        <f>DATE(2021,6,8)</f>
        <v>44355</v>
      </c>
      <c r="B717" s="2">
        <v>14.334896306222666</v>
      </c>
      <c r="C717" s="2">
        <v>12.871551054044007</v>
      </c>
      <c r="D717" s="2">
        <v>16.103559290973468</v>
      </c>
      <c r="E717" s="2">
        <v>28.177254657021567</v>
      </c>
      <c r="F717" s="2">
        <v>30.9591236334368</v>
      </c>
      <c r="G717" s="2">
        <v>31.06552737215107</v>
      </c>
      <c r="H717" s="2">
        <v>33.492382899375109</v>
      </c>
    </row>
    <row r="718" spans="1:8" x14ac:dyDescent="0.2">
      <c r="A718" s="16">
        <f>DATE(2021,6,9)</f>
        <v>44356</v>
      </c>
      <c r="B718" s="2">
        <v>13.991809280770662</v>
      </c>
      <c r="C718" s="2">
        <v>12.886527583404783</v>
      </c>
      <c r="D718" s="2">
        <v>16.123549763067999</v>
      </c>
      <c r="E718" s="2">
        <v>28.23372895815697</v>
      </c>
      <c r="F718" s="2">
        <v>31.020758049317987</v>
      </c>
      <c r="G718" s="2">
        <v>31.127360812746229</v>
      </c>
      <c r="H718" s="2">
        <v>33.558788365259382</v>
      </c>
    </row>
    <row r="719" spans="1:8" x14ac:dyDescent="0.2">
      <c r="A719" s="16">
        <f>DATE(2021,6,10)</f>
        <v>44357</v>
      </c>
      <c r="B719" s="2">
        <v>13.81300950861819</v>
      </c>
      <c r="C719" s="2">
        <v>12.9015060999486</v>
      </c>
      <c r="D719" s="2">
        <v>16.143543677080931</v>
      </c>
      <c r="E719" s="2">
        <v>28.290228141606267</v>
      </c>
      <c r="F719" s="2">
        <v>31.082421472733056</v>
      </c>
      <c r="G719" s="2">
        <v>31.189223424813449</v>
      </c>
      <c r="H719" s="2">
        <v>33.625226864383471</v>
      </c>
    </row>
    <row r="720" spans="1:8" x14ac:dyDescent="0.2">
      <c r="A720" s="16">
        <f>DATE(2021,6,11)</f>
        <v>44358</v>
      </c>
      <c r="B720" s="2">
        <v>13.674284865213648</v>
      </c>
      <c r="C720" s="2">
        <v>12.916486603939138</v>
      </c>
      <c r="D720" s="2">
        <v>16.163541033604869</v>
      </c>
      <c r="E720" s="2">
        <v>28.346752218332561</v>
      </c>
      <c r="F720" s="2">
        <v>31.144113917334138</v>
      </c>
      <c r="G720" s="2">
        <v>31.251115222115189</v>
      </c>
      <c r="H720" s="2">
        <v>33.691698413179715</v>
      </c>
    </row>
    <row r="721" spans="1:8" x14ac:dyDescent="0.2">
      <c r="A721" s="16">
        <f>DATE(2021,6,14)</f>
        <v>44361</v>
      </c>
      <c r="B721" s="2">
        <v>14.046881668265019</v>
      </c>
      <c r="C721" s="2">
        <v>12.931469095640047</v>
      </c>
      <c r="D721" s="2">
        <v>16.183541833232496</v>
      </c>
      <c r="E721" s="2">
        <v>28.403301199303655</v>
      </c>
      <c r="F721" s="2">
        <v>31.20583539677968</v>
      </c>
      <c r="G721" s="2">
        <v>31.31303621842023</v>
      </c>
      <c r="H721" s="2">
        <v>33.758203028088538</v>
      </c>
    </row>
    <row r="722" spans="1:8" x14ac:dyDescent="0.2">
      <c r="A722" s="16">
        <f>DATE(2021,6,15)</f>
        <v>44362</v>
      </c>
      <c r="B722" s="2">
        <v>13.909512318032125</v>
      </c>
      <c r="C722" s="2">
        <v>12.946453575315141</v>
      </c>
      <c r="D722" s="2">
        <v>16.203546076556695</v>
      </c>
      <c r="E722" s="2">
        <v>28.459875095492261</v>
      </c>
      <c r="F722" s="2">
        <v>31.267585924734622</v>
      </c>
      <c r="G722" s="2">
        <v>31.37498642750398</v>
      </c>
      <c r="H722" s="2">
        <v>33.824740725558634</v>
      </c>
    </row>
    <row r="723" spans="1:8" x14ac:dyDescent="0.2">
      <c r="A723" s="16">
        <f>DATE(2021,6,16)</f>
        <v>44363</v>
      </c>
      <c r="B723" s="2">
        <v>14.149478350626032</v>
      </c>
      <c r="C723" s="2">
        <v>12.961440043228167</v>
      </c>
      <c r="D723" s="2">
        <v>16.223553764170372</v>
      </c>
      <c r="E723" s="2">
        <v>28.516473917875906</v>
      </c>
      <c r="F723" s="2">
        <v>31.32936551487029</v>
      </c>
      <c r="G723" s="2">
        <v>31.436965863148302</v>
      </c>
      <c r="H723" s="2">
        <v>33.891311522046827</v>
      </c>
    </row>
    <row r="724" spans="1:8" x14ac:dyDescent="0.2">
      <c r="A724" s="16">
        <f>DATE(2021,6,17)</f>
        <v>44364</v>
      </c>
      <c r="B724" s="2">
        <v>14.21881594070109</v>
      </c>
      <c r="C724" s="2">
        <v>12.976428499642957</v>
      </c>
      <c r="D724" s="2">
        <v>16.243564896666562</v>
      </c>
      <c r="E724" s="2">
        <v>28.573097677436987</v>
      </c>
      <c r="F724" s="2">
        <v>31.391174180864525</v>
      </c>
      <c r="G724" s="2">
        <v>31.498974539141567</v>
      </c>
      <c r="H724" s="2">
        <v>33.957915434018204</v>
      </c>
    </row>
    <row r="725" spans="1:8" x14ac:dyDescent="0.2">
      <c r="A725" s="16">
        <f>DATE(2021,6,18)</f>
        <v>44365</v>
      </c>
      <c r="B725" s="2">
        <v>14.083603188361815</v>
      </c>
      <c r="C725" s="2">
        <v>12.994659515972208</v>
      </c>
      <c r="D725" s="2">
        <v>16.266913890692546</v>
      </c>
      <c r="E725" s="2">
        <v>28.629746385162623</v>
      </c>
      <c r="F725" s="2">
        <v>31.453011936401442</v>
      </c>
      <c r="G725" s="2">
        <v>31.561012469278559</v>
      </c>
      <c r="H725" s="2">
        <v>34.024552477945868</v>
      </c>
    </row>
    <row r="726" spans="1:8" x14ac:dyDescent="0.2">
      <c r="A726" s="16">
        <f>DATE(2021,6,21)</f>
        <v>44368</v>
      </c>
      <c r="B726" s="2">
        <v>14.377177496118598</v>
      </c>
      <c r="C726" s="2">
        <v>13.012893474242192</v>
      </c>
      <c r="D726" s="2">
        <v>16.290267574660056</v>
      </c>
      <c r="E726" s="2">
        <v>28.686420052044937</v>
      </c>
      <c r="F726" s="2">
        <v>31.514878795171786</v>
      </c>
      <c r="G726" s="2">
        <v>31.623079667360756</v>
      </c>
      <c r="H726" s="2">
        <v>34.091222670311353</v>
      </c>
    </row>
    <row r="727" spans="1:8" x14ac:dyDescent="0.2">
      <c r="A727" s="16">
        <f>DATE(2021,6,22)</f>
        <v>44369</v>
      </c>
      <c r="B727" s="2">
        <v>14.642607212098625</v>
      </c>
      <c r="C727" s="2">
        <v>13.031130374927645</v>
      </c>
      <c r="D727" s="2">
        <v>16.313625949511135</v>
      </c>
      <c r="E727" s="2">
        <v>28.743118689080816</v>
      </c>
      <c r="F727" s="2">
        <v>31.576774770872639</v>
      </c>
      <c r="G727" s="2">
        <v>31.685176147195989</v>
      </c>
      <c r="H727" s="2">
        <v>34.157926027604191</v>
      </c>
    </row>
    <row r="728" spans="1:8" x14ac:dyDescent="0.2">
      <c r="A728" s="16">
        <f>DATE(2021,6,23)</f>
        <v>44370</v>
      </c>
      <c r="B728" s="2">
        <v>14.701072778847601</v>
      </c>
      <c r="C728" s="2">
        <v>13.049370218503388</v>
      </c>
      <c r="D728" s="2">
        <v>16.336989016187985</v>
      </c>
      <c r="E728" s="2">
        <v>28.79984230727197</v>
      </c>
      <c r="F728" s="2">
        <v>31.638699877207554</v>
      </c>
      <c r="G728" s="2">
        <v>31.74730192259867</v>
      </c>
      <c r="H728" s="2">
        <v>34.224662566322237</v>
      </c>
    </row>
    <row r="729" spans="1:8" x14ac:dyDescent="0.2">
      <c r="A729" s="16">
        <f>DATE(2021,6,24)</f>
        <v>44371</v>
      </c>
      <c r="B729" s="2">
        <v>14.481584533592162</v>
      </c>
      <c r="C729" s="2">
        <v>13.067613005444324</v>
      </c>
      <c r="D729" s="2">
        <v>16.360356775633033</v>
      </c>
      <c r="E729" s="2">
        <v>28.856590917624981</v>
      </c>
      <c r="F729" s="2">
        <v>31.700654127886541</v>
      </c>
      <c r="G729" s="2">
        <v>31.80945700738971</v>
      </c>
      <c r="H729" s="2">
        <v>34.291432302971486</v>
      </c>
    </row>
    <row r="730" spans="1:8" x14ac:dyDescent="0.2">
      <c r="A730" s="16">
        <f>DATE(2021,6,25)</f>
        <v>44372</v>
      </c>
      <c r="B730" s="2">
        <v>14.639243710796658</v>
      </c>
      <c r="C730" s="2">
        <v>13.08585873622541</v>
      </c>
      <c r="D730" s="2">
        <v>16.38372922878888</v>
      </c>
      <c r="E730" s="2">
        <v>28.913364531151274</v>
      </c>
      <c r="F730" s="2">
        <v>31.762637536626048</v>
      </c>
      <c r="G730" s="2">
        <v>31.871641415396557</v>
      </c>
      <c r="H730" s="2">
        <v>34.358235254066201</v>
      </c>
    </row>
    <row r="731" spans="1:8" x14ac:dyDescent="0.2">
      <c r="A731" s="16">
        <f>DATE(2021,6,28)</f>
        <v>44375</v>
      </c>
      <c r="B731" s="2">
        <v>14.519364567334003</v>
      </c>
      <c r="C731" s="2">
        <v>13.104107411321687</v>
      </c>
      <c r="D731" s="2">
        <v>16.407106376598325</v>
      </c>
      <c r="E731" s="2">
        <v>28.970163158867155</v>
      </c>
      <c r="F731" s="2">
        <v>31.824650117148966</v>
      </c>
      <c r="G731" s="2">
        <v>31.933855160453174</v>
      </c>
      <c r="H731" s="2">
        <v>34.42507143612881</v>
      </c>
    </row>
    <row r="732" spans="1:8" x14ac:dyDescent="0.2">
      <c r="A732" s="16">
        <f>DATE(2021,6,29)</f>
        <v>44376</v>
      </c>
      <c r="B732" s="2">
        <v>14.443151584891689</v>
      </c>
      <c r="C732" s="2">
        <v>13.122359031208285</v>
      </c>
      <c r="D732" s="2">
        <v>16.430488220004346</v>
      </c>
      <c r="E732" s="2">
        <v>29.026986811793741</v>
      </c>
      <c r="F732" s="2">
        <v>31.886691883184689</v>
      </c>
      <c r="G732" s="2">
        <v>31.996098256400021</v>
      </c>
      <c r="H732" s="2">
        <v>34.491940865689962</v>
      </c>
    </row>
    <row r="733" spans="1:8" x14ac:dyDescent="0.2">
      <c r="A733" s="16">
        <f>DATE(2021,6,30)</f>
        <v>44377</v>
      </c>
      <c r="B733" s="2">
        <v>14.373052260698227</v>
      </c>
      <c r="C733" s="2">
        <v>13.14061359636043</v>
      </c>
      <c r="D733" s="2">
        <v>16.453874759950104</v>
      </c>
      <c r="E733" s="2">
        <v>29.083835500957012</v>
      </c>
      <c r="F733" s="2">
        <v>31.948762848469038</v>
      </c>
      <c r="G733" s="2">
        <v>32.058370717084131</v>
      </c>
      <c r="H733" s="2">
        <v>34.558843559288555</v>
      </c>
    </row>
    <row r="734" spans="1:8" x14ac:dyDescent="0.2">
      <c r="A734" s="16">
        <f>DATE(2021,7,1)</f>
        <v>44378</v>
      </c>
      <c r="B734" s="2">
        <v>14.252075032987022</v>
      </c>
      <c r="C734" s="2">
        <v>13.158871107253377</v>
      </c>
      <c r="D734" s="2">
        <v>16.477265997378954</v>
      </c>
      <c r="E734" s="2">
        <v>29.163495183550879</v>
      </c>
      <c r="F734" s="2">
        <v>32.034155390830144</v>
      </c>
      <c r="G734" s="2">
        <v>32.143984295543952</v>
      </c>
      <c r="H734" s="2">
        <v>34.649533280703857</v>
      </c>
    </row>
    <row r="735" spans="1:8" x14ac:dyDescent="0.2">
      <c r="A735" s="16">
        <f>DATE(2021,7,2)</f>
        <v>44379</v>
      </c>
      <c r="B735" s="2">
        <v>14.503734178930715</v>
      </c>
      <c r="C735" s="2">
        <v>13.177131564362488</v>
      </c>
      <c r="D735" s="2">
        <v>16.500661933234451</v>
      </c>
      <c r="E735" s="2">
        <v>29.243204025398551</v>
      </c>
      <c r="F735" s="2">
        <v>32.11960319620497</v>
      </c>
      <c r="G735" s="2">
        <v>32.229653377375307</v>
      </c>
      <c r="H735" s="2">
        <v>34.740284125010469</v>
      </c>
    </row>
    <row r="736" spans="1:8" x14ac:dyDescent="0.2">
      <c r="A736" s="16">
        <f>DATE(2021,7,5)</f>
        <v>44382</v>
      </c>
      <c r="B736" s="2">
        <v>14.471424781130017</v>
      </c>
      <c r="C736" s="2">
        <v>13.195394968163177</v>
      </c>
      <c r="D736" s="2">
        <v>16.52406256846033</v>
      </c>
      <c r="E736" s="2">
        <v>29.322962056836975</v>
      </c>
      <c r="F736" s="2">
        <v>32.205106300357755</v>
      </c>
      <c r="G736" s="2">
        <v>32.315377998561125</v>
      </c>
      <c r="H736" s="2">
        <v>34.831096133403896</v>
      </c>
    </row>
    <row r="737" spans="1:8" x14ac:dyDescent="0.2">
      <c r="A737" s="16">
        <f>DATE(2021,7,6)</f>
        <v>44383</v>
      </c>
      <c r="B737" s="2">
        <v>13.344533133158798</v>
      </c>
      <c r="C737" s="2">
        <v>13.213661319130976</v>
      </c>
      <c r="D737" s="2">
        <v>16.547467904000523</v>
      </c>
      <c r="E737" s="2">
        <v>29.40276930822181</v>
      </c>
      <c r="F737" s="2">
        <v>32.290664739075893</v>
      </c>
      <c r="G737" s="2">
        <v>32.401158195107577</v>
      </c>
      <c r="H737" s="2">
        <v>34.921969347107357</v>
      </c>
    </row>
    <row r="738" spans="1:8" x14ac:dyDescent="0.2">
      <c r="A738" s="16">
        <f>DATE(2021,7,7)</f>
        <v>44384</v>
      </c>
      <c r="B738" s="2">
        <v>13.35651313338435</v>
      </c>
      <c r="C738" s="2">
        <v>13.23193061774144</v>
      </c>
      <c r="D738" s="2">
        <v>16.570877940799168</v>
      </c>
      <c r="E738" s="2">
        <v>29.482625809927509</v>
      </c>
      <c r="F738" s="2">
        <v>32.376278548169978</v>
      </c>
      <c r="G738" s="2">
        <v>32.486994003044288</v>
      </c>
      <c r="H738" s="2">
        <v>35.012903807371963</v>
      </c>
    </row>
    <row r="739" spans="1:8" x14ac:dyDescent="0.2">
      <c r="A739" s="16">
        <f>DATE(2021,7,8)</f>
        <v>44385</v>
      </c>
      <c r="B739" s="2">
        <v>13.026128271672732</v>
      </c>
      <c r="C739" s="2">
        <v>13.25020286447025</v>
      </c>
      <c r="D739" s="2">
        <v>16.594292679800549</v>
      </c>
      <c r="E739" s="2">
        <v>29.562531592347209</v>
      </c>
      <c r="F739" s="2">
        <v>32.461947763473731</v>
      </c>
      <c r="G739" s="2">
        <v>32.57288545842416</v>
      </c>
      <c r="H739" s="2">
        <v>35.103899555476524</v>
      </c>
    </row>
    <row r="740" spans="1:8" x14ac:dyDescent="0.2">
      <c r="A740" s="16">
        <f>DATE(2021,7,9)</f>
        <v>44386</v>
      </c>
      <c r="B740" s="2">
        <v>12.993254992771398</v>
      </c>
      <c r="C740" s="2">
        <v>13.268478059793143</v>
      </c>
      <c r="D740" s="2">
        <v>16.617712121949157</v>
      </c>
      <c r="E740" s="2">
        <v>29.64248668589282</v>
      </c>
      <c r="F740" s="2">
        <v>32.547672420844087</v>
      </c>
      <c r="G740" s="2">
        <v>32.658832597323467</v>
      </c>
      <c r="H740" s="2">
        <v>35.194956632727688</v>
      </c>
    </row>
    <row r="741" spans="1:8" x14ac:dyDescent="0.2">
      <c r="A741" s="16">
        <f>DATE(2021,7,12)</f>
        <v>44389</v>
      </c>
      <c r="B741" s="2">
        <v>13.327052819039411</v>
      </c>
      <c r="C741" s="2">
        <v>13.286756204185934</v>
      </c>
      <c r="D741" s="2">
        <v>16.641136268189683</v>
      </c>
      <c r="E741" s="2">
        <v>29.722491120995009</v>
      </c>
      <c r="F741" s="2">
        <v>32.633452556161167</v>
      </c>
      <c r="G741" s="2">
        <v>32.744835455841923</v>
      </c>
      <c r="H741" s="2">
        <v>35.28607508045998</v>
      </c>
    </row>
    <row r="742" spans="1:8" x14ac:dyDescent="0.2">
      <c r="A742" s="16">
        <f>DATE(2021,7,13)</f>
        <v>44390</v>
      </c>
      <c r="B742" s="2">
        <v>13.762537203786749</v>
      </c>
      <c r="C742" s="2">
        <v>13.30503729812451</v>
      </c>
      <c r="D742" s="2">
        <v>16.664565119467014</v>
      </c>
      <c r="E742" s="2">
        <v>29.802544928103234</v>
      </c>
      <c r="F742" s="2">
        <v>32.719288205328326</v>
      </c>
      <c r="G742" s="2">
        <v>32.830894070102602</v>
      </c>
      <c r="H742" s="2">
        <v>35.377254940035762</v>
      </c>
    </row>
    <row r="743" spans="1:8" x14ac:dyDescent="0.2">
      <c r="A743" s="16">
        <f>DATE(2021,7,14)</f>
        <v>44391</v>
      </c>
      <c r="B743" s="2">
        <v>13.943701319501489</v>
      </c>
      <c r="C743" s="2">
        <v>13.323321342084848</v>
      </c>
      <c r="D743" s="2">
        <v>16.687998676726213</v>
      </c>
      <c r="E743" s="2">
        <v>29.882648137685774</v>
      </c>
      <c r="F743" s="2">
        <v>32.805179404272145</v>
      </c>
      <c r="G743" s="2">
        <v>32.917008476251986</v>
      </c>
      <c r="H743" s="2">
        <v>35.46849625284527</v>
      </c>
    </row>
    <row r="744" spans="1:8" x14ac:dyDescent="0.2">
      <c r="A744" s="16">
        <f>DATE(2021,7,15)</f>
        <v>44392</v>
      </c>
      <c r="B744" s="2">
        <v>13.735916080246735</v>
      </c>
      <c r="C744" s="2">
        <v>13.341608336542986</v>
      </c>
      <c r="D744" s="2">
        <v>16.711436940912527</v>
      </c>
      <c r="E744" s="2">
        <v>29.962800780229639</v>
      </c>
      <c r="F744" s="2">
        <v>32.891126188942479</v>
      </c>
      <c r="G744" s="2">
        <v>33.003178710460034</v>
      </c>
      <c r="H744" s="2">
        <v>35.559799060306659</v>
      </c>
    </row>
    <row r="745" spans="1:8" x14ac:dyDescent="0.2">
      <c r="A745" s="16">
        <f>DATE(2021,7,16)</f>
        <v>44393</v>
      </c>
      <c r="B745" s="2">
        <v>13.708305691617895</v>
      </c>
      <c r="C745" s="2">
        <v>13.359898281975058</v>
      </c>
      <c r="D745" s="2">
        <v>16.734879912971422</v>
      </c>
      <c r="E745" s="2">
        <v>30.043002886240711</v>
      </c>
      <c r="F745" s="2">
        <v>32.977128595312408</v>
      </c>
      <c r="G745" s="2">
        <v>33.08940480892015</v>
      </c>
      <c r="H745" s="2">
        <v>35.651163403865958</v>
      </c>
    </row>
    <row r="746" spans="1:8" x14ac:dyDescent="0.2">
      <c r="A746" s="16">
        <f>DATE(2021,7,19)</f>
        <v>44396</v>
      </c>
      <c r="B746" s="2">
        <v>13.059684143485306</v>
      </c>
      <c r="C746" s="2">
        <v>13.378191178857257</v>
      </c>
      <c r="D746" s="2">
        <v>16.75832759384852</v>
      </c>
      <c r="E746" s="2">
        <v>30.123254486243692</v>
      </c>
      <c r="F746" s="2">
        <v>33.063186659378331</v>
      </c>
      <c r="G746" s="2">
        <v>33.175686807849168</v>
      </c>
      <c r="H746" s="2">
        <v>35.742589324997162</v>
      </c>
    </row>
    <row r="747" spans="1:8" x14ac:dyDescent="0.2">
      <c r="A747" s="16">
        <f>DATE(2021,7,20)</f>
        <v>44397</v>
      </c>
      <c r="B747" s="2">
        <v>13.05261089810028</v>
      </c>
      <c r="C747" s="2">
        <v>13.396487027665851</v>
      </c>
      <c r="D747" s="2">
        <v>16.781779984489642</v>
      </c>
      <c r="E747" s="2">
        <v>30.203555610782075</v>
      </c>
      <c r="F747" s="2">
        <v>33.149300417159928</v>
      </c>
      <c r="G747" s="2">
        <v>33.26202474348743</v>
      </c>
      <c r="H747" s="2">
        <v>35.834076865202213</v>
      </c>
    </row>
    <row r="748" spans="1:8" x14ac:dyDescent="0.2">
      <c r="A748" s="16">
        <f>DATE(2021,7,21)</f>
        <v>44398</v>
      </c>
      <c r="B748" s="2">
        <v>13.345126692212061</v>
      </c>
      <c r="C748" s="2">
        <v>13.414785828877186</v>
      </c>
      <c r="D748" s="2">
        <v>16.805237085840808</v>
      </c>
      <c r="E748" s="2">
        <v>30.283906290418258</v>
      </c>
      <c r="F748" s="2">
        <v>33.235469904700189</v>
      </c>
      <c r="G748" s="2">
        <v>33.348418652098744</v>
      </c>
      <c r="H748" s="2">
        <v>35.92562606601102</v>
      </c>
    </row>
    <row r="749" spans="1:8" x14ac:dyDescent="0.2">
      <c r="A749" s="16">
        <f>DATE(2021,7,22)</f>
        <v>44399</v>
      </c>
      <c r="B749" s="2">
        <v>13.665312230857984</v>
      </c>
      <c r="C749" s="2">
        <v>13.433087582967707</v>
      </c>
      <c r="D749" s="2">
        <v>16.828698898848238</v>
      </c>
      <c r="E749" s="2">
        <v>30.364306555733499</v>
      </c>
      <c r="F749" s="2">
        <v>33.321695158065424</v>
      </c>
      <c r="G749" s="2">
        <v>33.434868569970469</v>
      </c>
      <c r="H749" s="2">
        <v>36.017236968981472</v>
      </c>
    </row>
    <row r="750" spans="1:8" x14ac:dyDescent="0.2">
      <c r="A750" s="16">
        <f>DATE(2021,7,23)</f>
        <v>44400</v>
      </c>
      <c r="B750" s="2">
        <v>13.651986830111641</v>
      </c>
      <c r="C750" s="2">
        <v>13.451392290413922</v>
      </c>
      <c r="D750" s="2">
        <v>16.85216542445831</v>
      </c>
      <c r="E750" s="2">
        <v>30.444756437327872</v>
      </c>
      <c r="F750" s="2">
        <v>33.4079762133453</v>
      </c>
      <c r="G750" s="2">
        <v>33.521374533413443</v>
      </c>
      <c r="H750" s="2">
        <v>36.108909615699481</v>
      </c>
    </row>
    <row r="751" spans="1:8" x14ac:dyDescent="0.2">
      <c r="A751" s="16">
        <f>DATE(2021,7,26)</f>
        <v>44403</v>
      </c>
      <c r="B751" s="2">
        <v>13.538023491880113</v>
      </c>
      <c r="C751" s="2">
        <v>13.469699951692403</v>
      </c>
      <c r="D751" s="2">
        <v>16.87563666361762</v>
      </c>
      <c r="E751" s="2">
        <v>30.525255965820385</v>
      </c>
      <c r="F751" s="2">
        <v>33.494313106652832</v>
      </c>
      <c r="G751" s="2">
        <v>33.607936578762065</v>
      </c>
      <c r="H751" s="2">
        <v>36.200644047778987</v>
      </c>
    </row>
    <row r="752" spans="1:8" x14ac:dyDescent="0.2">
      <c r="A752" s="16">
        <f>DATE(2021,7,27)</f>
        <v>44404</v>
      </c>
      <c r="B752" s="2">
        <v>13.233468341637478</v>
      </c>
      <c r="C752" s="2">
        <v>13.488010567279819</v>
      </c>
      <c r="D752" s="2">
        <v>16.899112617272952</v>
      </c>
      <c r="E752" s="2">
        <v>30.605805171848921</v>
      </c>
      <c r="F752" s="2">
        <v>33.580705874124384</v>
      </c>
      <c r="G752" s="2">
        <v>33.694554742374329</v>
      </c>
      <c r="H752" s="2">
        <v>36.292440306861984</v>
      </c>
    </row>
    <row r="753" spans="1:8" x14ac:dyDescent="0.2">
      <c r="A753" s="16">
        <f>DATE(2021,7,28)</f>
        <v>44405</v>
      </c>
      <c r="B753" s="2">
        <v>13.306960845085536</v>
      </c>
      <c r="C753" s="2">
        <v>13.506324137652893</v>
      </c>
      <c r="D753" s="2">
        <v>16.922593286371246</v>
      </c>
      <c r="E753" s="2">
        <v>30.686404086070286</v>
      </c>
      <c r="F753" s="2">
        <v>33.667154551919729</v>
      </c>
      <c r="G753" s="2">
        <v>33.781229060631723</v>
      </c>
      <c r="H753" s="2">
        <v>36.384298434618522</v>
      </c>
    </row>
    <row r="754" spans="1:8" x14ac:dyDescent="0.2">
      <c r="A754" s="16">
        <f>DATE(2021,7,29)</f>
        <v>44406</v>
      </c>
      <c r="B754" s="2">
        <v>13.419885454973812</v>
      </c>
      <c r="C754" s="2">
        <v>13.524640663288444</v>
      </c>
      <c r="D754" s="2">
        <v>16.946078671859667</v>
      </c>
      <c r="E754" s="2">
        <v>30.767052739160182</v>
      </c>
      <c r="F754" s="2">
        <v>33.753659176222058</v>
      </c>
      <c r="G754" s="2">
        <v>33.867959569939401</v>
      </c>
      <c r="H754" s="2">
        <v>36.476218472746716</v>
      </c>
    </row>
    <row r="755" spans="1:8" x14ac:dyDescent="0.2">
      <c r="A755" s="16">
        <f>DATE(2021,7,30)</f>
        <v>44407</v>
      </c>
      <c r="B755" s="2">
        <v>12.889787757132165</v>
      </c>
      <c r="C755" s="2">
        <v>13.542960144663384</v>
      </c>
      <c r="D755" s="2">
        <v>16.969568774685563</v>
      </c>
      <c r="E755" s="2">
        <v>30.847751161813264</v>
      </c>
      <c r="F755" s="2">
        <v>33.840219783237949</v>
      </c>
      <c r="G755" s="2">
        <v>33.954746306726037</v>
      </c>
      <c r="H755" s="2">
        <v>36.568200462972818</v>
      </c>
    </row>
    <row r="756" spans="1:8" x14ac:dyDescent="0.2">
      <c r="A756" s="16">
        <f>DATE(2021,8,2)</f>
        <v>44410</v>
      </c>
      <c r="B756" s="2">
        <v>13.006323184594581</v>
      </c>
      <c r="C756" s="2">
        <v>13.561282582254663</v>
      </c>
      <c r="D756" s="2">
        <v>16.993063595796485</v>
      </c>
      <c r="E756" s="2">
        <v>30.920246237314064</v>
      </c>
      <c r="F756" s="2">
        <v>33.91839426000309</v>
      </c>
      <c r="G756" s="2">
        <v>34.033139924739864</v>
      </c>
      <c r="H756" s="2">
        <v>36.651629996030891</v>
      </c>
    </row>
    <row r="757" spans="1:8" x14ac:dyDescent="0.2">
      <c r="A757" s="16">
        <f>DATE(2021,8,3)</f>
        <v>44411</v>
      </c>
      <c r="B757" s="2">
        <v>13.13443301359618</v>
      </c>
      <c r="C757" s="2">
        <v>13.57960797653932</v>
      </c>
      <c r="D757" s="2">
        <v>17.016563136140149</v>
      </c>
      <c r="E757" s="2">
        <v>30.99278147809035</v>
      </c>
      <c r="F757" s="2">
        <v>33.99661439754815</v>
      </c>
      <c r="G757" s="2">
        <v>34.111579420630477</v>
      </c>
      <c r="H757" s="2">
        <v>36.735110496202552</v>
      </c>
    </row>
    <row r="758" spans="1:8" x14ac:dyDescent="0.2">
      <c r="A758" s="16">
        <f>DATE(2021,8,4)</f>
        <v>44412</v>
      </c>
      <c r="B758" s="2">
        <v>13.249187763898762</v>
      </c>
      <c r="C758" s="2">
        <v>13.597936327994486</v>
      </c>
      <c r="D758" s="2">
        <v>17.040067396664483</v>
      </c>
      <c r="E758" s="2">
        <v>31.065356906395337</v>
      </c>
      <c r="F758" s="2">
        <v>34.074880222543015</v>
      </c>
      <c r="G758" s="2">
        <v>34.190064821246736</v>
      </c>
      <c r="H758" s="2">
        <v>36.818641994623611</v>
      </c>
    </row>
    <row r="759" spans="1:8" x14ac:dyDescent="0.2">
      <c r="A759" s="16">
        <f>DATE(2021,8,5)</f>
        <v>44413</v>
      </c>
      <c r="B759" s="2">
        <v>13.25991139746152</v>
      </c>
      <c r="C759" s="2">
        <v>13.616267637097357</v>
      </c>
      <c r="D759" s="2">
        <v>17.063576378317592</v>
      </c>
      <c r="E759" s="2">
        <v>31.137972544494598</v>
      </c>
      <c r="F759" s="2">
        <v>34.153191761673199</v>
      </c>
      <c r="G759" s="2">
        <v>34.26859615345321</v>
      </c>
      <c r="H759" s="2">
        <v>36.902224522448932</v>
      </c>
    </row>
    <row r="760" spans="1:8" x14ac:dyDescent="0.2">
      <c r="A760" s="16">
        <f>DATE(2021,8,6)</f>
        <v>44414</v>
      </c>
      <c r="B760" s="2">
        <v>13.614671750961538</v>
      </c>
      <c r="C760" s="2">
        <v>13.638910962528271</v>
      </c>
      <c r="D760" s="2">
        <v>17.091530059638526</v>
      </c>
      <c r="E760" s="2">
        <v>31.21062841466604</v>
      </c>
      <c r="F760" s="2">
        <v>34.231549041639809</v>
      </c>
      <c r="G760" s="2">
        <v>34.347173444130249</v>
      </c>
      <c r="H760" s="2">
        <v>36.985858110852398</v>
      </c>
    </row>
    <row r="761" spans="1:8" x14ac:dyDescent="0.2">
      <c r="A761" s="16">
        <f>DATE(2021,8,9)</f>
        <v>44417</v>
      </c>
      <c r="B761" s="2">
        <v>13.71067003518016</v>
      </c>
      <c r="C761" s="2">
        <v>13.661558800694884</v>
      </c>
      <c r="D761" s="2">
        <v>17.11949041603571</v>
      </c>
      <c r="E761" s="2">
        <v>31.283324539199864</v>
      </c>
      <c r="F761" s="2">
        <v>34.309952089159459</v>
      </c>
      <c r="G761" s="2">
        <v>34.425796720173807</v>
      </c>
      <c r="H761" s="2">
        <v>37.069542791026876</v>
      </c>
    </row>
    <row r="762" spans="1:8" x14ac:dyDescent="0.2">
      <c r="A762" s="16">
        <f>DATE(2021,8,10)</f>
        <v>44418</v>
      </c>
      <c r="B762" s="2">
        <v>13.807449838818986</v>
      </c>
      <c r="C762" s="2">
        <v>13.684211152496562</v>
      </c>
      <c r="D762" s="2">
        <v>17.147457449103111</v>
      </c>
      <c r="E762" s="2">
        <v>31.356060940398645</v>
      </c>
      <c r="F762" s="2">
        <v>34.388400930964472</v>
      </c>
      <c r="G762" s="2">
        <v>34.504466008495683</v>
      </c>
      <c r="H762" s="2">
        <v>37.153278594184357</v>
      </c>
    </row>
    <row r="763" spans="1:8" x14ac:dyDescent="0.2">
      <c r="A763" s="16">
        <f>DATE(2021,8,11)</f>
        <v>44419</v>
      </c>
      <c r="B763" s="2">
        <v>13.729822207299636</v>
      </c>
      <c r="C763" s="2">
        <v>13.706868018832852</v>
      </c>
      <c r="D763" s="2">
        <v>17.175431160435028</v>
      </c>
      <c r="E763" s="2">
        <v>31.428837640577356</v>
      </c>
      <c r="F763" s="2">
        <v>34.466895593802718</v>
      </c>
      <c r="G763" s="2">
        <v>34.58318133602338</v>
      </c>
      <c r="H763" s="2">
        <v>37.237065551555879</v>
      </c>
    </row>
    <row r="764" spans="1:8" x14ac:dyDescent="0.2">
      <c r="A764" s="16">
        <f>DATE(2021,8,12)</f>
        <v>44420</v>
      </c>
      <c r="B764" s="2">
        <v>13.926102293571473</v>
      </c>
      <c r="C764" s="2">
        <v>13.729529400603502</v>
      </c>
      <c r="D764" s="2">
        <v>17.203411551626189</v>
      </c>
      <c r="E764" s="2">
        <v>31.501654662063295</v>
      </c>
      <c r="F764" s="2">
        <v>34.545436104437741</v>
      </c>
      <c r="G764" s="2">
        <v>34.661942729700201</v>
      </c>
      <c r="H764" s="2">
        <v>37.320903694391561</v>
      </c>
    </row>
    <row r="765" spans="1:8" x14ac:dyDescent="0.2">
      <c r="A765" s="16">
        <f>DATE(2021,8,13)</f>
        <v>44421</v>
      </c>
      <c r="B765" s="2">
        <v>13.609389075387268</v>
      </c>
      <c r="C765" s="2">
        <v>13.752195298708415</v>
      </c>
      <c r="D765" s="2">
        <v>17.231398624271677</v>
      </c>
      <c r="E765" s="2">
        <v>31.5745120271961</v>
      </c>
      <c r="F765" s="2">
        <v>34.624022489648667</v>
      </c>
      <c r="G765" s="2">
        <v>34.740750216485146</v>
      </c>
      <c r="H765" s="2">
        <v>37.40479305396056</v>
      </c>
    </row>
    <row r="766" spans="1:8" x14ac:dyDescent="0.2">
      <c r="A766" s="16">
        <f>DATE(2021,8,16)</f>
        <v>44424</v>
      </c>
      <c r="B766" s="2">
        <v>13.028898213921392</v>
      </c>
      <c r="C766" s="2">
        <v>13.774865714047667</v>
      </c>
      <c r="D766" s="2">
        <v>17.259392379966965</v>
      </c>
      <c r="E766" s="2">
        <v>31.647409758327917</v>
      </c>
      <c r="F766" s="2">
        <v>34.702654776230354</v>
      </c>
      <c r="G766" s="2">
        <v>34.819603823353141</v>
      </c>
      <c r="H766" s="2">
        <v>37.488733661551301</v>
      </c>
    </row>
    <row r="767" spans="1:8" x14ac:dyDescent="0.2">
      <c r="A767" s="16">
        <f>DATE(2021,8,17)</f>
        <v>44425</v>
      </c>
      <c r="B767" s="2">
        <v>12.83999804521212</v>
      </c>
      <c r="C767" s="2">
        <v>13.797540647521545</v>
      </c>
      <c r="D767" s="2">
        <v>17.28739282030789</v>
      </c>
      <c r="E767" s="2">
        <v>31.720347877823095</v>
      </c>
      <c r="F767" s="2">
        <v>34.781332990993178</v>
      </c>
      <c r="G767" s="2">
        <v>34.89850357729469</v>
      </c>
      <c r="H767" s="2">
        <v>37.572725548471112</v>
      </c>
    </row>
    <row r="768" spans="1:8" x14ac:dyDescent="0.2">
      <c r="A768" s="16">
        <f>DATE(2021,8,18)</f>
        <v>44426</v>
      </c>
      <c r="B768" s="2">
        <v>12.824713899589923</v>
      </c>
      <c r="C768" s="2">
        <v>13.8202201000305</v>
      </c>
      <c r="D768" s="2">
        <v>17.315399946890686</v>
      </c>
      <c r="E768" s="2">
        <v>31.793326408058476</v>
      </c>
      <c r="F768" s="2">
        <v>34.860057160763262</v>
      </c>
      <c r="G768" s="2">
        <v>34.977449505316251</v>
      </c>
      <c r="H768" s="2">
        <v>37.656768746046573</v>
      </c>
    </row>
    <row r="769" spans="1:8" x14ac:dyDescent="0.2">
      <c r="A769" s="16">
        <f>DATE(2021,8,19)</f>
        <v>44427</v>
      </c>
      <c r="B769" s="2">
        <v>12.860663792917482</v>
      </c>
      <c r="C769" s="2">
        <v>13.842904072475148</v>
      </c>
      <c r="D769" s="2">
        <v>17.343413761311965</v>
      </c>
      <c r="E769" s="2">
        <v>31.8663453714233</v>
      </c>
      <c r="F769" s="2">
        <v>34.938827312382358</v>
      </c>
      <c r="G769" s="2">
        <v>35.056441634440013</v>
      </c>
      <c r="H769" s="2">
        <v>37.740863285623362</v>
      </c>
    </row>
    <row r="770" spans="1:8" x14ac:dyDescent="0.2">
      <c r="A770" s="16">
        <f>DATE(2021,8,20)</f>
        <v>44428</v>
      </c>
      <c r="B770" s="2">
        <v>13.165980677278522</v>
      </c>
      <c r="C770" s="2">
        <v>13.865592565756302</v>
      </c>
      <c r="D770" s="2">
        <v>17.371434265168716</v>
      </c>
      <c r="E770" s="2">
        <v>31.93940479031918</v>
      </c>
      <c r="F770" s="2">
        <v>35.017643472707952</v>
      </c>
      <c r="G770" s="2">
        <v>35.13547999170401</v>
      </c>
      <c r="H770" s="2">
        <v>37.825009198566327</v>
      </c>
    </row>
    <row r="771" spans="1:8" x14ac:dyDescent="0.2">
      <c r="A771" s="16">
        <f>DATE(2021,8,23)</f>
        <v>44431</v>
      </c>
      <c r="B771" s="2">
        <v>12.779474807078417</v>
      </c>
      <c r="C771" s="2">
        <v>13.88828558077495</v>
      </c>
      <c r="D771" s="2">
        <v>17.39946146005833</v>
      </c>
      <c r="E771" s="2">
        <v>32.012504687160167</v>
      </c>
      <c r="F771" s="2">
        <v>35.096505668613155</v>
      </c>
      <c r="G771" s="2">
        <v>35.214564604162078</v>
      </c>
      <c r="H771" s="2">
        <v>37.909206516259466</v>
      </c>
    </row>
    <row r="772" spans="1:8" x14ac:dyDescent="0.2">
      <c r="A772" s="16">
        <f>DATE(2021,8,24)</f>
        <v>44432</v>
      </c>
      <c r="B772" s="2">
        <v>13.300698797073386</v>
      </c>
      <c r="C772" s="2">
        <v>13.91098311843224</v>
      </c>
      <c r="D772" s="2">
        <v>17.427495347578549</v>
      </c>
      <c r="E772" s="2">
        <v>32.085645084372707</v>
      </c>
      <c r="F772" s="2">
        <v>35.175413926986778</v>
      </c>
      <c r="G772" s="2">
        <v>35.293695498883878</v>
      </c>
      <c r="H772" s="2">
        <v>37.993455270105891</v>
      </c>
    </row>
    <row r="773" spans="1:8" x14ac:dyDescent="0.2">
      <c r="A773" s="16">
        <f>DATE(2021,8,25)</f>
        <v>44433</v>
      </c>
      <c r="B773" s="2">
        <v>13.62256608637029</v>
      </c>
      <c r="C773" s="2">
        <v>13.93368517962954</v>
      </c>
      <c r="D773" s="2">
        <v>17.455535929327514</v>
      </c>
      <c r="E773" s="2">
        <v>32.158826004395749</v>
      </c>
      <c r="F773" s="2">
        <v>35.254368274733451</v>
      </c>
      <c r="G773" s="2">
        <v>35.372872702955014</v>
      </c>
      <c r="H773" s="2">
        <v>38.077755491528073</v>
      </c>
    </row>
    <row r="774" spans="1:8" x14ac:dyDescent="0.2">
      <c r="A774" s="16">
        <f>DATE(2021,8,26)</f>
        <v>44434</v>
      </c>
      <c r="B774" s="2">
        <v>13.38319361282967</v>
      </c>
      <c r="C774" s="2">
        <v>13.956391765268371</v>
      </c>
      <c r="D774" s="2">
        <v>17.483583206903731</v>
      </c>
      <c r="E774" s="2">
        <v>32.232047469680516</v>
      </c>
      <c r="F774" s="2">
        <v>35.333368738773352</v>
      </c>
      <c r="G774" s="2">
        <v>35.45209624347676</v>
      </c>
      <c r="H774" s="2">
        <v>38.162107211967466</v>
      </c>
    </row>
    <row r="775" spans="1:8" x14ac:dyDescent="0.2">
      <c r="A775" s="16">
        <f>DATE(2021,8,27)</f>
        <v>44435</v>
      </c>
      <c r="B775" s="2">
        <v>13.627057349873507</v>
      </c>
      <c r="C775" s="2">
        <v>13.979102876250439</v>
      </c>
      <c r="D775" s="2">
        <v>17.511637181906114</v>
      </c>
      <c r="E775" s="2">
        <v>32.305309502690818</v>
      </c>
      <c r="F775" s="2">
        <v>35.412415346042472</v>
      </c>
      <c r="G775" s="2">
        <v>35.531366147566381</v>
      </c>
      <c r="H775" s="2">
        <v>38.246510462884856</v>
      </c>
    </row>
    <row r="776" spans="1:8" x14ac:dyDescent="0.2">
      <c r="A776" s="16">
        <f>DATE(2021,8,30)</f>
        <v>44438</v>
      </c>
      <c r="B776" s="2">
        <v>13.431697280134292</v>
      </c>
      <c r="C776" s="2">
        <v>14.001818513477614</v>
      </c>
      <c r="D776" s="2">
        <v>17.539697855933944</v>
      </c>
      <c r="E776" s="2">
        <v>32.378612125902833</v>
      </c>
      <c r="F776" s="2">
        <v>35.49150812349253</v>
      </c>
      <c r="G776" s="2">
        <v>35.610682442356989</v>
      </c>
      <c r="H776" s="2">
        <v>38.330965275760207</v>
      </c>
    </row>
    <row r="777" spans="1:8" x14ac:dyDescent="0.2">
      <c r="A777" s="16">
        <f>DATE(2021,8,31)</f>
        <v>44439</v>
      </c>
      <c r="B777" s="2">
        <v>13.39542092932744</v>
      </c>
      <c r="C777" s="2">
        <v>14.024538677851982</v>
      </c>
      <c r="D777" s="2">
        <v>17.567765230586897</v>
      </c>
      <c r="E777" s="2">
        <v>32.451955361805183</v>
      </c>
      <c r="F777" s="2">
        <v>35.570647098090944</v>
      </c>
      <c r="G777" s="2">
        <v>35.690045154997541</v>
      </c>
      <c r="H777" s="2">
        <v>38.415471682092715</v>
      </c>
    </row>
    <row r="778" spans="1:8" x14ac:dyDescent="0.2">
      <c r="A778" s="16">
        <f>DATE(2021,9,1)</f>
        <v>44440</v>
      </c>
      <c r="B778" s="2">
        <v>13.381195297350269</v>
      </c>
      <c r="C778" s="2">
        <v>14.047263370275775</v>
      </c>
      <c r="D778" s="2">
        <v>17.595839307464999</v>
      </c>
      <c r="E778" s="2">
        <v>32.54784088774074</v>
      </c>
      <c r="F778" s="2">
        <v>35.672864463524689</v>
      </c>
      <c r="G778" s="2">
        <v>35.792506790138901</v>
      </c>
      <c r="H778" s="2">
        <v>38.523545818941287</v>
      </c>
    </row>
    <row r="779" spans="1:8" x14ac:dyDescent="0.2">
      <c r="A779" s="16">
        <f>DATE(2021,9,2)</f>
        <v>44441</v>
      </c>
      <c r="B779" s="2">
        <v>13.33634201822338</v>
      </c>
      <c r="C779" s="2">
        <v>14.069992591651426</v>
      </c>
      <c r="D779" s="2">
        <v>17.623920088168688</v>
      </c>
      <c r="E779" s="2">
        <v>32.643795827782405</v>
      </c>
      <c r="F779" s="2">
        <v>35.775158898663562</v>
      </c>
      <c r="G779" s="2">
        <v>35.895045795633138</v>
      </c>
      <c r="H779" s="2">
        <v>38.631704339557892</v>
      </c>
    </row>
    <row r="780" spans="1:8" x14ac:dyDescent="0.2">
      <c r="A780" s="16">
        <f>DATE(2021,9,3)</f>
        <v>44442</v>
      </c>
      <c r="B780" s="2">
        <v>13.486354176291314</v>
      </c>
      <c r="C780" s="2">
        <v>14.092726342881523</v>
      </c>
      <c r="D780" s="2">
        <v>17.652007574298768</v>
      </c>
      <c r="E780" s="2">
        <v>32.739820232180918</v>
      </c>
      <c r="F780" s="2">
        <v>35.87753046161648</v>
      </c>
      <c r="G780" s="2">
        <v>35.997662229903817</v>
      </c>
      <c r="H780" s="2">
        <v>38.73994730982897</v>
      </c>
    </row>
    <row r="781" spans="1:8" x14ac:dyDescent="0.2">
      <c r="A781" s="16">
        <f>DATE(2021,9,6)</f>
        <v>44445</v>
      </c>
      <c r="B781" s="2">
        <v>13.53114809951288</v>
      </c>
      <c r="C781" s="2">
        <v>14.11546462486888</v>
      </c>
      <c r="D781" s="2">
        <v>17.680101767456446</v>
      </c>
      <c r="E781" s="2">
        <v>32.835914151223399</v>
      </c>
      <c r="F781" s="2">
        <v>35.97997921053615</v>
      </c>
      <c r="G781" s="2">
        <v>36.100356151418559</v>
      </c>
      <c r="H781" s="2">
        <v>38.848274795692419</v>
      </c>
    </row>
    <row r="782" spans="1:8" x14ac:dyDescent="0.2">
      <c r="A782" s="16">
        <f>DATE(2021,9,8)</f>
        <v>44447</v>
      </c>
      <c r="B782" s="2">
        <v>13.315151960020954</v>
      </c>
      <c r="C782" s="2">
        <v>14.138207438516437</v>
      </c>
      <c r="D782" s="2">
        <v>17.708202669243288</v>
      </c>
      <c r="E782" s="2">
        <v>32.932077635233334</v>
      </c>
      <c r="F782" s="2">
        <v>36.082505203619156</v>
      </c>
      <c r="G782" s="2">
        <v>36.20312761868918</v>
      </c>
      <c r="H782" s="2">
        <v>38.956686863137598</v>
      </c>
    </row>
    <row r="783" spans="1:8" x14ac:dyDescent="0.2">
      <c r="A783" s="16">
        <f>DATE(2021,9,9)</f>
        <v>44448</v>
      </c>
      <c r="B783" s="2">
        <v>13.346966725277264</v>
      </c>
      <c r="C783" s="2">
        <v>14.160954784727341</v>
      </c>
      <c r="D783" s="2">
        <v>17.736310281261236</v>
      </c>
      <c r="E783" s="2">
        <v>33.028310734570709</v>
      </c>
      <c r="F783" s="2">
        <v>36.185108499105922</v>
      </c>
      <c r="G783" s="2">
        <v>36.305976690271692</v>
      </c>
      <c r="H783" s="2">
        <v>39.065183578205428</v>
      </c>
    </row>
    <row r="784" spans="1:8" x14ac:dyDescent="0.2">
      <c r="A784" s="16">
        <f>DATE(2021,9,10)</f>
        <v>44449</v>
      </c>
      <c r="B784" s="2">
        <v>13.324025667867634</v>
      </c>
      <c r="C784" s="2">
        <v>14.183706664404916</v>
      </c>
      <c r="D784" s="2">
        <v>17.764424605112652</v>
      </c>
      <c r="E784" s="2">
        <v>33.124613499631892</v>
      </c>
      <c r="F784" s="2">
        <v>36.287789155280812</v>
      </c>
      <c r="G784" s="2">
        <v>36.408903424766279</v>
      </c>
      <c r="H784" s="2">
        <v>39.173765006988347</v>
      </c>
    </row>
    <row r="785" spans="1:8" x14ac:dyDescent="0.2">
      <c r="A785" s="16">
        <f>DATE(2021,9,13)</f>
        <v>44452</v>
      </c>
      <c r="B785" s="2">
        <v>13.515517711109593</v>
      </c>
      <c r="C785" s="2">
        <v>14.20646307845268</v>
      </c>
      <c r="D785" s="2">
        <v>17.792545642400249</v>
      </c>
      <c r="E785" s="2">
        <v>33.22098598084979</v>
      </c>
      <c r="F785" s="2">
        <v>36.390547230472151</v>
      </c>
      <c r="G785" s="2">
        <v>36.511907880817397</v>
      </c>
      <c r="H785" s="2">
        <v>39.282431215630403</v>
      </c>
    </row>
    <row r="786" spans="1:8" x14ac:dyDescent="0.2">
      <c r="A786" s="16">
        <f>DATE(2021,9,14)</f>
        <v>44453</v>
      </c>
      <c r="B786" s="2">
        <v>13.039750451945675</v>
      </c>
      <c r="C786" s="2">
        <v>14.22922402777429</v>
      </c>
      <c r="D786" s="2">
        <v>17.820673394727127</v>
      </c>
      <c r="E786" s="2">
        <v>33.317428228693792</v>
      </c>
      <c r="F786" s="2">
        <v>36.493382783052141</v>
      </c>
      <c r="G786" s="2">
        <v>36.614990117113756</v>
      </c>
      <c r="H786" s="2">
        <v>39.391182270327299</v>
      </c>
    </row>
    <row r="787" spans="1:8" x14ac:dyDescent="0.2">
      <c r="A787" s="16">
        <f>DATE(2021,9,15)</f>
        <v>44454</v>
      </c>
      <c r="B787" s="2">
        <v>13.404759591765837</v>
      </c>
      <c r="C787" s="2">
        <v>14.251989513273644</v>
      </c>
      <c r="D787" s="2">
        <v>17.848807863696802</v>
      </c>
      <c r="E787" s="2">
        <v>33.413940293669839</v>
      </c>
      <c r="F787" s="2">
        <v>36.596295871437178</v>
      </c>
      <c r="G787" s="2">
        <v>36.718150192388492</v>
      </c>
      <c r="H787" s="2">
        <v>39.500018237326472</v>
      </c>
    </row>
    <row r="788" spans="1:8" x14ac:dyDescent="0.2">
      <c r="A788" s="16">
        <f>DATE(2021,9,16)</f>
        <v>44455</v>
      </c>
      <c r="B788" s="2">
        <v>13.39752806396659</v>
      </c>
      <c r="C788" s="2">
        <v>14.274759535854754</v>
      </c>
      <c r="D788" s="2">
        <v>17.876949050913126</v>
      </c>
      <c r="E788" s="2">
        <v>33.510522226320447</v>
      </c>
      <c r="F788" s="2">
        <v>36.699286554087557</v>
      </c>
      <c r="G788" s="2">
        <v>36.821388165418959</v>
      </c>
      <c r="H788" s="2">
        <v>39.608939182927003</v>
      </c>
    </row>
    <row r="789" spans="1:8" x14ac:dyDescent="0.2">
      <c r="A789" s="16">
        <f>DATE(2021,9,17)</f>
        <v>44456</v>
      </c>
      <c r="B789" s="2">
        <v>13.608389917647544</v>
      </c>
      <c r="C789" s="2">
        <v>14.29753409642187</v>
      </c>
      <c r="D789" s="2">
        <v>17.905096957980351</v>
      </c>
      <c r="E789" s="2">
        <v>33.607174077224663</v>
      </c>
      <c r="F789" s="2">
        <v>36.802354889507697</v>
      </c>
      <c r="G789" s="2">
        <v>36.924704095026947</v>
      </c>
      <c r="H789" s="2">
        <v>39.717945173479798</v>
      </c>
    </row>
    <row r="790" spans="1:8" x14ac:dyDescent="0.2">
      <c r="A790" s="16">
        <f>DATE(2021,9,20)</f>
        <v>44459</v>
      </c>
      <c r="B790" s="2">
        <v>13.152872914851701</v>
      </c>
      <c r="C790" s="2">
        <v>14.320313195879386</v>
      </c>
      <c r="D790" s="2">
        <v>17.933251586503118</v>
      </c>
      <c r="E790" s="2">
        <v>33.703895896998226</v>
      </c>
      <c r="F790" s="2">
        <v>36.905500936246113</v>
      </c>
      <c r="G790" s="2">
        <v>37.028098040078696</v>
      </c>
      <c r="H790" s="2">
        <v>39.827036275387528</v>
      </c>
    </row>
    <row r="791" spans="1:8" x14ac:dyDescent="0.2">
      <c r="A791" s="16">
        <f>DATE(2021,9,21)</f>
        <v>44460</v>
      </c>
      <c r="B791" s="2">
        <v>13.389050062155428</v>
      </c>
      <c r="C791" s="2">
        <v>14.343096835131885</v>
      </c>
      <c r="D791" s="2">
        <v>17.96141293808644</v>
      </c>
      <c r="E791" s="2">
        <v>33.800687736293433</v>
      </c>
      <c r="F791" s="2">
        <v>37.008724752895496</v>
      </c>
      <c r="G791" s="2">
        <v>37.131570059484837</v>
      </c>
      <c r="H791" s="2">
        <v>39.936212555104753</v>
      </c>
    </row>
    <row r="792" spans="1:8" x14ac:dyDescent="0.2">
      <c r="A792" s="16">
        <f>DATE(2021,9,22)</f>
        <v>44461</v>
      </c>
      <c r="B792" s="2">
        <v>13.562448446922961</v>
      </c>
      <c r="C792" s="2">
        <v>14.365885015084134</v>
      </c>
      <c r="D792" s="2">
        <v>17.98958101433572</v>
      </c>
      <c r="E792" s="2">
        <v>33.897549645799337</v>
      </c>
      <c r="F792" s="2">
        <v>37.112026398092659</v>
      </c>
      <c r="G792" s="2">
        <v>37.23512021220052</v>
      </c>
      <c r="H792" s="2">
        <v>40.045474079137897</v>
      </c>
    </row>
    <row r="793" spans="1:8" x14ac:dyDescent="0.2">
      <c r="A793" s="16">
        <f>DATE(2021,9,23)</f>
        <v>44462</v>
      </c>
      <c r="B793" s="2">
        <v>14.026186242606874</v>
      </c>
      <c r="C793" s="2">
        <v>14.388677736641077</v>
      </c>
      <c r="D793" s="2">
        <v>18.017755816856763</v>
      </c>
      <c r="E793" s="2">
        <v>33.99448167624162</v>
      </c>
      <c r="F793" s="2">
        <v>37.215405930518685</v>
      </c>
      <c r="G793" s="2">
        <v>37.338748557225408</v>
      </c>
      <c r="H793" s="2">
        <v>40.154820914045295</v>
      </c>
    </row>
    <row r="794" spans="1:8" x14ac:dyDescent="0.2">
      <c r="A794" s="16">
        <f>DATE(2021,9,24)</f>
        <v>44463</v>
      </c>
      <c r="B794" s="2">
        <v>14.076332089958932</v>
      </c>
      <c r="C794" s="2">
        <v>14.41577245178245</v>
      </c>
      <c r="D794" s="2">
        <v>18.050371313693979</v>
      </c>
      <c r="E794" s="2">
        <v>34.091483878382718</v>
      </c>
      <c r="F794" s="2">
        <v>37.318863408898871</v>
      </c>
      <c r="G794" s="2">
        <v>37.442455153603717</v>
      </c>
      <c r="H794" s="2">
        <v>40.264253126437289</v>
      </c>
    </row>
    <row r="795" spans="1:8" x14ac:dyDescent="0.2">
      <c r="A795" s="16">
        <f>DATE(2021,9,27)</f>
        <v>44466</v>
      </c>
      <c r="B795" s="2">
        <v>13.979295077397037</v>
      </c>
      <c r="C795" s="2">
        <v>14.442873584723227</v>
      </c>
      <c r="D795" s="2">
        <v>18.082995824180248</v>
      </c>
      <c r="E795" s="2">
        <v>34.188556303021798</v>
      </c>
      <c r="F795" s="2">
        <v>37.422398892002803</v>
      </c>
      <c r="G795" s="2">
        <v>37.546240060424218</v>
      </c>
      <c r="H795" s="2">
        <v>40.373770782976187</v>
      </c>
    </row>
    <row r="796" spans="1:8" x14ac:dyDescent="0.2">
      <c r="A796" s="16">
        <f>DATE(2021,9,28)</f>
        <v>44467</v>
      </c>
      <c r="B796" s="2">
        <v>13.837048650276307</v>
      </c>
      <c r="C796" s="2">
        <v>14.469981136983566</v>
      </c>
      <c r="D796" s="2">
        <v>18.115629350806618</v>
      </c>
      <c r="E796" s="2">
        <v>34.285699000994832</v>
      </c>
      <c r="F796" s="2">
        <v>37.526012438644372</v>
      </c>
      <c r="G796" s="2">
        <v>37.650103336820351</v>
      </c>
      <c r="H796" s="2">
        <v>40.483373950376382</v>
      </c>
    </row>
    <row r="797" spans="1:8" x14ac:dyDescent="0.2">
      <c r="A797" s="16">
        <f>DATE(2021,9,29)</f>
        <v>44468</v>
      </c>
      <c r="B797" s="2">
        <v>13.830964669980107</v>
      </c>
      <c r="C797" s="2">
        <v>14.49709511008399</v>
      </c>
      <c r="D797" s="2">
        <v>18.14827189606476</v>
      </c>
      <c r="E797" s="2">
        <v>34.382912023174562</v>
      </c>
      <c r="F797" s="2">
        <v>37.629704107681803</v>
      </c>
      <c r="G797" s="2">
        <v>37.754045041970194</v>
      </c>
      <c r="H797" s="2">
        <v>40.593062695404328</v>
      </c>
    </row>
    <row r="798" spans="1:8" x14ac:dyDescent="0.2">
      <c r="A798" s="16">
        <f>DATE(2021,9,30)</f>
        <v>44469</v>
      </c>
      <c r="B798" s="2">
        <v>13.979077439077535</v>
      </c>
      <c r="C798" s="2">
        <v>14.524215505545367</v>
      </c>
      <c r="D798" s="2">
        <v>18.180923462447108</v>
      </c>
      <c r="E798" s="2">
        <v>34.480195420470558</v>
      </c>
      <c r="F798" s="2">
        <v>37.733473958017719</v>
      </c>
      <c r="G798" s="2">
        <v>37.858065235096497</v>
      </c>
      <c r="H798" s="2">
        <v>40.702837084878652</v>
      </c>
    </row>
    <row r="799" spans="1:8" x14ac:dyDescent="0.2">
      <c r="A799" s="16">
        <f>DATE(2021,10,1)</f>
        <v>44470</v>
      </c>
      <c r="B799" s="2">
        <v>14.136410158802715</v>
      </c>
      <c r="C799" s="2">
        <v>14.551342324888926</v>
      </c>
      <c r="D799" s="2">
        <v>18.213584052446706</v>
      </c>
      <c r="E799" s="2">
        <v>34.578711273044078</v>
      </c>
      <c r="F799" s="2">
        <v>37.83851222479133</v>
      </c>
      <c r="G799" s="2">
        <v>37.963355229624504</v>
      </c>
      <c r="H799" s="2">
        <v>40.813913053167084</v>
      </c>
    </row>
    <row r="800" spans="1:8" x14ac:dyDescent="0.2">
      <c r="A800" s="16">
        <f>DATE(2021,10,4)</f>
        <v>44473</v>
      </c>
      <c r="B800" s="2">
        <v>13.706455765901836</v>
      </c>
      <c r="C800" s="2">
        <v>14.578475569636273</v>
      </c>
      <c r="D800" s="2">
        <v>18.246253668557365</v>
      </c>
      <c r="E800" s="2">
        <v>34.677299295152885</v>
      </c>
      <c r="F800" s="2">
        <v>37.943630595821176</v>
      </c>
      <c r="G800" s="2">
        <v>38.068725640071065</v>
      </c>
      <c r="H800" s="2">
        <v>40.925076708889449</v>
      </c>
    </row>
    <row r="801" spans="1:8" x14ac:dyDescent="0.2">
      <c r="A801" s="16">
        <f>DATE(2021,10,5)</f>
        <v>44474</v>
      </c>
      <c r="B801" s="2">
        <v>13.745175601478078</v>
      </c>
      <c r="C801" s="2">
        <v>14.605615241309367</v>
      </c>
      <c r="D801" s="2">
        <v>18.278932313273533</v>
      </c>
      <c r="E801" s="2">
        <v>34.775959539666054</v>
      </c>
      <c r="F801" s="2">
        <v>38.048829132196317</v>
      </c>
      <c r="G801" s="2">
        <v>38.174176527854378</v>
      </c>
      <c r="H801" s="2">
        <v>41.036328121269428</v>
      </c>
    </row>
    <row r="802" spans="1:8" x14ac:dyDescent="0.2">
      <c r="A802" s="16">
        <f>DATE(2021,10,6)</f>
        <v>44475</v>
      </c>
      <c r="B802" s="2">
        <v>13.565831733526768</v>
      </c>
      <c r="C802" s="2">
        <v>14.632761341430522</v>
      </c>
      <c r="D802" s="2">
        <v>18.311619989090367</v>
      </c>
      <c r="E802" s="2">
        <v>34.874692059491387</v>
      </c>
      <c r="F802" s="2">
        <v>38.154107895052427</v>
      </c>
      <c r="G802" s="2">
        <v>38.279707954439537</v>
      </c>
      <c r="H802" s="2">
        <v>41.147667359585327</v>
      </c>
    </row>
    <row r="803" spans="1:8" x14ac:dyDescent="0.2">
      <c r="A803" s="16">
        <f>DATE(2021,10,7)</f>
        <v>44476</v>
      </c>
      <c r="B803" s="2">
        <v>14.199831943646668</v>
      </c>
      <c r="C803" s="2">
        <v>14.65991387152239</v>
      </c>
      <c r="D803" s="2">
        <v>18.344316698503714</v>
      </c>
      <c r="E803" s="2">
        <v>34.973496907575431</v>
      </c>
      <c r="F803" s="2">
        <v>38.259466945571809</v>
      </c>
      <c r="G803" s="2">
        <v>38.385319981338561</v>
      </c>
      <c r="H803" s="2">
        <v>41.259094493170153</v>
      </c>
    </row>
    <row r="804" spans="1:8" x14ac:dyDescent="0.2">
      <c r="A804" s="16">
        <f>DATE(2021,10,8)</f>
        <v>44477</v>
      </c>
      <c r="B804" s="2">
        <v>14.209051894274417</v>
      </c>
      <c r="C804" s="2">
        <v>14.68707283310804</v>
      </c>
      <c r="D804" s="2">
        <v>18.377022444010116</v>
      </c>
      <c r="E804" s="2">
        <v>35.072374136903562</v>
      </c>
      <c r="F804" s="2">
        <v>38.364906344983417</v>
      </c>
      <c r="G804" s="2">
        <v>38.491012670110479</v>
      </c>
      <c r="H804" s="2">
        <v>41.370609591411657</v>
      </c>
    </row>
    <row r="805" spans="1:8" x14ac:dyDescent="0.2">
      <c r="A805" s="16">
        <f>DATE(2021,10,11)</f>
        <v>44480</v>
      </c>
      <c r="B805" s="2">
        <v>14.239006841163725</v>
      </c>
      <c r="C805" s="2">
        <v>14.714238227710853</v>
      </c>
      <c r="D805" s="2">
        <v>18.409737228106792</v>
      </c>
      <c r="E805" s="2">
        <v>35.17132380049992</v>
      </c>
      <c r="F805" s="2">
        <v>38.470426154562908</v>
      </c>
      <c r="G805" s="2">
        <v>38.596786082361298</v>
      </c>
      <c r="H805" s="2">
        <v>41.48221272375234</v>
      </c>
    </row>
    <row r="806" spans="1:8" x14ac:dyDescent="0.2">
      <c r="A806" s="16">
        <f>DATE(2021,10,13)</f>
        <v>44482</v>
      </c>
      <c r="B806" s="2">
        <v>14.408062352191363</v>
      </c>
      <c r="C806" s="2">
        <v>14.741410056854587</v>
      </c>
      <c r="D806" s="2">
        <v>18.442461053291638</v>
      </c>
      <c r="E806" s="2">
        <v>35.270345951427529</v>
      </c>
      <c r="F806" s="2">
        <v>38.57602643563267</v>
      </c>
      <c r="G806" s="2">
        <v>38.702640279744124</v>
      </c>
      <c r="H806" s="2">
        <v>41.593903959689563</v>
      </c>
    </row>
    <row r="807" spans="1:8" x14ac:dyDescent="0.2">
      <c r="A807" s="16">
        <f>DATE(2021,10,14)</f>
        <v>44483</v>
      </c>
      <c r="B807" s="2">
        <v>14.478379314704348</v>
      </c>
      <c r="C807" s="2">
        <v>14.76858832206338</v>
      </c>
      <c r="D807" s="2">
        <v>18.475193922063269</v>
      </c>
      <c r="E807" s="2">
        <v>35.369440642788241</v>
      </c>
      <c r="F807" s="2">
        <v>38.681707249561839</v>
      </c>
      <c r="G807" s="2">
        <v>38.808575323959118</v>
      </c>
      <c r="H807" s="2">
        <v>41.705683368775489</v>
      </c>
    </row>
    <row r="808" spans="1:8" x14ac:dyDescent="0.2">
      <c r="A808" s="16">
        <f>DATE(2021,10,15)</f>
        <v>44484</v>
      </c>
      <c r="B808" s="2">
        <v>14.844595357932855</v>
      </c>
      <c r="C808" s="2">
        <v>14.795773024861703</v>
      </c>
      <c r="D808" s="2">
        <v>18.507935836920986</v>
      </c>
      <c r="E808" s="2">
        <v>35.468607927722857</v>
      </c>
      <c r="F808" s="2">
        <v>38.787468657766368</v>
      </c>
      <c r="G808" s="2">
        <v>38.914591276753583</v>
      </c>
      <c r="H808" s="2">
        <v>41.817551020617259</v>
      </c>
    </row>
    <row r="809" spans="1:8" x14ac:dyDescent="0.2">
      <c r="A809" s="16">
        <f>DATE(2021,10,18)</f>
        <v>44487</v>
      </c>
      <c r="B809" s="2">
        <v>14.8971747974034</v>
      </c>
      <c r="C809" s="2">
        <v>14.822964166774399</v>
      </c>
      <c r="D809" s="2">
        <v>18.540686800364757</v>
      </c>
      <c r="E809" s="2">
        <v>35.567847859411138</v>
      </c>
      <c r="F809" s="2">
        <v>38.893310721709071</v>
      </c>
      <c r="G809" s="2">
        <v>39.020688199921992</v>
      </c>
      <c r="H809" s="2">
        <v>41.929506984876966</v>
      </c>
    </row>
    <row r="810" spans="1:8" x14ac:dyDescent="0.2">
      <c r="A810" s="16">
        <f>DATE(2021,10,19)</f>
        <v>44488</v>
      </c>
      <c r="B810" s="2">
        <v>14.710915966481242</v>
      </c>
      <c r="C810" s="2">
        <v>14.85016174932665</v>
      </c>
      <c r="D810" s="2">
        <v>18.573446814895277</v>
      </c>
      <c r="E810" s="2">
        <v>35.667160491071634</v>
      </c>
      <c r="F810" s="2">
        <v>38.999233502899507</v>
      </c>
      <c r="G810" s="2">
        <v>39.126866155305919</v>
      </c>
      <c r="H810" s="2">
        <v>42.041551331271563</v>
      </c>
    </row>
    <row r="811" spans="1:8" x14ac:dyDescent="0.2">
      <c r="A811" s="16">
        <f>DATE(2021,10,20)</f>
        <v>44489</v>
      </c>
      <c r="B811" s="2">
        <v>14.433694210642557</v>
      </c>
      <c r="C811" s="2">
        <v>14.877365774044039</v>
      </c>
      <c r="D811" s="2">
        <v>18.606215883013899</v>
      </c>
      <c r="E811" s="2">
        <v>35.766545875962088</v>
      </c>
      <c r="F811" s="2">
        <v>39.105237062894354</v>
      </c>
      <c r="G811" s="2">
        <v>39.23312520479432</v>
      </c>
      <c r="H811" s="2">
        <v>42.153684129573257</v>
      </c>
    </row>
    <row r="812" spans="1:8" x14ac:dyDescent="0.2">
      <c r="A812" s="16">
        <f>DATE(2021,10,21)</f>
        <v>44490</v>
      </c>
      <c r="B812" s="2">
        <v>14.251006626691053</v>
      </c>
      <c r="C812" s="2">
        <v>14.904576242452494</v>
      </c>
      <c r="D812" s="2">
        <v>18.638994007222689</v>
      </c>
      <c r="E812" s="2">
        <v>35.866004067379137</v>
      </c>
      <c r="F812" s="2">
        <v>39.211321463297068</v>
      </c>
      <c r="G812" s="2">
        <v>39.339465410323314</v>
      </c>
      <c r="H812" s="2">
        <v>42.265905449609157</v>
      </c>
    </row>
    <row r="813" spans="1:8" x14ac:dyDescent="0.2">
      <c r="A813" s="16">
        <f>DATE(2021,10,22)</f>
        <v>44491</v>
      </c>
      <c r="B813" s="2">
        <v>14.151694304424909</v>
      </c>
      <c r="C813" s="2">
        <v>14.93179315607831</v>
      </c>
      <c r="D813" s="2">
        <v>18.671781190024372</v>
      </c>
      <c r="E813" s="2">
        <v>35.965535118658522</v>
      </c>
      <c r="F813" s="2">
        <v>39.317486765758169</v>
      </c>
      <c r="G813" s="2">
        <v>39.445886833876351</v>
      </c>
      <c r="H813" s="2">
        <v>42.37821536126156</v>
      </c>
    </row>
    <row r="814" spans="1:8" x14ac:dyDescent="0.2">
      <c r="A814" s="16">
        <f>DATE(2021,10,25)</f>
        <v>44494</v>
      </c>
      <c r="B814" s="2">
        <v>14.586980836154506</v>
      </c>
      <c r="C814" s="2">
        <v>14.959016516448109</v>
      </c>
      <c r="D814" s="2">
        <v>18.70457743392242</v>
      </c>
      <c r="E814" s="2">
        <v>36.065139083174969</v>
      </c>
      <c r="F814" s="2">
        <v>39.423733031975104</v>
      </c>
      <c r="G814" s="2">
        <v>39.55238953748421</v>
      </c>
      <c r="H814" s="2">
        <v>42.490613934467916</v>
      </c>
    </row>
    <row r="815" spans="1:8" x14ac:dyDescent="0.2">
      <c r="A815" s="16">
        <f>DATE(2021,10,26)</f>
        <v>44495</v>
      </c>
      <c r="B815" s="2">
        <v>14.624236559399284</v>
      </c>
      <c r="C815" s="2">
        <v>14.986246325088937</v>
      </c>
      <c r="D815" s="2">
        <v>18.737382741420959</v>
      </c>
      <c r="E815" s="2">
        <v>36.164816014342449</v>
      </c>
      <c r="F815" s="2">
        <v>39.530060323692531</v>
      </c>
      <c r="G815" s="2">
        <v>39.658973583225119</v>
      </c>
      <c r="H815" s="2">
        <v>42.603101239220955</v>
      </c>
    </row>
    <row r="816" spans="1:8" x14ac:dyDescent="0.2">
      <c r="A816" s="16">
        <f>DATE(2021,10,27)</f>
        <v>44496</v>
      </c>
      <c r="B816" s="2">
        <v>14.584359283669146</v>
      </c>
      <c r="C816" s="2">
        <v>15.013482583528104</v>
      </c>
      <c r="D816" s="2">
        <v>18.770197115024789</v>
      </c>
      <c r="E816" s="2">
        <v>36.264565965613912</v>
      </c>
      <c r="F816" s="2">
        <v>39.636468702702032</v>
      </c>
      <c r="G816" s="2">
        <v>39.76563903322463</v>
      </c>
      <c r="H816" s="2">
        <v>42.715677345568579</v>
      </c>
    </row>
    <row r="817" spans="1:8" x14ac:dyDescent="0.2">
      <c r="A817" s="16">
        <f>DATE(2021,10,28)</f>
        <v>44497</v>
      </c>
      <c r="B817" s="2">
        <v>14.687717700148561</v>
      </c>
      <c r="C817" s="2">
        <v>15.040725293293409</v>
      </c>
      <c r="D817" s="2">
        <v>18.803020557239456</v>
      </c>
      <c r="E817" s="2">
        <v>36.364388990481579</v>
      </c>
      <c r="F817" s="2">
        <v>39.742958230842397</v>
      </c>
      <c r="G817" s="2">
        <v>39.872385949655786</v>
      </c>
      <c r="H817" s="2">
        <v>42.828342323614031</v>
      </c>
    </row>
    <row r="818" spans="1:8" x14ac:dyDescent="0.2">
      <c r="A818" s="16">
        <f>DATE(2021,10,29)</f>
        <v>44498</v>
      </c>
      <c r="B818" s="2">
        <v>14.71382440584239</v>
      </c>
      <c r="C818" s="2">
        <v>15.074381927641278</v>
      </c>
      <c r="D818" s="2">
        <v>18.842470353724572</v>
      </c>
      <c r="E818" s="2">
        <v>36.464285142476768</v>
      </c>
      <c r="F818" s="2">
        <v>39.84952896999954</v>
      </c>
      <c r="G818" s="2">
        <v>39.979214394739081</v>
      </c>
      <c r="H818" s="2">
        <v>42.941096243515851</v>
      </c>
    </row>
    <row r="819" spans="1:8" x14ac:dyDescent="0.2">
      <c r="A819" s="16">
        <f>DATE(2021,11,1)</f>
        <v>44501</v>
      </c>
      <c r="B819" s="2">
        <v>14.727031094778065</v>
      </c>
      <c r="C819" s="2">
        <v>15.108048408667617</v>
      </c>
      <c r="D819" s="2">
        <v>18.881933249930817</v>
      </c>
      <c r="E819" s="2">
        <v>36.542622229261703</v>
      </c>
      <c r="F819" s="2">
        <v>39.934011443415528</v>
      </c>
      <c r="G819" s="2">
        <v>40.063934308563965</v>
      </c>
      <c r="H819" s="2">
        <v>43.031278941283247</v>
      </c>
    </row>
    <row r="820" spans="1:8" x14ac:dyDescent="0.2">
      <c r="A820" s="16">
        <f>DATE(2021,11,3)</f>
        <v>44503</v>
      </c>
      <c r="B820" s="2">
        <v>15.11477354633921</v>
      </c>
      <c r="C820" s="2">
        <v>15.141724739253215</v>
      </c>
      <c r="D820" s="2">
        <v>18.921409250208132</v>
      </c>
      <c r="E820" s="2">
        <v>36.621004285315827</v>
      </c>
      <c r="F820" s="2">
        <v>40.018544952314983</v>
      </c>
      <c r="G820" s="2">
        <v>40.148705497600211</v>
      </c>
      <c r="H820" s="2">
        <v>43.121518536046693</v>
      </c>
    </row>
    <row r="821" spans="1:8" x14ac:dyDescent="0.2">
      <c r="A821" s="16">
        <f>DATE(2021,11,4)</f>
        <v>44504</v>
      </c>
      <c r="B821" s="2">
        <v>15.15919154882701</v>
      </c>
      <c r="C821" s="2">
        <v>15.175410922279697</v>
      </c>
      <c r="D821" s="2">
        <v>18.960898358907862</v>
      </c>
      <c r="E821" s="2">
        <v>36.699431336453593</v>
      </c>
      <c r="F821" s="2">
        <v>40.103129527528104</v>
      </c>
      <c r="G821" s="2">
        <v>40.233527992881157</v>
      </c>
      <c r="H821" s="2">
        <v>43.211815063702844</v>
      </c>
    </row>
    <row r="822" spans="1:8" x14ac:dyDescent="0.2">
      <c r="A822" s="16">
        <f>DATE(2021,11,5)</f>
        <v>44505</v>
      </c>
      <c r="B822" s="2">
        <v>14.926120693902156</v>
      </c>
      <c r="C822" s="2">
        <v>15.209106960629516</v>
      </c>
      <c r="D822" s="2">
        <v>19.000400580382792</v>
      </c>
      <c r="E822" s="2">
        <v>36.777903408504372</v>
      </c>
      <c r="F822" s="2">
        <v>40.187765199903879</v>
      </c>
      <c r="G822" s="2">
        <v>40.318401825459027</v>
      </c>
      <c r="H822" s="2">
        <v>43.302168560171147</v>
      </c>
    </row>
    <row r="823" spans="1:8" x14ac:dyDescent="0.2">
      <c r="A823" s="16">
        <f>DATE(2021,11,8)</f>
        <v>44508</v>
      </c>
      <c r="B823" s="2">
        <v>15.01553047262929</v>
      </c>
      <c r="C823" s="2">
        <v>15.24281285718596</v>
      </c>
      <c r="D823" s="2">
        <v>19.039915918987148</v>
      </c>
      <c r="E823" s="2">
        <v>36.856420527312352</v>
      </c>
      <c r="F823" s="2">
        <v>40.272452000309841</v>
      </c>
      <c r="G823" s="2">
        <v>40.403327026404767</v>
      </c>
      <c r="H823" s="2">
        <v>43.392579061393732</v>
      </c>
    </row>
    <row r="824" spans="1:8" x14ac:dyDescent="0.2">
      <c r="A824" s="16">
        <f>DATE(2021,11,9)</f>
        <v>44509</v>
      </c>
      <c r="B824" s="2">
        <v>14.991283585302417</v>
      </c>
      <c r="C824" s="2">
        <v>15.276528614833197</v>
      </c>
      <c r="D824" s="2">
        <v>19.079444379076627</v>
      </c>
      <c r="E824" s="2">
        <v>36.934982718736521</v>
      </c>
      <c r="F824" s="2">
        <v>40.357189959632244</v>
      </c>
      <c r="G824" s="2">
        <v>40.488303626808197</v>
      </c>
      <c r="H824" s="2">
        <v>43.483046603335332</v>
      </c>
    </row>
    <row r="825" spans="1:8" x14ac:dyDescent="0.2">
      <c r="A825" s="16">
        <f>DATE(2021,11,10)</f>
        <v>44510</v>
      </c>
      <c r="B825" s="2">
        <v>15.335943542245657</v>
      </c>
      <c r="C825" s="2">
        <v>15.310254236456201</v>
      </c>
      <c r="D825" s="2">
        <v>19.118985965008338</v>
      </c>
      <c r="E825" s="2">
        <v>37.013590008650766</v>
      </c>
      <c r="F825" s="2">
        <v>40.441979108775939</v>
      </c>
      <c r="G825" s="2">
        <v>40.573331657777899</v>
      </c>
      <c r="H825" s="2">
        <v>43.573571221983379</v>
      </c>
    </row>
    <row r="826" spans="1:8" x14ac:dyDescent="0.2">
      <c r="A826" s="16">
        <f>DATE(2021,11,11)</f>
        <v>44511</v>
      </c>
      <c r="B826" s="2">
        <v>15.353176540092806</v>
      </c>
      <c r="C826" s="2">
        <v>15.343989724940821</v>
      </c>
      <c r="D826" s="2">
        <v>19.158540681140867</v>
      </c>
      <c r="E826" s="2">
        <v>37.092242422943777</v>
      </c>
      <c r="F826" s="2">
        <v>40.526819478664457</v>
      </c>
      <c r="G826" s="2">
        <v>40.65841115044131</v>
      </c>
      <c r="H826" s="2">
        <v>43.664152953348072</v>
      </c>
    </row>
    <row r="827" spans="1:8" x14ac:dyDescent="0.2">
      <c r="A827" s="16">
        <f>DATE(2021,11,12)</f>
        <v>44512</v>
      </c>
      <c r="B827" s="2">
        <v>15.385347440781082</v>
      </c>
      <c r="C827" s="2">
        <v>15.377735083173706</v>
      </c>
      <c r="D827" s="2">
        <v>19.198108531834237</v>
      </c>
      <c r="E827" s="2">
        <v>37.170939987519098</v>
      </c>
      <c r="F827" s="2">
        <v>40.611711100240001</v>
      </c>
      <c r="G827" s="2">
        <v>40.743542135944665</v>
      </c>
      <c r="H827" s="2">
        <v>43.754791833462228</v>
      </c>
    </row>
    <row r="828" spans="1:8" x14ac:dyDescent="0.2">
      <c r="A828" s="16">
        <f>DATE(2021,11,16)</f>
        <v>44516</v>
      </c>
      <c r="B828" s="2">
        <v>15.517147228563942</v>
      </c>
      <c r="C828" s="2">
        <v>15.411490314042386</v>
      </c>
      <c r="D828" s="2">
        <v>19.23768952144993</v>
      </c>
      <c r="E828" s="2">
        <v>37.249682728295248</v>
      </c>
      <c r="F828" s="2">
        <v>40.696654004463539</v>
      </c>
      <c r="G828" s="2">
        <v>40.82872464545315</v>
      </c>
      <c r="H828" s="2">
        <v>43.845487898381521</v>
      </c>
    </row>
    <row r="829" spans="1:8" x14ac:dyDescent="0.2">
      <c r="A829" s="16">
        <f>DATE(2021,11,17)</f>
        <v>44517</v>
      </c>
      <c r="B829" s="2">
        <v>15.361417118282628</v>
      </c>
      <c r="C829" s="2">
        <v>15.445255420435243</v>
      </c>
      <c r="D829" s="2">
        <v>19.277283654350839</v>
      </c>
      <c r="E829" s="2">
        <v>37.328470671205508</v>
      </c>
      <c r="F829" s="2">
        <v>40.781648222314672</v>
      </c>
      <c r="G829" s="2">
        <v>40.913958710150709</v>
      </c>
      <c r="H829" s="2">
        <v>43.93624118418429</v>
      </c>
    </row>
    <row r="830" spans="1:8" x14ac:dyDescent="0.2">
      <c r="A830" s="16">
        <f>DATE(2021,11,18)</f>
        <v>44518</v>
      </c>
      <c r="B830" s="2">
        <v>15.39773303969303</v>
      </c>
      <c r="C830" s="2">
        <v>15.479030405241478</v>
      </c>
      <c r="D830" s="2">
        <v>19.316890934901345</v>
      </c>
      <c r="E830" s="2">
        <v>37.407303842198083</v>
      </c>
      <c r="F830" s="2">
        <v>40.866693784791728</v>
      </c>
      <c r="G830" s="2">
        <v>40.999244361240208</v>
      </c>
      <c r="H830" s="2">
        <v>44.027051726971656</v>
      </c>
    </row>
    <row r="831" spans="1:8" x14ac:dyDescent="0.2">
      <c r="A831" s="16">
        <f>DATE(2021,11,19)</f>
        <v>44519</v>
      </c>
      <c r="B831" s="2">
        <v>15.529295403854571</v>
      </c>
      <c r="C831" s="2">
        <v>15.512815271351132</v>
      </c>
      <c r="D831" s="2">
        <v>19.356511367467256</v>
      </c>
      <c r="E831" s="2">
        <v>37.48618226723606</v>
      </c>
      <c r="F831" s="2">
        <v>40.951790722911774</v>
      </c>
      <c r="G831" s="2">
        <v>41.084581629943372</v>
      </c>
      <c r="H831" s="2">
        <v>44.117919562867499</v>
      </c>
    </row>
    <row r="832" spans="1:8" x14ac:dyDescent="0.2">
      <c r="A832" s="16">
        <f>DATE(2021,11,22)</f>
        <v>44522</v>
      </c>
      <c r="B832" s="2">
        <v>15.4917033304796</v>
      </c>
      <c r="C832" s="2">
        <v>15.546610021655138</v>
      </c>
      <c r="D832" s="2">
        <v>19.396144956415839</v>
      </c>
      <c r="E832" s="2">
        <v>37.565105972297495</v>
      </c>
      <c r="F832" s="2">
        <v>41.03693906771062</v>
      </c>
      <c r="G832" s="2">
        <v>41.169970547500867</v>
      </c>
      <c r="H832" s="2">
        <v>44.208844728018562</v>
      </c>
    </row>
    <row r="833" spans="1:8" x14ac:dyDescent="0.2">
      <c r="A833" s="16">
        <f>DATE(2021,11,23)</f>
        <v>44523</v>
      </c>
      <c r="B833" s="2">
        <v>15.472501695105677</v>
      </c>
      <c r="C833" s="2">
        <v>15.580414659045227</v>
      </c>
      <c r="D833" s="2">
        <v>19.435791706115825</v>
      </c>
      <c r="E833" s="2">
        <v>37.644074983375212</v>
      </c>
      <c r="F833" s="2">
        <v>41.12213885024272</v>
      </c>
      <c r="G833" s="2">
        <v>41.255411145172147</v>
      </c>
      <c r="H833" s="2">
        <v>44.299827258594206</v>
      </c>
    </row>
    <row r="834" spans="1:8" x14ac:dyDescent="0.2">
      <c r="A834" s="16">
        <f>DATE(2021,11,24)</f>
        <v>44524</v>
      </c>
      <c r="B834" s="2">
        <v>15.629873985434406</v>
      </c>
      <c r="C834" s="2">
        <v>15.614229186413976</v>
      </c>
      <c r="D834" s="2">
        <v>19.475451620937356</v>
      </c>
      <c r="E834" s="2">
        <v>37.723089326477165</v>
      </c>
      <c r="F834" s="2">
        <v>41.207390101581503</v>
      </c>
      <c r="G834" s="2">
        <v>41.340903454235821</v>
      </c>
      <c r="H834" s="2">
        <v>44.390867190786913</v>
      </c>
    </row>
    <row r="835" spans="1:8" x14ac:dyDescent="0.2">
      <c r="A835" s="16">
        <f>DATE(2021,11,25)</f>
        <v>44525</v>
      </c>
      <c r="B835" s="2">
        <v>15.824531676960586</v>
      </c>
      <c r="C835" s="2">
        <v>15.648053606654845</v>
      </c>
      <c r="D835" s="2">
        <v>19.515124705252074</v>
      </c>
      <c r="E835" s="2">
        <v>37.802149027626037</v>
      </c>
      <c r="F835" s="2">
        <v>41.292692852818959</v>
      </c>
      <c r="G835" s="2">
        <v>41.426447505989181</v>
      </c>
      <c r="H835" s="2">
        <v>44.481964560811704</v>
      </c>
    </row>
    <row r="836" spans="1:8" x14ac:dyDescent="0.2">
      <c r="A836" s="16">
        <f>DATE(2021,11,26)</f>
        <v>44526</v>
      </c>
      <c r="B836" s="2">
        <v>15.232515877209996</v>
      </c>
      <c r="C836" s="2">
        <v>15.681887922662121</v>
      </c>
      <c r="D836" s="2">
        <v>19.554810963433034</v>
      </c>
      <c r="E836" s="2">
        <v>37.881254112859629</v>
      </c>
      <c r="F836" s="2">
        <v>41.378047135065991</v>
      </c>
      <c r="G836" s="2">
        <v>41.512043331748607</v>
      </c>
      <c r="H836" s="2">
        <v>44.573119404906649</v>
      </c>
    </row>
    <row r="837" spans="1:8" x14ac:dyDescent="0.2">
      <c r="A837" s="16">
        <f>DATE(2021,11,29)</f>
        <v>44529</v>
      </c>
      <c r="B837" s="2">
        <v>15.313922501368582</v>
      </c>
      <c r="C837" s="2">
        <v>15.71573213733093</v>
      </c>
      <c r="D837" s="2">
        <v>19.594510399854759</v>
      </c>
      <c r="E837" s="2">
        <v>37.96040460823049</v>
      </c>
      <c r="F837" s="2">
        <v>41.4634529794522</v>
      </c>
      <c r="G837" s="2">
        <v>41.597690962849356</v>
      </c>
      <c r="H837" s="2">
        <v>44.664331759332534</v>
      </c>
    </row>
    <row r="838" spans="1:8" x14ac:dyDescent="0.2">
      <c r="A838" s="16">
        <f>DATE(2021,11,30)</f>
        <v>44530</v>
      </c>
      <c r="B838" s="2">
        <v>14.584715419101112</v>
      </c>
      <c r="C838" s="2">
        <v>15.749586253557245</v>
      </c>
      <c r="D838" s="2">
        <v>19.634223018893216</v>
      </c>
      <c r="E838" s="2">
        <v>38.039600539806287</v>
      </c>
      <c r="F838" s="2">
        <v>41.548910417126073</v>
      </c>
      <c r="G838" s="2">
        <v>41.683390430645687</v>
      </c>
      <c r="H838" s="2">
        <v>44.755601660373131</v>
      </c>
    </row>
    <row r="839" spans="1:8" x14ac:dyDescent="0.2">
      <c r="A839" s="16">
        <f>DATE(2021,12,1)</f>
        <v>44531</v>
      </c>
      <c r="B839" s="2">
        <v>14.561269836496193</v>
      </c>
      <c r="C839" s="2">
        <v>15.783450274237911</v>
      </c>
      <c r="D839" s="2">
        <v>19.673948824925834</v>
      </c>
      <c r="E839" s="2">
        <v>38.104753510599451</v>
      </c>
      <c r="F839" s="2">
        <v>41.619972459608782</v>
      </c>
      <c r="G839" s="2">
        <v>41.754681004897627</v>
      </c>
      <c r="H839" s="2">
        <v>44.832154441697661</v>
      </c>
    </row>
    <row r="840" spans="1:8" x14ac:dyDescent="0.2">
      <c r="A840" s="16">
        <f>DATE(2021,12,2)</f>
        <v>44532</v>
      </c>
      <c r="B840" s="2">
        <v>14.491447506527622</v>
      </c>
      <c r="C840" s="2">
        <v>15.817324202270576</v>
      </c>
      <c r="D840" s="2">
        <v>19.713687822331515</v>
      </c>
      <c r="E840" s="2">
        <v>38.169937232782701</v>
      </c>
      <c r="F840" s="2">
        <v>41.691070177490673</v>
      </c>
      <c r="G840" s="2">
        <v>41.826007450298363</v>
      </c>
      <c r="H840" s="2">
        <v>44.908747707316117</v>
      </c>
    </row>
    <row r="841" spans="1:8" x14ac:dyDescent="0.2">
      <c r="A841" s="16">
        <f>DATE(2021,12,3)</f>
        <v>44533</v>
      </c>
      <c r="B841" s="2">
        <v>14.38244038639105</v>
      </c>
      <c r="C841" s="2">
        <v>15.8512080405538</v>
      </c>
      <c r="D841" s="2">
        <v>19.753440015490575</v>
      </c>
      <c r="E841" s="2">
        <v>38.235151720870313</v>
      </c>
      <c r="F841" s="2">
        <v>41.762203588681921</v>
      </c>
      <c r="G841" s="2">
        <v>41.897369784897087</v>
      </c>
      <c r="H841" s="2">
        <v>44.98538147863831</v>
      </c>
    </row>
    <row r="842" spans="1:8" x14ac:dyDescent="0.2">
      <c r="A842" s="16">
        <f>DATE(2021,12,6)</f>
        <v>44536</v>
      </c>
      <c r="B842" s="2">
        <v>14.157817855324684</v>
      </c>
      <c r="C842" s="2">
        <v>15.885101791986923</v>
      </c>
      <c r="D842" s="2">
        <v>19.793205408784797</v>
      </c>
      <c r="E842" s="2">
        <v>38.300396989383408</v>
      </c>
      <c r="F842" s="2">
        <v>41.833372711101703</v>
      </c>
      <c r="G842" s="2">
        <v>41.968768026752109</v>
      </c>
      <c r="H842" s="2">
        <v>45.062055777085327</v>
      </c>
    </row>
    <row r="843" spans="1:8" x14ac:dyDescent="0.2">
      <c r="A843" s="16">
        <f>DATE(2021,12,7)</f>
        <v>44537</v>
      </c>
      <c r="B843" s="2">
        <v>14.193916138415563</v>
      </c>
      <c r="C843" s="2">
        <v>15.91900545947016</v>
      </c>
      <c r="D843" s="2">
        <v>19.832984006597432</v>
      </c>
      <c r="E843" s="2">
        <v>38.365673052849971</v>
      </c>
      <c r="F843" s="2">
        <v>41.904577562678178</v>
      </c>
      <c r="G843" s="2">
        <v>42.04020219393081</v>
      </c>
      <c r="H843" s="2">
        <v>45.138770624089616</v>
      </c>
    </row>
    <row r="844" spans="1:8" x14ac:dyDescent="0.2">
      <c r="A844" s="16">
        <f>DATE(2021,12,8)</f>
        <v>44538</v>
      </c>
      <c r="B844" s="2">
        <v>14.160429515159167</v>
      </c>
      <c r="C844" s="2">
        <v>15.95291904590459</v>
      </c>
      <c r="D844" s="2">
        <v>19.872775813313169</v>
      </c>
      <c r="E844" s="2">
        <v>38.430979925804778</v>
      </c>
      <c r="F844" s="2">
        <v>41.975818161348499</v>
      </c>
      <c r="G844" s="2">
        <v>42.111672304509653</v>
      </c>
      <c r="H844" s="2">
        <v>45.21552604109489</v>
      </c>
    </row>
    <row r="845" spans="1:8" x14ac:dyDescent="0.2">
      <c r="A845" s="16">
        <f>DATE(2021,12,9)</f>
        <v>44539</v>
      </c>
      <c r="B845" s="2">
        <v>14.13276966327588</v>
      </c>
      <c r="C845" s="2">
        <v>15.986842554192139</v>
      </c>
      <c r="D845" s="2">
        <v>19.912580833318195</v>
      </c>
      <c r="E845" s="2">
        <v>38.496317622789597</v>
      </c>
      <c r="F845" s="2">
        <v>42.047094525058881</v>
      </c>
      <c r="G845" s="2">
        <v>42.183178376574261</v>
      </c>
      <c r="H845" s="2">
        <v>45.292322049556311</v>
      </c>
    </row>
    <row r="846" spans="1:8" x14ac:dyDescent="0.2">
      <c r="A846" s="16">
        <f>DATE(2021,12,10)</f>
        <v>44540</v>
      </c>
      <c r="B846" s="2">
        <v>13.872464340455926</v>
      </c>
      <c r="C846" s="2">
        <v>16.027147111210429</v>
      </c>
      <c r="D846" s="2">
        <v>19.958986094738407</v>
      </c>
      <c r="E846" s="2">
        <v>38.561686158352977</v>
      </c>
      <c r="F846" s="2">
        <v>42.118406671764497</v>
      </c>
      <c r="G846" s="2">
        <v>42.254720428219294</v>
      </c>
      <c r="H846" s="2">
        <v>45.369158670940308</v>
      </c>
    </row>
    <row r="847" spans="1:8" x14ac:dyDescent="0.2">
      <c r="A847" s="16">
        <f>DATE(2021,12,13)</f>
        <v>44543</v>
      </c>
      <c r="B847" s="2">
        <v>13.806134116250846</v>
      </c>
      <c r="C847" s="2">
        <v>16.067465673759695</v>
      </c>
      <c r="D847" s="2">
        <v>20.005409314643654</v>
      </c>
      <c r="E847" s="2">
        <v>38.627085547050321</v>
      </c>
      <c r="F847" s="2">
        <v>42.189754619429529</v>
      </c>
      <c r="G847" s="2">
        <v>42.326298477548541</v>
      </c>
      <c r="H847" s="2">
        <v>45.44603592672469</v>
      </c>
    </row>
    <row r="848" spans="1:8" x14ac:dyDescent="0.2">
      <c r="A848" s="16">
        <f>DATE(2021,12,14)</f>
        <v>44544</v>
      </c>
      <c r="B848" s="2">
        <v>13.753416179667877</v>
      </c>
      <c r="C848" s="2">
        <v>16.107798246706761</v>
      </c>
      <c r="D848" s="2">
        <v>20.051850499983704</v>
      </c>
      <c r="E848" s="2">
        <v>38.692515803443932</v>
      </c>
      <c r="F848" s="2">
        <v>42.261138386027213</v>
      </c>
      <c r="G848" s="2">
        <v>42.397912542674867</v>
      </c>
      <c r="H848" s="2">
        <v>45.522953838398593</v>
      </c>
    </row>
    <row r="849" spans="1:8" x14ac:dyDescent="0.2">
      <c r="A849" s="16">
        <f>DATE(2021,12,15)</f>
        <v>44545</v>
      </c>
      <c r="B849" s="2">
        <v>13.812722621742356</v>
      </c>
      <c r="C849" s="2">
        <v>16.148144834920132</v>
      </c>
      <c r="D849" s="2">
        <v>20.098309657711091</v>
      </c>
      <c r="E849" s="2">
        <v>38.757976942102971</v>
      </c>
      <c r="F849" s="2">
        <v>42.332557989539787</v>
      </c>
      <c r="G849" s="2">
        <v>42.46956264172028</v>
      </c>
      <c r="H849" s="2">
        <v>45.599912427462577</v>
      </c>
    </row>
    <row r="850" spans="1:8" x14ac:dyDescent="0.2">
      <c r="A850" s="16">
        <f>DATE(2021,12,16)</f>
        <v>44546</v>
      </c>
      <c r="B850" s="2">
        <v>13.661078176277863</v>
      </c>
      <c r="C850" s="2">
        <v>16.188505443269996</v>
      </c>
      <c r="D850" s="2">
        <v>20.144786794780956</v>
      </c>
      <c r="E850" s="2">
        <v>38.823468977603468</v>
      </c>
      <c r="F850" s="2">
        <v>42.404013447958498</v>
      </c>
      <c r="G850" s="2">
        <v>42.541248792815907</v>
      </c>
      <c r="H850" s="2">
        <v>45.676911715428517</v>
      </c>
    </row>
    <row r="851" spans="1:8" x14ac:dyDescent="0.2">
      <c r="A851" s="16">
        <f>DATE(2021,12,17)</f>
        <v>44547</v>
      </c>
      <c r="B851" s="2">
        <v>13.612871288499884</v>
      </c>
      <c r="C851" s="2">
        <v>16.228880076628261</v>
      </c>
      <c r="D851" s="2">
        <v>20.191281918151184</v>
      </c>
      <c r="E851" s="2">
        <v>38.888991924528369</v>
      </c>
      <c r="F851" s="2">
        <v>42.475504779283682</v>
      </c>
      <c r="G851" s="2">
        <v>42.612971014101994</v>
      </c>
      <c r="H851" s="2">
        <v>45.753951723819661</v>
      </c>
    </row>
    <row r="852" spans="1:8" x14ac:dyDescent="0.2">
      <c r="A852" s="16">
        <f>DATE(2021,12,20)</f>
        <v>44550</v>
      </c>
      <c r="B852" s="2">
        <v>13.67601607911897</v>
      </c>
      <c r="C852" s="2">
        <v>16.269268739868515</v>
      </c>
      <c r="D852" s="2">
        <v>20.237795034782334</v>
      </c>
      <c r="E852" s="2">
        <v>38.954545797467489</v>
      </c>
      <c r="F852" s="2">
        <v>42.547032001524627</v>
      </c>
      <c r="G852" s="2">
        <v>42.684729323727908</v>
      </c>
      <c r="H852" s="2">
        <v>45.831032474170712</v>
      </c>
    </row>
    <row r="853" spans="1:8" x14ac:dyDescent="0.2">
      <c r="A853" s="16">
        <f>DATE(2021,12,21)</f>
        <v>44551</v>
      </c>
      <c r="B853" s="2">
        <v>13.955424110803927</v>
      </c>
      <c r="C853" s="2">
        <v>16.309671437866012</v>
      </c>
      <c r="D853" s="2">
        <v>20.284326151637664</v>
      </c>
      <c r="E853" s="2">
        <v>39.0201306110175</v>
      </c>
      <c r="F853" s="2">
        <v>42.618595132699767</v>
      </c>
      <c r="G853" s="2">
        <v>42.75652373985217</v>
      </c>
      <c r="H853" s="2">
        <v>45.908153988027678</v>
      </c>
    </row>
    <row r="854" spans="1:8" x14ac:dyDescent="0.2">
      <c r="A854" s="16">
        <f>DATE(2021,12,22)</f>
        <v>44552</v>
      </c>
      <c r="B854" s="2">
        <v>13.873859204231097</v>
      </c>
      <c r="C854" s="2">
        <v>16.350088175497746</v>
      </c>
      <c r="D854" s="2">
        <v>20.330875275683113</v>
      </c>
      <c r="E854" s="2">
        <v>39.085746379781995</v>
      </c>
      <c r="F854" s="2">
        <v>42.690194190836486</v>
      </c>
      <c r="G854" s="2">
        <v>42.828354280642401</v>
      </c>
      <c r="H854" s="2">
        <v>45.985316286947999</v>
      </c>
    </row>
    <row r="855" spans="1:8" x14ac:dyDescent="0.2">
      <c r="A855" s="16">
        <f>DATE(2021,12,23)</f>
        <v>44553</v>
      </c>
      <c r="B855" s="2">
        <v>13.948380543371529</v>
      </c>
      <c r="C855" s="2">
        <v>16.390518957642385</v>
      </c>
      <c r="D855" s="2">
        <v>20.377442413887348</v>
      </c>
      <c r="E855" s="2">
        <v>39.15139311837148</v>
      </c>
      <c r="F855" s="2">
        <v>42.761829193971288</v>
      </c>
      <c r="G855" s="2">
        <v>42.900220964275412</v>
      </c>
      <c r="H855" s="2">
        <v>46.062519392500548</v>
      </c>
    </row>
    <row r="856" spans="1:8" x14ac:dyDescent="0.2">
      <c r="A856" s="16">
        <f>DATE(2021,12,24)</f>
        <v>44554</v>
      </c>
      <c r="B856" s="2">
        <v>14.027907563861387</v>
      </c>
      <c r="C856" s="2">
        <v>16.430963789180275</v>
      </c>
      <c r="D856" s="2">
        <v>20.424027573221704</v>
      </c>
      <c r="E856" s="2">
        <v>39.217070841403221</v>
      </c>
      <c r="F856" s="2">
        <v>42.83350016014964</v>
      </c>
      <c r="G856" s="2">
        <v>42.972123808937049</v>
      </c>
      <c r="H856" s="2">
        <v>46.139763326265481</v>
      </c>
    </row>
    <row r="857" spans="1:8" x14ac:dyDescent="0.2">
      <c r="A857" s="16">
        <f>DATE(2021,12,27)</f>
        <v>44557</v>
      </c>
      <c r="B857" s="2">
        <v>14.202028112143751</v>
      </c>
      <c r="C857" s="2">
        <v>16.471422674993487</v>
      </c>
      <c r="D857" s="2">
        <v>20.470630760660203</v>
      </c>
      <c r="E857" s="2">
        <v>39.282779563501592</v>
      </c>
      <c r="F857" s="2">
        <v>42.9052071074262</v>
      </c>
      <c r="G857" s="2">
        <v>43.044062832822469</v>
      </c>
      <c r="H857" s="2">
        <v>46.217048109834558</v>
      </c>
    </row>
    <row r="858" spans="1:8" x14ac:dyDescent="0.2">
      <c r="A858" s="16">
        <f>DATE(2021,12,28)</f>
        <v>44558</v>
      </c>
      <c r="B858" s="2">
        <v>14.37323032841411</v>
      </c>
      <c r="C858" s="2">
        <v>16.511895619965777</v>
      </c>
      <c r="D858" s="2">
        <v>20.517251983179595</v>
      </c>
      <c r="E858" s="2">
        <v>39.348519299297749</v>
      </c>
      <c r="F858" s="2">
        <v>42.976950053864591</v>
      </c>
      <c r="G858" s="2">
        <v>43.116038054135913</v>
      </c>
      <c r="H858" s="2">
        <v>46.2943737648108</v>
      </c>
    </row>
    <row r="859" spans="1:8" x14ac:dyDescent="0.2">
      <c r="A859" s="16">
        <f>DATE(2021,12,29)</f>
        <v>44559</v>
      </c>
      <c r="B859" s="2">
        <v>14.54683645885031</v>
      </c>
      <c r="C859" s="2">
        <v>16.552382628982599</v>
      </c>
      <c r="D859" s="2">
        <v>20.563891247759347</v>
      </c>
      <c r="E859" s="2">
        <v>39.41429006342976</v>
      </c>
      <c r="F859" s="2">
        <v>43.048729017537532</v>
      </c>
      <c r="G859" s="2">
        <v>43.188049491090737</v>
      </c>
      <c r="H859" s="2">
        <v>46.371740312808733</v>
      </c>
    </row>
    <row r="860" spans="1:8" x14ac:dyDescent="0.2">
      <c r="A860" s="16">
        <f>DATE(2021,12,30)</f>
        <v>44560</v>
      </c>
      <c r="B860" s="2">
        <v>14.935350537180714</v>
      </c>
      <c r="C860" s="2">
        <v>16.592883706931104</v>
      </c>
      <c r="D860" s="2">
        <v>20.61054856138156</v>
      </c>
      <c r="E860" s="2">
        <v>39.480091870542601</v>
      </c>
      <c r="F860" s="2">
        <v>43.120544016526829</v>
      </c>
      <c r="G860" s="2">
        <v>43.260097161909528</v>
      </c>
      <c r="H860" s="2">
        <v>46.449147775454257</v>
      </c>
    </row>
    <row r="861" spans="1:8" x14ac:dyDescent="0.2">
      <c r="A861" s="16">
        <f>DATE(2021,12,31)</f>
        <v>44561</v>
      </c>
      <c r="B861" s="2">
        <v>14.949952089891626</v>
      </c>
      <c r="C861" s="2">
        <v>16.633398858700119</v>
      </c>
      <c r="D861" s="2">
        <v>20.657223931031108</v>
      </c>
      <c r="E861" s="2">
        <v>39.545924735288175</v>
      </c>
      <c r="F861" s="2">
        <v>43.192395068923361</v>
      </c>
      <c r="G861" s="2">
        <v>43.332181084823993</v>
      </c>
      <c r="H861" s="2">
        <v>46.52659617438475</v>
      </c>
    </row>
    <row r="862" spans="1:8" x14ac:dyDescent="0.2">
      <c r="A862" s="16">
        <f>DATE(2022,1,3)</f>
        <v>44564</v>
      </c>
      <c r="B862" s="2">
        <v>15.115347320090654</v>
      </c>
      <c r="C862" s="2">
        <v>16.673928089180222</v>
      </c>
      <c r="D862" s="2">
        <v>20.703917363695524</v>
      </c>
      <c r="E862" s="2">
        <v>39.612032312749392</v>
      </c>
      <c r="F862" s="2">
        <v>43.264532207319405</v>
      </c>
      <c r="G862" s="2">
        <v>43.404551536918603</v>
      </c>
      <c r="H862" s="2">
        <v>46.604341374125262</v>
      </c>
    </row>
    <row r="863" spans="1:8" x14ac:dyDescent="0.2">
      <c r="A863" s="16">
        <f>DATE(2022,1,4)</f>
        <v>44565</v>
      </c>
      <c r="B863" s="2">
        <v>15.408318176143275</v>
      </c>
      <c r="C863" s="2">
        <v>16.71447140326363</v>
      </c>
      <c r="D863" s="2">
        <v>20.750628866365052</v>
      </c>
      <c r="E863" s="2">
        <v>39.678171207583773</v>
      </c>
      <c r="F863" s="2">
        <v>43.336705686798595</v>
      </c>
      <c r="G863" s="2">
        <v>43.476958529881379</v>
      </c>
      <c r="H863" s="2">
        <v>46.682127824507226</v>
      </c>
    </row>
    <row r="864" spans="1:8" x14ac:dyDescent="0.2">
      <c r="A864" s="16">
        <f>DATE(2022,1,5)</f>
        <v>44566</v>
      </c>
      <c r="B864" s="2">
        <v>15.18763292013039</v>
      </c>
      <c r="C864" s="2">
        <v>16.755028805844319</v>
      </c>
      <c r="D864" s="2">
        <v>20.797358446032653</v>
      </c>
      <c r="E864" s="2">
        <v>39.744341434627394</v>
      </c>
      <c r="F864" s="2">
        <v>43.408915525668768</v>
      </c>
      <c r="G864" s="2">
        <v>43.549402082162359</v>
      </c>
      <c r="H864" s="2">
        <v>46.759955547417718</v>
      </c>
    </row>
    <row r="865" spans="1:8" x14ac:dyDescent="0.2">
      <c r="A865" s="16">
        <f>DATE(2022,1,6)</f>
        <v>44567</v>
      </c>
      <c r="B865" s="2">
        <v>15.480119036289498</v>
      </c>
      <c r="C865" s="2">
        <v>16.795600301817903</v>
      </c>
      <c r="D865" s="2">
        <v>20.844106109693982</v>
      </c>
      <c r="E865" s="2">
        <v>39.810543008723378</v>
      </c>
      <c r="F865" s="2">
        <v>43.481161742246968</v>
      </c>
      <c r="G865" s="2">
        <v>43.621882212220846</v>
      </c>
      <c r="H865" s="2">
        <v>46.837824564755451</v>
      </c>
    </row>
    <row r="866" spans="1:8" x14ac:dyDescent="0.2">
      <c r="A866" s="16">
        <f>DATE(2022,1,7)</f>
        <v>44568</v>
      </c>
      <c r="B866" s="2">
        <v>15.648897553092267</v>
      </c>
      <c r="C866" s="2">
        <v>16.836185896081759</v>
      </c>
      <c r="D866" s="2">
        <v>20.890871864347417</v>
      </c>
      <c r="E866" s="2">
        <v>39.876775944721878</v>
      </c>
      <c r="F866" s="2">
        <v>43.553444354859487</v>
      </c>
      <c r="G866" s="2">
        <v>43.694398938525488</v>
      </c>
      <c r="H866" s="2">
        <v>46.915734898430728</v>
      </c>
    </row>
    <row r="867" spans="1:8" x14ac:dyDescent="0.2">
      <c r="A867" s="16">
        <f>DATE(2022,1,10)</f>
        <v>44571</v>
      </c>
      <c r="B867" s="2">
        <v>15.92139062180642</v>
      </c>
      <c r="C867" s="2">
        <v>16.876785593534915</v>
      </c>
      <c r="D867" s="2">
        <v>20.93765571699404</v>
      </c>
      <c r="E867" s="2">
        <v>39.943040257480078</v>
      </c>
      <c r="F867" s="2">
        <v>43.625763381841807</v>
      </c>
      <c r="G867" s="2">
        <v>43.766952279554253</v>
      </c>
      <c r="H867" s="2">
        <v>46.99368657036549</v>
      </c>
    </row>
    <row r="868" spans="1:8" x14ac:dyDescent="0.2">
      <c r="A868" s="16">
        <f>DATE(2022,1,11)</f>
        <v>44572</v>
      </c>
      <c r="B868" s="2">
        <v>16.027845438013809</v>
      </c>
      <c r="C868" s="2">
        <v>16.91739939907815</v>
      </c>
      <c r="D868" s="2">
        <v>20.984457674637635</v>
      </c>
      <c r="E868" s="2">
        <v>40.009335961862199</v>
      </c>
      <c r="F868" s="2">
        <v>43.698118841538715</v>
      </c>
      <c r="G868" s="2">
        <v>43.839542253794406</v>
      </c>
      <c r="H868" s="2">
        <v>47.071679602493298</v>
      </c>
    </row>
    <row r="869" spans="1:8" x14ac:dyDescent="0.2">
      <c r="A869" s="16">
        <f>DATE(2022,1,12)</f>
        <v>44573</v>
      </c>
      <c r="B869" s="2">
        <v>15.827459901623397</v>
      </c>
      <c r="C869" s="2">
        <v>16.958027317613887</v>
      </c>
      <c r="D869" s="2">
        <v>21.031277744284683</v>
      </c>
      <c r="E869" s="2">
        <v>40.075663072739509</v>
      </c>
      <c r="F869" s="2">
        <v>43.770510752304183</v>
      </c>
      <c r="G869" s="2">
        <v>43.912168879742609</v>
      </c>
      <c r="H869" s="2">
        <v>47.149714016759361</v>
      </c>
    </row>
    <row r="870" spans="1:8" x14ac:dyDescent="0.2">
      <c r="A870" s="16">
        <f>DATE(2022,1,13)</f>
        <v>44574</v>
      </c>
      <c r="B870" s="2">
        <v>15.615588997551844</v>
      </c>
      <c r="C870" s="2">
        <v>16.998669354046324</v>
      </c>
      <c r="D870" s="2">
        <v>21.078115932944421</v>
      </c>
      <c r="E870" s="2">
        <v>40.142021604990298</v>
      </c>
      <c r="F870" s="2">
        <v>43.842939132501435</v>
      </c>
      <c r="G870" s="2">
        <v>43.984832175904813</v>
      </c>
      <c r="H870" s="2">
        <v>47.227789835120525</v>
      </c>
    </row>
    <row r="871" spans="1:8" x14ac:dyDescent="0.2">
      <c r="A871" s="16">
        <f>DATE(2022,1,14)</f>
        <v>44575</v>
      </c>
      <c r="B871" s="2">
        <v>15.59069908791726</v>
      </c>
      <c r="C871" s="2">
        <v>17.039325513281291</v>
      </c>
      <c r="D871" s="2">
        <v>21.124972247628747</v>
      </c>
      <c r="E871" s="2">
        <v>40.208411573499923</v>
      </c>
      <c r="F871" s="2">
        <v>43.915404000502981</v>
      </c>
      <c r="G871" s="2">
        <v>44.057532160796328</v>
      </c>
      <c r="H871" s="2">
        <v>47.305907079545293</v>
      </c>
    </row>
    <row r="872" spans="1:8" x14ac:dyDescent="0.2">
      <c r="A872" s="16">
        <f>DATE(2022,1,17)</f>
        <v>44578</v>
      </c>
      <c r="B872" s="2">
        <v>15.861945682619494</v>
      </c>
      <c r="C872" s="2">
        <v>17.079995800226367</v>
      </c>
      <c r="D872" s="2">
        <v>21.171846695352304</v>
      </c>
      <c r="E872" s="2">
        <v>40.274832993160793</v>
      </c>
      <c r="F872" s="2">
        <v>43.987905374690506</v>
      </c>
      <c r="G872" s="2">
        <v>44.130268852941803</v>
      </c>
      <c r="H872" s="2">
        <v>47.384065772013798</v>
      </c>
    </row>
    <row r="873" spans="1:8" x14ac:dyDescent="0.2">
      <c r="A873" s="16">
        <f>DATE(2022,1,18)</f>
        <v>44579</v>
      </c>
      <c r="B873" s="2">
        <v>15.875330439271162</v>
      </c>
      <c r="C873" s="2">
        <v>17.120680219790831</v>
      </c>
      <c r="D873" s="2">
        <v>21.218739283132425</v>
      </c>
      <c r="E873" s="2">
        <v>40.341285878872398</v>
      </c>
      <c r="F873" s="2">
        <v>44.060443273455107</v>
      </c>
      <c r="G873" s="2">
        <v>44.203042270875279</v>
      </c>
      <c r="H873" s="2">
        <v>47.462265934517923</v>
      </c>
    </row>
    <row r="874" spans="1:8" x14ac:dyDescent="0.2">
      <c r="A874" s="16">
        <f>DATE(2022,1,19)</f>
        <v>44580</v>
      </c>
      <c r="B874" s="2">
        <v>15.776394037738759</v>
      </c>
      <c r="C874" s="2">
        <v>17.161378776885638</v>
      </c>
      <c r="D874" s="2">
        <v>21.265650017989191</v>
      </c>
      <c r="E874" s="2">
        <v>40.407770245541251</v>
      </c>
      <c r="F874" s="2">
        <v>44.133017715196999</v>
      </c>
      <c r="G874" s="2">
        <v>44.275852433140116</v>
      </c>
      <c r="H874" s="2">
        <v>47.540507589061122</v>
      </c>
    </row>
    <row r="875" spans="1:8" x14ac:dyDescent="0.2">
      <c r="A875" s="16">
        <f>DATE(2022,1,20)</f>
        <v>44581</v>
      </c>
      <c r="B875" s="2">
        <v>15.626846834262563</v>
      </c>
      <c r="C875" s="2">
        <v>17.202091476423512</v>
      </c>
      <c r="D875" s="2">
        <v>21.312578906945379</v>
      </c>
      <c r="E875" s="2">
        <v>40.474286108080925</v>
      </c>
      <c r="F875" s="2">
        <v>44.20562871832572</v>
      </c>
      <c r="G875" s="2">
        <v>44.348699358289046</v>
      </c>
      <c r="H875" s="2">
        <v>47.618790757658559</v>
      </c>
    </row>
    <row r="876" spans="1:8" x14ac:dyDescent="0.2">
      <c r="A876" s="16">
        <f>DATE(2022,1,21)</f>
        <v>44582</v>
      </c>
      <c r="B876" s="2">
        <v>15.28456111353249</v>
      </c>
      <c r="C876" s="2">
        <v>17.242818323318819</v>
      </c>
      <c r="D876" s="2">
        <v>21.359525957026481</v>
      </c>
      <c r="E876" s="2">
        <v>40.540833481412065</v>
      </c>
      <c r="F876" s="2">
        <v>44.278276301260092</v>
      </c>
      <c r="G876" s="2">
        <v>44.421583064884175</v>
      </c>
      <c r="H876" s="2">
        <v>47.697115462337081</v>
      </c>
    </row>
    <row r="877" spans="1:8" x14ac:dyDescent="0.2">
      <c r="A877" s="16">
        <f>DATE(2022,1,24)</f>
        <v>44585</v>
      </c>
      <c r="B877" s="2">
        <v>15.550149111926714</v>
      </c>
      <c r="C877" s="2">
        <v>17.283559322487662</v>
      </c>
      <c r="D877" s="2">
        <v>21.406491175260722</v>
      </c>
      <c r="E877" s="2">
        <v>40.607412380462392</v>
      </c>
      <c r="F877" s="2">
        <v>44.350960482428214</v>
      </c>
      <c r="G877" s="2">
        <v>44.494503571496978</v>
      </c>
      <c r="H877" s="2">
        <v>47.775481725135194</v>
      </c>
    </row>
    <row r="878" spans="1:8" x14ac:dyDescent="0.2">
      <c r="A878" s="16">
        <f>DATE(2022,1,25)</f>
        <v>44586</v>
      </c>
      <c r="B878" s="2">
        <v>15.60389588420208</v>
      </c>
      <c r="C878" s="2">
        <v>17.324314478847857</v>
      </c>
      <c r="D878" s="2">
        <v>21.453474568679052</v>
      </c>
      <c r="E878" s="2">
        <v>40.674022820166698</v>
      </c>
      <c r="F878" s="2">
        <v>44.423681280267438</v>
      </c>
      <c r="G878" s="2">
        <v>44.567460896708312</v>
      </c>
      <c r="H878" s="2">
        <v>47.853889568103149</v>
      </c>
    </row>
    <row r="879" spans="1:8" x14ac:dyDescent="0.2">
      <c r="A879" s="16">
        <f>DATE(2022,1,26)</f>
        <v>44587</v>
      </c>
      <c r="B879" s="2">
        <v>15.795734170225129</v>
      </c>
      <c r="C879" s="2">
        <v>17.365083797318913</v>
      </c>
      <c r="D879" s="2">
        <v>21.500476144315115</v>
      </c>
      <c r="E879" s="2">
        <v>40.740664815466857</v>
      </c>
      <c r="F879" s="2">
        <v>44.496438713224443</v>
      </c>
      <c r="G879" s="2">
        <v>44.640455059108383</v>
      </c>
      <c r="H879" s="2">
        <v>47.932339013302872</v>
      </c>
    </row>
    <row r="880" spans="1:8" x14ac:dyDescent="0.2">
      <c r="A880" s="16">
        <f>DATE(2022,1,27)</f>
        <v>44588</v>
      </c>
      <c r="B880" s="2">
        <v>16.232257283315743</v>
      </c>
      <c r="C880" s="2">
        <v>17.405867282822076</v>
      </c>
      <c r="D880" s="2">
        <v>21.547495909205281</v>
      </c>
      <c r="E880" s="2">
        <v>40.807338381311787</v>
      </c>
      <c r="F880" s="2">
        <v>44.569232799755177</v>
      </c>
      <c r="G880" s="2">
        <v>44.713486077296842</v>
      </c>
      <c r="H880" s="2">
        <v>48.010830082807978</v>
      </c>
    </row>
    <row r="881" spans="1:8" x14ac:dyDescent="0.2">
      <c r="A881" s="16">
        <f>DATE(2022,1,28)</f>
        <v>44589</v>
      </c>
      <c r="B881" s="2">
        <v>16.297133287840214</v>
      </c>
      <c r="C881" s="2">
        <v>17.446664940280264</v>
      </c>
      <c r="D881" s="2">
        <v>21.594533870388677</v>
      </c>
      <c r="E881" s="2">
        <v>40.874043532657531</v>
      </c>
      <c r="F881" s="2">
        <v>44.642063558324899</v>
      </c>
      <c r="G881" s="2">
        <v>44.786553969882668</v>
      </c>
      <c r="H881" s="2">
        <v>48.089362798703817</v>
      </c>
    </row>
    <row r="882" spans="1:8" x14ac:dyDescent="0.2">
      <c r="A882" s="16">
        <f>DATE(2022,1,31)</f>
        <v>44592</v>
      </c>
      <c r="B882" s="2">
        <v>16.345063181393304</v>
      </c>
      <c r="C882" s="2">
        <v>17.487476774618127</v>
      </c>
      <c r="D882" s="2">
        <v>21.641590034907132</v>
      </c>
      <c r="E882" s="2">
        <v>40.940780284467216</v>
      </c>
      <c r="F882" s="2">
        <v>44.714931007408154</v>
      </c>
      <c r="G882" s="2">
        <v>44.859658755484297</v>
      </c>
      <c r="H882" s="2">
        <v>48.167937183087432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/>
  </sheetViews>
  <sheetFormatPr defaultRowHeight="12" x14ac:dyDescent="0.2"/>
  <cols>
    <col min="2" max="2" width="70.33203125" customWidth="1"/>
    <col min="3" max="4" width="21.1640625" customWidth="1"/>
  </cols>
  <sheetData>
    <row r="1" spans="1:4" x14ac:dyDescent="0.2">
      <c r="A1" s="13" t="s">
        <v>8</v>
      </c>
      <c r="B1" s="14"/>
      <c r="C1" s="14"/>
      <c r="D1" s="14"/>
    </row>
    <row r="2" spans="1:4" x14ac:dyDescent="0.2">
      <c r="A2" s="1"/>
      <c r="B2" s="1" t="s">
        <v>9</v>
      </c>
      <c r="C2" s="1" t="s">
        <v>10</v>
      </c>
      <c r="D2" s="1" t="s">
        <v>11</v>
      </c>
    </row>
    <row r="3" spans="1:4" x14ac:dyDescent="0.2">
      <c r="A3" s="6"/>
      <c r="B3" s="3" t="s">
        <v>1</v>
      </c>
      <c r="C3" s="4">
        <v>16.345063181393439</v>
      </c>
      <c r="D3" s="5">
        <v>1.2136682670478072</v>
      </c>
    </row>
    <row r="4" spans="1:4" x14ac:dyDescent="0.2">
      <c r="A4" s="7"/>
      <c r="B4" s="3" t="s">
        <v>2</v>
      </c>
      <c r="C4" s="4">
        <v>17.487476774618148</v>
      </c>
      <c r="D4" s="5">
        <v>0.73227559539161824</v>
      </c>
    </row>
    <row r="5" spans="1:4" x14ac:dyDescent="0.2">
      <c r="A5" s="8"/>
      <c r="B5" s="3" t="s">
        <v>3</v>
      </c>
      <c r="C5" s="4">
        <v>21.641590034907132</v>
      </c>
      <c r="D5" s="5">
        <v>0.81583685734278877</v>
      </c>
    </row>
    <row r="6" spans="1:4" x14ac:dyDescent="0.2">
      <c r="A6" s="9"/>
      <c r="B6" s="3" t="s">
        <v>4</v>
      </c>
      <c r="C6" s="4">
        <v>40.940780284467216</v>
      </c>
      <c r="D6" s="5">
        <v>0.99956738387378952</v>
      </c>
    </row>
    <row r="7" spans="1:4" x14ac:dyDescent="0.2">
      <c r="A7" s="10"/>
      <c r="B7" s="3" t="s">
        <v>5</v>
      </c>
      <c r="C7" s="4">
        <v>44.714931007408154</v>
      </c>
      <c r="D7" s="5">
        <v>1.0632798883991601</v>
      </c>
    </row>
    <row r="8" spans="1:4" x14ac:dyDescent="0.2">
      <c r="A8" s="11"/>
      <c r="B8" s="3" t="s">
        <v>6</v>
      </c>
      <c r="C8" s="4">
        <v>44.859658755484297</v>
      </c>
      <c r="D8" s="5">
        <v>1.0656906628361051</v>
      </c>
    </row>
    <row r="9" spans="1:4" x14ac:dyDescent="0.2">
      <c r="A9" s="12"/>
      <c r="B9" s="3" t="s">
        <v>7</v>
      </c>
      <c r="C9" s="4">
        <v>48.167937183087432</v>
      </c>
      <c r="D9" s="5">
        <v>1.1201659299785449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Gráfico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Denilson</cp:lastModifiedBy>
  <dcterms:created xsi:type="dcterms:W3CDTF">2022-02-17T18:34:08Z</dcterms:created>
  <dcterms:modified xsi:type="dcterms:W3CDTF">2022-02-17T20:31:27Z</dcterms:modified>
</cp:coreProperties>
</file>