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92F9D11D-42D8-4EC7-B9B6-C4B25C6A4A5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356" i="1" l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<sst xmlns="http://schemas.openxmlformats.org/spreadsheetml/2006/main" count="19" uniqueCount="12">
  <si>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</si>
  <si>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CONSTELLATION INSTITUCIONAL ADVISORY FIC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</si>
  <si>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</si>
  <si>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</si>
  <si>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</si>
  <si>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</si>
  <si>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</si>
  <si>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</si>
  <si>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- 03/09/2020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</si>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</sst>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6"/>
  <sheetViews>
    <sheetView tabSelected="1" workbookViewId="0">
      <selection sqref="A1:A1048576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56.2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DATE(2020,9,2)</f>
        <v>44076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DATE(2020,9,3)</f>
        <v>44077</v>
      </c>
      <c r="B3" s="2">
        <v>-2.4247698043675658</v>
      </c>
      <c r="C3" s="2">
        <v>-1.167458353174966</v>
      </c>
      <c r="D3" s="2">
        <v>1.1418145905484067E-2</v>
      </c>
      <c r="E3" s="2">
        <v>5.6829312411998963E-2</v>
      </c>
      <c r="F3" s="2">
        <v>5.9834019778515213E-2</v>
      </c>
      <c r="G3" s="2">
        <v>5.9947677446081649E-2</v>
      </c>
      <c r="H3" s="2">
        <v>6.2515264346396648E-2</v>
      </c>
    </row>
    <row r="4" spans="1:8" x14ac:dyDescent="0.2">
      <c r="A4" s="16">
        <f>DATE(2020,9,4)</f>
        <v>44078</v>
      </c>
      <c r="B4" s="2">
        <v>-2.4548204234214999</v>
      </c>
      <c r="C4" s="2">
        <v>-0.65684680368081061</v>
      </c>
      <c r="D4" s="2">
        <v>2.2837595551528089E-2</v>
      </c>
      <c r="E4" s="2">
        <v>0.113690920531484</v>
      </c>
      <c r="F4" s="2">
        <v>0.11970384065624895</v>
      </c>
      <c r="G4" s="2">
        <v>0.11993129213248022</v>
      </c>
      <c r="H4" s="2">
        <v>0.12506961027556329</v>
      </c>
    </row>
    <row r="5" spans="1:8" x14ac:dyDescent="0.2">
      <c r="A5" s="16">
        <f>DATE(2020,9,8)</f>
        <v>44082</v>
      </c>
      <c r="B5" s="2">
        <v>-3.2747613575139671</v>
      </c>
      <c r="C5" s="2">
        <v>-1.8258064649072203</v>
      </c>
      <c r="D5" s="2">
        <v>3.4258349086990769E-2</v>
      </c>
      <c r="E5" s="2">
        <v>0.17058484271188501</v>
      </c>
      <c r="F5" s="2">
        <v>0.17960948405446597</v>
      </c>
      <c r="G5" s="2">
        <v>0.17995086560271822</v>
      </c>
      <c r="H5" s="2">
        <v>0.18766306221944529</v>
      </c>
    </row>
    <row r="6" spans="1:8" x14ac:dyDescent="0.2">
      <c r="A6" s="16">
        <f>DATE(2020,9,9)</f>
        <v>44083</v>
      </c>
      <c r="B6" s="2">
        <v>-1.6716699464043083</v>
      </c>
      <c r="C6" s="2">
        <v>-0.60747044998912259</v>
      </c>
      <c r="D6" s="2">
        <v>4.5680406660753015E-2</v>
      </c>
      <c r="E6" s="2">
        <v>0.22751109731706801</v>
      </c>
      <c r="F6" s="2">
        <v>0.23955097140719861</v>
      </c>
      <c r="G6" s="2">
        <v>0.24000641941326339</v>
      </c>
      <c r="H6" s="2">
        <v>0.25029564462526466</v>
      </c>
    </row>
    <row r="7" spans="1:8" x14ac:dyDescent="0.2">
      <c r="A7" s="16">
        <f>DATE(2020,9,10)</f>
        <v>44084</v>
      </c>
      <c r="B7" s="2">
        <v>-3.9214583836468031</v>
      </c>
      <c r="C7" s="2">
        <v>-3.0188459297821657</v>
      </c>
      <c r="D7" s="2">
        <v>5.7103768421717938E-2</v>
      </c>
      <c r="E7" s="2">
        <v>0.28446970272133498</v>
      </c>
      <c r="F7" s="2">
        <v>0.29952832416133557</v>
      </c>
      <c r="G7" s="2">
        <v>0.30009797513350644</v>
      </c>
      <c r="H7" s="2">
        <v>0.3129673819555423</v>
      </c>
    </row>
    <row r="8" spans="1:8" x14ac:dyDescent="0.2">
      <c r="A8" s="16">
        <f>DATE(2020,9,11)</f>
        <v>44085</v>
      </c>
      <c r="B8" s="2">
        <v>-4.4925720529721218</v>
      </c>
      <c r="C8" s="2">
        <v>-3.4813763717466468</v>
      </c>
      <c r="D8" s="2">
        <v>6.852843451878865E-2</v>
      </c>
      <c r="E8" s="2">
        <v>0.34146067730940199</v>
      </c>
      <c r="F8" s="2">
        <v>0.35954156377657753</v>
      </c>
      <c r="G8" s="2">
        <v>0.36022555434573889</v>
      </c>
      <c r="H8" s="2">
        <v>0.37567829868807578</v>
      </c>
    </row>
    <row r="9" spans="1:8" x14ac:dyDescent="0.2">
      <c r="A9" s="16">
        <f>DATE(2020,9,14)</f>
        <v>44088</v>
      </c>
      <c r="B9" s="2">
        <v>-2.4420316304798351</v>
      </c>
      <c r="C9" s="2">
        <v>-1.6059188039618588</v>
      </c>
      <c r="D9" s="2">
        <v>7.9954405100912673E-2</v>
      </c>
      <c r="E9" s="2">
        <v>0.39848403947646549</v>
      </c>
      <c r="F9" s="2">
        <v>0.41959071172548162</v>
      </c>
      <c r="G9" s="2">
        <v>0.42038917864521957</v>
      </c>
      <c r="H9" s="2">
        <v>0.43842841931598375</v>
      </c>
    </row>
    <row r="10" spans="1:8" x14ac:dyDescent="0.2">
      <c r="A10" s="16">
        <f>DATE(2020,9,15)</f>
        <v>44089</v>
      </c>
      <c r="B10" s="2">
        <v>-2.5438107644346397</v>
      </c>
      <c r="C10" s="2">
        <v>-1.5829674344696401</v>
      </c>
      <c r="D10" s="2">
        <v>9.1381680317037528E-2</v>
      </c>
      <c r="E10" s="2">
        <v>0.45553980762818025</v>
      </c>
      <c r="F10" s="2">
        <v>0.47967578949343892</v>
      </c>
      <c r="G10" s="2">
        <v>0.48058886964013059</v>
      </c>
      <c r="H10" s="2">
        <v>0.50121776834768372</v>
      </c>
    </row>
    <row r="11" spans="1:8" x14ac:dyDescent="0.2">
      <c r="A11" s="16">
        <f>DATE(2020,9,16)</f>
        <v>44090</v>
      </c>
      <c r="B11" s="2">
        <v>-3.0360221043574942</v>
      </c>
      <c r="C11" s="2">
        <v>-2.1935288127999608</v>
      </c>
      <c r="D11" s="2">
        <v>0.10281026031611074</v>
      </c>
      <c r="E11" s="2">
        <v>0.51262800018061494</v>
      </c>
      <c r="F11" s="2">
        <v>0.53979681857871942</v>
      </c>
      <c r="G11" s="2">
        <v>0.54082464895162108</v>
      </c>
      <c r="H11" s="2">
        <v>0.56404637030691429</v>
      </c>
    </row>
    <row r="12" spans="1:8" x14ac:dyDescent="0.2">
      <c r="A12" s="16">
        <f>DATE(2020,9,17)</f>
        <v>44091</v>
      </c>
      <c r="B12" s="2">
        <v>-3.4715891068685218</v>
      </c>
      <c r="C12" s="2">
        <v>-1.7792953527254849</v>
      </c>
      <c r="D12" s="2">
        <v>0.11424014524712423</v>
      </c>
      <c r="E12" s="2">
        <v>0.56974863556034094</v>
      </c>
      <c r="F12" s="2">
        <v>0.59995382049242707</v>
      </c>
      <c r="G12" s="2">
        <v>0.60109653821380782</v>
      </c>
      <c r="H12" s="2">
        <v>0.62691424973273513</v>
      </c>
    </row>
    <row r="13" spans="1:8" x14ac:dyDescent="0.2">
      <c r="A13" s="16">
        <f>DATE(2020,9,18)</f>
        <v>44092</v>
      </c>
      <c r="B13" s="2">
        <v>-4.269914470846647</v>
      </c>
      <c r="C13" s="2">
        <v>-3.5535078455120832</v>
      </c>
      <c r="D13" s="2">
        <v>0.12567133525906993</v>
      </c>
      <c r="E13" s="2">
        <v>0.62690173220441014</v>
      </c>
      <c r="F13" s="2">
        <v>0.66014681675856668</v>
      </c>
      <c r="G13" s="2">
        <v>0.66140455907375273</v>
      </c>
      <c r="H13" s="2">
        <v>0.6898214311795714</v>
      </c>
    </row>
    <row r="14" spans="1:8" x14ac:dyDescent="0.2">
      <c r="A14" s="16">
        <f>DATE(2020,9,21)</f>
        <v>44095</v>
      </c>
      <c r="B14" s="2">
        <v>-4.8827982987351692</v>
      </c>
      <c r="C14" s="2">
        <v>-4.828138006123595</v>
      </c>
      <c r="D14" s="2">
        <v>0.13710383050098418</v>
      </c>
      <c r="E14" s="2">
        <v>0.68408730856031053</v>
      </c>
      <c r="F14" s="2">
        <v>0.72037582891399943</v>
      </c>
      <c r="G14" s="2">
        <v>0.72174873319152955</v>
      </c>
      <c r="H14" s="2">
        <v>0.75276793921719154</v>
      </c>
    </row>
    <row r="15" spans="1:8" x14ac:dyDescent="0.2">
      <c r="A15" s="16">
        <f>DATE(2020,9,22)</f>
        <v>44096</v>
      </c>
      <c r="B15" s="2">
        <v>-4.0612168279266729</v>
      </c>
      <c r="C15" s="2">
        <v>-4.5309967615902558</v>
      </c>
      <c r="D15" s="2">
        <v>0.14853763112188112</v>
      </c>
      <c r="E15" s="2">
        <v>0.74130538308605498</v>
      </c>
      <c r="F15" s="2">
        <v>0.78064087850846509</v>
      </c>
      <c r="G15" s="2">
        <v>0.7821290822401572</v>
      </c>
      <c r="H15" s="2">
        <v>0.81575379843070728</v>
      </c>
    </row>
    <row r="16" spans="1:8" x14ac:dyDescent="0.2">
      <c r="A16" s="16">
        <f>DATE(2020,9,23)</f>
        <v>44097</v>
      </c>
      <c r="B16" s="2">
        <v>-5.1854240465578743</v>
      </c>
      <c r="C16" s="2">
        <v>-6.0604862295217554</v>
      </c>
      <c r="D16" s="2">
        <v>0.15997273727081929</v>
      </c>
      <c r="E16" s="2">
        <v>0.79855597425013691</v>
      </c>
      <c r="F16" s="2">
        <v>0.84094198710462642</v>
      </c>
      <c r="G16" s="2">
        <v>0.84254562790566645</v>
      </c>
      <c r="H16" s="2">
        <v>0.87877903342061803</v>
      </c>
    </row>
    <row r="17" spans="1:8" x14ac:dyDescent="0.2">
      <c r="A17" s="16">
        <f>DATE(2020,9,24)</f>
        <v>44098</v>
      </c>
      <c r="B17" s="2">
        <v>-3.9806053084065258</v>
      </c>
      <c r="C17" s="2">
        <v>-4.8071883806999454</v>
      </c>
      <c r="D17" s="2">
        <v>0.17140914909685723</v>
      </c>
      <c r="E17" s="2">
        <v>0.85583910053155243</v>
      </c>
      <c r="F17" s="2">
        <v>0.90127917627804699</v>
      </c>
      <c r="G17" s="2">
        <v>0.90299839188712205</v>
      </c>
      <c r="H17" s="2">
        <v>0.9418436688028109</v>
      </c>
    </row>
    <row r="18" spans="1:8" x14ac:dyDescent="0.2">
      <c r="A18" s="16">
        <f>DATE(2020,9,25)</f>
        <v>44099</v>
      </c>
      <c r="B18" s="2">
        <v>-3.6120002244376059</v>
      </c>
      <c r="C18" s="2">
        <v>-4.8196404063030389</v>
      </c>
      <c r="D18" s="2">
        <v>0.18284686674907569</v>
      </c>
      <c r="E18" s="2">
        <v>0.91315478041973375</v>
      </c>
      <c r="F18" s="2">
        <v>0.96165246761714673</v>
      </c>
      <c r="G18" s="2">
        <v>0.96348739589651178</v>
      </c>
      <c r="H18" s="2">
        <v>1.0049477292084941</v>
      </c>
    </row>
    <row r="19" spans="1:8" x14ac:dyDescent="0.2">
      <c r="A19" s="16">
        <f>DATE(2020,9,28)</f>
        <v>44102</v>
      </c>
      <c r="B19" s="2">
        <v>-5.9432060043855151</v>
      </c>
      <c r="C19" s="2">
        <v>-7.1088996854416502</v>
      </c>
      <c r="D19" s="2">
        <v>0.19428589037659982</v>
      </c>
      <c r="E19" s="2">
        <v>0.97050303241470459</v>
      </c>
      <c r="F19" s="2">
        <v>1.0220618827233352</v>
      </c>
      <c r="G19" s="2">
        <v>1.024012661658924</v>
      </c>
      <c r="H19" s="2">
        <v>1.0680912392843522</v>
      </c>
    </row>
    <row r="20" spans="1:8" x14ac:dyDescent="0.2">
      <c r="A20" s="16">
        <f>DATE(2020,9,29)</f>
        <v>44103</v>
      </c>
      <c r="B20" s="2">
        <v>-6.3368425535131561</v>
      </c>
      <c r="C20" s="2">
        <v>-8.1745536527757299</v>
      </c>
      <c r="D20" s="2">
        <v>0.20572622012851041</v>
      </c>
      <c r="E20" s="2">
        <v>1.0278838750269692</v>
      </c>
      <c r="F20" s="2">
        <v>1.0825074432109005</v>
      </c>
      <c r="G20" s="2">
        <v>1.0845742109124146</v>
      </c>
      <c r="H20" s="2">
        <v>1.1312742236924578</v>
      </c>
    </row>
    <row r="21" spans="1:8" x14ac:dyDescent="0.2">
      <c r="A21" s="16">
        <f>DATE(2020,9,30)</f>
        <v>44104</v>
      </c>
      <c r="B21" s="2">
        <v>-5.3565120513156321</v>
      </c>
      <c r="C21" s="2">
        <v>-7.1707084397945824</v>
      </c>
      <c r="D21" s="2">
        <v>0.21716785615397693</v>
      </c>
      <c r="E21" s="2">
        <v>1.0852973267775345</v>
      </c>
      <c r="F21" s="2">
        <v>1.1429891707070983</v>
      </c>
      <c r="G21" s="2">
        <v>1.1451720654081177</v>
      </c>
      <c r="H21" s="2">
        <v>1.1944967071102708</v>
      </c>
    </row>
    <row r="22" spans="1:8" x14ac:dyDescent="0.2">
      <c r="A22" s="16">
        <f>DATE(2020,10,1)</f>
        <v>44105</v>
      </c>
      <c r="B22" s="2">
        <v>-4.5599468238709191</v>
      </c>
      <c r="C22" s="2">
        <v>-6.3119798593147092</v>
      </c>
      <c r="D22" s="2">
        <v>0.22861079860214684</v>
      </c>
      <c r="E22" s="2">
        <v>1.1436982721506173</v>
      </c>
      <c r="F22" s="2">
        <v>1.2044625264610032</v>
      </c>
      <c r="G22" s="2">
        <v>1.2067617082249349</v>
      </c>
      <c r="H22" s="2">
        <v>1.2587146660171022</v>
      </c>
    </row>
    <row r="23" spans="1:8" x14ac:dyDescent="0.2">
      <c r="A23" s="16">
        <f>DATE(2020,10,2)</f>
        <v>44106</v>
      </c>
      <c r="B23" s="2">
        <v>-6.0155949587975099</v>
      </c>
      <c r="C23" s="2">
        <v>-7.747387356022883</v>
      </c>
      <c r="D23" s="2">
        <v>0.24005504762216745</v>
      </c>
      <c r="E23" s="2">
        <v>1.2021329580429674</v>
      </c>
      <c r="F23" s="2">
        <v>1.2659732448981664</v>
      </c>
      <c r="G23" s="2">
        <v>1.268388854404745</v>
      </c>
      <c r="H23" s="2">
        <v>1.3229733775970587</v>
      </c>
    </row>
    <row r="24" spans="1:8" x14ac:dyDescent="0.2">
      <c r="A24" s="16">
        <f>DATE(2020,10,5)</f>
        <v>44109</v>
      </c>
      <c r="B24" s="2">
        <v>-4.7455592168425316</v>
      </c>
      <c r="C24" s="2">
        <v>-5.7127616973730255</v>
      </c>
      <c r="D24" s="2">
        <v>0.25150060336325275</v>
      </c>
      <c r="E24" s="2">
        <v>1.260601403947792</v>
      </c>
      <c r="F24" s="2">
        <v>1.327521348727112</v>
      </c>
      <c r="G24" s="2">
        <v>1.330053526784214</v>
      </c>
      <c r="H24" s="2">
        <v>1.3872728677117641</v>
      </c>
    </row>
    <row r="25" spans="1:8" x14ac:dyDescent="0.2">
      <c r="A25" s="16">
        <f>DATE(2020,10,6)</f>
        <v>44110</v>
      </c>
      <c r="B25" s="2">
        <v>-5.345924205662933</v>
      </c>
      <c r="C25" s="2">
        <v>-6.1780298187254168</v>
      </c>
      <c r="D25" s="2">
        <v>0.2629474659745723</v>
      </c>
      <c r="E25" s="2">
        <v>1.3191036293695779</v>
      </c>
      <c r="F25" s="2">
        <v>1.3891068606701973</v>
      </c>
      <c r="G25" s="2">
        <v>1.3917557482139076</v>
      </c>
      <c r="H25" s="2">
        <v>1.4516131622392292</v>
      </c>
    </row>
    <row r="26" spans="1:8" x14ac:dyDescent="0.2">
      <c r="A26" s="16">
        <f>DATE(2020,10,7)</f>
        <v>44111</v>
      </c>
      <c r="B26" s="2">
        <v>-5.1118636352331936</v>
      </c>
      <c r="C26" s="2">
        <v>-6.2651351231215244</v>
      </c>
      <c r="D26" s="2">
        <v>0.27439563560538449</v>
      </c>
      <c r="E26" s="2">
        <v>1.3776396538240698</v>
      </c>
      <c r="F26" s="2">
        <v>1.4507298034635685</v>
      </c>
      <c r="G26" s="2">
        <v>1.453495541558314</v>
      </c>
      <c r="H26" s="2">
        <v>1.5159942870739185</v>
      </c>
    </row>
    <row r="27" spans="1:8" x14ac:dyDescent="0.2">
      <c r="A27" s="16">
        <f>DATE(2020,10,8)</f>
        <v>44112</v>
      </c>
      <c r="B27" s="2">
        <v>-3.7330122516251558</v>
      </c>
      <c r="C27" s="2">
        <v>-3.916549644773859</v>
      </c>
      <c r="D27" s="2">
        <v>0.28584511240490329</v>
      </c>
      <c r="E27" s="2">
        <v>1.4362094968382921</v>
      </c>
      <c r="F27" s="2">
        <v>1.5123901998571831</v>
      </c>
      <c r="G27" s="2">
        <v>1.5152729296958656</v>
      </c>
      <c r="H27" s="2">
        <v>1.5804162681267275</v>
      </c>
    </row>
    <row r="28" spans="1:8" x14ac:dyDescent="0.2">
      <c r="A28" s="16">
        <f>DATE(2020,10,9)</f>
        <v>44113</v>
      </c>
      <c r="B28" s="2">
        <v>-3.774363344854148</v>
      </c>
      <c r="C28" s="2">
        <v>-4.3447855008574958</v>
      </c>
      <c r="D28" s="2">
        <v>0.29729589652238708</v>
      </c>
      <c r="E28" s="2">
        <v>1.4948131779505713</v>
      </c>
      <c r="F28" s="2">
        <v>1.5740880726148543</v>
      </c>
      <c r="G28" s="2">
        <v>1.5770879355188727</v>
      </c>
      <c r="H28" s="2">
        <v>1.6448791313249833</v>
      </c>
    </row>
    <row r="29" spans="1:8" x14ac:dyDescent="0.2">
      <c r="A29" s="16">
        <f>DATE(2020,10,13)</f>
        <v>44117</v>
      </c>
      <c r="B29" s="2">
        <v>-2.6568686271431718</v>
      </c>
      <c r="C29" s="2">
        <v>-3.3443942776417268</v>
      </c>
      <c r="D29" s="2">
        <v>0.30874798810711646</v>
      </c>
      <c r="E29" s="2">
        <v>1.5534507167104916</v>
      </c>
      <c r="F29" s="2">
        <v>1.6358234445142059</v>
      </c>
      <c r="G29" s="2">
        <v>1.6389405819336345</v>
      </c>
      <c r="H29" s="2">
        <v>1.7093829026124441</v>
      </c>
    </row>
    <row r="30" spans="1:8" x14ac:dyDescent="0.2">
      <c r="A30" s="16">
        <f>DATE(2020,10,14)</f>
        <v>44118</v>
      </c>
      <c r="B30" s="2">
        <v>-1.4365969712865634</v>
      </c>
      <c r="C30" s="2">
        <v>-2.5283793830958801</v>
      </c>
      <c r="D30" s="2">
        <v>0.320201387308372</v>
      </c>
      <c r="E30" s="2">
        <v>1.6121221326789614</v>
      </c>
      <c r="F30" s="2">
        <v>1.6975963383467185</v>
      </c>
      <c r="G30" s="2">
        <v>1.7008308918603721</v>
      </c>
      <c r="H30" s="2">
        <v>1.7739276079493882</v>
      </c>
    </row>
    <row r="31" spans="1:8" x14ac:dyDescent="0.2">
      <c r="A31" s="16">
        <f>DATE(2020,10,15)</f>
        <v>44119</v>
      </c>
      <c r="B31" s="2">
        <v>-1.4815382335795602</v>
      </c>
      <c r="C31" s="2">
        <v>-2.8034916304038981</v>
      </c>
      <c r="D31" s="2">
        <v>0.3316560942754565</v>
      </c>
      <c r="E31" s="2">
        <v>1.6708274454281691</v>
      </c>
      <c r="F31" s="2">
        <v>1.7594067769177271</v>
      </c>
      <c r="G31" s="2">
        <v>1.7627588882332734</v>
      </c>
      <c r="H31" s="2">
        <v>1.8385132733125029</v>
      </c>
    </row>
    <row r="32" spans="1:8" x14ac:dyDescent="0.2">
      <c r="A32" s="16">
        <f>DATE(2020,10,16)</f>
        <v>44120</v>
      </c>
      <c r="B32" s="2">
        <v>-1.6576366940639911</v>
      </c>
      <c r="C32" s="2">
        <v>-3.5344618394478</v>
      </c>
      <c r="D32" s="2">
        <v>0.34311210915769497</v>
      </c>
      <c r="E32" s="2">
        <v>1.729566674541605</v>
      </c>
      <c r="F32" s="2">
        <v>1.8212547830464221</v>
      </c>
      <c r="G32" s="2">
        <v>1.8247245940005152</v>
      </c>
      <c r="H32" s="2">
        <v>1.9031399246950187</v>
      </c>
    </row>
    <row r="33" spans="1:8" x14ac:dyDescent="0.2">
      <c r="A33" s="16">
        <f>DATE(2020,10,19)</f>
        <v>44123</v>
      </c>
      <c r="B33" s="2">
        <v>-1.5888360448227501</v>
      </c>
      <c r="C33" s="2">
        <v>-3.1924677903189314</v>
      </c>
      <c r="D33" s="2">
        <v>0.35456943210441239</v>
      </c>
      <c r="E33" s="2">
        <v>1.7883398396140837</v>
      </c>
      <c r="F33" s="2">
        <v>1.8831403795658508</v>
      </c>
      <c r="G33" s="2">
        <v>1.8867280321241964</v>
      </c>
      <c r="H33" s="2">
        <v>1.9678075881066179</v>
      </c>
    </row>
    <row r="34" spans="1:8" x14ac:dyDescent="0.2">
      <c r="A34" s="16">
        <f>DATE(2020,10,20)</f>
        <v>44124</v>
      </c>
      <c r="B34" s="2">
        <v>0.27535605750985681</v>
      </c>
      <c r="C34" s="2">
        <v>-1.3455841378660405</v>
      </c>
      <c r="D34" s="2">
        <v>0.36602806326500037</v>
      </c>
      <c r="E34" s="2">
        <v>1.8471469602517665</v>
      </c>
      <c r="F34" s="2">
        <v>1.9450635893229595</v>
      </c>
      <c r="G34" s="2">
        <v>1.9487692255804268</v>
      </c>
      <c r="H34" s="2">
        <v>2.0325162895735049</v>
      </c>
    </row>
    <row r="35" spans="1:8" x14ac:dyDescent="0.2">
      <c r="A35" s="16">
        <f>DATE(2020,10,21)</f>
        <v>44125</v>
      </c>
      <c r="B35" s="2">
        <v>0.11862437992384844</v>
      </c>
      <c r="C35" s="2">
        <v>-1.3332106120303333</v>
      </c>
      <c r="D35" s="2">
        <v>0.37748800278880612</v>
      </c>
      <c r="E35" s="2">
        <v>1.9059880560720943</v>
      </c>
      <c r="F35" s="2">
        <v>2.0070244351785727</v>
      </c>
      <c r="G35" s="2">
        <v>2.0108481973593051</v>
      </c>
      <c r="H35" s="2">
        <v>2.0972660551384248</v>
      </c>
    </row>
    <row r="36" spans="1:8" x14ac:dyDescent="0.2">
      <c r="A36" s="16">
        <f>DATE(2020,10,22)</f>
        <v>44126</v>
      </c>
      <c r="B36" s="2">
        <v>0.16490733471381525</v>
      </c>
      <c r="C36" s="2">
        <v>6.47623081007076E-3</v>
      </c>
      <c r="D36" s="2">
        <v>0.38894925082522125</v>
      </c>
      <c r="E36" s="2">
        <v>1.9648631467038771</v>
      </c>
      <c r="F36" s="2">
        <v>2.0690229400073923</v>
      </c>
      <c r="G36" s="2">
        <v>2.0729649704649411</v>
      </c>
      <c r="H36" s="2">
        <v>2.1620569108605991</v>
      </c>
    </row>
    <row r="37" spans="1:8" x14ac:dyDescent="0.2">
      <c r="A37" s="16">
        <f>DATE(2020,10,23)</f>
        <v>44127</v>
      </c>
      <c r="B37" s="2">
        <v>-0.40589382184188505</v>
      </c>
      <c r="C37" s="2">
        <v>-0.63916473107504812</v>
      </c>
      <c r="D37" s="2">
        <v>0.40041180752365962</v>
      </c>
      <c r="E37" s="2">
        <v>2.0237722517872481</v>
      </c>
      <c r="F37" s="2">
        <v>2.131059126698065</v>
      </c>
      <c r="G37" s="2">
        <v>2.1351195679154555</v>
      </c>
      <c r="H37" s="2">
        <v>2.2268888828158584</v>
      </c>
    </row>
    <row r="38" spans="1:8" x14ac:dyDescent="0.2">
      <c r="A38" s="16">
        <f>DATE(2020,10,26)</f>
        <v>44130</v>
      </c>
      <c r="B38" s="2">
        <v>-0.69601533109366898</v>
      </c>
      <c r="C38" s="2">
        <v>-0.87740171264909517</v>
      </c>
      <c r="D38" s="2">
        <v>0.4118756730335571</v>
      </c>
      <c r="E38" s="2">
        <v>2.0827153909736662</v>
      </c>
      <c r="F38" s="2">
        <v>2.1931330181530928</v>
      </c>
      <c r="G38" s="2">
        <v>2.1973120127429135</v>
      </c>
      <c r="H38" s="2">
        <v>2.2917619970964864</v>
      </c>
    </row>
    <row r="39" spans="1:8" x14ac:dyDescent="0.2">
      <c r="A39" s="16">
        <f>DATE(2020,10,27)</f>
        <v>44131</v>
      </c>
      <c r="B39" s="2">
        <v>-0.97697300914192375</v>
      </c>
      <c r="C39" s="2">
        <v>-2.2623534838638881</v>
      </c>
      <c r="D39" s="2">
        <v>0.42334084750432766</v>
      </c>
      <c r="E39" s="2">
        <v>2.1416925839260026</v>
      </c>
      <c r="F39" s="2">
        <v>2.2552446372889223</v>
      </c>
      <c r="G39" s="2">
        <v>2.2595423279935023</v>
      </c>
      <c r="H39" s="2">
        <v>2.3566762798113983</v>
      </c>
    </row>
    <row r="40" spans="1:8" x14ac:dyDescent="0.2">
      <c r="A40" s="16">
        <f>DATE(2020,10,28)</f>
        <v>44132</v>
      </c>
      <c r="B40" s="2">
        <v>-4.0018480998692647</v>
      </c>
      <c r="C40" s="2">
        <v>-6.4196815401811884</v>
      </c>
      <c r="D40" s="2">
        <v>0.43480733108545172</v>
      </c>
      <c r="E40" s="2">
        <v>2.2007038503184306</v>
      </c>
      <c r="F40" s="2">
        <v>2.3173940070359667</v>
      </c>
      <c r="G40" s="2">
        <v>2.3218105367273756</v>
      </c>
      <c r="H40" s="2">
        <v>2.4216317570860291</v>
      </c>
    </row>
    <row r="41" spans="1:8" x14ac:dyDescent="0.2">
      <c r="A41" s="16">
        <f>DATE(2020,10,29)</f>
        <v>44133</v>
      </c>
      <c r="B41" s="2">
        <v>-2.8165095314562127</v>
      </c>
      <c r="C41" s="2">
        <v>-5.2290363182117998</v>
      </c>
      <c r="D41" s="2">
        <v>0.44627512392640956</v>
      </c>
      <c r="E41" s="2">
        <v>2.2597492098365368</v>
      </c>
      <c r="F41" s="2">
        <v>2.3795811503385167</v>
      </c>
      <c r="G41" s="2">
        <v>2.384116662018787</v>
      </c>
      <c r="H41" s="2">
        <v>2.4866284550624451</v>
      </c>
    </row>
    <row r="42" spans="1:8" x14ac:dyDescent="0.2">
      <c r="A42" s="16">
        <f>DATE(2020,10,30)</f>
        <v>44134</v>
      </c>
      <c r="B42" s="2">
        <v>-5.6264892235314719</v>
      </c>
      <c r="C42" s="2">
        <v>-7.809480672032632</v>
      </c>
      <c r="D42" s="2">
        <v>0.45774422617668176</v>
      </c>
      <c r="E42" s="2">
        <v>2.3188286821772541</v>
      </c>
      <c r="F42" s="2">
        <v>2.4418060901548522</v>
      </c>
      <c r="G42" s="2">
        <v>2.446460726955979</v>
      </c>
      <c r="H42" s="2">
        <v>2.5516663998992772</v>
      </c>
    </row>
    <row r="43" spans="1:8" x14ac:dyDescent="0.2">
      <c r="A43" s="16">
        <f>DATE(2020,11,3)</f>
        <v>44138</v>
      </c>
      <c r="B43" s="2">
        <v>-4.0311525403222142</v>
      </c>
      <c r="C43" s="2">
        <v>-5.8201886290535914</v>
      </c>
      <c r="D43" s="2">
        <v>0.4692146379857931</v>
      </c>
      <c r="E43" s="2">
        <v>2.3831455991598194</v>
      </c>
      <c r="F43" s="2">
        <v>2.5092785718929811</v>
      </c>
      <c r="G43" s="2">
        <v>2.5140527197086593</v>
      </c>
      <c r="H43" s="2">
        <v>2.6219610669527826</v>
      </c>
    </row>
    <row r="44" spans="1:8" x14ac:dyDescent="0.2">
      <c r="A44" s="16">
        <f>DATE(2020,11,4)</f>
        <v>44139</v>
      </c>
      <c r="B44" s="2">
        <v>-1.0443092595800563</v>
      </c>
      <c r="C44" s="2">
        <v>-3.968477240905921</v>
      </c>
      <c r="D44" s="2">
        <v>0.48068635950324617</v>
      </c>
      <c r="E44" s="2">
        <v>2.4475029453171704</v>
      </c>
      <c r="F44" s="2">
        <v>2.5767954938451743</v>
      </c>
      <c r="G44" s="2">
        <v>2.5816893082185155</v>
      </c>
      <c r="H44" s="2">
        <v>2.692303917915817</v>
      </c>
    </row>
    <row r="45" spans="1:8" x14ac:dyDescent="0.2">
      <c r="A45" s="16">
        <f>DATE(2020,11,5)</f>
        <v>44140</v>
      </c>
      <c r="B45" s="2">
        <v>2.47996279022904</v>
      </c>
      <c r="C45" s="2">
        <v>-1.1379816905180529</v>
      </c>
      <c r="D45" s="2">
        <v>0.49215939087861038</v>
      </c>
      <c r="E45" s="2">
        <v>2.5119007460628229</v>
      </c>
      <c r="F45" s="2">
        <v>2.6443568852816179</v>
      </c>
      <c r="G45" s="2">
        <v>2.6493705219088559</v>
      </c>
      <c r="H45" s="2">
        <v>2.7626949858163385</v>
      </c>
    </row>
    <row r="46" spans="1:8" x14ac:dyDescent="0.2">
      <c r="A46" s="16">
        <f>DATE(2020,11,6)</f>
        <v>44141</v>
      </c>
      <c r="B46" s="2">
        <v>2.3972668167485667</v>
      </c>
      <c r="C46" s="2">
        <v>-0.96752925808991641</v>
      </c>
      <c r="D46" s="2">
        <v>0.5036337322614326</v>
      </c>
      <c r="E46" s="2">
        <v>2.5763390268262576</v>
      </c>
      <c r="F46" s="2">
        <v>2.7119627754917941</v>
      </c>
      <c r="G46" s="2">
        <v>2.7170963902224177</v>
      </c>
      <c r="H46" s="2">
        <v>2.8331343037049539</v>
      </c>
    </row>
    <row r="47" spans="1:8" x14ac:dyDescent="0.2">
      <c r="A47" s="16">
        <f>DATE(2020,11,9)</f>
        <v>44144</v>
      </c>
      <c r="B47" s="2">
        <v>0.72596840640037907</v>
      </c>
      <c r="C47" s="2">
        <v>1.573949773690031</v>
      </c>
      <c r="D47" s="2">
        <v>0.51510938380130433</v>
      </c>
      <c r="E47" s="2">
        <v>2.6408178130529425</v>
      </c>
      <c r="F47" s="2">
        <v>2.7796131937844581</v>
      </c>
      <c r="G47" s="2">
        <v>2.784866942621389</v>
      </c>
      <c r="H47" s="2">
        <v>2.9036219046548961</v>
      </c>
    </row>
    <row r="48" spans="1:8" x14ac:dyDescent="0.2">
      <c r="A48" s="16">
        <f>DATE(2020,11,10)</f>
        <v>44145</v>
      </c>
      <c r="B48" s="2">
        <v>-0.82120589631701213</v>
      </c>
      <c r="C48" s="2">
        <v>3.0966490117418477</v>
      </c>
      <c r="D48" s="2">
        <v>0.52658634564779483</v>
      </c>
      <c r="E48" s="2">
        <v>2.705337130204355</v>
      </c>
      <c r="F48" s="2">
        <v>2.8473081694877278</v>
      </c>
      <c r="G48" s="2">
        <v>2.8526822085873871</v>
      </c>
      <c r="H48" s="2">
        <v>2.9741578217621134</v>
      </c>
    </row>
    <row r="49" spans="1:8" x14ac:dyDescent="0.2">
      <c r="A49" s="16">
        <f>DATE(2020,11,11)</f>
        <v>44146</v>
      </c>
      <c r="B49" s="2">
        <v>0.23314353494672257</v>
      </c>
      <c r="C49" s="2">
        <v>2.843359699769743</v>
      </c>
      <c r="D49" s="2">
        <v>0.53806461795053995</v>
      </c>
      <c r="E49" s="2">
        <v>2.7698970037578707</v>
      </c>
      <c r="F49" s="2">
        <v>2.9150477319488832</v>
      </c>
      <c r="G49" s="2">
        <v>2.9205422176214135</v>
      </c>
      <c r="H49" s="2">
        <v>3.0447420881451359</v>
      </c>
    </row>
    <row r="50" spans="1:8" x14ac:dyDescent="0.2">
      <c r="A50" s="16">
        <f>DATE(2020,11,12)</f>
        <v>44147</v>
      </c>
      <c r="B50" s="2">
        <v>-1.0642672072901815</v>
      </c>
      <c r="C50" s="2">
        <v>0.58470551744440602</v>
      </c>
      <c r="D50" s="2">
        <v>0.54954420085917555</v>
      </c>
      <c r="E50" s="2">
        <v>2.8344974592070526</v>
      </c>
      <c r="F50" s="2">
        <v>2.9828319105347223</v>
      </c>
      <c r="G50" s="2">
        <v>2.9884469992440543</v>
      </c>
      <c r="H50" s="2">
        <v>3.1153747369453422</v>
      </c>
    </row>
    <row r="51" spans="1:8" x14ac:dyDescent="0.2">
      <c r="A51" s="16">
        <f>DATE(2020,11,13)</f>
        <v>44148</v>
      </c>
      <c r="B51" s="2">
        <v>0.94249315840890802</v>
      </c>
      <c r="C51" s="2">
        <v>2.7591392618254273</v>
      </c>
      <c r="D51" s="2">
        <v>0.56102509452333749</v>
      </c>
      <c r="E51" s="2">
        <v>2.8991385220614063</v>
      </c>
      <c r="F51" s="2">
        <v>3.0506607346313164</v>
      </c>
      <c r="G51" s="2">
        <v>3.0563965829953021</v>
      </c>
      <c r="H51" s="2">
        <v>3.1860558013267588</v>
      </c>
    </row>
    <row r="52" spans="1:8" x14ac:dyDescent="0.2">
      <c r="A52" s="16">
        <f>DATE(2020,11,16)</f>
        <v>44151</v>
      </c>
      <c r="B52" s="2">
        <v>1.061824575175363</v>
      </c>
      <c r="C52" s="2">
        <v>4.4340495488568887</v>
      </c>
      <c r="D52" s="2">
        <v>0.57250729909268383</v>
      </c>
      <c r="E52" s="2">
        <v>2.9638202178464246</v>
      </c>
      <c r="F52" s="2">
        <v>3.1185342336440103</v>
      </c>
      <c r="G52" s="2">
        <v>3.124390998434623</v>
      </c>
      <c r="H52" s="2">
        <v>3.2567853144761072</v>
      </c>
    </row>
    <row r="53" spans="1:8" x14ac:dyDescent="0.2">
      <c r="A53" s="16">
        <f>DATE(2020,11,17)</f>
        <v>44152</v>
      </c>
      <c r="B53" s="2">
        <v>0.80653923091771329</v>
      </c>
      <c r="C53" s="2">
        <v>5.2374063559102346</v>
      </c>
      <c r="D53" s="2">
        <v>0.58399081471689485</v>
      </c>
      <c r="E53" s="2">
        <v>3.0285425721036985</v>
      </c>
      <c r="F53" s="2">
        <v>3.1864524369976222</v>
      </c>
      <c r="G53" s="2">
        <v>3.1924302751410232</v>
      </c>
      <c r="H53" s="2">
        <v>3.32756330960291</v>
      </c>
    </row>
    <row r="54" spans="1:8" x14ac:dyDescent="0.2">
      <c r="A54" s="16">
        <f>DATE(2020,11,18)</f>
        <v>44153</v>
      </c>
      <c r="B54" s="2">
        <v>0.13904985419286309</v>
      </c>
      <c r="C54" s="2">
        <v>4.1290485151130429</v>
      </c>
      <c r="D54" s="2">
        <v>0.59547564154567301</v>
      </c>
      <c r="E54" s="2">
        <v>3.0933056103908729</v>
      </c>
      <c r="F54" s="2">
        <v>3.254415374136288</v>
      </c>
      <c r="G54" s="2">
        <v>3.2605144427130028</v>
      </c>
      <c r="H54" s="2">
        <v>3.3983898199394291</v>
      </c>
    </row>
    <row r="55" spans="1:8" x14ac:dyDescent="0.2">
      <c r="A55" s="16">
        <f>DATE(2020,11,19)</f>
        <v>44154</v>
      </c>
      <c r="B55" s="2">
        <v>0.68428025914051283</v>
      </c>
      <c r="C55" s="2">
        <v>4.6695292261011323</v>
      </c>
      <c r="D55" s="2">
        <v>0.60696177972874299</v>
      </c>
      <c r="E55" s="2">
        <v>3.1581093582816688</v>
      </c>
      <c r="F55" s="2">
        <v>3.3224230745235732</v>
      </c>
      <c r="G55" s="2">
        <v>3.3286435307686046</v>
      </c>
      <c r="H55" s="2">
        <v>3.4692648787407081</v>
      </c>
    </row>
    <row r="56" spans="1:8" x14ac:dyDescent="0.2">
      <c r="A56" s="16">
        <f>DATE(2020,11,20)</f>
        <v>44155</v>
      </c>
      <c r="B56" s="2">
        <v>0.54897030677001357</v>
      </c>
      <c r="C56" s="2">
        <v>4.0538751753610436</v>
      </c>
      <c r="D56" s="2">
        <v>0.61844922941582947</v>
      </c>
      <c r="E56" s="2">
        <v>3.2229538413658392</v>
      </c>
      <c r="F56" s="2">
        <v>3.3904755676424481</v>
      </c>
      <c r="G56" s="2">
        <v>3.3968175689454094</v>
      </c>
      <c r="H56" s="2">
        <v>3.5401885192845932</v>
      </c>
    </row>
    <row r="57" spans="1:8" x14ac:dyDescent="0.2">
      <c r="A57" s="16">
        <f>DATE(2020,11,23)</f>
        <v>44158</v>
      </c>
      <c r="B57" s="2">
        <v>1.1683668883512688</v>
      </c>
      <c r="C57" s="2">
        <v>5.3652530395845277</v>
      </c>
      <c r="D57" s="2">
        <v>0.62993799075667933</v>
      </c>
      <c r="E57" s="2">
        <v>3.2878390852492556</v>
      </c>
      <c r="F57" s="2">
        <v>3.45857288299527</v>
      </c>
      <c r="G57" s="2">
        <v>3.4650365869005384</v>
      </c>
      <c r="H57" s="2">
        <v>3.6111607748717356</v>
      </c>
    </row>
    <row r="58" spans="1:8" x14ac:dyDescent="0.2">
      <c r="A58" s="16">
        <f>DATE(2020,11,24)</f>
        <v>44159</v>
      </c>
      <c r="B58" s="2">
        <v>1.3086925774793645</v>
      </c>
      <c r="C58" s="2">
        <v>7.7274876649880531</v>
      </c>
      <c r="D58" s="2">
        <v>0.64142806390106166</v>
      </c>
      <c r="E58" s="2">
        <v>3.3527651155538911</v>
      </c>
      <c r="F58" s="2">
        <v>3.5267150501038458</v>
      </c>
      <c r="G58" s="2">
        <v>3.5333006143106971</v>
      </c>
      <c r="H58" s="2">
        <v>3.6821816788256134</v>
      </c>
    </row>
    <row r="59" spans="1:8" x14ac:dyDescent="0.2">
      <c r="A59" s="16">
        <f>DATE(2020,11,25)</f>
        <v>44160</v>
      </c>
      <c r="B59" s="2">
        <v>2.2045430496995255</v>
      </c>
      <c r="C59" s="2">
        <v>8.0672248458043097</v>
      </c>
      <c r="D59" s="2">
        <v>0.65291944899876775</v>
      </c>
      <c r="E59" s="2">
        <v>3.4177319579177912</v>
      </c>
      <c r="F59" s="2">
        <v>3.5949020985094342</v>
      </c>
      <c r="G59" s="2">
        <v>3.6016096808721754</v>
      </c>
      <c r="H59" s="2">
        <v>3.753251264492552</v>
      </c>
    </row>
    <row r="60" spans="1:8" x14ac:dyDescent="0.2">
      <c r="A60" s="16">
        <f>DATE(2020,11,26)</f>
        <v>44161</v>
      </c>
      <c r="B60" s="2">
        <v>2.6209004576435602</v>
      </c>
      <c r="C60" s="2">
        <v>8.1600115708656542</v>
      </c>
      <c r="D60" s="2">
        <v>0.66441214619958888</v>
      </c>
      <c r="E60" s="2">
        <v>3.482739637995147</v>
      </c>
      <c r="F60" s="2">
        <v>3.6631340577727434</v>
      </c>
      <c r="G60" s="2">
        <v>3.6699638163008248</v>
      </c>
      <c r="H60" s="2">
        <v>3.8243695652417249</v>
      </c>
    </row>
    <row r="61" spans="1:8" x14ac:dyDescent="0.2">
      <c r="A61" s="16">
        <f>DATE(2020,11,27)</f>
        <v>44162</v>
      </c>
      <c r="B61" s="2">
        <v>3.4087482563200928</v>
      </c>
      <c r="C61" s="2">
        <v>8.5018584329306766</v>
      </c>
      <c r="D61" s="2">
        <v>0.67590615565333856</v>
      </c>
      <c r="E61" s="2">
        <v>3.5477881814562684</v>
      </c>
      <c r="F61" s="2">
        <v>3.7314109574739569</v>
      </c>
      <c r="G61" s="2">
        <v>3.7383630503321501</v>
      </c>
      <c r="H61" s="2">
        <v>3.8955366144651782</v>
      </c>
    </row>
    <row r="62" spans="1:8" x14ac:dyDescent="0.2">
      <c r="A62" s="16">
        <f>DATE(2020,11,30)</f>
        <v>44165</v>
      </c>
      <c r="B62" s="2">
        <v>2.0580519123224672</v>
      </c>
      <c r="C62" s="2">
        <v>6.8512536363790177</v>
      </c>
      <c r="D62" s="2">
        <v>0.68740147750985248</v>
      </c>
      <c r="E62" s="2">
        <v>3.6128776139876084</v>
      </c>
      <c r="F62" s="2">
        <v>3.799732827212754</v>
      </c>
      <c r="G62" s="2">
        <v>3.8068074127212359</v>
      </c>
      <c r="H62" s="2">
        <v>3.9667524455778702</v>
      </c>
    </row>
    <row r="63" spans="1:8" x14ac:dyDescent="0.2">
      <c r="A63" s="16">
        <f>DATE(2020,12,1)</f>
        <v>44166</v>
      </c>
      <c r="B63" s="2">
        <v>1.3448154501193743</v>
      </c>
      <c r="C63" s="2">
        <v>9.3108377858237326</v>
      </c>
      <c r="D63" s="2">
        <v>0.69889811191898854</v>
      </c>
      <c r="E63" s="2">
        <v>3.6973022143075296</v>
      </c>
      <c r="F63" s="2">
        <v>3.8874293252848302</v>
      </c>
      <c r="G63" s="2">
        <v>3.8946279013095002</v>
      </c>
      <c r="H63" s="2">
        <v>4.0573783419538989</v>
      </c>
    </row>
    <row r="64" spans="1:8" x14ac:dyDescent="0.2">
      <c r="A64" s="16">
        <f>DATE(2020,12,2)</f>
        <v>44167</v>
      </c>
      <c r="B64" s="2">
        <v>1.9859751600312281</v>
      </c>
      <c r="C64" s="2">
        <v>9.7804822692084006</v>
      </c>
      <c r="D64" s="2">
        <v>0.71039605903062686</v>
      </c>
      <c r="E64" s="2">
        <v>3.7817956044661432</v>
      </c>
      <c r="F64" s="2">
        <v>3.9751999148363688</v>
      </c>
      <c r="G64" s="2">
        <v>3.9825226859714791</v>
      </c>
      <c r="H64" s="2">
        <v>4.1480832352486452</v>
      </c>
    </row>
    <row r="65" spans="1:8" x14ac:dyDescent="0.2">
      <c r="A65" s="16">
        <f>DATE(2020,12,3)</f>
        <v>44168</v>
      </c>
      <c r="B65" s="2">
        <v>1.7236150982635312</v>
      </c>
      <c r="C65" s="2">
        <v>10.185796193212582</v>
      </c>
      <c r="D65" s="2">
        <v>0.72189531899464754</v>
      </c>
      <c r="E65" s="2">
        <v>3.8663578405139898</v>
      </c>
      <c r="F65" s="2">
        <v>4.0630446584644986</v>
      </c>
      <c r="G65" s="2">
        <v>4.0704918295616066</v>
      </c>
      <c r="H65" s="2">
        <v>4.2388671943222933</v>
      </c>
    </row>
    <row r="66" spans="1:8" x14ac:dyDescent="0.2">
      <c r="A66" s="16">
        <f>DATE(2020,12,4)</f>
        <v>44169</v>
      </c>
      <c r="B66" s="2">
        <v>2.3566500974632865</v>
      </c>
      <c r="C66" s="2">
        <v>11.617072639661563</v>
      </c>
      <c r="D66" s="2">
        <v>0.73339589196093069</v>
      </c>
      <c r="E66" s="2">
        <v>3.9509889785472212</v>
      </c>
      <c r="F66" s="2">
        <v>4.1509636188191923</v>
      </c>
      <c r="G66" s="2">
        <v>4.1585353949874948</v>
      </c>
      <c r="H66" s="2">
        <v>4.3297302880950017</v>
      </c>
    </row>
    <row r="67" spans="1:8" x14ac:dyDescent="0.2">
      <c r="A67" s="16">
        <f>DATE(2020,12,7)</f>
        <v>44172</v>
      </c>
      <c r="B67" s="2">
        <v>1.0831819960734679</v>
      </c>
      <c r="C67" s="2">
        <v>11.459631543679215</v>
      </c>
      <c r="D67" s="2">
        <v>0.74489777807942303</v>
      </c>
      <c r="E67" s="2">
        <v>4.035689074707749</v>
      </c>
      <c r="F67" s="2">
        <v>4.2389568586034043</v>
      </c>
      <c r="G67" s="2">
        <v>4.2466534452099358</v>
      </c>
      <c r="H67" s="2">
        <v>4.4206725855470363</v>
      </c>
    </row>
    <row r="68" spans="1:8" x14ac:dyDescent="0.2">
      <c r="A68" s="16">
        <f>DATE(2020,12,8)</f>
        <v>44173</v>
      </c>
      <c r="B68" s="2">
        <v>2.1894001595728518</v>
      </c>
      <c r="C68" s="2">
        <v>11.659109265101787</v>
      </c>
      <c r="D68" s="2">
        <v>0.75640097750004909</v>
      </c>
      <c r="E68" s="2">
        <v>4.1204581851831845</v>
      </c>
      <c r="F68" s="2">
        <v>4.327024440573024</v>
      </c>
      <c r="G68" s="2">
        <v>4.3348460432430347</v>
      </c>
      <c r="H68" s="2">
        <v>4.5116941557187706</v>
      </c>
    </row>
    <row r="69" spans="1:8" x14ac:dyDescent="0.2">
      <c r="A69" s="16">
        <f>DATE(2020,12,9)</f>
        <v>44174</v>
      </c>
      <c r="B69" s="2">
        <v>0.29348024490287727</v>
      </c>
      <c r="C69" s="2">
        <v>10.882059692596814</v>
      </c>
      <c r="D69" s="2">
        <v>0.76790549037277778</v>
      </c>
      <c r="E69" s="2">
        <v>4.2052963662069676</v>
      </c>
      <c r="F69" s="2">
        <v>4.4151664275369651</v>
      </c>
      <c r="G69" s="2">
        <v>4.4231132521541872</v>
      </c>
      <c r="H69" s="2">
        <v>4.6027950677107743</v>
      </c>
    </row>
    <row r="70" spans="1:8" x14ac:dyDescent="0.2">
      <c r="A70" s="16">
        <f>DATE(2020,12,10)</f>
        <v>44175</v>
      </c>
      <c r="B70" s="2">
        <v>0.74279377084136566</v>
      </c>
      <c r="C70" s="2">
        <v>12.969633444354844</v>
      </c>
      <c r="D70" s="2">
        <v>0.77941131684757803</v>
      </c>
      <c r="E70" s="2">
        <v>4.2902036740583238</v>
      </c>
      <c r="F70" s="2">
        <v>4.5033828823572319</v>
      </c>
      <c r="G70" s="2">
        <v>4.5114551350641463</v>
      </c>
      <c r="H70" s="2">
        <v>4.6939753906838355</v>
      </c>
    </row>
    <row r="71" spans="1:8" x14ac:dyDescent="0.2">
      <c r="A71" s="16">
        <f>DATE(2020,12,11)</f>
        <v>44176</v>
      </c>
      <c r="B71" s="2">
        <v>0.82201731118196619</v>
      </c>
      <c r="C71" s="2">
        <v>12.969015258686589</v>
      </c>
      <c r="D71" s="2">
        <v>0.79091845707441877</v>
      </c>
      <c r="E71" s="2">
        <v>4.3751801650623312</v>
      </c>
      <c r="F71" s="2">
        <v>4.5916738679488978</v>
      </c>
      <c r="G71" s="2">
        <v>4.5998717551470669</v>
      </c>
      <c r="H71" s="2">
        <v>4.7852351938590498</v>
      </c>
    </row>
    <row r="72" spans="1:8" x14ac:dyDescent="0.2">
      <c r="A72" s="16">
        <f>DATE(2020,12,14)</f>
        <v>44179</v>
      </c>
      <c r="B72" s="2">
        <v>1.6817411829755935</v>
      </c>
      <c r="C72" s="2">
        <v>12.461828261545049</v>
      </c>
      <c r="D72" s="2">
        <v>0.80242691120333554</v>
      </c>
      <c r="E72" s="2">
        <v>4.4602258955899865</v>
      </c>
      <c r="F72" s="2">
        <v>4.6800394472802376</v>
      </c>
      <c r="G72" s="2">
        <v>4.6883631756305499</v>
      </c>
      <c r="H72" s="2">
        <v>4.8765745465178423</v>
      </c>
    </row>
    <row r="73" spans="1:8" x14ac:dyDescent="0.2">
      <c r="A73" s="16">
        <f>DATE(2020,12,15)</f>
        <v>44180</v>
      </c>
      <c r="B73" s="2">
        <v>3.2263796589153015</v>
      </c>
      <c r="C73" s="2">
        <v>13.97050547864589</v>
      </c>
      <c r="D73" s="2">
        <v>0.81393667938431946</v>
      </c>
      <c r="E73" s="2">
        <v>4.5453409220582053</v>
      </c>
      <c r="F73" s="2">
        <v>4.7684796833726839</v>
      </c>
      <c r="G73" s="2">
        <v>4.7769294597956868</v>
      </c>
      <c r="H73" s="2">
        <v>4.9679935180020118</v>
      </c>
    </row>
    <row r="74" spans="1:8" x14ac:dyDescent="0.2">
      <c r="A74" s="16">
        <f>DATE(2020,12,16)</f>
        <v>44181</v>
      </c>
      <c r="B74" s="2">
        <v>5.2857409562516056</v>
      </c>
      <c r="C74" s="2">
        <v>15.64718201044375</v>
      </c>
      <c r="D74" s="2">
        <v>0.82544776176742829</v>
      </c>
      <c r="E74" s="2">
        <v>4.6305253009298664</v>
      </c>
      <c r="F74" s="2">
        <v>4.8569946393009378</v>
      </c>
      <c r="G74" s="2">
        <v>4.8655706709770818</v>
      </c>
      <c r="H74" s="2">
        <v>5.0594921777138424</v>
      </c>
    </row>
    <row r="75" spans="1:8" x14ac:dyDescent="0.2">
      <c r="A75" s="16">
        <f>DATE(2020,12,17)</f>
        <v>44182</v>
      </c>
      <c r="B75" s="2">
        <v>6.3529723751199141</v>
      </c>
      <c r="C75" s="2">
        <v>16.180215056000225</v>
      </c>
      <c r="D75" s="2">
        <v>0.83696015850271976</v>
      </c>
      <c r="E75" s="2">
        <v>4.7157790887138784</v>
      </c>
      <c r="F75" s="2">
        <v>4.9455843781929909</v>
      </c>
      <c r="G75" s="2">
        <v>4.954286872562963</v>
      </c>
      <c r="H75" s="2">
        <v>5.1510705951160585</v>
      </c>
    </row>
    <row r="76" spans="1:8" x14ac:dyDescent="0.2">
      <c r="A76" s="16">
        <f>DATE(2020,12,18)</f>
        <v>44183</v>
      </c>
      <c r="B76" s="2">
        <v>6.0560650518130865</v>
      </c>
      <c r="C76" s="2">
        <v>15.810383026858732</v>
      </c>
      <c r="D76" s="2">
        <v>0.84847386974027383</v>
      </c>
      <c r="E76" s="2">
        <v>4.8011023419651577</v>
      </c>
      <c r="F76" s="2">
        <v>5.0342489632301701</v>
      </c>
      <c r="G76" s="2">
        <v>5.0430781279951375</v>
      </c>
      <c r="H76" s="2">
        <v>5.2427288397319805</v>
      </c>
    </row>
    <row r="77" spans="1:8" x14ac:dyDescent="0.2">
      <c r="A77" s="16">
        <f>DATE(2020,12,21)</f>
        <v>44186</v>
      </c>
      <c r="B77" s="2">
        <v>5.200049706305343</v>
      </c>
      <c r="C77" s="2">
        <v>13.65056005168419</v>
      </c>
      <c r="D77" s="2">
        <v>0.85998889563017045</v>
      </c>
      <c r="E77" s="2">
        <v>4.8864951172847393</v>
      </c>
      <c r="F77" s="2">
        <v>5.1229884576471596</v>
      </c>
      <c r="G77" s="2">
        <v>5.1319445007691256</v>
      </c>
      <c r="H77" s="2">
        <v>5.3344669811455248</v>
      </c>
    </row>
    <row r="78" spans="1:8" x14ac:dyDescent="0.2">
      <c r="A78" s="16">
        <f>DATE(2020,12,22)</f>
        <v>44187</v>
      </c>
      <c r="B78" s="2">
        <v>6.1331771117411282</v>
      </c>
      <c r="C78" s="2">
        <v>14.448912498566102</v>
      </c>
      <c r="D78" s="2">
        <v>0.87150523632253396</v>
      </c>
      <c r="E78" s="2">
        <v>4.9719574713197323</v>
      </c>
      <c r="F78" s="2">
        <v>5.2118029247320674</v>
      </c>
      <c r="G78" s="2">
        <v>5.2208860544341151</v>
      </c>
      <c r="H78" s="2">
        <v>5.426285089001226</v>
      </c>
    </row>
    <row r="79" spans="1:8" x14ac:dyDescent="0.2">
      <c r="A79" s="16">
        <f>DATE(2020,12,23)</f>
        <v>44188</v>
      </c>
      <c r="B79" s="2">
        <v>6.6212835374118484</v>
      </c>
      <c r="C79" s="2">
        <v>15.597629032275441</v>
      </c>
      <c r="D79" s="2">
        <v>0.88302289196744432</v>
      </c>
      <c r="E79" s="2">
        <v>5.0574894607634535</v>
      </c>
      <c r="F79" s="2">
        <v>5.3006924278264922</v>
      </c>
      <c r="G79" s="2">
        <v>5.309902852593118</v>
      </c>
      <c r="H79" s="2">
        <v>5.5181832330043701</v>
      </c>
    </row>
    <row r="80" spans="1:8" x14ac:dyDescent="0.2">
      <c r="A80" s="16">
        <f>DATE(2020,12,24)</f>
        <v>44189</v>
      </c>
      <c r="B80" s="2">
        <v>6.810147492172236</v>
      </c>
      <c r="C80" s="2">
        <v>15.597629032275441</v>
      </c>
      <c r="D80" s="2">
        <v>0.89454186271511471</v>
      </c>
      <c r="E80" s="2">
        <v>5.1430911423554049</v>
      </c>
      <c r="F80" s="2">
        <v>5.3896570303255675</v>
      </c>
      <c r="G80" s="2">
        <v>5.3989949589029473</v>
      </c>
      <c r="H80" s="2">
        <v>5.6101614829210167</v>
      </c>
    </row>
    <row r="81" spans="1:8" x14ac:dyDescent="0.2">
      <c r="A81" s="16">
        <f>DATE(2020,12,28)</f>
        <v>44193</v>
      </c>
      <c r="B81" s="2">
        <v>7.8511005012921409</v>
      </c>
      <c r="C81" s="2">
        <v>16.889784265957953</v>
      </c>
      <c r="D81" s="2">
        <v>0.90606214871569168</v>
      </c>
      <c r="E81" s="2">
        <v>5.2287625728812959</v>
      </c>
      <c r="F81" s="2">
        <v>5.478696795677962</v>
      </c>
      <c r="G81" s="2">
        <v>5.4881624370742177</v>
      </c>
      <c r="H81" s="2">
        <v>5.7022199085779768</v>
      </c>
    </row>
    <row r="82" spans="1:8" x14ac:dyDescent="0.2">
      <c r="A82" s="16">
        <f>DATE(2020,12,29)</f>
        <v>44194</v>
      </c>
      <c r="B82" s="2">
        <v>7.9476880712253672</v>
      </c>
      <c r="C82" s="2">
        <v>17.169881248495567</v>
      </c>
      <c r="D82" s="2">
        <v>0.9175837501192996</v>
      </c>
      <c r="E82" s="2">
        <v>5.3145038091730878</v>
      </c>
      <c r="F82" s="2">
        <v>5.5678117873859234</v>
      </c>
      <c r="G82" s="2">
        <v>5.5774053508714783</v>
      </c>
      <c r="H82" s="2">
        <v>5.7943585798629682</v>
      </c>
    </row>
    <row r="83" spans="1:8" x14ac:dyDescent="0.2">
      <c r="A83" s="16">
        <f>DATE(2020,12,30)</f>
        <v>44195</v>
      </c>
      <c r="B83" s="2">
        <v>8.6290855087933558</v>
      </c>
      <c r="C83" s="2">
        <v>16.785320700496541</v>
      </c>
      <c r="D83" s="2">
        <v>0.92910666707617384</v>
      </c>
      <c r="E83" s="2">
        <v>5.4003149081091051</v>
      </c>
      <c r="F83" s="2">
        <v>5.6570020690053902</v>
      </c>
      <c r="G83" s="2">
        <v>5.6667237641132129</v>
      </c>
      <c r="H83" s="2">
        <v>5.8865775667246156</v>
      </c>
    </row>
    <row r="84" spans="1:8" x14ac:dyDescent="0.2">
      <c r="A84" s="16">
        <f>DATE(2020,12,31)</f>
        <v>44196</v>
      </c>
      <c r="B84" s="2">
        <v>8.4733308219234758</v>
      </c>
      <c r="C84" s="2">
        <v>16.785320700496541</v>
      </c>
      <c r="D84" s="2">
        <v>0.94063089973652758</v>
      </c>
      <c r="E84" s="2">
        <v>5.4861959266139682</v>
      </c>
      <c r="F84" s="2">
        <v>5.7462677041459909</v>
      </c>
      <c r="G84" s="2">
        <v>5.7561177406719066</v>
      </c>
      <c r="H84" s="2">
        <v>5.9788769391725172</v>
      </c>
    </row>
    <row r="85" spans="1:8" x14ac:dyDescent="0.2">
      <c r="A85" s="16">
        <f>DATE(2021,1,4)</f>
        <v>44200</v>
      </c>
      <c r="B85" s="2">
        <v>7.2382968208137388</v>
      </c>
      <c r="C85" s="2">
        <v>16.625838610561907</v>
      </c>
      <c r="D85" s="2">
        <v>0.9521564482505962</v>
      </c>
      <c r="E85" s="2">
        <v>5.5168394570744628</v>
      </c>
      <c r="F85" s="2">
        <v>5.780163268681604</v>
      </c>
      <c r="G85" s="2">
        <v>5.7901366290709078</v>
      </c>
      <c r="H85" s="2">
        <v>6.0156878274752579</v>
      </c>
    </row>
    <row r="86" spans="1:8" x14ac:dyDescent="0.2">
      <c r="A86" s="16">
        <f>DATE(2021,1,5)</f>
        <v>44201</v>
      </c>
      <c r="B86" s="2">
        <v>7.2648044894328967</v>
      </c>
      <c r="C86" s="2">
        <v>17.137558969270518</v>
      </c>
      <c r="D86" s="2">
        <v>0.96368331276859287</v>
      </c>
      <c r="E86" s="2">
        <v>5.54749188941972</v>
      </c>
      <c r="F86" s="2">
        <v>5.8140696979911866</v>
      </c>
      <c r="G86" s="2">
        <v>5.8241664604280485</v>
      </c>
      <c r="H86" s="2">
        <v>6.0525115017362907</v>
      </c>
    </row>
    <row r="87" spans="1:8" x14ac:dyDescent="0.2">
      <c r="A87" s="16">
        <f>DATE(2021,1,6)</f>
        <v>44202</v>
      </c>
      <c r="B87" s="2">
        <v>3.4966165335917898</v>
      </c>
      <c r="C87" s="2">
        <v>16.866607209634441</v>
      </c>
      <c r="D87" s="2">
        <v>0.97521149344079738</v>
      </c>
      <c r="E87" s="2">
        <v>5.5781532262357159</v>
      </c>
      <c r="F87" s="2">
        <v>5.8479869955572861</v>
      </c>
      <c r="G87" s="2">
        <v>5.8582072382633577</v>
      </c>
      <c r="H87" s="2">
        <v>6.0893479663966854</v>
      </c>
    </row>
    <row r="88" spans="1:8" x14ac:dyDescent="0.2">
      <c r="A88" s="16">
        <f>DATE(2021,1,7)</f>
        <v>44203</v>
      </c>
      <c r="B88" s="2">
        <v>5.3985012173365821</v>
      </c>
      <c r="C88" s="2">
        <v>20.090828155864759</v>
      </c>
      <c r="D88" s="2">
        <v>0.98674099041748953</v>
      </c>
      <c r="E88" s="2">
        <v>5.6088234701092032</v>
      </c>
      <c r="F88" s="2">
        <v>5.8819151648636048</v>
      </c>
      <c r="G88" s="2">
        <v>5.8922589660980629</v>
      </c>
      <c r="H88" s="2">
        <v>6.1261972258991104</v>
      </c>
    </row>
    <row r="89" spans="1:8" x14ac:dyDescent="0.2">
      <c r="A89" s="16">
        <f>DATE(2021,1,8)</f>
        <v>44204</v>
      </c>
      <c r="B89" s="2">
        <v>11.249335157040985</v>
      </c>
      <c r="C89" s="2">
        <v>22.731079519969953</v>
      </c>
      <c r="D89" s="2">
        <v>0.9982718038489713</v>
      </c>
      <c r="E89" s="2">
        <v>5.6395026236275791</v>
      </c>
      <c r="F89" s="2">
        <v>5.9158542093948441</v>
      </c>
      <c r="G89" s="2">
        <v>5.9263216474544134</v>
      </c>
      <c r="H89" s="2">
        <v>6.1630592846876775</v>
      </c>
    </row>
    <row r="90" spans="1:8" x14ac:dyDescent="0.2">
      <c r="A90" s="16">
        <f>DATE(2021,1,11)</f>
        <v>44207</v>
      </c>
      <c r="B90" s="2">
        <v>10.75750560458717</v>
      </c>
      <c r="C90" s="2">
        <v>20.943737941086482</v>
      </c>
      <c r="D90" s="2">
        <v>1.0098039338855447</v>
      </c>
      <c r="E90" s="2">
        <v>5.6701906893791509</v>
      </c>
      <c r="F90" s="2">
        <v>5.9498041326370155</v>
      </c>
      <c r="G90" s="2">
        <v>5.9603952858559239</v>
      </c>
      <c r="H90" s="2">
        <v>6.1999341472081859</v>
      </c>
    </row>
    <row r="91" spans="1:8" x14ac:dyDescent="0.2">
      <c r="A91" s="16">
        <f>DATE(2021,1,12)</f>
        <v>44208</v>
      </c>
      <c r="B91" s="2">
        <v>12.291320452377018</v>
      </c>
      <c r="C91" s="2">
        <v>21.672676968649029</v>
      </c>
      <c r="D91" s="2">
        <v>1.0213373806775561</v>
      </c>
      <c r="E91" s="2">
        <v>5.7008876699528921</v>
      </c>
      <c r="F91" s="2">
        <v>5.9837649380771074</v>
      </c>
      <c r="G91" s="2">
        <v>5.994479884827153</v>
      </c>
      <c r="H91" s="2">
        <v>6.2368218179078783</v>
      </c>
    </row>
    <row r="92" spans="1:8" x14ac:dyDescent="0.2">
      <c r="A92" s="16">
        <f>DATE(2021,1,13)</f>
        <v>44209</v>
      </c>
      <c r="B92" s="2">
        <v>11.594193308954903</v>
      </c>
      <c r="C92" s="2">
        <v>19.646480222523266</v>
      </c>
      <c r="D92" s="2">
        <v>1.0328721443753519</v>
      </c>
      <c r="E92" s="2">
        <v>5.731593567938531</v>
      </c>
      <c r="F92" s="2">
        <v>6.0177366292032186</v>
      </c>
      <c r="G92" s="2">
        <v>6.0285754478938136</v>
      </c>
      <c r="H92" s="2">
        <v>6.2737223012355292</v>
      </c>
    </row>
    <row r="93" spans="1:8" x14ac:dyDescent="0.2">
      <c r="A93" s="16">
        <f>DATE(2021,1,14)</f>
        <v>44210</v>
      </c>
      <c r="B93" s="2">
        <v>11.783022160392242</v>
      </c>
      <c r="C93" s="2">
        <v>21.164901223252052</v>
      </c>
      <c r="D93" s="2">
        <v>1.0444082251293008</v>
      </c>
      <c r="E93" s="2">
        <v>5.7623083859265956</v>
      </c>
      <c r="F93" s="2">
        <v>6.0517192095047134</v>
      </c>
      <c r="G93" s="2">
        <v>6.0626819785828179</v>
      </c>
      <c r="H93" s="2">
        <v>6.310635601641601</v>
      </c>
    </row>
    <row r="94" spans="1:8" x14ac:dyDescent="0.2">
      <c r="A94" s="16">
        <f>DATE(2021,1,15)</f>
        <v>44211</v>
      </c>
      <c r="B94" s="2">
        <v>10.616033621105325</v>
      </c>
      <c r="C94" s="2">
        <v>18.091910078908935</v>
      </c>
      <c r="D94" s="2">
        <v>1.0559456230897712</v>
      </c>
      <c r="E94" s="2">
        <v>5.7930321265083018</v>
      </c>
      <c r="F94" s="2">
        <v>6.085712682471911</v>
      </c>
      <c r="G94" s="2">
        <v>6.0967994804220993</v>
      </c>
      <c r="H94" s="2">
        <v>6.3475617235779316</v>
      </c>
    </row>
    <row r="95" spans="1:8" x14ac:dyDescent="0.2">
      <c r="A95" s="16">
        <f>DATE(2021,1,18)</f>
        <v>44214</v>
      </c>
      <c r="B95" s="2">
        <v>12.772783341178062</v>
      </c>
      <c r="C95" s="2">
        <v>18.967996920454123</v>
      </c>
      <c r="D95" s="2">
        <v>1.0674843384071764</v>
      </c>
      <c r="E95" s="2">
        <v>5.8237647922756208</v>
      </c>
      <c r="F95" s="2">
        <v>6.1197170515962851</v>
      </c>
      <c r="G95" s="2">
        <v>6.1309279569407682</v>
      </c>
      <c r="H95" s="2">
        <v>6.3845006714979613</v>
      </c>
    </row>
    <row r="96" spans="1:8" x14ac:dyDescent="0.2">
      <c r="A96" s="16">
        <f>DATE(2021,1,19)</f>
        <v>44215</v>
      </c>
      <c r="B96" s="2">
        <v>13.289994770723125</v>
      </c>
      <c r="C96" s="2">
        <v>18.374106930224389</v>
      </c>
      <c r="D96" s="2">
        <v>1.0790243712319292</v>
      </c>
      <c r="E96" s="2">
        <v>5.8545063858213231</v>
      </c>
      <c r="F96" s="2">
        <v>6.1537323203704863</v>
      </c>
      <c r="G96" s="2">
        <v>6.1650674116690896</v>
      </c>
      <c r="H96" s="2">
        <v>6.4214524498567016</v>
      </c>
    </row>
    <row r="97" spans="1:8" x14ac:dyDescent="0.2">
      <c r="A97" s="16">
        <f>DATE(2021,1,20)</f>
        <v>44216</v>
      </c>
      <c r="B97" s="2">
        <v>13.260178691570834</v>
      </c>
      <c r="C97" s="2">
        <v>17.402682121177527</v>
      </c>
      <c r="D97" s="2">
        <v>1.0905657217144871</v>
      </c>
      <c r="E97" s="2">
        <v>5.8852569097389118</v>
      </c>
      <c r="F97" s="2">
        <v>6.1877584922882534</v>
      </c>
      <c r="G97" s="2">
        <v>6.199217848138483</v>
      </c>
      <c r="H97" s="2">
        <v>6.4584170631106996</v>
      </c>
    </row>
    <row r="98" spans="1:8" x14ac:dyDescent="0.2">
      <c r="A98" s="16">
        <f>DATE(2021,1,21)</f>
        <v>44217</v>
      </c>
      <c r="B98" s="2">
        <v>12.081361885667929</v>
      </c>
      <c r="C98" s="2">
        <v>16.109977389123252</v>
      </c>
      <c r="D98" s="2">
        <v>1.1021083900052631</v>
      </c>
      <c r="E98" s="2">
        <v>5.9160163666226229</v>
      </c>
      <c r="F98" s="2">
        <v>6.221795570844435</v>
      </c>
      <c r="G98" s="2">
        <v>6.2333792698814561</v>
      </c>
      <c r="H98" s="2">
        <v>6.4953945157180559</v>
      </c>
    </row>
    <row r="99" spans="1:8" x14ac:dyDescent="0.2">
      <c r="A99" s="16">
        <f>DATE(2021,1,22)</f>
        <v>44218</v>
      </c>
      <c r="B99" s="2">
        <v>12.024776260893733</v>
      </c>
      <c r="C99" s="2">
        <v>15.179264521941827</v>
      </c>
      <c r="D99" s="2">
        <v>1.113652376254759</v>
      </c>
      <c r="E99" s="2">
        <v>5.9467847590674916</v>
      </c>
      <c r="F99" s="2">
        <v>6.2558435595350126</v>
      </c>
      <c r="G99" s="2">
        <v>6.2675516804316933</v>
      </c>
      <c r="H99" s="2">
        <v>6.5323848121384254</v>
      </c>
    </row>
    <row r="100" spans="1:8" x14ac:dyDescent="0.2">
      <c r="A100" s="16">
        <f>DATE(2021,1,25)</f>
        <v>44221</v>
      </c>
      <c r="B100" s="2">
        <v>11.640010290430336</v>
      </c>
      <c r="C100" s="2">
        <v>15.179264521941827</v>
      </c>
      <c r="D100" s="2">
        <v>1.1251976806134545</v>
      </c>
      <c r="E100" s="2">
        <v>5.9775620896692638</v>
      </c>
      <c r="F100" s="2">
        <v>6.2899024618570998</v>
      </c>
      <c r="G100" s="2">
        <v>6.3017350833239671</v>
      </c>
      <c r="H100" s="2">
        <v>6.5693879568329949</v>
      </c>
    </row>
    <row r="101" spans="1:8" x14ac:dyDescent="0.2">
      <c r="A101" s="16">
        <f>DATE(2021,1,26)</f>
        <v>44222</v>
      </c>
      <c r="B101" s="2">
        <v>11.183928346773886</v>
      </c>
      <c r="C101" s="2">
        <v>14.280020249015003</v>
      </c>
      <c r="D101" s="2">
        <v>1.1367443032318292</v>
      </c>
      <c r="E101" s="2">
        <v>6.0083483610244848</v>
      </c>
      <c r="F101" s="2">
        <v>6.3239722813089196</v>
      </c>
      <c r="G101" s="2">
        <v>6.3359294820942713</v>
      </c>
      <c r="H101" s="2">
        <v>6.6064039542645059</v>
      </c>
    </row>
    <row r="102" spans="1:8" x14ac:dyDescent="0.2">
      <c r="A102" s="16">
        <f>DATE(2021,1,27)</f>
        <v>44223</v>
      </c>
      <c r="B102" s="2">
        <v>9.1796932457906646</v>
      </c>
      <c r="C102" s="2">
        <v>13.70916994051583</v>
      </c>
      <c r="D102" s="2">
        <v>1.1482922442604293</v>
      </c>
      <c r="E102" s="2">
        <v>6.0391435757303658</v>
      </c>
      <c r="F102" s="2">
        <v>6.3580530213897646</v>
      </c>
      <c r="G102" s="2">
        <v>6.3701348802795987</v>
      </c>
      <c r="H102" s="2">
        <v>6.6434328088972103</v>
      </c>
    </row>
    <row r="103" spans="1:8" x14ac:dyDescent="0.2">
      <c r="A103" s="16">
        <f>DATE(2021,1,28)</f>
        <v>44224</v>
      </c>
      <c r="B103" s="2">
        <v>12.33260320285321</v>
      </c>
      <c r="C103" s="2">
        <v>16.653843402580293</v>
      </c>
      <c r="D103" s="2">
        <v>1.1598415038497789</v>
      </c>
      <c r="E103" s="2">
        <v>6.0699477363850063</v>
      </c>
      <c r="F103" s="2">
        <v>6.3921446856001429</v>
      </c>
      <c r="G103" s="2">
        <v>6.4043512814182524</v>
      </c>
      <c r="H103" s="2">
        <v>6.6804745251969999</v>
      </c>
    </row>
    <row r="104" spans="1:8" x14ac:dyDescent="0.2">
      <c r="A104" s="16">
        <f>DATE(2021,1,29)</f>
        <v>44225</v>
      </c>
      <c r="B104" s="2">
        <v>8.9251671273868247</v>
      </c>
      <c r="C104" s="2">
        <v>12.909698871948573</v>
      </c>
      <c r="D104" s="2">
        <v>1.1713920821504464</v>
      </c>
      <c r="E104" s="2">
        <v>6.1007608455871498</v>
      </c>
      <c r="F104" s="2">
        <v>6.4262472774416324</v>
      </c>
      <c r="G104" s="2">
        <v>6.4385786890495336</v>
      </c>
      <c r="H104" s="2">
        <v>6.7175291076312602</v>
      </c>
    </row>
    <row r="105" spans="1:8" x14ac:dyDescent="0.2">
      <c r="A105" s="16">
        <f>DATE(2021,2,1)</f>
        <v>44228</v>
      </c>
      <c r="B105" s="2">
        <v>11.398601010181576</v>
      </c>
      <c r="C105" s="2">
        <v>15.313773873373826</v>
      </c>
      <c r="D105" s="2">
        <v>1.1829439793130003</v>
      </c>
      <c r="E105" s="2">
        <v>6.165431525551468</v>
      </c>
      <c r="F105" s="2">
        <v>6.4943142773948193</v>
      </c>
      <c r="G105" s="2">
        <v>6.5067745563902823</v>
      </c>
      <c r="H105" s="2">
        <v>6.7886438784626524</v>
      </c>
    </row>
    <row r="106" spans="1:8" x14ac:dyDescent="0.2">
      <c r="A106" s="16">
        <f>DATE(2021,2,2)</f>
        <v>44229</v>
      </c>
      <c r="B106" s="2">
        <v>13.022802255034893</v>
      </c>
      <c r="C106" s="2">
        <v>16.016582290864623</v>
      </c>
      <c r="D106" s="2">
        <v>1.1944971954880312</v>
      </c>
      <c r="E106" s="2">
        <v>6.2301416236765439</v>
      </c>
      <c r="F106" s="2">
        <v>6.5624248109367844</v>
      </c>
      <c r="G106" s="2">
        <v>6.5750141172524978</v>
      </c>
      <c r="H106" s="2">
        <v>6.8598060389841287</v>
      </c>
    </row>
    <row r="107" spans="1:8" x14ac:dyDescent="0.2">
      <c r="A107" s="16">
        <f>DATE(2021,2,3)</f>
        <v>44230</v>
      </c>
      <c r="B107" s="2">
        <v>14.248315800031097</v>
      </c>
      <c r="C107" s="2">
        <v>17.479533393457626</v>
      </c>
      <c r="D107" s="2">
        <v>1.2060517308261298</v>
      </c>
      <c r="E107" s="2">
        <v>6.2948911639885807</v>
      </c>
      <c r="F107" s="2">
        <v>6.630578905910256</v>
      </c>
      <c r="G107" s="2">
        <v>6.6432973996308764</v>
      </c>
      <c r="H107" s="2">
        <v>6.9310156207753826</v>
      </c>
    </row>
    <row r="108" spans="1:8" x14ac:dyDescent="0.2">
      <c r="A108" s="16">
        <f>DATE(2021,2,4)</f>
        <v>44231</v>
      </c>
      <c r="B108" s="2">
        <v>14.513433491874149</v>
      </c>
      <c r="C108" s="2">
        <v>17.024332867273696</v>
      </c>
      <c r="D108" s="2">
        <v>1.2176075854779311</v>
      </c>
      <c r="E108" s="2">
        <v>6.3596801705284367</v>
      </c>
      <c r="F108" s="2">
        <v>6.6987765901758367</v>
      </c>
      <c r="G108" s="2">
        <v>6.7116244315380991</v>
      </c>
      <c r="H108" s="2">
        <v>7.0022726554371584</v>
      </c>
    </row>
    <row r="109" spans="1:8" x14ac:dyDescent="0.2">
      <c r="A109" s="16">
        <f>DATE(2021,2,5)</f>
        <v>44232</v>
      </c>
      <c r="B109" s="2">
        <v>15.865020466200264</v>
      </c>
      <c r="C109" s="2">
        <v>17.985405519495298</v>
      </c>
      <c r="D109" s="2">
        <v>1.2291647595940702</v>
      </c>
      <c r="E109" s="2">
        <v>6.424508667351625</v>
      </c>
      <c r="F109" s="2">
        <v>6.7670178916118928</v>
      </c>
      <c r="G109" s="2">
        <v>6.7799952410047437</v>
      </c>
      <c r="H109" s="2">
        <v>7.0735771745912279</v>
      </c>
    </row>
    <row r="110" spans="1:8" x14ac:dyDescent="0.2">
      <c r="A110" s="16">
        <f>DATE(2021,2,8)</f>
        <v>44235</v>
      </c>
      <c r="B110" s="2">
        <v>16.286112163019894</v>
      </c>
      <c r="C110" s="2">
        <v>17.45170522591599</v>
      </c>
      <c r="D110" s="2">
        <v>1.2407232533252266</v>
      </c>
      <c r="E110" s="2">
        <v>6.4893766785283136</v>
      </c>
      <c r="F110" s="2">
        <v>6.8353028381146652</v>
      </c>
      <c r="G110" s="2">
        <v>6.8484098560793738</v>
      </c>
      <c r="H110" s="2">
        <v>7.1449292098804804</v>
      </c>
    </row>
    <row r="111" spans="1:8" x14ac:dyDescent="0.2">
      <c r="A111" s="16">
        <f>DATE(2021,2,9)</f>
        <v>44236</v>
      </c>
      <c r="B111" s="2">
        <v>16.012281080844026</v>
      </c>
      <c r="C111" s="2">
        <v>17.231179754360525</v>
      </c>
      <c r="D111" s="2">
        <v>1.2522830668220575</v>
      </c>
      <c r="E111" s="2">
        <v>6.5542842281433478</v>
      </c>
      <c r="F111" s="2">
        <v>6.9036314575982027</v>
      </c>
      <c r="G111" s="2">
        <v>6.9168683048285162</v>
      </c>
      <c r="H111" s="2">
        <v>7.2163287929688744</v>
      </c>
    </row>
    <row r="112" spans="1:8" x14ac:dyDescent="0.2">
      <c r="A112" s="16">
        <f>DATE(2021,2,10)</f>
        <v>44237</v>
      </c>
      <c r="B112" s="2">
        <v>14.451668107735639</v>
      </c>
      <c r="C112" s="2">
        <v>16.214323204933589</v>
      </c>
      <c r="D112" s="2">
        <v>1.2638442002352424</v>
      </c>
      <c r="E112" s="2">
        <v>6.6192313402962499</v>
      </c>
      <c r="F112" s="2">
        <v>6.9720037779944288</v>
      </c>
      <c r="G112" s="2">
        <v>6.9853706153366826</v>
      </c>
      <c r="H112" s="2">
        <v>7.2877759555414423</v>
      </c>
    </row>
    <row r="113" spans="1:8" x14ac:dyDescent="0.2">
      <c r="A113" s="16">
        <f>DATE(2021,2,11)</f>
        <v>44238</v>
      </c>
      <c r="B113" s="2">
        <v>16.703041164896405</v>
      </c>
      <c r="C113" s="2">
        <v>17.062611316349894</v>
      </c>
      <c r="D113" s="2">
        <v>1.2754066537155495</v>
      </c>
      <c r="E113" s="2">
        <v>6.6842180391012418</v>
      </c>
      <c r="F113" s="2">
        <v>7.0404198272531202</v>
      </c>
      <c r="G113" s="2">
        <v>7.0539168157063958</v>
      </c>
      <c r="H113" s="2">
        <v>7.3592707293044013</v>
      </c>
    </row>
    <row r="114" spans="1:8" x14ac:dyDescent="0.2">
      <c r="A114" s="16">
        <f>DATE(2021,2,12)</f>
        <v>44239</v>
      </c>
      <c r="B114" s="2">
        <v>16.627970068086007</v>
      </c>
      <c r="C114" s="2">
        <v>17.189084254094755</v>
      </c>
      <c r="D114" s="2">
        <v>1.2869704274136362</v>
      </c>
      <c r="E114" s="2">
        <v>6.7492443486871778</v>
      </c>
      <c r="F114" s="2">
        <v>7.1088796333418802</v>
      </c>
      <c r="G114" s="2">
        <v>7.1225069340580927</v>
      </c>
      <c r="H114" s="2">
        <v>7.4308131459849713</v>
      </c>
    </row>
    <row r="115" spans="1:8" x14ac:dyDescent="0.2">
      <c r="A115" s="16">
        <f>DATE(2021,2,17)</f>
        <v>44244</v>
      </c>
      <c r="B115" s="2">
        <v>16.261324867877988</v>
      </c>
      <c r="C115" s="2">
        <v>18.098768996085155</v>
      </c>
      <c r="D115" s="2">
        <v>1.2985355214802929</v>
      </c>
      <c r="E115" s="2">
        <v>6.8143102931977451</v>
      </c>
      <c r="F115" s="2">
        <v>7.1773832242463254</v>
      </c>
      <c r="G115" s="2">
        <v>7.1911409985303756</v>
      </c>
      <c r="H115" s="2">
        <v>7.5024032373316674</v>
      </c>
    </row>
    <row r="116" spans="1:8" x14ac:dyDescent="0.2">
      <c r="A116" s="16">
        <f>DATE(2021,2,18)</f>
        <v>44245</v>
      </c>
      <c r="B116" s="2">
        <v>14.557334701729108</v>
      </c>
      <c r="C116" s="2">
        <v>16.963642734606179</v>
      </c>
      <c r="D116" s="2">
        <v>1.3101019360662436</v>
      </c>
      <c r="E116" s="2">
        <v>6.8794158967912411</v>
      </c>
      <c r="F116" s="2">
        <v>7.2459306279698543</v>
      </c>
      <c r="G116" s="2">
        <v>7.2598190372797911</v>
      </c>
      <c r="H116" s="2">
        <v>7.5740410351140541</v>
      </c>
    </row>
    <row r="117" spans="1:8" x14ac:dyDescent="0.2">
      <c r="A117" s="16">
        <f>DATE(2021,2,19)</f>
        <v>44246</v>
      </c>
      <c r="B117" s="2">
        <v>15.262595254031863</v>
      </c>
      <c r="C117" s="2">
        <v>16.209613218889874</v>
      </c>
      <c r="D117" s="2">
        <v>1.3216696713223008</v>
      </c>
      <c r="E117" s="2">
        <v>6.9445611836407304</v>
      </c>
      <c r="F117" s="2">
        <v>7.3145218725338301</v>
      </c>
      <c r="G117" s="2">
        <v>7.3285410784809324</v>
      </c>
      <c r="H117" s="2">
        <v>7.6457265711229017</v>
      </c>
    </row>
    <row r="118" spans="1:8" x14ac:dyDescent="0.2">
      <c r="A118" s="16">
        <f>DATE(2021,2,22)</f>
        <v>44249</v>
      </c>
      <c r="B118" s="2">
        <v>11.530203989510568</v>
      </c>
      <c r="C118" s="2">
        <v>10.554853037151135</v>
      </c>
      <c r="D118" s="2">
        <v>1.3332387273992552</v>
      </c>
      <c r="E118" s="2">
        <v>7.0097461779340184</v>
      </c>
      <c r="F118" s="2">
        <v>7.3831569859775348</v>
      </c>
      <c r="G118" s="2">
        <v>7.3973071503264256</v>
      </c>
      <c r="H118" s="2">
        <v>7.717459877170163</v>
      </c>
    </row>
    <row r="119" spans="1:8" x14ac:dyDescent="0.2">
      <c r="A119" s="16">
        <f>DATE(2021,2,23)</f>
        <v>44250</v>
      </c>
      <c r="B119" s="2">
        <v>11.811001062089765</v>
      </c>
      <c r="C119" s="2">
        <v>13.066610094501009</v>
      </c>
      <c r="D119" s="2">
        <v>1.3448091044478971</v>
      </c>
      <c r="E119" s="2">
        <v>7.0749709038736119</v>
      </c>
      <c r="F119" s="2">
        <v>7.4518359963581471</v>
      </c>
      <c r="G119" s="2">
        <v>7.466117281026996</v>
      </c>
      <c r="H119" s="2">
        <v>7.7892409850889974</v>
      </c>
    </row>
    <row r="120" spans="1:8" x14ac:dyDescent="0.2">
      <c r="A120" s="16">
        <f>DATE(2021,2,24)</f>
        <v>44251</v>
      </c>
      <c r="B120" s="2">
        <v>11.925573648719402</v>
      </c>
      <c r="C120" s="2">
        <v>13.498672814245172</v>
      </c>
      <c r="D120" s="2">
        <v>1.3563808026190838</v>
      </c>
      <c r="E120" s="2">
        <v>7.1402353856768297</v>
      </c>
      <c r="F120" s="2">
        <v>7.5205589317508306</v>
      </c>
      <c r="G120" s="2">
        <v>7.534971498811438</v>
      </c>
      <c r="H120" s="2">
        <v>7.8610699267337658</v>
      </c>
    </row>
    <row r="121" spans="1:8" x14ac:dyDescent="0.2">
      <c r="A121" s="16">
        <f>DATE(2021,2,25)</f>
        <v>44252</v>
      </c>
      <c r="B121" s="2">
        <v>8.6036321824605633</v>
      </c>
      <c r="C121" s="2">
        <v>10.151226858145979</v>
      </c>
      <c r="D121" s="2">
        <v>1.36795382206365</v>
      </c>
      <c r="E121" s="2">
        <v>7.2055396475756872</v>
      </c>
      <c r="F121" s="2">
        <v>7.5893258202486944</v>
      </c>
      <c r="G121" s="2">
        <v>7.603869831926624</v>
      </c>
      <c r="H121" s="2">
        <v>7.9329467339800619</v>
      </c>
    </row>
    <row r="122" spans="1:8" x14ac:dyDescent="0.2">
      <c r="A122" s="16">
        <f>DATE(2021,2,26)</f>
        <v>44253</v>
      </c>
      <c r="B122" s="2">
        <v>7.6498680615198156</v>
      </c>
      <c r="C122" s="2">
        <v>7.9716906288842759</v>
      </c>
      <c r="D122" s="2">
        <v>1.379528162932453</v>
      </c>
      <c r="E122" s="2">
        <v>7.2708837138170326</v>
      </c>
      <c r="F122" s="2">
        <v>7.6581366899628236</v>
      </c>
      <c r="G122" s="2">
        <v>7.6728123086375</v>
      </c>
      <c r="H122" s="2">
        <v>8.0048714387247024</v>
      </c>
    </row>
    <row r="123" spans="1:8" x14ac:dyDescent="0.2">
      <c r="A123" s="16">
        <f>DATE(2021,3,1)</f>
        <v>44256</v>
      </c>
      <c r="B123" s="2">
        <v>8.592296294313595</v>
      </c>
      <c r="C123" s="2">
        <v>8.2657311326055147</v>
      </c>
      <c r="D123" s="2">
        <v>1.3911038253763941</v>
      </c>
      <c r="E123" s="2">
        <v>7.327532557678107</v>
      </c>
      <c r="F123" s="2">
        <v>7.7182247208290811</v>
      </c>
      <c r="G123" s="2">
        <v>7.7330309040052336</v>
      </c>
      <c r="H123" s="2">
        <v>8.0680487536126666</v>
      </c>
    </row>
    <row r="124" spans="1:8" x14ac:dyDescent="0.2">
      <c r="A124" s="16">
        <f>DATE(2021,3,2)</f>
        <v>44257</v>
      </c>
      <c r="B124" s="2">
        <v>8.6835562360173313</v>
      </c>
      <c r="C124" s="2">
        <v>9.4481044415856132</v>
      </c>
      <c r="D124" s="2">
        <v>1.4026808095463528</v>
      </c>
      <c r="E124" s="2">
        <v>7.3842113173131496</v>
      </c>
      <c r="F124" s="2">
        <v>7.778346289071747</v>
      </c>
      <c r="G124" s="2">
        <v>7.7932831780626044</v>
      </c>
      <c r="H124" s="2">
        <v>8.1312630239922079</v>
      </c>
    </row>
    <row r="125" spans="1:8" x14ac:dyDescent="0.2">
      <c r="A125" s="16">
        <f>DATE(2021,3,3)</f>
        <v>44258</v>
      </c>
      <c r="B125" s="2">
        <v>7.9922758150970497</v>
      </c>
      <c r="C125" s="2">
        <v>9.0989276637400529</v>
      </c>
      <c r="D125" s="2">
        <v>1.4142591155932527</v>
      </c>
      <c r="E125" s="2">
        <v>7.4409200085204352</v>
      </c>
      <c r="F125" s="2">
        <v>7.8385014134092712</v>
      </c>
      <c r="G125" s="2">
        <v>7.853569149645212</v>
      </c>
      <c r="H125" s="2">
        <v>8.1945142714803918</v>
      </c>
    </row>
    <row r="126" spans="1:8" x14ac:dyDescent="0.2">
      <c r="A126" s="16">
        <f>DATE(2021,3,4)</f>
        <v>44259</v>
      </c>
      <c r="B126" s="2">
        <v>6.8142048771462571</v>
      </c>
      <c r="C126" s="2">
        <v>10.57690165931835</v>
      </c>
      <c r="D126" s="2">
        <v>1.4258387436680398</v>
      </c>
      <c r="E126" s="2">
        <v>7.4976586471065643</v>
      </c>
      <c r="F126" s="2">
        <v>7.8986901125705833</v>
      </c>
      <c r="G126" s="2">
        <v>7.9138888375992256</v>
      </c>
      <c r="H126" s="2">
        <v>8.2578025177069367</v>
      </c>
    </row>
    <row r="127" spans="1:8" x14ac:dyDescent="0.2">
      <c r="A127" s="16">
        <f>DATE(2021,3,5)</f>
        <v>44260</v>
      </c>
      <c r="B127" s="2">
        <v>7.9581656365269371</v>
      </c>
      <c r="C127" s="2">
        <v>13.041853230358713</v>
      </c>
      <c r="D127" s="2">
        <v>1.4374196939216599</v>
      </c>
      <c r="E127" s="2">
        <v>7.5544272488864861</v>
      </c>
      <c r="F127" s="2">
        <v>7.9589124052950488</v>
      </c>
      <c r="G127" s="2">
        <v>7.9742422607813168</v>
      </c>
      <c r="H127" s="2">
        <v>8.3211277843141964</v>
      </c>
    </row>
    <row r="128" spans="1:8" x14ac:dyDescent="0.2">
      <c r="A128" s="16">
        <f>DATE(2021,3,8)</f>
        <v>44263</v>
      </c>
      <c r="B128" s="2">
        <v>1.3016983180282216</v>
      </c>
      <c r="C128" s="2">
        <v>8.5372912654388955</v>
      </c>
      <c r="D128" s="2">
        <v>1.4490019665050591</v>
      </c>
      <c r="E128" s="2">
        <v>7.6112258296835211</v>
      </c>
      <c r="F128" s="2">
        <v>8.0191683103324696</v>
      </c>
      <c r="G128" s="2">
        <v>8.0346294380587278</v>
      </c>
      <c r="H128" s="2">
        <v>8.3844900929572095</v>
      </c>
    </row>
    <row r="129" spans="1:8" x14ac:dyDescent="0.2">
      <c r="A129" s="16">
        <f>DATE(2021,3,9)</f>
        <v>44264</v>
      </c>
      <c r="B129" s="2">
        <v>2.9677660225963853</v>
      </c>
      <c r="C129" s="2">
        <v>9.2428471747885386</v>
      </c>
      <c r="D129" s="2">
        <v>1.4605855615692498</v>
      </c>
      <c r="E129" s="2">
        <v>7.6680544053293387</v>
      </c>
      <c r="F129" s="2">
        <v>8.0794578464431499</v>
      </c>
      <c r="G129" s="2">
        <v>8.0950503883092448</v>
      </c>
      <c r="H129" s="2">
        <v>8.4478894653036605</v>
      </c>
    </row>
    <row r="130" spans="1:8" x14ac:dyDescent="0.2">
      <c r="A130" s="16">
        <f>DATE(2021,3,10)</f>
        <v>44265</v>
      </c>
      <c r="B130" s="2">
        <v>3.2804409509202159</v>
      </c>
      <c r="C130" s="2">
        <v>10.661602908337976</v>
      </c>
      <c r="D130" s="2">
        <v>1.4721704792652224</v>
      </c>
      <c r="E130" s="2">
        <v>7.724912991663957</v>
      </c>
      <c r="F130" s="2">
        <v>8.1397810323978526</v>
      </c>
      <c r="G130" s="2">
        <v>8.1555051304212025</v>
      </c>
      <c r="H130" s="2">
        <v>8.5113259230339189</v>
      </c>
    </row>
    <row r="131" spans="1:8" x14ac:dyDescent="0.2">
      <c r="A131" s="16">
        <f>DATE(2021,3,11)</f>
        <v>44266</v>
      </c>
      <c r="B131" s="2">
        <v>5.817243787353199</v>
      </c>
      <c r="C131" s="2">
        <v>12.82748017807287</v>
      </c>
      <c r="D131" s="2">
        <v>1.4837567197440116</v>
      </c>
      <c r="E131" s="2">
        <v>7.7818016045357652</v>
      </c>
      <c r="F131" s="2">
        <v>8.2001378869777994</v>
      </c>
      <c r="G131" s="2">
        <v>8.2159936832935099</v>
      </c>
      <c r="H131" s="2">
        <v>8.5747994878410339</v>
      </c>
    </row>
    <row r="132" spans="1:8" x14ac:dyDescent="0.2">
      <c r="A132" s="16">
        <f>DATE(2021,3,12)</f>
        <v>44267</v>
      </c>
      <c r="B132" s="2">
        <v>4.8073963608713299</v>
      </c>
      <c r="C132" s="2">
        <v>12.019560572039657</v>
      </c>
      <c r="D132" s="2">
        <v>1.4953442831566299</v>
      </c>
      <c r="E132" s="2">
        <v>7.8387202598015238</v>
      </c>
      <c r="F132" s="2">
        <v>8.2605284289747125</v>
      </c>
      <c r="G132" s="2">
        <v>8.2765160658356365</v>
      </c>
      <c r="H132" s="2">
        <v>8.6383101814307306</v>
      </c>
    </row>
    <row r="133" spans="1:8" x14ac:dyDescent="0.2">
      <c r="A133" s="16">
        <f>DATE(2021,3,15)</f>
        <v>44270</v>
      </c>
      <c r="B133" s="2">
        <v>5.5197272815998621</v>
      </c>
      <c r="C133" s="2">
        <v>12.696954689836204</v>
      </c>
      <c r="D133" s="2">
        <v>1.5069331696541566</v>
      </c>
      <c r="E133" s="2">
        <v>7.8956689733263641</v>
      </c>
      <c r="F133" s="2">
        <v>8.3209526771908173</v>
      </c>
      <c r="G133" s="2">
        <v>8.3370722969676514</v>
      </c>
      <c r="H133" s="2">
        <v>8.7018580255214584</v>
      </c>
    </row>
    <row r="134" spans="1:8" x14ac:dyDescent="0.2">
      <c r="A134" s="16">
        <f>DATE(2021,3,16)</f>
        <v>44271</v>
      </c>
      <c r="B134" s="2">
        <v>5.3196532514874439</v>
      </c>
      <c r="C134" s="2">
        <v>11.880596358807981</v>
      </c>
      <c r="D134" s="2">
        <v>1.5185233793876485</v>
      </c>
      <c r="E134" s="2">
        <v>7.9526477609838109</v>
      </c>
      <c r="F134" s="2">
        <v>8.3814106504388022</v>
      </c>
      <c r="G134" s="2">
        <v>8.3976623956201877</v>
      </c>
      <c r="H134" s="2">
        <v>8.7654430418443674</v>
      </c>
    </row>
    <row r="135" spans="1:8" x14ac:dyDescent="0.2">
      <c r="A135" s="16">
        <f>DATE(2021,3,17)</f>
        <v>44272</v>
      </c>
      <c r="B135" s="2">
        <v>6.0030636937742132</v>
      </c>
      <c r="C135" s="2">
        <v>14.363799125767773</v>
      </c>
      <c r="D135" s="2">
        <v>1.5301149125082292</v>
      </c>
      <c r="E135" s="2">
        <v>8.0096566386557377</v>
      </c>
      <c r="F135" s="2">
        <v>8.4419023675418536</v>
      </c>
      <c r="G135" s="2">
        <v>8.4582863807344477</v>
      </c>
      <c r="H135" s="2">
        <v>8.8290652521432875</v>
      </c>
    </row>
    <row r="136" spans="1:8" x14ac:dyDescent="0.2">
      <c r="A136" s="16">
        <f>DATE(2021,3,18)</f>
        <v>44273</v>
      </c>
      <c r="B136" s="2">
        <v>2.8198266401577854</v>
      </c>
      <c r="C136" s="2">
        <v>12.681931796850886</v>
      </c>
      <c r="D136" s="2">
        <v>1.5417077691669334</v>
      </c>
      <c r="E136" s="2">
        <v>8.0666956222324124</v>
      </c>
      <c r="F136" s="2">
        <v>8.5024278473336814</v>
      </c>
      <c r="G136" s="2">
        <v>8.5189442712622299</v>
      </c>
      <c r="H136" s="2">
        <v>8.8927246781747673</v>
      </c>
    </row>
    <row r="137" spans="1:8" x14ac:dyDescent="0.2">
      <c r="A137" s="16">
        <f>DATE(2021,3,19)</f>
        <v>44274</v>
      </c>
      <c r="B137" s="2">
        <v>4.3910085093374018</v>
      </c>
      <c r="C137" s="2">
        <v>14.042087454039676</v>
      </c>
      <c r="D137" s="2">
        <v>1.5562571949044868</v>
      </c>
      <c r="E137" s="2">
        <v>8.1237647276125582</v>
      </c>
      <c r="F137" s="2">
        <v>8.5629871086585254</v>
      </c>
      <c r="G137" s="2">
        <v>8.5796360861660084</v>
      </c>
      <c r="H137" s="2">
        <v>8.9564213417081753</v>
      </c>
    </row>
    <row r="138" spans="1:8" x14ac:dyDescent="0.2">
      <c r="A138" s="16">
        <f>DATE(2021,3,22)</f>
        <v>44277</v>
      </c>
      <c r="B138" s="2">
        <v>4.0299105661144141</v>
      </c>
      <c r="C138" s="2">
        <v>12.822672067319886</v>
      </c>
      <c r="D138" s="2">
        <v>1.5708087053596831</v>
      </c>
      <c r="E138" s="2">
        <v>8.1808639707032125</v>
      </c>
      <c r="F138" s="2">
        <v>8.6235801703711257</v>
      </c>
      <c r="G138" s="2">
        <v>8.6403618444187646</v>
      </c>
      <c r="H138" s="2">
        <v>9.0201552645254868</v>
      </c>
    </row>
    <row r="139" spans="1:8" x14ac:dyDescent="0.2">
      <c r="A139" s="16">
        <f>DATE(2021,3,23)</f>
        <v>44278</v>
      </c>
      <c r="B139" s="2">
        <v>3.1837431006358941</v>
      </c>
      <c r="C139" s="2">
        <v>11.137811934771079</v>
      </c>
      <c r="D139" s="2">
        <v>1.5853623008312168</v>
      </c>
      <c r="E139" s="2">
        <v>8.2379933674198593</v>
      </c>
      <c r="F139" s="2">
        <v>8.6842070513367222</v>
      </c>
      <c r="G139" s="2">
        <v>8.7011215650041329</v>
      </c>
      <c r="H139" s="2">
        <v>9.0839264684214882</v>
      </c>
    </row>
    <row r="140" spans="1:8" x14ac:dyDescent="0.2">
      <c r="A140" s="16">
        <f>DATE(2021,3,24)</f>
        <v>44279</v>
      </c>
      <c r="B140" s="2">
        <v>0.52648740499281477</v>
      </c>
      <c r="C140" s="2">
        <v>9.9626606043913704</v>
      </c>
      <c r="D140" s="2">
        <v>1.5999179816178266</v>
      </c>
      <c r="E140" s="2">
        <v>8.2951529336863672</v>
      </c>
      <c r="F140" s="2">
        <v>8.7448677704311084</v>
      </c>
      <c r="G140" s="2">
        <v>8.7619152669163416</v>
      </c>
      <c r="H140" s="2">
        <v>9.1477349752037131</v>
      </c>
    </row>
    <row r="141" spans="1:8" x14ac:dyDescent="0.2">
      <c r="A141" s="16">
        <f>DATE(2021,3,25)</f>
        <v>44280</v>
      </c>
      <c r="B141" s="2">
        <v>2.6524223097757815</v>
      </c>
      <c r="C141" s="2">
        <v>11.616758640592106</v>
      </c>
      <c r="D141" s="2">
        <v>1.6144757480183847</v>
      </c>
      <c r="E141" s="2">
        <v>8.3523426854350102</v>
      </c>
      <c r="F141" s="2">
        <v>8.8055623465406185</v>
      </c>
      <c r="G141" s="2">
        <v>8.8227429691602808</v>
      </c>
      <c r="H141" s="2">
        <v>9.211580806692421</v>
      </c>
    </row>
    <row r="142" spans="1:8" x14ac:dyDescent="0.2">
      <c r="A142" s="16">
        <f>DATE(2021,3,26)</f>
        <v>44281</v>
      </c>
      <c r="B142" s="2">
        <v>2.7515217865231589</v>
      </c>
      <c r="C142" s="2">
        <v>12.628149643714147</v>
      </c>
      <c r="D142" s="2">
        <v>1.629035600331652</v>
      </c>
      <c r="E142" s="2">
        <v>8.409562638606527</v>
      </c>
      <c r="F142" s="2">
        <v>8.8662907985621384</v>
      </c>
      <c r="G142" s="2">
        <v>8.8836046907514685</v>
      </c>
      <c r="H142" s="2">
        <v>9.2754639847206786</v>
      </c>
    </row>
    <row r="143" spans="1:8" x14ac:dyDescent="0.2">
      <c r="A143" s="16">
        <f>DATE(2021,3,29)</f>
        <v>44284</v>
      </c>
      <c r="B143" s="2">
        <v>1.9159573884923065</v>
      </c>
      <c r="C143" s="2">
        <v>13.254283413401513</v>
      </c>
      <c r="D143" s="2">
        <v>1.6435975388565227</v>
      </c>
      <c r="E143" s="2">
        <v>8.4668128091499604</v>
      </c>
      <c r="F143" s="2">
        <v>8.9270531454030309</v>
      </c>
      <c r="G143" s="2">
        <v>8.9445004507159975</v>
      </c>
      <c r="H143" s="2">
        <v>9.3393845311342538</v>
      </c>
    </row>
    <row r="144" spans="1:8" x14ac:dyDescent="0.2">
      <c r="A144" s="16">
        <f>DATE(2021,3,30)</f>
        <v>44285</v>
      </c>
      <c r="B144" s="2">
        <v>3.6776667371651861</v>
      </c>
      <c r="C144" s="2">
        <v>14.658398940331674</v>
      </c>
      <c r="D144" s="2">
        <v>1.6581615638919356</v>
      </c>
      <c r="E144" s="2">
        <v>8.5240932130228533</v>
      </c>
      <c r="F144" s="2">
        <v>8.9878494059812528</v>
      </c>
      <c r="G144" s="2">
        <v>9.0054302680906417</v>
      </c>
      <c r="H144" s="2">
        <v>9.403342467791731</v>
      </c>
    </row>
    <row r="145" spans="1:8" x14ac:dyDescent="0.2">
      <c r="A145" s="16">
        <f>DATE(2021,3,31)</f>
        <v>44286</v>
      </c>
      <c r="B145" s="2">
        <v>3.7027009981638104</v>
      </c>
      <c r="C145" s="2">
        <v>14.446498630718786</v>
      </c>
      <c r="D145" s="2">
        <v>1.6727276757368514</v>
      </c>
      <c r="E145" s="2">
        <v>8.5814038661912395</v>
      </c>
      <c r="F145" s="2">
        <v>9.0486795992253732</v>
      </c>
      <c r="G145" s="2">
        <v>9.0663941619228527</v>
      </c>
      <c r="H145" s="2">
        <v>9.467337816564525</v>
      </c>
    </row>
    <row r="146" spans="1:8" x14ac:dyDescent="0.2">
      <c r="A146" s="16">
        <f>DATE(2021,4,1)</f>
        <v>44287</v>
      </c>
      <c r="B146" s="2">
        <v>3.9421463562162584</v>
      </c>
      <c r="C146" s="2">
        <v>13.091975331840633</v>
      </c>
      <c r="D146" s="2">
        <v>1.6872958746902755</v>
      </c>
      <c r="E146" s="2">
        <v>8.6189010726151594</v>
      </c>
      <c r="F146" s="2">
        <v>9.0896140369671095</v>
      </c>
      <c r="G146" s="2">
        <v>9.1074591840128782</v>
      </c>
      <c r="H146" s="2">
        <v>9.5113638422722477</v>
      </c>
    </row>
    <row r="147" spans="1:8" x14ac:dyDescent="0.2">
      <c r="A147" s="16">
        <f>DATE(2021,4,5)</f>
        <v>44291</v>
      </c>
      <c r="B147" s="2">
        <v>5.4481621680079639</v>
      </c>
      <c r="C147" s="2">
        <v>15.314627558344274</v>
      </c>
      <c r="D147" s="2">
        <v>1.7018661610512797</v>
      </c>
      <c r="E147" s="2">
        <v>8.6564112282222716</v>
      </c>
      <c r="F147" s="2">
        <v>9.1305638405821288</v>
      </c>
      <c r="G147" s="2">
        <v>9.1485396676577846</v>
      </c>
      <c r="H147" s="2">
        <v>9.5554075745486688</v>
      </c>
    </row>
    <row r="148" spans="1:8" x14ac:dyDescent="0.2">
      <c r="A148" s="16">
        <f>DATE(2021,4,6)</f>
        <v>44292</v>
      </c>
      <c r="B148" s="2">
        <v>6.397514142957883</v>
      </c>
      <c r="C148" s="2">
        <v>15.295424552745175</v>
      </c>
      <c r="D148" s="2">
        <v>1.716438535118936</v>
      </c>
      <c r="E148" s="2">
        <v>8.6939343374844213</v>
      </c>
      <c r="F148" s="2">
        <v>9.1715290158384413</v>
      </c>
      <c r="G148" s="2">
        <v>9.1896356186790698</v>
      </c>
      <c r="H148" s="2">
        <v>9.5994690205151176</v>
      </c>
    </row>
    <row r="149" spans="1:8" x14ac:dyDescent="0.2">
      <c r="A149" s="16">
        <f>DATE(2021,4,7)</f>
        <v>44293</v>
      </c>
      <c r="B149" s="2">
        <v>6.5648212402415584</v>
      </c>
      <c r="C149" s="2">
        <v>15.417795877643647</v>
      </c>
      <c r="D149" s="2">
        <v>1.7310129971923827</v>
      </c>
      <c r="E149" s="2">
        <v>8.7314704048749636</v>
      </c>
      <c r="F149" s="2">
        <v>9.212509568506233</v>
      </c>
      <c r="G149" s="2">
        <v>9.2307470429004113</v>
      </c>
      <c r="H149" s="2">
        <v>9.6435481872957585</v>
      </c>
    </row>
    <row r="150" spans="1:8" x14ac:dyDescent="0.2">
      <c r="A150" s="16">
        <f>DATE(2021,4,8)</f>
        <v>44294</v>
      </c>
      <c r="B150" s="2">
        <v>8.2028743184914266</v>
      </c>
      <c r="C150" s="2">
        <v>16.094512934946415</v>
      </c>
      <c r="D150" s="2">
        <v>1.7455895475708028</v>
      </c>
      <c r="E150" s="2">
        <v>8.7690194348688308</v>
      </c>
      <c r="F150" s="2">
        <v>9.2535055043578165</v>
      </c>
      <c r="G150" s="2">
        <v>9.2718739461476805</v>
      </c>
      <c r="H150" s="2">
        <v>9.6876450820176032</v>
      </c>
    </row>
    <row r="151" spans="1:8" x14ac:dyDescent="0.2">
      <c r="A151" s="16">
        <f>DATE(2021,4,9)</f>
        <v>44295</v>
      </c>
      <c r="B151" s="2">
        <v>7.9023917372666563</v>
      </c>
      <c r="C151" s="2">
        <v>15.463247242965572</v>
      </c>
      <c r="D151" s="2">
        <v>1.7601681865534236</v>
      </c>
      <c r="E151" s="2">
        <v>8.8065814319425062</v>
      </c>
      <c r="F151" s="2">
        <v>9.2945168291677103</v>
      </c>
      <c r="G151" s="2">
        <v>9.3130163342489691</v>
      </c>
      <c r="H151" s="2">
        <v>9.7317597118105734</v>
      </c>
    </row>
    <row r="152" spans="1:8" x14ac:dyDescent="0.2">
      <c r="A152" s="16">
        <f>DATE(2021,4,12)</f>
        <v>44298</v>
      </c>
      <c r="B152" s="2">
        <v>9.0845144685117063</v>
      </c>
      <c r="C152" s="2">
        <v>16.583674422999795</v>
      </c>
      <c r="D152" s="2">
        <v>1.7747489144395168</v>
      </c>
      <c r="E152" s="2">
        <v>8.8441564005739881</v>
      </c>
      <c r="F152" s="2">
        <v>9.3355435487125771</v>
      </c>
      <c r="G152" s="2">
        <v>9.3541742130345273</v>
      </c>
      <c r="H152" s="2">
        <v>9.7758920838074257</v>
      </c>
    </row>
    <row r="153" spans="1:8" x14ac:dyDescent="0.2">
      <c r="A153" s="16">
        <f>DATE(2021,4,13)</f>
        <v>44299</v>
      </c>
      <c r="B153" s="2">
        <v>8.9332530069893714</v>
      </c>
      <c r="C153" s="2">
        <v>17.059961949200321</v>
      </c>
      <c r="D153" s="2">
        <v>1.7893317315283763</v>
      </c>
      <c r="E153" s="2">
        <v>8.8817443452428488</v>
      </c>
      <c r="F153" s="2">
        <v>9.3765856687712645</v>
      </c>
      <c r="G153" s="2">
        <v>9.3953475883368007</v>
      </c>
      <c r="H153" s="2">
        <v>9.8200422051437855</v>
      </c>
    </row>
    <row r="154" spans="1:8" x14ac:dyDescent="0.2">
      <c r="A154" s="16">
        <f>DATE(2021,4,14)</f>
        <v>44300</v>
      </c>
      <c r="B154" s="2">
        <v>8.5023600274719335</v>
      </c>
      <c r="C154" s="2">
        <v>18.038804986266022</v>
      </c>
      <c r="D154" s="2">
        <v>1.8039166381193628</v>
      </c>
      <c r="E154" s="2">
        <v>8.9193452704302114</v>
      </c>
      <c r="F154" s="2">
        <v>9.4176431951247928</v>
      </c>
      <c r="G154" s="2">
        <v>9.4365364659904536</v>
      </c>
      <c r="H154" s="2">
        <v>9.8642100829581469</v>
      </c>
    </row>
    <row r="155" spans="1:8" x14ac:dyDescent="0.2">
      <c r="A155" s="16">
        <f>DATE(2021,4,15)</f>
        <v>44301</v>
      </c>
      <c r="B155" s="2">
        <v>9.0299887564365697</v>
      </c>
      <c r="C155" s="2">
        <v>18.437181493326626</v>
      </c>
      <c r="D155" s="2">
        <v>1.818503634511881</v>
      </c>
      <c r="E155" s="2">
        <v>8.9569591806186946</v>
      </c>
      <c r="F155" s="2">
        <v>9.4587161335562886</v>
      </c>
      <c r="G155" s="2">
        <v>9.4777408518323281</v>
      </c>
      <c r="H155" s="2">
        <v>9.9083957243918608</v>
      </c>
    </row>
    <row r="156" spans="1:8" x14ac:dyDescent="0.2">
      <c r="A156" s="16">
        <f>DATE(2021,4,16)</f>
        <v>44302</v>
      </c>
      <c r="B156" s="2">
        <v>8.7042255696542679</v>
      </c>
      <c r="C156" s="2">
        <v>18.842691666749278</v>
      </c>
      <c r="D156" s="2">
        <v>1.8330927210053582</v>
      </c>
      <c r="E156" s="2">
        <v>8.9945860802925548</v>
      </c>
      <c r="F156" s="2">
        <v>9.4998044898511704</v>
      </c>
      <c r="G156" s="2">
        <v>9.5189607517015098</v>
      </c>
      <c r="H156" s="2">
        <v>9.9525991365892352</v>
      </c>
    </row>
    <row r="157" spans="1:8" x14ac:dyDescent="0.2">
      <c r="A157" s="16">
        <f>DATE(2021,4,19)</f>
        <v>44305</v>
      </c>
      <c r="B157" s="2">
        <v>7.4146378980705308</v>
      </c>
      <c r="C157" s="2">
        <v>18.665920003045834</v>
      </c>
      <c r="D157" s="2">
        <v>1.847683897899266</v>
      </c>
      <c r="E157" s="2">
        <v>9.0322259739375124</v>
      </c>
      <c r="F157" s="2">
        <v>9.5409082697969225</v>
      </c>
      <c r="G157" s="2">
        <v>9.5601961714392178</v>
      </c>
      <c r="H157" s="2">
        <v>9.9968203266973745</v>
      </c>
    </row>
    <row r="158" spans="1:8" x14ac:dyDescent="0.2">
      <c r="A158" s="16">
        <f>DATE(2021,4,20)</f>
        <v>44306</v>
      </c>
      <c r="B158" s="2">
        <v>6.6408640467371596</v>
      </c>
      <c r="C158" s="2">
        <v>17.810478600325652</v>
      </c>
      <c r="D158" s="2">
        <v>1.8622771654931425</v>
      </c>
      <c r="E158" s="2">
        <v>9.0698788660408702</v>
      </c>
      <c r="F158" s="2">
        <v>9.5820274791832425</v>
      </c>
      <c r="G158" s="2">
        <v>9.601447116888906</v>
      </c>
      <c r="H158" s="2">
        <v>10.041059301866252</v>
      </c>
    </row>
    <row r="159" spans="1:8" x14ac:dyDescent="0.2">
      <c r="A159" s="16">
        <f>DATE(2021,4,22)</f>
        <v>44308</v>
      </c>
      <c r="B159" s="2">
        <v>5.3179493424006186</v>
      </c>
      <c r="C159" s="2">
        <v>17.132917670523362</v>
      </c>
      <c r="D159" s="2">
        <v>1.876872524086548</v>
      </c>
      <c r="E159" s="2">
        <v>9.1075447610914804</v>
      </c>
      <c r="F159" s="2">
        <v>9.6231621238020093</v>
      </c>
      <c r="G159" s="2">
        <v>9.6427135938962127</v>
      </c>
      <c r="H159" s="2">
        <v>10.085316069248741</v>
      </c>
    </row>
    <row r="160" spans="1:8" x14ac:dyDescent="0.2">
      <c r="A160" s="16">
        <f>DATE(2021,4,23)</f>
        <v>44309</v>
      </c>
      <c r="B160" s="2">
        <v>7.1471210649554084</v>
      </c>
      <c r="C160" s="2">
        <v>18.269770926885045</v>
      </c>
      <c r="D160" s="2">
        <v>1.8914699739790874</v>
      </c>
      <c r="E160" s="2">
        <v>9.145223663579749</v>
      </c>
      <c r="F160" s="2">
        <v>9.6643122094472567</v>
      </c>
      <c r="G160" s="2">
        <v>9.6839956083090151</v>
      </c>
      <c r="H160" s="2">
        <v>10.129590636000586</v>
      </c>
    </row>
    <row r="161" spans="1:8" x14ac:dyDescent="0.2">
      <c r="A161" s="16">
        <f>DATE(2021,4,26)</f>
        <v>44312</v>
      </c>
      <c r="B161" s="2">
        <v>6.861950366846048</v>
      </c>
      <c r="C161" s="2">
        <v>18.333110426702181</v>
      </c>
      <c r="D161" s="2">
        <v>1.9060695154704099</v>
      </c>
      <c r="E161" s="2">
        <v>9.1829155779976404</v>
      </c>
      <c r="F161" s="2">
        <v>9.7054777419151925</v>
      </c>
      <c r="G161" s="2">
        <v>9.7252931659773445</v>
      </c>
      <c r="H161" s="2">
        <v>10.173883009280416</v>
      </c>
    </row>
    <row r="162" spans="1:8" x14ac:dyDescent="0.2">
      <c r="A162" s="16">
        <f>DATE(2021,4,27)</f>
        <v>44313</v>
      </c>
      <c r="B162" s="2">
        <v>6.4848931482493377</v>
      </c>
      <c r="C162" s="2">
        <v>17.149490933914691</v>
      </c>
      <c r="D162" s="2">
        <v>1.9206711488602313</v>
      </c>
      <c r="E162" s="2">
        <v>9.2206205088386497</v>
      </c>
      <c r="F162" s="2">
        <v>9.7466587270042204</v>
      </c>
      <c r="G162" s="2">
        <v>9.7666062727534531</v>
      </c>
      <c r="H162" s="2">
        <v>10.218193196249725</v>
      </c>
    </row>
    <row r="163" spans="1:8" x14ac:dyDescent="0.2">
      <c r="A163" s="16">
        <f>DATE(2021,4,28)</f>
        <v>44314</v>
      </c>
      <c r="B163" s="2">
        <v>6.8469699460816944</v>
      </c>
      <c r="C163" s="2">
        <v>18.782433282802401</v>
      </c>
      <c r="D163" s="2">
        <v>1.9352748744482673</v>
      </c>
      <c r="E163" s="2">
        <v>9.2583384605978267</v>
      </c>
      <c r="F163" s="2">
        <v>9.7878551705149022</v>
      </c>
      <c r="G163" s="2">
        <v>9.8079349344917919</v>
      </c>
      <c r="H163" s="2">
        <v>10.262521204072916</v>
      </c>
    </row>
    <row r="164" spans="1:8" x14ac:dyDescent="0.2">
      <c r="A164" s="16">
        <f>DATE(2021,4,29)</f>
        <v>44315</v>
      </c>
      <c r="B164" s="2">
        <v>6.1811310468369074</v>
      </c>
      <c r="C164" s="2">
        <v>17.814168089393199</v>
      </c>
      <c r="D164" s="2">
        <v>1.9498806925343004</v>
      </c>
      <c r="E164" s="2">
        <v>9.2960694377717914</v>
      </c>
      <c r="F164" s="2">
        <v>9.8290670782499756</v>
      </c>
      <c r="G164" s="2">
        <v>9.849279157049029</v>
      </c>
      <c r="H164" s="2">
        <v>10.306867039917234</v>
      </c>
    </row>
    <row r="165" spans="1:8" x14ac:dyDescent="0.2">
      <c r="A165" s="16">
        <f>DATE(2021,4,30)</f>
        <v>44316</v>
      </c>
      <c r="B165" s="2">
        <v>6.2302595453342491</v>
      </c>
      <c r="C165" s="2">
        <v>16.664234809289248</v>
      </c>
      <c r="D165" s="2">
        <v>1.9644886034181797</v>
      </c>
      <c r="E165" s="2">
        <v>9.3338134448587073</v>
      </c>
      <c r="F165" s="2">
        <v>9.8702944560143724</v>
      </c>
      <c r="G165" s="2">
        <v>9.8906389462840139</v>
      </c>
      <c r="H165" s="2">
        <v>10.35123071095283</v>
      </c>
    </row>
    <row r="166" spans="1:8" x14ac:dyDescent="0.2">
      <c r="A166" s="16">
        <f>DATE(2021,5,3)</f>
        <v>44319</v>
      </c>
      <c r="B166" s="2">
        <v>6.7084789492173336</v>
      </c>
      <c r="C166" s="2">
        <v>16.97395564154769</v>
      </c>
      <c r="D166" s="2">
        <v>1.9790986073997541</v>
      </c>
      <c r="E166" s="2">
        <v>9.4005930860935774</v>
      </c>
      <c r="F166" s="2">
        <v>9.9407031937608146</v>
      </c>
      <c r="G166" s="2">
        <v>9.9611856259347995</v>
      </c>
      <c r="H166" s="2">
        <v>10.42490656155457</v>
      </c>
    </row>
    <row r="167" spans="1:8" x14ac:dyDescent="0.2">
      <c r="A167" s="16">
        <f>DATE(2021,5,4)</f>
        <v>44320</v>
      </c>
      <c r="B167" s="2">
        <v>5.5243696184080093</v>
      </c>
      <c r="C167" s="2">
        <v>15.504557745557324</v>
      </c>
      <c r="D167" s="2">
        <v>1.9937107047789393</v>
      </c>
      <c r="E167" s="2">
        <v>9.4674135154464434</v>
      </c>
      <c r="F167" s="2">
        <v>10.011157051895593</v>
      </c>
      <c r="G167" s="2">
        <v>10.031777594557022</v>
      </c>
      <c r="H167" s="2">
        <v>10.498631601738762</v>
      </c>
    </row>
    <row r="168" spans="1:8" x14ac:dyDescent="0.2">
      <c r="A168" s="16">
        <f>DATE(2021,5,5)</f>
        <v>44321</v>
      </c>
      <c r="B168" s="2">
        <v>6.8159852058565562</v>
      </c>
      <c r="C168" s="2">
        <v>17.322259109480953</v>
      </c>
      <c r="D168" s="2">
        <v>2.0083248958556732</v>
      </c>
      <c r="E168" s="2">
        <v>9.5342747578301292</v>
      </c>
      <c r="F168" s="2">
        <v>10.081656059333421</v>
      </c>
      <c r="G168" s="2">
        <v>10.102414881224941</v>
      </c>
      <c r="H168" s="2">
        <v>10.572405864346779</v>
      </c>
    </row>
    <row r="169" spans="1:8" x14ac:dyDescent="0.2">
      <c r="A169" s="16">
        <f>DATE(2021,5,6)</f>
        <v>44322</v>
      </c>
      <c r="B169" s="2">
        <v>5.9908878110655372</v>
      </c>
      <c r="C169" s="2">
        <v>17.671749886396103</v>
      </c>
      <c r="D169" s="2">
        <v>2.0229411809299602</v>
      </c>
      <c r="E169" s="2">
        <v>9.6011768381727194</v>
      </c>
      <c r="F169" s="2">
        <v>10.15220024500756</v>
      </c>
      <c r="G169" s="2">
        <v>10.173097515031436</v>
      </c>
      <c r="H169" s="2">
        <v>10.64622938224189</v>
      </c>
    </row>
    <row r="170" spans="1:8" x14ac:dyDescent="0.2">
      <c r="A170" s="16">
        <f>DATE(2021,5,7)</f>
        <v>44323</v>
      </c>
      <c r="B170" s="2">
        <v>8.2368894385052904</v>
      </c>
      <c r="C170" s="2">
        <v>19.74954060464249</v>
      </c>
      <c r="D170" s="2">
        <v>2.0405072811523484</v>
      </c>
      <c r="E170" s="2">
        <v>9.6681197814174844</v>
      </c>
      <c r="F170" s="2">
        <v>10.2227896378698</v>
      </c>
      <c r="G170" s="2">
        <v>10.243825525088113</v>
      </c>
      <c r="H170" s="2">
        <v>10.720102188309323</v>
      </c>
    </row>
    <row r="171" spans="1:8" x14ac:dyDescent="0.2">
      <c r="A171" s="16">
        <f>DATE(2021,5,10)</f>
        <v>44326</v>
      </c>
      <c r="B171" s="2">
        <v>6.510268501714167</v>
      </c>
      <c r="C171" s="2">
        <v>19.62288122995006</v>
      </c>
      <c r="D171" s="2">
        <v>2.0580764058697465</v>
      </c>
      <c r="E171" s="2">
        <v>9.7351036125229449</v>
      </c>
      <c r="F171" s="2">
        <v>10.293424266890483</v>
      </c>
      <c r="G171" s="2">
        <v>10.314598940525221</v>
      </c>
      <c r="H171" s="2">
        <v>10.794024315456262</v>
      </c>
    </row>
    <row r="172" spans="1:8" x14ac:dyDescent="0.2">
      <c r="A172" s="16">
        <f>DATE(2021,5,11)</f>
        <v>44327</v>
      </c>
      <c r="B172" s="2">
        <v>6.5787839752869059</v>
      </c>
      <c r="C172" s="2">
        <v>20.658077287534748</v>
      </c>
      <c r="D172" s="2">
        <v>2.0756485556029158</v>
      </c>
      <c r="E172" s="2">
        <v>9.8021283564628572</v>
      </c>
      <c r="F172" s="2">
        <v>10.364104161058552</v>
      </c>
      <c r="G172" s="2">
        <v>10.385417790491736</v>
      </c>
      <c r="H172" s="2">
        <v>10.867995796611861</v>
      </c>
    </row>
    <row r="173" spans="1:8" x14ac:dyDescent="0.2">
      <c r="A173" s="16">
        <f>DATE(2021,5,12)</f>
        <v>44328</v>
      </c>
      <c r="B173" s="2">
        <v>2.5227587113818339</v>
      </c>
      <c r="C173" s="2">
        <v>17.46511887366966</v>
      </c>
      <c r="D173" s="2">
        <v>2.0932237308726842</v>
      </c>
      <c r="E173" s="2">
        <v>9.8691940382262136</v>
      </c>
      <c r="F173" s="2">
        <v>10.434829349381468</v>
      </c>
      <c r="G173" s="2">
        <v>10.456282104155322</v>
      </c>
      <c r="H173" s="2">
        <v>10.942016664727229</v>
      </c>
    </row>
    <row r="174" spans="1:8" x14ac:dyDescent="0.2">
      <c r="A174" s="16">
        <f>DATE(2021,5,13)</f>
        <v>44329</v>
      </c>
      <c r="B174" s="2">
        <v>3.5748593554296488</v>
      </c>
      <c r="C174" s="2">
        <v>18.442323228091031</v>
      </c>
      <c r="D174" s="2">
        <v>2.1108019321999905</v>
      </c>
      <c r="E174" s="2">
        <v>9.936300682817345</v>
      </c>
      <c r="F174" s="2">
        <v>10.505599860885351</v>
      </c>
      <c r="G174" s="2">
        <v>10.527191910702417</v>
      </c>
      <c r="H174" s="2">
        <v>11.01608695277554</v>
      </c>
    </row>
    <row r="175" spans="1:8" x14ac:dyDescent="0.2">
      <c r="A175" s="16">
        <f>DATE(2021,5,14)</f>
        <v>44330</v>
      </c>
      <c r="B175" s="2">
        <v>4.5190126214338155</v>
      </c>
      <c r="C175" s="2">
        <v>19.595200249472299</v>
      </c>
      <c r="D175" s="2">
        <v>2.1283831601058623</v>
      </c>
      <c r="E175" s="2">
        <v>10.00344831525577</v>
      </c>
      <c r="F175" s="2">
        <v>10.576415724614874</v>
      </c>
      <c r="G175" s="2">
        <v>10.598147239338163</v>
      </c>
      <c r="H175" s="2">
        <v>11.090206693751936</v>
      </c>
    </row>
    <row r="176" spans="1:8" x14ac:dyDescent="0.2">
      <c r="A176" s="16">
        <f>DATE(2021,5,17)</f>
        <v>44333</v>
      </c>
      <c r="B176" s="2">
        <v>5.1138707376231052</v>
      </c>
      <c r="C176" s="2">
        <v>20.632427488538308</v>
      </c>
      <c r="D176" s="2">
        <v>2.1459674151113939</v>
      </c>
      <c r="E176" s="2">
        <v>10.070636960576328</v>
      </c>
      <c r="F176" s="2">
        <v>10.647276969633324</v>
      </c>
      <c r="G176" s="2">
        <v>10.669148119286431</v>
      </c>
      <c r="H176" s="2">
        <v>11.164375920673608</v>
      </c>
    </row>
    <row r="177" spans="1:8" x14ac:dyDescent="0.2">
      <c r="A177" s="16">
        <f>DATE(2021,5,18)</f>
        <v>44334</v>
      </c>
      <c r="B177" s="2">
        <v>5.0565414194389202</v>
      </c>
      <c r="C177" s="2">
        <v>20.6737281786592</v>
      </c>
      <c r="D177" s="2">
        <v>2.1635546977377906</v>
      </c>
      <c r="E177" s="2">
        <v>10.137866643829142</v>
      </c>
      <c r="F177" s="2">
        <v>10.718183625022615</v>
      </c>
      <c r="G177" s="2">
        <v>10.740194579789875</v>
      </c>
      <c r="H177" s="2">
        <v>11.238594666579772</v>
      </c>
    </row>
    <row r="178" spans="1:8" x14ac:dyDescent="0.2">
      <c r="A178" s="16">
        <f>DATE(2021,5,19)</f>
        <v>44335</v>
      </c>
      <c r="B178" s="2">
        <v>4.4115846483114174</v>
      </c>
      <c r="C178" s="2">
        <v>20.336512802870519</v>
      </c>
      <c r="D178" s="2">
        <v>2.1811450085063466</v>
      </c>
      <c r="E178" s="2">
        <v>10.205137390079644</v>
      </c>
      <c r="F178" s="2">
        <v>10.789135719883337</v>
      </c>
      <c r="G178" s="2">
        <v>10.811286650109929</v>
      </c>
      <c r="H178" s="2">
        <v>11.31286296453171</v>
      </c>
    </row>
    <row r="179" spans="1:8" x14ac:dyDescent="0.2">
      <c r="A179" s="16">
        <f>DATE(2021,5,20)</f>
        <v>44336</v>
      </c>
      <c r="B179" s="2">
        <v>5.5898786321554095</v>
      </c>
      <c r="C179" s="2">
        <v>20.39979342786209</v>
      </c>
      <c r="D179" s="2">
        <v>2.1987383479384448</v>
      </c>
      <c r="E179" s="2">
        <v>10.272449224408552</v>
      </c>
      <c r="F179" s="2">
        <v>10.860133283334662</v>
      </c>
      <c r="G179" s="2">
        <v>10.882424359526821</v>
      </c>
      <c r="H179" s="2">
        <v>11.387180847612766</v>
      </c>
    </row>
    <row r="180" spans="1:8" x14ac:dyDescent="0.2">
      <c r="A180" s="16">
        <f>DATE(2021,5,21)</f>
        <v>44337</v>
      </c>
      <c r="B180" s="2">
        <v>5.1116943315953733</v>
      </c>
      <c r="C180" s="2">
        <v>20.293504742808754</v>
      </c>
      <c r="D180" s="2">
        <v>2.2163347165555569</v>
      </c>
      <c r="E180" s="2">
        <v>10.339802171911927</v>
      </c>
      <c r="F180" s="2">
        <v>10.931176344514482</v>
      </c>
      <c r="G180" s="2">
        <v>10.953607737339532</v>
      </c>
      <c r="H180" s="2">
        <v>11.461548348928408</v>
      </c>
    </row>
    <row r="181" spans="1:8" x14ac:dyDescent="0.2">
      <c r="A181" s="16">
        <f>DATE(2021,5,24)</f>
        <v>44340</v>
      </c>
      <c r="B181" s="2">
        <v>7.3002355470251246</v>
      </c>
      <c r="C181" s="2">
        <v>21.705666495896935</v>
      </c>
      <c r="D181" s="2">
        <v>2.2339341148792213</v>
      </c>
      <c r="E181" s="2">
        <v>10.407196257701168</v>
      </c>
      <c r="F181" s="2">
        <v>11.002264932579321</v>
      </c>
      <c r="G181" s="2">
        <v>11.024836812865878</v>
      </c>
      <c r="H181" s="2">
        <v>11.53596550160616</v>
      </c>
    </row>
    <row r="182" spans="1:8" x14ac:dyDescent="0.2">
      <c r="A182" s="16">
        <f>DATE(2021,5,25)</f>
        <v>44341</v>
      </c>
      <c r="B182" s="2">
        <v>6.908166842776442</v>
      </c>
      <c r="C182" s="2">
        <v>20.681332843625611</v>
      </c>
      <c r="D182" s="2">
        <v>2.2515365434311096</v>
      </c>
      <c r="E182" s="2">
        <v>10.474631506902975</v>
      </c>
      <c r="F182" s="2">
        <v>11.073399076704415</v>
      </c>
      <c r="G182" s="2">
        <v>11.096111615442528</v>
      </c>
      <c r="H182" s="2">
        <v>11.610432338795706</v>
      </c>
    </row>
    <row r="183" spans="1:8" x14ac:dyDescent="0.2">
      <c r="A183" s="16">
        <f>DATE(2021,5,26)</f>
        <v>44342</v>
      </c>
      <c r="B183" s="2">
        <v>7.1217143359540103</v>
      </c>
      <c r="C183" s="2">
        <v>21.664012556822755</v>
      </c>
      <c r="D183" s="2">
        <v>2.2691420027329379</v>
      </c>
      <c r="E183" s="2">
        <v>10.542107944659419</v>
      </c>
      <c r="F183" s="2">
        <v>11.144578806083683</v>
      </c>
      <c r="G183" s="2">
        <v>11.167432174424929</v>
      </c>
      <c r="H183" s="2">
        <v>11.684948893668823</v>
      </c>
    </row>
    <row r="184" spans="1:8" x14ac:dyDescent="0.2">
      <c r="A184" s="16">
        <f>DATE(2021,5,27)</f>
        <v>44343</v>
      </c>
      <c r="B184" s="2">
        <v>7.1288123521297866</v>
      </c>
      <c r="C184" s="2">
        <v>22.034335209510434</v>
      </c>
      <c r="D184" s="2">
        <v>2.2867504933065552</v>
      </c>
      <c r="E184" s="2">
        <v>10.609625596127904</v>
      </c>
      <c r="F184" s="2">
        <v>11.215804149929731</v>
      </c>
      <c r="G184" s="2">
        <v>11.23879851918741</v>
      </c>
      <c r="H184" s="2">
        <v>11.759515199419468</v>
      </c>
    </row>
    <row r="185" spans="1:8" x14ac:dyDescent="0.2">
      <c r="A185" s="16">
        <f>DATE(2021,5,28)</f>
        <v>44344</v>
      </c>
      <c r="B185" s="2">
        <v>8.0057033021284205</v>
      </c>
      <c r="C185" s="2">
        <v>23.206729235560374</v>
      </c>
      <c r="D185" s="2">
        <v>2.3043620156738776</v>
      </c>
      <c r="E185" s="2">
        <v>10.677184486481227</v>
      </c>
      <c r="F185" s="2">
        <v>11.287075137473934</v>
      </c>
      <c r="G185" s="2">
        <v>11.310210679123124</v>
      </c>
      <c r="H185" s="2">
        <v>11.834131289263761</v>
      </c>
    </row>
    <row r="186" spans="1:8" x14ac:dyDescent="0.2">
      <c r="A186" s="16">
        <f>DATE(2021,5,31)</f>
        <v>44347</v>
      </c>
      <c r="B186" s="2">
        <v>9.0898377476568157</v>
      </c>
      <c r="C186" s="2">
        <v>23.848818082970858</v>
      </c>
      <c r="D186" s="2">
        <v>2.3219765703568873</v>
      </c>
      <c r="E186" s="2">
        <v>10.744784640907556</v>
      </c>
      <c r="F186" s="2">
        <v>11.358391797966384</v>
      </c>
      <c r="G186" s="2">
        <v>11.381668683644142</v>
      </c>
      <c r="H186" s="2">
        <v>11.908797196439957</v>
      </c>
    </row>
    <row r="187" spans="1:8" x14ac:dyDescent="0.2">
      <c r="A187" s="16">
        <f>DATE(2021,6,1)</f>
        <v>44348</v>
      </c>
      <c r="B187" s="2">
        <v>9.1831243626298917</v>
      </c>
      <c r="C187" s="2">
        <v>25.861669868639424</v>
      </c>
      <c r="D187" s="2">
        <v>2.3395941578777002</v>
      </c>
      <c r="E187" s="2">
        <v>10.793578276983773</v>
      </c>
      <c r="F187" s="2">
        <v>11.410801353265065</v>
      </c>
      <c r="G187" s="2">
        <v>11.434215771593358</v>
      </c>
      <c r="H187" s="2">
        <v>11.96446595935341</v>
      </c>
    </row>
    <row r="188" spans="1:8" x14ac:dyDescent="0.2">
      <c r="A188" s="16">
        <f>DATE(2021,6,2)</f>
        <v>44349</v>
      </c>
      <c r="B188" s="2">
        <v>8.6516115907642188</v>
      </c>
      <c r="C188" s="2">
        <v>27.171036176323394</v>
      </c>
      <c r="D188" s="2">
        <v>2.3572147787585429</v>
      </c>
      <c r="E188" s="2">
        <v>10.842393411308683</v>
      </c>
      <c r="F188" s="2">
        <v>11.463235574522379</v>
      </c>
      <c r="G188" s="2">
        <v>11.486787649945573</v>
      </c>
      <c r="H188" s="2">
        <v>12.020162414559522</v>
      </c>
    </row>
    <row r="189" spans="1:8" x14ac:dyDescent="0.2">
      <c r="A189" s="16">
        <f>DATE(2021,6,4)</f>
        <v>44351</v>
      </c>
      <c r="B189" s="2">
        <v>9.3096180998895264</v>
      </c>
      <c r="C189" s="2">
        <v>27.685543276774528</v>
      </c>
      <c r="D189" s="2">
        <v>2.3748384335215977</v>
      </c>
      <c r="E189" s="2">
        <v>10.891230053354306</v>
      </c>
      <c r="F189" s="2">
        <v>11.515694473347082</v>
      </c>
      <c r="G189" s="2">
        <v>11.539384330396274</v>
      </c>
      <c r="H189" s="2">
        <v>12.075886575833762</v>
      </c>
    </row>
    <row r="190" spans="1:8" x14ac:dyDescent="0.2">
      <c r="A190" s="16">
        <f>DATE(2021,6,7)</f>
        <v>44354</v>
      </c>
      <c r="B190" s="2">
        <v>10.085622410155114</v>
      </c>
      <c r="C190" s="2">
        <v>28.32383469793729</v>
      </c>
      <c r="D190" s="2">
        <v>2.3924651226893134</v>
      </c>
      <c r="E190" s="2">
        <v>10.940088212596843</v>
      </c>
      <c r="F190" s="2">
        <v>11.568178061353397</v>
      </c>
      <c r="G190" s="2">
        <v>11.592005824646456</v>
      </c>
      <c r="H190" s="2">
        <v>12.131638456958459</v>
      </c>
    </row>
    <row r="191" spans="1:8" x14ac:dyDescent="0.2">
      <c r="A191" s="16">
        <f>DATE(2021,6,8)</f>
        <v>44355</v>
      </c>
      <c r="B191" s="2">
        <v>9.2707742537415658</v>
      </c>
      <c r="C191" s="2">
        <v>27.353224323977155</v>
      </c>
      <c r="D191" s="2">
        <v>2.4100948467841388</v>
      </c>
      <c r="E191" s="2">
        <v>10.988967898516687</v>
      </c>
      <c r="F191" s="2">
        <v>11.620686350161002</v>
      </c>
      <c r="G191" s="2">
        <v>11.644652144402645</v>
      </c>
      <c r="H191" s="2">
        <v>12.187418071722789</v>
      </c>
    </row>
    <row r="192" spans="1:8" x14ac:dyDescent="0.2">
      <c r="A192" s="16">
        <f>DATE(2021,6,9)</f>
        <v>44356</v>
      </c>
      <c r="B192" s="2">
        <v>9.0603963110494234</v>
      </c>
      <c r="C192" s="2">
        <v>27.470669788471572</v>
      </c>
      <c r="D192" s="2">
        <v>2.4277276063285891</v>
      </c>
      <c r="E192" s="2">
        <v>11.037869120598408</v>
      </c>
      <c r="F192" s="2">
        <v>11.673219351395071</v>
      </c>
      <c r="G192" s="2">
        <v>11.697323301376938</v>
      </c>
      <c r="H192" s="2">
        <v>12.243225433922801</v>
      </c>
    </row>
    <row r="193" spans="1:8" x14ac:dyDescent="0.2">
      <c r="A193" s="16">
        <f>DATE(2021,6,10)</f>
        <v>44357</v>
      </c>
      <c r="B193" s="2">
        <v>9.6116660408022359</v>
      </c>
      <c r="C193" s="2">
        <v>27.636863608518514</v>
      </c>
      <c r="D193" s="2">
        <v>2.4453634018453352</v>
      </c>
      <c r="E193" s="2">
        <v>11.086791888330684</v>
      </c>
      <c r="F193" s="2">
        <v>11.725777076686184</v>
      </c>
      <c r="G193" s="2">
        <v>11.750019307286852</v>
      </c>
      <c r="H193" s="2">
        <v>12.299060557361342</v>
      </c>
    </row>
    <row r="194" spans="1:8" x14ac:dyDescent="0.2">
      <c r="A194" s="16">
        <f>DATE(2021,6,11)</f>
        <v>44358</v>
      </c>
      <c r="B194" s="2">
        <v>8.8342858666632829</v>
      </c>
      <c r="C194" s="2">
        <v>27.013634330224772</v>
      </c>
      <c r="D194" s="2">
        <v>2.4630022338571145</v>
      </c>
      <c r="E194" s="2">
        <v>11.135736211206494</v>
      </c>
      <c r="F194" s="2">
        <v>11.778359537670481</v>
      </c>
      <c r="G194" s="2">
        <v>11.802740173855565</v>
      </c>
      <c r="H194" s="2">
        <v>12.35492345584821</v>
      </c>
    </row>
    <row r="195" spans="1:8" x14ac:dyDescent="0.2">
      <c r="A195" s="16">
        <f>DATE(2021,6,14)</f>
        <v>44361</v>
      </c>
      <c r="B195" s="2">
        <v>10.251167507012116</v>
      </c>
      <c r="C195" s="2">
        <v>27.766182162831491</v>
      </c>
      <c r="D195" s="2">
        <v>2.4806441028866644</v>
      </c>
      <c r="E195" s="2">
        <v>11.184702098722864</v>
      </c>
      <c r="F195" s="2">
        <v>11.830966745989491</v>
      </c>
      <c r="G195" s="2">
        <v>11.855485912811647</v>
      </c>
      <c r="H195" s="2">
        <v>12.4108141432</v>
      </c>
    </row>
    <row r="196" spans="1:8" x14ac:dyDescent="0.2">
      <c r="A196" s="16">
        <f>DATE(2021,6,15)</f>
        <v>44362</v>
      </c>
      <c r="B196" s="2">
        <v>10.275463355631631</v>
      </c>
      <c r="C196" s="2">
        <v>27.651494002666844</v>
      </c>
      <c r="D196" s="2">
        <v>2.4982890094569665</v>
      </c>
      <c r="E196" s="2">
        <v>11.23368956038111</v>
      </c>
      <c r="F196" s="2">
        <v>11.883598713290278</v>
      </c>
      <c r="G196" s="2">
        <v>11.908256535889294</v>
      </c>
      <c r="H196" s="2">
        <v>12.466732633240252</v>
      </c>
    </row>
    <row r="197" spans="1:8" x14ac:dyDescent="0.2">
      <c r="A197" s="16">
        <f>DATE(2021,6,16)</f>
        <v>44363</v>
      </c>
      <c r="B197" s="2">
        <v>9.9529091717420535</v>
      </c>
      <c r="C197" s="2">
        <v>26.835498733062835</v>
      </c>
      <c r="D197" s="2">
        <v>2.5159369540910026</v>
      </c>
      <c r="E197" s="2">
        <v>11.282698605686692</v>
      </c>
      <c r="F197" s="2">
        <v>11.936255451225364</v>
      </c>
      <c r="G197" s="2">
        <v>11.961052054828224</v>
      </c>
      <c r="H197" s="2">
        <v>12.522678939799325</v>
      </c>
    </row>
    <row r="198" spans="1:8" x14ac:dyDescent="0.2">
      <c r="A198" s="16">
        <f>DATE(2021,6,17)</f>
        <v>44364</v>
      </c>
      <c r="B198" s="2">
        <v>10.320704704739203</v>
      </c>
      <c r="C198" s="2">
        <v>25.655774791232332</v>
      </c>
      <c r="D198" s="2">
        <v>2.5335879373118653</v>
      </c>
      <c r="E198" s="2">
        <v>11.33172924414929</v>
      </c>
      <c r="F198" s="2">
        <v>11.988936971452802</v>
      </c>
      <c r="G198" s="2">
        <v>12.013872481373689</v>
      </c>
      <c r="H198" s="2">
        <v>12.578653076714508</v>
      </c>
    </row>
    <row r="199" spans="1:8" x14ac:dyDescent="0.2">
      <c r="A199" s="16">
        <f>DATE(2021,6,18)</f>
        <v>44365</v>
      </c>
      <c r="B199" s="2">
        <v>10.76807947104037</v>
      </c>
      <c r="C199" s="2">
        <v>25.997376341524259</v>
      </c>
      <c r="D199" s="2">
        <v>2.5541831086173916</v>
      </c>
      <c r="E199" s="2">
        <v>11.380781485282698</v>
      </c>
      <c r="F199" s="2">
        <v>12.041643285636017</v>
      </c>
      <c r="G199" s="2">
        <v>12.066717827276419</v>
      </c>
      <c r="H199" s="2">
        <v>12.63465505782988</v>
      </c>
    </row>
    <row r="200" spans="1:8" x14ac:dyDescent="0.2">
      <c r="A200" s="16">
        <f>DATE(2021,6,21)</f>
        <v>44368</v>
      </c>
      <c r="B200" s="2">
        <v>10.952681633866067</v>
      </c>
      <c r="C200" s="2">
        <v>26.840866154658507</v>
      </c>
      <c r="D200" s="2">
        <v>2.5747824167242417</v>
      </c>
      <c r="E200" s="2">
        <v>11.429855338604987</v>
      </c>
      <c r="F200" s="2">
        <v>12.094374405444096</v>
      </c>
      <c r="G200" s="2">
        <v>12.11958810429279</v>
      </c>
      <c r="H200" s="2">
        <v>12.69068489699654</v>
      </c>
    </row>
    <row r="201" spans="1:8" x14ac:dyDescent="0.2">
      <c r="A201" s="16">
        <f>DATE(2021,6,22)</f>
        <v>44369</v>
      </c>
      <c r="B201" s="2">
        <v>11.046862296305292</v>
      </c>
      <c r="C201" s="2">
        <v>26.35268591369757</v>
      </c>
      <c r="D201" s="2">
        <v>2.5953858624633286</v>
      </c>
      <c r="E201" s="2">
        <v>11.47895081363839</v>
      </c>
      <c r="F201" s="2">
        <v>12.147130342551481</v>
      </c>
      <c r="G201" s="2">
        <v>12.172483324184681</v>
      </c>
      <c r="H201" s="2">
        <v>12.746742608072402</v>
      </c>
    </row>
    <row r="202" spans="1:8" x14ac:dyDescent="0.2">
      <c r="A202" s="16">
        <f>DATE(2021,6,23)</f>
        <v>44370</v>
      </c>
      <c r="B202" s="2">
        <v>10.891115065008462</v>
      </c>
      <c r="C202" s="2">
        <v>26.019581963226223</v>
      </c>
      <c r="D202" s="2">
        <v>2.6159934466657431</v>
      </c>
      <c r="E202" s="2">
        <v>11.528067919909324</v>
      </c>
      <c r="F202" s="2">
        <v>12.19991110863814</v>
      </c>
      <c r="G202" s="2">
        <v>12.225403498719499</v>
      </c>
      <c r="H202" s="2">
        <v>12.802828204922267</v>
      </c>
    </row>
    <row r="203" spans="1:8" x14ac:dyDescent="0.2">
      <c r="A203" s="16">
        <f>DATE(2021,6,24)</f>
        <v>44371</v>
      </c>
      <c r="B203" s="2">
        <v>11.129409468974005</v>
      </c>
      <c r="C203" s="2">
        <v>27.084863056665174</v>
      </c>
      <c r="D203" s="2">
        <v>2.6366051701627535</v>
      </c>
      <c r="E203" s="2">
        <v>11.577206666948413</v>
      </c>
      <c r="F203" s="2">
        <v>12.252716715389568</v>
      </c>
      <c r="G203" s="2">
        <v>12.278348639670233</v>
      </c>
      <c r="H203" s="2">
        <v>12.858941701417836</v>
      </c>
    </row>
    <row r="204" spans="1:8" x14ac:dyDescent="0.2">
      <c r="A204" s="16">
        <f>DATE(2021,6,25)</f>
        <v>44372</v>
      </c>
      <c r="B204" s="2">
        <v>9.6878063910450738</v>
      </c>
      <c r="C204" s="2">
        <v>24.869197309459757</v>
      </c>
      <c r="D204" s="2">
        <v>2.657221033785806</v>
      </c>
      <c r="E204" s="2">
        <v>11.626367064290477</v>
      </c>
      <c r="F204" s="2">
        <v>12.305547174496724</v>
      </c>
      <c r="G204" s="2">
        <v>12.331318758815414</v>
      </c>
      <c r="H204" s="2">
        <v>12.91508311143772</v>
      </c>
    </row>
    <row r="205" spans="1:8" x14ac:dyDescent="0.2">
      <c r="A205" s="16">
        <f>DATE(2021,6,28)</f>
        <v>44375</v>
      </c>
      <c r="B205" s="2">
        <v>11.020932123947302</v>
      </c>
      <c r="C205" s="2">
        <v>25.039502554824033</v>
      </c>
      <c r="D205" s="2">
        <v>2.6778410383664797</v>
      </c>
      <c r="E205" s="2">
        <v>11.675549121474527</v>
      </c>
      <c r="F205" s="2">
        <v>12.358402497656096</v>
      </c>
      <c r="G205" s="2">
        <v>12.384313867939145</v>
      </c>
      <c r="H205" s="2">
        <v>12.971252448867453</v>
      </c>
    </row>
    <row r="206" spans="1:8" x14ac:dyDescent="0.2">
      <c r="A206" s="16">
        <f>DATE(2021,6,29)</f>
        <v>44376</v>
      </c>
      <c r="B206" s="2">
        <v>11.147875680779883</v>
      </c>
      <c r="C206" s="2">
        <v>24.939680288109891</v>
      </c>
      <c r="D206" s="2">
        <v>2.6984651847365537</v>
      </c>
      <c r="E206" s="2">
        <v>11.724752848043796</v>
      </c>
      <c r="F206" s="2">
        <v>12.411282696569659</v>
      </c>
      <c r="G206" s="2">
        <v>12.437333978831044</v>
      </c>
      <c r="H206" s="2">
        <v>13.027449727599461</v>
      </c>
    </row>
    <row r="207" spans="1:8" x14ac:dyDescent="0.2">
      <c r="A207" s="16">
        <f>DATE(2021,6,30)</f>
        <v>44377</v>
      </c>
      <c r="B207" s="2">
        <v>10.780044423161961</v>
      </c>
      <c r="C207" s="2">
        <v>24.423760191845624</v>
      </c>
      <c r="D207" s="2">
        <v>2.7190934737279404</v>
      </c>
      <c r="E207" s="2">
        <v>11.773978253545714</v>
      </c>
      <c r="F207" s="2">
        <v>12.464187782944913</v>
      </c>
      <c r="G207" s="2">
        <v>12.490379103286342</v>
      </c>
      <c r="H207" s="2">
        <v>13.083674961533044</v>
      </c>
    </row>
    <row r="208" spans="1:8" x14ac:dyDescent="0.2">
      <c r="A208" s="16">
        <f>DATE(2021,7,1)</f>
        <v>44378</v>
      </c>
      <c r="B208" s="2">
        <v>9.7237282738620525</v>
      </c>
      <c r="C208" s="2">
        <v>23.309583555790269</v>
      </c>
      <c r="D208" s="2">
        <v>2.7397259061727519</v>
      </c>
      <c r="E208" s="2">
        <v>11.842955748639318</v>
      </c>
      <c r="F208" s="2">
        <v>12.536970601912234</v>
      </c>
      <c r="G208" s="2">
        <v>12.563306732523616</v>
      </c>
      <c r="H208" s="2">
        <v>13.159890888391534</v>
      </c>
    </row>
    <row r="209" spans="1:8" x14ac:dyDescent="0.2">
      <c r="A209" s="16">
        <f>DATE(2021,7,2)</f>
        <v>44379</v>
      </c>
      <c r="B209" s="2">
        <v>12.308682618076272</v>
      </c>
      <c r="C209" s="2">
        <v>25.228372995177285</v>
      </c>
      <c r="D209" s="2">
        <v>2.7603624829032336</v>
      </c>
      <c r="E209" s="2">
        <v>11.911975810839358</v>
      </c>
      <c r="F209" s="2">
        <v>12.609800523329161</v>
      </c>
      <c r="G209" s="2">
        <v>12.636281640818424</v>
      </c>
      <c r="H209" s="2">
        <v>13.236158183119962</v>
      </c>
    </row>
    <row r="210" spans="1:8" x14ac:dyDescent="0.2">
      <c r="A210" s="16">
        <f>DATE(2021,7,5)</f>
        <v>44382</v>
      </c>
      <c r="B210" s="2">
        <v>11.751089319796447</v>
      </c>
      <c r="C210" s="2">
        <v>24.539930035119827</v>
      </c>
      <c r="D210" s="2">
        <v>2.7810032047518307</v>
      </c>
      <c r="E210" s="2">
        <v>11.981038466414695</v>
      </c>
      <c r="F210" s="2">
        <v>12.682677577678714</v>
      </c>
      <c r="G210" s="2">
        <v>12.70930385882183</v>
      </c>
      <c r="H210" s="2">
        <v>13.31247688033914</v>
      </c>
    </row>
    <row r="211" spans="1:8" x14ac:dyDescent="0.2">
      <c r="A211" s="16">
        <f>DATE(2021,7,6)</f>
        <v>44383</v>
      </c>
      <c r="B211" s="2">
        <v>10.964234976226518</v>
      </c>
      <c r="C211" s="2">
        <v>22.748987279407086</v>
      </c>
      <c r="D211" s="2">
        <v>2.8016480725511439</v>
      </c>
      <c r="E211" s="2">
        <v>12.050143741650322</v>
      </c>
      <c r="F211" s="2">
        <v>12.755601795463622</v>
      </c>
      <c r="G211" s="2">
        <v>12.78237341720474</v>
      </c>
      <c r="H211" s="2">
        <v>13.388847014693207</v>
      </c>
    </row>
    <row r="212" spans="1:8" x14ac:dyDescent="0.2">
      <c r="A212" s="16">
        <f>DATE(2021,7,7)</f>
        <v>44384</v>
      </c>
      <c r="B212" s="2">
        <v>13.214717403058772</v>
      </c>
      <c r="C212" s="2">
        <v>24.636739873260161</v>
      </c>
      <c r="D212" s="2">
        <v>2.8222970871339514</v>
      </c>
      <c r="E212" s="2">
        <v>12.119291662847553</v>
      </c>
      <c r="F212" s="2">
        <v>12.82857320720645</v>
      </c>
      <c r="G212" s="2">
        <v>12.855490346658026</v>
      </c>
      <c r="H212" s="2">
        <v>13.465268620849713</v>
      </c>
    </row>
    <row r="213" spans="1:8" x14ac:dyDescent="0.2">
      <c r="A213" s="16">
        <f>DATE(2021,7,8)</f>
        <v>44385</v>
      </c>
      <c r="B213" s="2">
        <v>11.813734772201645</v>
      </c>
      <c r="C213" s="2">
        <v>23.075634624010146</v>
      </c>
      <c r="D213" s="2">
        <v>2.8429502493331649</v>
      </c>
      <c r="E213" s="2">
        <v>12.188482256323875</v>
      </c>
      <c r="F213" s="2">
        <v>12.90159184344939</v>
      </c>
      <c r="G213" s="2">
        <v>12.928654677892393</v>
      </c>
      <c r="H213" s="2">
        <v>13.541741733499514</v>
      </c>
    </row>
    <row r="214" spans="1:8" x14ac:dyDescent="0.2">
      <c r="A214" s="16">
        <f>DATE(2021,7,9)</f>
        <v>44386</v>
      </c>
      <c r="B214" s="2">
        <v>11.927678294856635</v>
      </c>
      <c r="C214" s="2">
        <v>23.075634624010146</v>
      </c>
      <c r="D214" s="2">
        <v>2.8636075599818955</v>
      </c>
      <c r="E214" s="2">
        <v>12.25771554841304</v>
      </c>
      <c r="F214" s="2">
        <v>12.97465773475448</v>
      </c>
      <c r="G214" s="2">
        <v>13.001866441638432</v>
      </c>
      <c r="H214" s="2">
        <v>13.61826638735686</v>
      </c>
    </row>
    <row r="215" spans="1:8" x14ac:dyDescent="0.2">
      <c r="A215" s="16">
        <f>DATE(2021,7,12)</f>
        <v>44389</v>
      </c>
      <c r="B215" s="2">
        <v>12.969031730378155</v>
      </c>
      <c r="C215" s="2">
        <v>25.201074701065519</v>
      </c>
      <c r="D215" s="2">
        <v>2.8842690199134324</v>
      </c>
      <c r="E215" s="2">
        <v>12.326991565465018</v>
      </c>
      <c r="F215" s="2">
        <v>13.047770911703505</v>
      </c>
      <c r="G215" s="2">
        <v>13.075125668646725</v>
      </c>
      <c r="H215" s="2">
        <v>13.694842617159386</v>
      </c>
    </row>
    <row r="216" spans="1:8" x14ac:dyDescent="0.2">
      <c r="A216" s="16">
        <f>DATE(2021,7,13)</f>
        <v>44390</v>
      </c>
      <c r="B216" s="2">
        <v>13.491220997517871</v>
      </c>
      <c r="C216" s="2">
        <v>25.764222219889032</v>
      </c>
      <c r="D216" s="2">
        <v>2.9049346299611756</v>
      </c>
      <c r="E216" s="2">
        <v>12.396310333846072</v>
      </c>
      <c r="F216" s="2">
        <v>13.120931404898073</v>
      </c>
      <c r="G216" s="2">
        <v>13.148432389687725</v>
      </c>
      <c r="H216" s="2">
        <v>13.771470457668157</v>
      </c>
    </row>
    <row r="217" spans="1:8" x14ac:dyDescent="0.2">
      <c r="A217" s="16">
        <f>DATE(2021,7,14)</f>
        <v>44391</v>
      </c>
      <c r="B217" s="2">
        <v>14.121675436501736</v>
      </c>
      <c r="C217" s="2">
        <v>25.998514588151455</v>
      </c>
      <c r="D217" s="2">
        <v>2.925604390958747</v>
      </c>
      <c r="E217" s="2">
        <v>12.465671879938721</v>
      </c>
      <c r="F217" s="2">
        <v>13.194139244959556</v>
      </c>
      <c r="G217" s="2">
        <v>13.221786635551871</v>
      </c>
      <c r="H217" s="2">
        <v>13.848149943667654</v>
      </c>
    </row>
    <row r="218" spans="1:8" x14ac:dyDescent="0.2">
      <c r="A218" s="16">
        <f>DATE(2021,7,15)</f>
        <v>44392</v>
      </c>
      <c r="B218" s="2">
        <v>14.280692868519941</v>
      </c>
      <c r="C218" s="2">
        <v>25.07748662977243</v>
      </c>
      <c r="D218" s="2">
        <v>2.9462783037399243</v>
      </c>
      <c r="E218" s="2">
        <v>12.535076230141785</v>
      </c>
      <c r="F218" s="2">
        <v>13.267394462529158</v>
      </c>
      <c r="G218" s="2">
        <v>13.295188437049553</v>
      </c>
      <c r="H218" s="2">
        <v>13.924881109965837</v>
      </c>
    </row>
    <row r="219" spans="1:8" x14ac:dyDescent="0.2">
      <c r="A219" s="16">
        <f>DATE(2021,7,16)</f>
        <v>44393</v>
      </c>
      <c r="B219" s="2">
        <v>13.61395681532025</v>
      </c>
      <c r="C219" s="2">
        <v>23.598138888264696</v>
      </c>
      <c r="D219" s="2">
        <v>2.9669563691386402</v>
      </c>
      <c r="E219" s="2">
        <v>12.60452341087035</v>
      </c>
      <c r="F219" s="2">
        <v>13.340697088267929</v>
      </c>
      <c r="G219" s="2">
        <v>13.368637825011144</v>
      </c>
      <c r="H219" s="2">
        <v>14.001663991394064</v>
      </c>
    </row>
    <row r="220" spans="1:8" x14ac:dyDescent="0.2">
      <c r="A220" s="16">
        <f>DATE(2021,7,19)</f>
        <v>44396</v>
      </c>
      <c r="B220" s="2">
        <v>12.327373739668612</v>
      </c>
      <c r="C220" s="2">
        <v>22.06181012809887</v>
      </c>
      <c r="D220" s="2">
        <v>2.9876385879889833</v>
      </c>
      <c r="E220" s="2">
        <v>12.67401344855581</v>
      </c>
      <c r="F220" s="2">
        <v>13.414047152856723</v>
      </c>
      <c r="G220" s="2">
        <v>13.442134830286999</v>
      </c>
      <c r="H220" s="2">
        <v>14.078498622807235</v>
      </c>
    </row>
    <row r="221" spans="1:8" x14ac:dyDescent="0.2">
      <c r="A221" s="16">
        <f>DATE(2021,7,20)</f>
        <v>44397</v>
      </c>
      <c r="B221" s="2">
        <v>12.722258786630292</v>
      </c>
      <c r="C221" s="2">
        <v>23.04971988829876</v>
      </c>
      <c r="D221" s="2">
        <v>3.0083249611252416</v>
      </c>
      <c r="E221" s="2">
        <v>12.743546369645875</v>
      </c>
      <c r="F221" s="2">
        <v>13.487444686996296</v>
      </c>
      <c r="G221" s="2">
        <v>13.515679483747478</v>
      </c>
      <c r="H221" s="2">
        <v>14.15538503908369</v>
      </c>
    </row>
    <row r="222" spans="1:8" x14ac:dyDescent="0.2">
      <c r="A222" s="16">
        <f>DATE(2021,7,21)</f>
        <v>44398</v>
      </c>
      <c r="B222" s="2">
        <v>12.854529661043458</v>
      </c>
      <c r="C222" s="2">
        <v>23.56771041592809</v>
      </c>
      <c r="D222" s="2">
        <v>3.0290154893818588</v>
      </c>
      <c r="E222" s="2">
        <v>12.813122200604553</v>
      </c>
      <c r="F222" s="2">
        <v>13.560889721407253</v>
      </c>
      <c r="G222" s="2">
        <v>13.589271816282933</v>
      </c>
      <c r="H222" s="2">
        <v>14.232323275125291</v>
      </c>
    </row>
    <row r="223" spans="1:8" x14ac:dyDescent="0.2">
      <c r="A223" s="16">
        <f>DATE(2021,7,22)</f>
        <v>44399</v>
      </c>
      <c r="B223" s="2">
        <v>14.291596022782137</v>
      </c>
      <c r="C223" s="2">
        <v>23.781043346295959</v>
      </c>
      <c r="D223" s="2">
        <v>3.0497101735934562</v>
      </c>
      <c r="E223" s="2">
        <v>12.882740967912243</v>
      </c>
      <c r="F223" s="2">
        <v>13.634382286830069</v>
      </c>
      <c r="G223" s="2">
        <v>13.662911858803749</v>
      </c>
      <c r="H223" s="2">
        <v>14.309313365857435</v>
      </c>
    </row>
    <row r="224" spans="1:8" x14ac:dyDescent="0.2">
      <c r="A224" s="16">
        <f>DATE(2021,7,23)</f>
        <v>44400</v>
      </c>
      <c r="B224" s="2">
        <v>13.581502705909966</v>
      </c>
      <c r="C224" s="2">
        <v>22.707676776815266</v>
      </c>
      <c r="D224" s="2">
        <v>3.0704090145947882</v>
      </c>
      <c r="E224" s="2">
        <v>12.952402698065614</v>
      </c>
      <c r="F224" s="2">
        <v>13.70792241402512</v>
      </c>
      <c r="G224" s="2">
        <v>13.736599642240389</v>
      </c>
      <c r="H224" s="2">
        <v>14.386355346229053</v>
      </c>
    </row>
    <row r="225" spans="1:8" x14ac:dyDescent="0.2">
      <c r="A225" s="16">
        <f>DATE(2021,7,26)</f>
        <v>44403</v>
      </c>
      <c r="B225" s="2">
        <v>12.787263617251377</v>
      </c>
      <c r="C225" s="2">
        <v>23.640921261495198</v>
      </c>
      <c r="D225" s="2">
        <v>3.0911120132208092</v>
      </c>
      <c r="E225" s="2">
        <v>13.022107417577743</v>
      </c>
      <c r="F225" s="2">
        <v>13.78151013377269</v>
      </c>
      <c r="G225" s="2">
        <v>13.81033519754331</v>
      </c>
      <c r="H225" s="2">
        <v>14.463449251212634</v>
      </c>
    </row>
    <row r="226" spans="1:8" x14ac:dyDescent="0.2">
      <c r="A226" s="16">
        <f>DATE(2021,7,27)</f>
        <v>44404</v>
      </c>
      <c r="B226" s="2">
        <v>10.97350504934569</v>
      </c>
      <c r="C226" s="2">
        <v>22.275192120821362</v>
      </c>
      <c r="D226" s="2">
        <v>3.1118191703066289</v>
      </c>
      <c r="E226" s="2">
        <v>13.091855152978038</v>
      </c>
      <c r="F226" s="2">
        <v>13.855145476873011</v>
      </c>
      <c r="G226" s="2">
        <v>13.884118555683077</v>
      </c>
      <c r="H226" s="2">
        <v>14.540595115804233</v>
      </c>
    </row>
    <row r="227" spans="1:8" x14ac:dyDescent="0.2">
      <c r="A227" s="16">
        <f>DATE(2021,7,28)</f>
        <v>44405</v>
      </c>
      <c r="B227" s="2">
        <v>11.394781892895645</v>
      </c>
      <c r="C227" s="2">
        <v>23.917368004848939</v>
      </c>
      <c r="D227" s="2">
        <v>3.1325304866875125</v>
      </c>
      <c r="E227" s="2">
        <v>13.161645930812282</v>
      </c>
      <c r="F227" s="2">
        <v>13.928828474146204</v>
      </c>
      <c r="G227" s="2">
        <v>13.957949747650321</v>
      </c>
      <c r="H227" s="2">
        <v>14.61779297502348</v>
      </c>
    </row>
    <row r="228" spans="1:8" x14ac:dyDescent="0.2">
      <c r="A228" s="16">
        <f>DATE(2021,7,29)</f>
        <v>44406</v>
      </c>
      <c r="B228" s="2">
        <v>11.035347474405532</v>
      </c>
      <c r="C228" s="2">
        <v>23.318552154215144</v>
      </c>
      <c r="D228" s="2">
        <v>3.1532459631989251</v>
      </c>
      <c r="E228" s="2">
        <v>13.23147977764263</v>
      </c>
      <c r="F228" s="2">
        <v>14.002559156432337</v>
      </c>
      <c r="G228" s="2">
        <v>14.031828804455747</v>
      </c>
      <c r="H228" s="2">
        <v>14.695042863913631</v>
      </c>
    </row>
    <row r="229" spans="1:8" x14ac:dyDescent="0.2">
      <c r="A229" s="16">
        <f>DATE(2021,7,30)</f>
        <v>44407</v>
      </c>
      <c r="B229" s="2">
        <v>8.2792212502369456</v>
      </c>
      <c r="C229" s="2">
        <v>19.516671044664101</v>
      </c>
      <c r="D229" s="2">
        <v>3.1739656006764649</v>
      </c>
      <c r="E229" s="2">
        <v>13.301356720047663</v>
      </c>
      <c r="F229" s="2">
        <v>14.076337554591477</v>
      </c>
      <c r="G229" s="2">
        <v>14.105755757130201</v>
      </c>
      <c r="H229" s="2">
        <v>14.772344817541526</v>
      </c>
    </row>
    <row r="230" spans="1:8" x14ac:dyDescent="0.2">
      <c r="A230" s="16">
        <f>DATE(2021,8,2)</f>
        <v>44410</v>
      </c>
      <c r="B230" s="2">
        <v>10.349019107223167</v>
      </c>
      <c r="C230" s="2">
        <v>20.21821365340568</v>
      </c>
      <c r="D230" s="2">
        <v>3.19468939995593</v>
      </c>
      <c r="E230" s="2">
        <v>13.364130366035697</v>
      </c>
      <c r="F230" s="2">
        <v>14.142968183367023</v>
      </c>
      <c r="G230" s="2">
        <v>14.17253325682044</v>
      </c>
      <c r="H230" s="2">
        <v>14.842459259290376</v>
      </c>
    </row>
    <row r="231" spans="1:8" x14ac:dyDescent="0.2">
      <c r="A231" s="16">
        <f>DATE(2021,8,3)</f>
        <v>44411</v>
      </c>
      <c r="B231" s="2">
        <v>10.891516734005545</v>
      </c>
      <c r="C231" s="2">
        <v>21.259140194010207</v>
      </c>
      <c r="D231" s="2">
        <v>3.215417361873274</v>
      </c>
      <c r="E231" s="2">
        <v>13.426938791224496</v>
      </c>
      <c r="F231" s="2">
        <v>14.209637730298486</v>
      </c>
      <c r="G231" s="2">
        <v>14.239349836348826</v>
      </c>
      <c r="H231" s="2">
        <v>14.912616533961653</v>
      </c>
    </row>
    <row r="232" spans="1:8" x14ac:dyDescent="0.2">
      <c r="A232" s="16">
        <f>DATE(2021,8,4)</f>
        <v>44412</v>
      </c>
      <c r="B232" s="2">
        <v>11.03936230048348</v>
      </c>
      <c r="C232" s="2">
        <v>19.517083168442941</v>
      </c>
      <c r="D232" s="2">
        <v>3.2361494872646062</v>
      </c>
      <c r="E232" s="2">
        <v>13.489782014883156</v>
      </c>
      <c r="F232" s="2">
        <v>14.276346218117485</v>
      </c>
      <c r="G232" s="2">
        <v>14.306205518585813</v>
      </c>
      <c r="H232" s="2">
        <v>14.982816667721988</v>
      </c>
    </row>
    <row r="233" spans="1:8" x14ac:dyDescent="0.2">
      <c r="A233" s="16">
        <f>DATE(2021,8,5)</f>
        <v>44413</v>
      </c>
      <c r="B233" s="2">
        <v>11.723266985132531</v>
      </c>
      <c r="C233" s="2">
        <v>19.351949095255836</v>
      </c>
      <c r="D233" s="2">
        <v>3.2568857769662118</v>
      </c>
      <c r="E233" s="2">
        <v>13.552660056291478</v>
      </c>
      <c r="F233" s="2">
        <v>14.34309366956894</v>
      </c>
      <c r="G233" s="2">
        <v>14.373100326415299</v>
      </c>
      <c r="H233" s="2">
        <v>15.053059686754009</v>
      </c>
    </row>
    <row r="234" spans="1:8" x14ac:dyDescent="0.2">
      <c r="A234" s="16">
        <f>DATE(2021,8,6)</f>
        <v>44414</v>
      </c>
      <c r="B234" s="2">
        <v>12.352744433400288</v>
      </c>
      <c r="C234" s="2">
        <v>20.507308671780986</v>
      </c>
      <c r="D234" s="2">
        <v>3.2815425503922362</v>
      </c>
      <c r="E234" s="2">
        <v>13.61557293473996</v>
      </c>
      <c r="F234" s="2">
        <v>14.409880107411066</v>
      </c>
      <c r="G234" s="2">
        <v>14.440034282734548</v>
      </c>
      <c r="H234" s="2">
        <v>15.123345617256367</v>
      </c>
    </row>
    <row r="235" spans="1:8" x14ac:dyDescent="0.2">
      <c r="A235" s="16">
        <f>DATE(2021,8,9)</f>
        <v>44417</v>
      </c>
      <c r="B235" s="2">
        <v>12.766620999417787</v>
      </c>
      <c r="C235" s="2">
        <v>20.712408939043272</v>
      </c>
      <c r="D235" s="2">
        <v>3.3062052116239249</v>
      </c>
      <c r="E235" s="2">
        <v>13.678520669529727</v>
      </c>
      <c r="F235" s="2">
        <v>14.476705554415291</v>
      </c>
      <c r="G235" s="2">
        <v>14.507007410454188</v>
      </c>
      <c r="H235" s="2">
        <v>15.193674485443619</v>
      </c>
    </row>
    <row r="236" spans="1:8" x14ac:dyDescent="0.2">
      <c r="A236" s="16">
        <f>DATE(2021,8,10)</f>
        <v>44418</v>
      </c>
      <c r="B236" s="2">
        <v>11.867880871349801</v>
      </c>
      <c r="C236" s="2">
        <v>19.9108183767563</v>
      </c>
      <c r="D236" s="2">
        <v>3.3308737620672209</v>
      </c>
      <c r="E236" s="2">
        <v>13.741503279972656</v>
      </c>
      <c r="F236" s="2">
        <v>14.543570033366437</v>
      </c>
      <c r="G236" s="2">
        <v>14.5740197324983</v>
      </c>
      <c r="H236" s="2">
        <v>15.26404631754643</v>
      </c>
    </row>
    <row r="237" spans="1:8" x14ac:dyDescent="0.2">
      <c r="A237" s="16">
        <f>DATE(2021,8,11)</f>
        <v>44419</v>
      </c>
      <c r="B237" s="2">
        <v>10.922807774022747</v>
      </c>
      <c r="C237" s="2">
        <v>19.767428739137728</v>
      </c>
      <c r="D237" s="2">
        <v>3.3555482031284001</v>
      </c>
      <c r="E237" s="2">
        <v>13.804520785391293</v>
      </c>
      <c r="F237" s="2">
        <v>14.610473567062598</v>
      </c>
      <c r="G237" s="2">
        <v>14.641071271804362</v>
      </c>
      <c r="H237" s="2">
        <v>15.334461139811474</v>
      </c>
    </row>
    <row r="238" spans="1:8" x14ac:dyDescent="0.2">
      <c r="A238" s="16">
        <f>DATE(2021,8,12)</f>
        <v>44420</v>
      </c>
      <c r="B238" s="2">
        <v>9.7036914213372896</v>
      </c>
      <c r="C238" s="2">
        <v>18.437485679925246</v>
      </c>
      <c r="D238" s="2">
        <v>3.3802285362141138</v>
      </c>
      <c r="E238" s="2">
        <v>13.86757320511891</v>
      </c>
      <c r="F238" s="2">
        <v>14.677416178315195</v>
      </c>
      <c r="G238" s="2">
        <v>14.70816205132328</v>
      </c>
      <c r="H238" s="2">
        <v>15.404918978501424</v>
      </c>
    </row>
    <row r="239" spans="1:8" x14ac:dyDescent="0.2">
      <c r="A239" s="16">
        <f>DATE(2021,8,13)</f>
        <v>44421</v>
      </c>
      <c r="B239" s="2">
        <v>10.112121069956824</v>
      </c>
      <c r="C239" s="2">
        <v>18.921014809668012</v>
      </c>
      <c r="D239" s="2">
        <v>3.4049147627313041</v>
      </c>
      <c r="E239" s="2">
        <v>13.930660558499453</v>
      </c>
      <c r="F239" s="2">
        <v>14.744397889948925</v>
      </c>
      <c r="G239" s="2">
        <v>14.775292094019401</v>
      </c>
      <c r="H239" s="2">
        <v>15.475419859895023</v>
      </c>
    </row>
    <row r="240" spans="1:8" x14ac:dyDescent="0.2">
      <c r="A240" s="16">
        <f>DATE(2021,8,16)</f>
        <v>44424</v>
      </c>
      <c r="B240" s="2">
        <v>6.8685382975668396</v>
      </c>
      <c r="C240" s="2">
        <v>16.945057914675289</v>
      </c>
      <c r="D240" s="2">
        <v>3.4296068840872662</v>
      </c>
      <c r="E240" s="2">
        <v>13.993782864887683</v>
      </c>
      <c r="F240" s="2">
        <v>14.811418724801918</v>
      </c>
      <c r="G240" s="2">
        <v>14.842461422870556</v>
      </c>
      <c r="H240" s="2">
        <v>15.545963810287121</v>
      </c>
    </row>
    <row r="241" spans="1:8" x14ac:dyDescent="0.2">
      <c r="A241" s="16">
        <f>DATE(2021,8,17)</f>
        <v>44425</v>
      </c>
      <c r="B241" s="2">
        <v>5.8352421619512596</v>
      </c>
      <c r="C241" s="2">
        <v>15.692770750358687</v>
      </c>
      <c r="D241" s="2">
        <v>3.454304901689631</v>
      </c>
      <c r="E241" s="2">
        <v>14.056940143648955</v>
      </c>
      <c r="F241" s="2">
        <v>14.878478705725517</v>
      </c>
      <c r="G241" s="2">
        <v>14.909670060867898</v>
      </c>
      <c r="H241" s="2">
        <v>15.616550855988519</v>
      </c>
    </row>
    <row r="242" spans="1:8" x14ac:dyDescent="0.2">
      <c r="A242" s="16">
        <f>DATE(2021,8,18)</f>
        <v>44426</v>
      </c>
      <c r="B242" s="2">
        <v>5.0517617758273792</v>
      </c>
      <c r="C242" s="2">
        <v>14.45523172984149</v>
      </c>
      <c r="D242" s="2">
        <v>3.4790088169463611</v>
      </c>
      <c r="E242" s="2">
        <v>14.120132414159414</v>
      </c>
      <c r="F242" s="2">
        <v>14.945577855584501</v>
      </c>
      <c r="G242" s="2">
        <v>14.97691803101613</v>
      </c>
      <c r="H242" s="2">
        <v>15.687181023326158</v>
      </c>
    </row>
    <row r="243" spans="1:8" x14ac:dyDescent="0.2">
      <c r="A243" s="16">
        <f>DATE(2021,8,19)</f>
        <v>44427</v>
      </c>
      <c r="B243" s="2">
        <v>7.8468744339781793</v>
      </c>
      <c r="C243" s="2">
        <v>14.967511399392809</v>
      </c>
      <c r="D243" s="2">
        <v>3.5037186312657731</v>
      </c>
      <c r="E243" s="2">
        <v>14.183359695805976</v>
      </c>
      <c r="F243" s="2">
        <v>15.012716197256992</v>
      </c>
      <c r="G243" s="2">
        <v>15.044205356333396</v>
      </c>
      <c r="H243" s="2">
        <v>15.757854338643051</v>
      </c>
    </row>
    <row r="244" spans="1:8" x14ac:dyDescent="0.2">
      <c r="A244" s="16">
        <f>DATE(2021,8,20)</f>
        <v>44428</v>
      </c>
      <c r="B244" s="2">
        <v>9.0017026230003072</v>
      </c>
      <c r="C244" s="2">
        <v>15.838937317248879</v>
      </c>
      <c r="D244" s="2">
        <v>3.5284343460565188</v>
      </c>
      <c r="E244" s="2">
        <v>14.246622007986232</v>
      </c>
      <c r="F244" s="2">
        <v>15.079893753634455</v>
      </c>
      <c r="G244" s="2">
        <v>15.111532059851296</v>
      </c>
      <c r="H244" s="2">
        <v>15.828570828298316</v>
      </c>
    </row>
    <row r="245" spans="1:8" x14ac:dyDescent="0.2">
      <c r="A245" s="16">
        <f>DATE(2021,8,23)</f>
        <v>44431</v>
      </c>
      <c r="B245" s="2">
        <v>7.7229392008642197</v>
      </c>
      <c r="C245" s="2">
        <v>15.268734631830695</v>
      </c>
      <c r="D245" s="2">
        <v>3.5531559627275611</v>
      </c>
      <c r="E245" s="2">
        <v>14.309919370108547</v>
      </c>
      <c r="F245" s="2">
        <v>15.147110547621724</v>
      </c>
      <c r="G245" s="2">
        <v>15.178898164614949</v>
      </c>
      <c r="H245" s="2">
        <v>15.899330518667144</v>
      </c>
    </row>
    <row r="246" spans="1:8" x14ac:dyDescent="0.2">
      <c r="A246" s="16">
        <f>DATE(2021,8,24)</f>
        <v>44432</v>
      </c>
      <c r="B246" s="2">
        <v>8.9403550616005134</v>
      </c>
      <c r="C246" s="2">
        <v>17.956448917797307</v>
      </c>
      <c r="D246" s="2">
        <v>3.5778834826881929</v>
      </c>
      <c r="E246" s="2">
        <v>14.373251801592035</v>
      </c>
      <c r="F246" s="2">
        <v>15.214366602136975</v>
      </c>
      <c r="G246" s="2">
        <v>15.246303693682894</v>
      </c>
      <c r="H246" s="2">
        <v>15.970133436140843</v>
      </c>
    </row>
    <row r="247" spans="1:8" x14ac:dyDescent="0.2">
      <c r="A247" s="16">
        <f>DATE(2021,8,25)</f>
        <v>44433</v>
      </c>
      <c r="B247" s="2">
        <v>9.8940881176536202</v>
      </c>
      <c r="C247" s="2">
        <v>18.552026653026044</v>
      </c>
      <c r="D247" s="2">
        <v>3.6026169073480885</v>
      </c>
      <c r="E247" s="2">
        <v>14.43661932186664</v>
      </c>
      <c r="F247" s="2">
        <v>15.281661940111912</v>
      </c>
      <c r="G247" s="2">
        <v>15.313748670127293</v>
      </c>
      <c r="H247" s="2">
        <v>16.040979607126935</v>
      </c>
    </row>
    <row r="248" spans="1:8" x14ac:dyDescent="0.2">
      <c r="A248" s="16">
        <f>DATE(2021,8,26)</f>
        <v>44434</v>
      </c>
      <c r="B248" s="2">
        <v>8.4357587722752481</v>
      </c>
      <c r="C248" s="2">
        <v>16.497550365696089</v>
      </c>
      <c r="D248" s="2">
        <v>3.6273562381172302</v>
      </c>
      <c r="E248" s="2">
        <v>14.50002195037292</v>
      </c>
      <c r="F248" s="2">
        <v>15.34899658449147</v>
      </c>
      <c r="G248" s="2">
        <v>15.381233117033632</v>
      </c>
      <c r="H248" s="2">
        <v>16.11186905804891</v>
      </c>
    </row>
    <row r="249" spans="1:8" x14ac:dyDescent="0.2">
      <c r="A249" s="16">
        <f>DATE(2021,8,27)</f>
        <v>44435</v>
      </c>
      <c r="B249" s="2">
        <v>10.107765462061513</v>
      </c>
      <c r="C249" s="2">
        <v>18.414544122903976</v>
      </c>
      <c r="D249" s="2">
        <v>3.6521014764059556</v>
      </c>
      <c r="E249" s="2">
        <v>14.56345970656232</v>
      </c>
      <c r="F249" s="2">
        <v>15.41637055823406</v>
      </c>
      <c r="G249" s="2">
        <v>15.448757057501039</v>
      </c>
      <c r="H249" s="2">
        <v>16.182801815346526</v>
      </c>
    </row>
    <row r="250" spans="1:8" x14ac:dyDescent="0.2">
      <c r="A250" s="16">
        <f>DATE(2021,8,30)</f>
        <v>44438</v>
      </c>
      <c r="B250" s="2">
        <v>9.4062271045951995</v>
      </c>
      <c r="C250" s="2">
        <v>17.494487599146446</v>
      </c>
      <c r="D250" s="2">
        <v>3.6768526236249155</v>
      </c>
      <c r="E250" s="2">
        <v>14.626932609897048</v>
      </c>
      <c r="F250" s="2">
        <v>15.483783884311485</v>
      </c>
      <c r="G250" s="2">
        <v>15.516320514642112</v>
      </c>
      <c r="H250" s="2">
        <v>16.253777905475641</v>
      </c>
    </row>
    <row r="251" spans="1:8" x14ac:dyDescent="0.2">
      <c r="A251" s="16">
        <f>DATE(2021,8,31)</f>
        <v>44439</v>
      </c>
      <c r="B251" s="2">
        <v>7.6634132844753289</v>
      </c>
      <c r="C251" s="2">
        <v>16.553540324790838</v>
      </c>
      <c r="D251" s="2">
        <v>3.7016096811850918</v>
      </c>
      <c r="E251" s="2">
        <v>14.690440679850036</v>
      </c>
      <c r="F251" s="2">
        <v>15.55123658570896</v>
      </c>
      <c r="G251" s="2">
        <v>15.583923511582952</v>
      </c>
      <c r="H251" s="2">
        <v>16.324797354908284</v>
      </c>
    </row>
    <row r="252" spans="1:8" x14ac:dyDescent="0.2">
      <c r="A252" s="16">
        <f>DATE(2021,9,1)</f>
        <v>44440</v>
      </c>
      <c r="B252" s="2">
        <v>8.6136269994082646</v>
      </c>
      <c r="C252" s="2">
        <v>17.156585350393058</v>
      </c>
      <c r="D252" s="2">
        <v>3.7263726504978218</v>
      </c>
      <c r="E252" s="2">
        <v>14.773468168529448</v>
      </c>
      <c r="F252" s="2">
        <v>15.638359744218745</v>
      </c>
      <c r="G252" s="2">
        <v>15.671202705760567</v>
      </c>
      <c r="H252" s="2">
        <v>16.41562319912526</v>
      </c>
    </row>
    <row r="253" spans="1:8" x14ac:dyDescent="0.2">
      <c r="A253" s="16">
        <f>DATE(2021,9,2)</f>
        <v>44441</v>
      </c>
      <c r="B253" s="2">
        <v>6.9597917156442044</v>
      </c>
      <c r="C253" s="2">
        <v>14.48904550464707</v>
      </c>
      <c r="D253" s="2">
        <v>3.7511415329747999</v>
      </c>
      <c r="E253" s="2">
        <v>14.85655576303666</v>
      </c>
      <c r="F253" s="2">
        <v>15.725548591724815</v>
      </c>
      <c r="G253" s="2">
        <v>15.75854780579693</v>
      </c>
      <c r="H253" s="2">
        <v>16.506519959726052</v>
      </c>
    </row>
    <row r="254" spans="1:8" x14ac:dyDescent="0.2">
      <c r="A254" s="16">
        <f>DATE(2021,9,3)</f>
        <v>44442</v>
      </c>
      <c r="B254" s="2">
        <v>6.9907711748384402</v>
      </c>
      <c r="C254" s="2">
        <v>14.740401759847076</v>
      </c>
      <c r="D254" s="2">
        <v>3.7759163300280059</v>
      </c>
      <c r="E254" s="2">
        <v>14.939703506883871</v>
      </c>
      <c r="F254" s="2">
        <v>15.81280317775524</v>
      </c>
      <c r="G254" s="2">
        <v>15.845958861458564</v>
      </c>
      <c r="H254" s="2">
        <v>16.597487692081845</v>
      </c>
    </row>
    <row r="255" spans="1:8" x14ac:dyDescent="0.2">
      <c r="A255" s="16">
        <f>DATE(2021,9,6)</f>
        <v>44445</v>
      </c>
      <c r="B255" s="2">
        <v>7.531901635915994</v>
      </c>
      <c r="C255" s="2">
        <v>15.658250477646597</v>
      </c>
      <c r="D255" s="2">
        <v>3.8006970430698006</v>
      </c>
      <c r="E255" s="2">
        <v>15.022911443614827</v>
      </c>
      <c r="F255" s="2">
        <v>15.900123551875467</v>
      </c>
      <c r="G255" s="2">
        <v>15.933435922549567</v>
      </c>
      <c r="H255" s="2">
        <v>16.688526451607054</v>
      </c>
    </row>
    <row r="256" spans="1:8" x14ac:dyDescent="0.2">
      <c r="A256" s="16">
        <f>DATE(2021,9,8)</f>
        <v>44447</v>
      </c>
      <c r="B256" s="2">
        <v>4.8271039255870951</v>
      </c>
      <c r="C256" s="2">
        <v>11.28601949561352</v>
      </c>
      <c r="D256" s="2">
        <v>3.825483673512875</v>
      </c>
      <c r="E256" s="2">
        <v>15.106179616804759</v>
      </c>
      <c r="F256" s="2">
        <v>15.987509763688299</v>
      </c>
      <c r="G256" s="2">
        <v>16.020979038911666</v>
      </c>
      <c r="H256" s="2">
        <v>16.779636293759339</v>
      </c>
    </row>
    <row r="257" spans="1:8" x14ac:dyDescent="0.2">
      <c r="A257" s="16">
        <f>DATE(2021,9,9)</f>
        <v>44448</v>
      </c>
      <c r="B257" s="2">
        <v>7.0406315620884952</v>
      </c>
      <c r="C257" s="2">
        <v>13.197508456632789</v>
      </c>
      <c r="D257" s="2">
        <v>3.8502762227702325</v>
      </c>
      <c r="E257" s="2">
        <v>15.189508070060453</v>
      </c>
      <c r="F257" s="2">
        <v>16.07496186283397</v>
      </c>
      <c r="G257" s="2">
        <v>16.108588260424206</v>
      </c>
      <c r="H257" s="2">
        <v>16.870817274039673</v>
      </c>
    </row>
    <row r="258" spans="1:8" x14ac:dyDescent="0.2">
      <c r="A258" s="16">
        <f>DATE(2021,9,10)</f>
        <v>44449</v>
      </c>
      <c r="B258" s="2">
        <v>5.8436548441717973</v>
      </c>
      <c r="C258" s="2">
        <v>12.142736519553887</v>
      </c>
      <c r="D258" s="2">
        <v>3.8750746922552315</v>
      </c>
      <c r="E258" s="2">
        <v>15.272896847020268</v>
      </c>
      <c r="F258" s="2">
        <v>16.162479898990114</v>
      </c>
      <c r="G258" s="2">
        <v>16.196263637004193</v>
      </c>
      <c r="H258" s="2">
        <v>16.962069447992366</v>
      </c>
    </row>
    <row r="259" spans="1:8" x14ac:dyDescent="0.2">
      <c r="A259" s="16">
        <f>DATE(2021,9,13)</f>
        <v>44452</v>
      </c>
      <c r="B259" s="2">
        <v>7.4229322230691794</v>
      </c>
      <c r="C259" s="2">
        <v>14.22081179945709</v>
      </c>
      <c r="D259" s="2">
        <v>3.8998790833815629</v>
      </c>
      <c r="E259" s="2">
        <v>15.356345991354161</v>
      </c>
      <c r="F259" s="2">
        <v>16.250063921871806</v>
      </c>
      <c r="G259" s="2">
        <v>16.284005218606335</v>
      </c>
      <c r="H259" s="2">
        <v>17.053392871205109</v>
      </c>
    </row>
    <row r="260" spans="1:8" x14ac:dyDescent="0.2">
      <c r="A260" s="16">
        <f>DATE(2021,9,14)</f>
        <v>44453</v>
      </c>
      <c r="B260" s="2">
        <v>7.9902656062181832</v>
      </c>
      <c r="C260" s="2">
        <v>14.001826885836754</v>
      </c>
      <c r="D260" s="2">
        <v>3.9246893975632746</v>
      </c>
      <c r="E260" s="2">
        <v>15.43985554676366</v>
      </c>
      <c r="F260" s="2">
        <v>16.337713981231605</v>
      </c>
      <c r="G260" s="2">
        <v>16.37181305522304</v>
      </c>
      <c r="H260" s="2">
        <v>17.14478759930893</v>
      </c>
    </row>
    <row r="261" spans="1:8" x14ac:dyDescent="0.2">
      <c r="A261" s="16">
        <f>DATE(2021,9,15)</f>
        <v>44454</v>
      </c>
      <c r="B261" s="2">
        <v>7.4591855682372588</v>
      </c>
      <c r="C261" s="2">
        <v>12.904782824015436</v>
      </c>
      <c r="D261" s="2">
        <v>3.9495056362147229</v>
      </c>
      <c r="E261" s="2">
        <v>15.523425556982007</v>
      </c>
      <c r="F261" s="2">
        <v>16.425430126859663</v>
      </c>
      <c r="G261" s="2">
        <v>16.459687196884531</v>
      </c>
      <c r="H261" s="2">
        <v>17.236253687978429</v>
      </c>
    </row>
    <row r="262" spans="1:8" x14ac:dyDescent="0.2">
      <c r="A262" s="16">
        <f>DATE(2021,9,16)</f>
        <v>44455</v>
      </c>
      <c r="B262" s="2">
        <v>6.8760671837341913</v>
      </c>
      <c r="C262" s="2">
        <v>11.660306386554685</v>
      </c>
      <c r="D262" s="2">
        <v>3.9743278007506211</v>
      </c>
      <c r="E262" s="2">
        <v>15.60705606577406</v>
      </c>
      <c r="F262" s="2">
        <v>16.513212408583566</v>
      </c>
      <c r="G262" s="2">
        <v>16.54762769365874</v>
      </c>
      <c r="H262" s="2">
        <v>17.327791192931553</v>
      </c>
    </row>
    <row r="263" spans="1:8" x14ac:dyDescent="0.2">
      <c r="A263" s="16">
        <f>DATE(2021,9,17)</f>
        <v>44456</v>
      </c>
      <c r="B263" s="2">
        <v>5.4796920970111129</v>
      </c>
      <c r="C263" s="2">
        <v>9.3495577960916112</v>
      </c>
      <c r="D263" s="2">
        <v>3.9991558925860149</v>
      </c>
      <c r="E263" s="2">
        <v>15.690747116936343</v>
      </c>
      <c r="F263" s="2">
        <v>16.601060876268537</v>
      </c>
      <c r="G263" s="2">
        <v>16.635634595651428</v>
      </c>
      <c r="H263" s="2">
        <v>17.419400169929801</v>
      </c>
    </row>
    <row r="264" spans="1:8" x14ac:dyDescent="0.2">
      <c r="A264" s="16">
        <f>DATE(2021,9,20)</f>
        <v>44459</v>
      </c>
      <c r="B264" s="2">
        <v>3.0349130878688291</v>
      </c>
      <c r="C264" s="2">
        <v>6.8026034055358453</v>
      </c>
      <c r="D264" s="2">
        <v>4.0239899131362833</v>
      </c>
      <c r="E264" s="2">
        <v>15.774498754297106</v>
      </c>
      <c r="F264" s="2">
        <v>16.688975579817367</v>
      </c>
      <c r="G264" s="2">
        <v>16.723707953006194</v>
      </c>
      <c r="H264" s="2">
        <v>17.511080674778182</v>
      </c>
    </row>
    <row r="265" spans="1:8" x14ac:dyDescent="0.2">
      <c r="A265" s="16">
        <f>DATE(2021,9,21)</f>
        <v>44460</v>
      </c>
      <c r="B265" s="2">
        <v>4.62711004288483</v>
      </c>
      <c r="C265" s="2">
        <v>8.1822270050386567</v>
      </c>
      <c r="D265" s="2">
        <v>4.0488298638171605</v>
      </c>
      <c r="E265" s="2">
        <v>15.858311021716331</v>
      </c>
      <c r="F265" s="2">
        <v>16.776956569170466</v>
      </c>
      <c r="G265" s="2">
        <v>16.811847815904525</v>
      </c>
      <c r="H265" s="2">
        <v>17.602832763325306</v>
      </c>
    </row>
    <row r="266" spans="1:8" x14ac:dyDescent="0.2">
      <c r="A266" s="16">
        <f>DATE(2021,9,22)</f>
        <v>44461</v>
      </c>
      <c r="B266" s="2">
        <v>6.0930655075287943</v>
      </c>
      <c r="C266" s="2">
        <v>10.176660782782077</v>
      </c>
      <c r="D266" s="2">
        <v>4.0736757460446915</v>
      </c>
      <c r="E266" s="2">
        <v>15.942183963085732</v>
      </c>
      <c r="F266" s="2">
        <v>16.865003894305922</v>
      </c>
      <c r="G266" s="2">
        <v>16.900054234565754</v>
      </c>
      <c r="H266" s="2">
        <v>17.694656491463402</v>
      </c>
    </row>
    <row r="267" spans="1:8" x14ac:dyDescent="0.2">
      <c r="A267" s="16">
        <f>DATE(2021,9,23)</f>
        <v>44462</v>
      </c>
      <c r="B267" s="2">
        <v>6.6398594082711204</v>
      </c>
      <c r="C267" s="2">
        <v>11.92532160128148</v>
      </c>
      <c r="D267" s="2">
        <v>4.0985275612352767</v>
      </c>
      <c r="E267" s="2">
        <v>16.026117622328815</v>
      </c>
      <c r="F267" s="2">
        <v>16.953117605239498</v>
      </c>
      <c r="G267" s="2">
        <v>16.988327259247171</v>
      </c>
      <c r="H267" s="2">
        <v>17.7865519151283</v>
      </c>
    </row>
    <row r="268" spans="1:8" x14ac:dyDescent="0.2">
      <c r="A268" s="16">
        <f>DATE(2021,9,24)</f>
        <v>44463</v>
      </c>
      <c r="B268" s="2">
        <v>5.5331249463392407</v>
      </c>
      <c r="C268" s="2">
        <v>11.158290561590324</v>
      </c>
      <c r="D268" s="2">
        <v>4.1272963271970831</v>
      </c>
      <c r="E268" s="2">
        <v>16.110112043400893</v>
      </c>
      <c r="F268" s="2">
        <v>17.041297752024676</v>
      </c>
      <c r="G268" s="2">
        <v>17.076666940243989</v>
      </c>
      <c r="H268" s="2">
        <v>17.878519090299537</v>
      </c>
    </row>
    <row r="269" spans="1:8" x14ac:dyDescent="0.2">
      <c r="A269" s="16">
        <f>DATE(2021,9,27)</f>
        <v>44466</v>
      </c>
      <c r="B269" s="2">
        <v>3.7020501887679251</v>
      </c>
      <c r="C269" s="2">
        <v>11.452998313334417</v>
      </c>
      <c r="D269" s="2">
        <v>4.1560730437218307</v>
      </c>
      <c r="E269" s="2">
        <v>16.194167270289061</v>
      </c>
      <c r="F269" s="2">
        <v>17.129544384752649</v>
      </c>
      <c r="G269" s="2">
        <v>17.165073327889413</v>
      </c>
      <c r="H269" s="2">
        <v>17.97055807300034</v>
      </c>
    </row>
    <row r="270" spans="1:8" x14ac:dyDescent="0.2">
      <c r="A270" s="16">
        <f>DATE(2021,9,28)</f>
        <v>44467</v>
      </c>
      <c r="B270" s="2">
        <v>3.923930216753746E-2</v>
      </c>
      <c r="C270" s="2">
        <v>8.0587076210420374</v>
      </c>
      <c r="D270" s="2">
        <v>4.1848577130067399</v>
      </c>
      <c r="E270" s="2">
        <v>16.278283347012291</v>
      </c>
      <c r="F270" s="2">
        <v>17.217857553552385</v>
      </c>
      <c r="G270" s="2">
        <v>17.253546472554682</v>
      </c>
      <c r="H270" s="2">
        <v>18.062668919297685</v>
      </c>
    </row>
    <row r="271" spans="1:8" x14ac:dyDescent="0.2">
      <c r="A271" s="16">
        <f>DATE(2021,9,29)</f>
        <v>44468</v>
      </c>
      <c r="B271" s="2">
        <v>-0.52555483706614448</v>
      </c>
      <c r="C271" s="2">
        <v>9.0232538879708724</v>
      </c>
      <c r="D271" s="2">
        <v>4.2136503372496303</v>
      </c>
      <c r="E271" s="2">
        <v>16.36246031762143</v>
      </c>
      <c r="F271" s="2">
        <v>17.306237308590667</v>
      </c>
      <c r="G271" s="2">
        <v>17.342086424649029</v>
      </c>
      <c r="H271" s="2">
        <v>18.154851685302312</v>
      </c>
    </row>
    <row r="272" spans="1:8" x14ac:dyDescent="0.2">
      <c r="A272" s="16">
        <f>DATE(2021,9,30)</f>
        <v>44469</v>
      </c>
      <c r="B272" s="2">
        <v>-0.69155907296239993</v>
      </c>
      <c r="C272" s="2">
        <v>8.8979191968532323</v>
      </c>
      <c r="D272" s="2">
        <v>4.2424509186489656</v>
      </c>
      <c r="E272" s="2">
        <v>16.446698226199175</v>
      </c>
      <c r="F272" s="2">
        <v>17.394683700072111</v>
      </c>
      <c r="G272" s="2">
        <v>17.430693234619763</v>
      </c>
      <c r="H272" s="2">
        <v>18.247106427168802</v>
      </c>
    </row>
    <row r="273" spans="1:8" x14ac:dyDescent="0.2">
      <c r="A273" s="16">
        <f>DATE(2021,10,1)</f>
        <v>44470</v>
      </c>
      <c r="B273" s="2">
        <v>1.028167322666973</v>
      </c>
      <c r="C273" s="2">
        <v>10.782443487772198</v>
      </c>
      <c r="D273" s="2">
        <v>4.2712594594037645</v>
      </c>
      <c r="E273" s="2">
        <v>16.532003320523714</v>
      </c>
      <c r="F273" s="2">
        <v>17.484211203807721</v>
      </c>
      <c r="G273" s="2">
        <v>17.52038169083745</v>
      </c>
      <c r="H273" s="2">
        <v>18.340455019960711</v>
      </c>
    </row>
    <row r="274" spans="1:8" x14ac:dyDescent="0.2">
      <c r="A274" s="16">
        <f>DATE(2021,10,4)</f>
        <v>44473</v>
      </c>
      <c r="B274" s="2">
        <v>-3.3152034921307916</v>
      </c>
      <c r="C274" s="2">
        <v>8.3228985882111797</v>
      </c>
      <c r="D274" s="2">
        <v>4.3000759617137119</v>
      </c>
      <c r="E274" s="2">
        <v>16.61737090660824</v>
      </c>
      <c r="F274" s="2">
        <v>17.573806982985385</v>
      </c>
      <c r="G274" s="2">
        <v>17.610138647197271</v>
      </c>
      <c r="H274" s="2">
        <v>18.433877305547639</v>
      </c>
    </row>
    <row r="275" spans="1:8" x14ac:dyDescent="0.2">
      <c r="A275" s="16">
        <f>DATE(2021,10,5)</f>
        <v>44474</v>
      </c>
      <c r="B275" s="2">
        <v>-4.9067844304249713</v>
      </c>
      <c r="C275" s="2">
        <v>8.3862380880283425</v>
      </c>
      <c r="D275" s="2">
        <v>4.3289004277790477</v>
      </c>
      <c r="E275" s="2">
        <v>16.702801030232227</v>
      </c>
      <c r="F275" s="2">
        <v>17.663471089673301</v>
      </c>
      <c r="G275" s="2">
        <v>17.699964156016669</v>
      </c>
      <c r="H275" s="2">
        <v>18.527373342105388</v>
      </c>
    </row>
    <row r="276" spans="1:8" x14ac:dyDescent="0.2">
      <c r="A276" s="16">
        <f>DATE(2021,10,6)</f>
        <v>44475</v>
      </c>
      <c r="B276" s="2">
        <v>-5.38065164355036</v>
      </c>
      <c r="C276" s="2">
        <v>8.4862566041609799</v>
      </c>
      <c r="D276" s="2">
        <v>4.3577328598006559</v>
      </c>
      <c r="E276" s="2">
        <v>16.788293737208626</v>
      </c>
      <c r="F276" s="2">
        <v>17.753203575979381</v>
      </c>
      <c r="G276" s="2">
        <v>17.789858269653024</v>
      </c>
      <c r="H276" s="2">
        <v>18.620943187855676</v>
      </c>
    </row>
    <row r="277" spans="1:8" x14ac:dyDescent="0.2">
      <c r="A277" s="16">
        <f>DATE(2021,10,7)</f>
        <v>44476</v>
      </c>
      <c r="B277" s="2">
        <v>-4.881374594934873</v>
      </c>
      <c r="C277" s="2">
        <v>8.5116316539715307</v>
      </c>
      <c r="D277" s="2">
        <v>4.38657325998002</v>
      </c>
      <c r="E277" s="2">
        <v>16.873849073384005</v>
      </c>
      <c r="F277" s="2">
        <v>17.843004494051296</v>
      </c>
      <c r="G277" s="2">
        <v>17.879821040503717</v>
      </c>
      <c r="H277" s="2">
        <v>18.714586901066177</v>
      </c>
    </row>
    <row r="278" spans="1:8" x14ac:dyDescent="0.2">
      <c r="A278" s="16">
        <f>DATE(2021,10,8)</f>
        <v>44477</v>
      </c>
      <c r="B278" s="2">
        <v>-2.8792022024906272</v>
      </c>
      <c r="C278" s="2">
        <v>10.717249430950361</v>
      </c>
      <c r="D278" s="2">
        <v>4.4154216305192229</v>
      </c>
      <c r="E278" s="2">
        <v>16.95946708463849</v>
      </c>
      <c r="F278" s="2">
        <v>17.93287389607643</v>
      </c>
      <c r="G278" s="2">
        <v>17.969852521006157</v>
      </c>
      <c r="H278" s="2">
        <v>18.808304540050557</v>
      </c>
    </row>
    <row r="279" spans="1:8" x14ac:dyDescent="0.2">
      <c r="A279" s="16">
        <f>DATE(2021,10,11)</f>
        <v>44480</v>
      </c>
      <c r="B279" s="2">
        <v>-5.4769835494583141</v>
      </c>
      <c r="C279" s="2">
        <v>10.07676982877148</v>
      </c>
      <c r="D279" s="2">
        <v>4.444277973620947</v>
      </c>
      <c r="E279" s="2">
        <v>17.045147816885819</v>
      </c>
      <c r="F279" s="2">
        <v>18.022811834282003</v>
      </c>
      <c r="G279" s="2">
        <v>18.059952763637764</v>
      </c>
      <c r="H279" s="2">
        <v>18.902096163168515</v>
      </c>
    </row>
    <row r="280" spans="1:8" x14ac:dyDescent="0.2">
      <c r="A280" s="16">
        <f>DATE(2021,10,13)</f>
        <v>44482</v>
      </c>
      <c r="B280" s="2">
        <v>-2.9971015279370961</v>
      </c>
      <c r="C280" s="2">
        <v>11.328291620355978</v>
      </c>
      <c r="D280" s="2">
        <v>4.4731422914884966</v>
      </c>
      <c r="E280" s="2">
        <v>17.130891316073349</v>
      </c>
      <c r="F280" s="2">
        <v>18.11281836093508</v>
      </c>
      <c r="G280" s="2">
        <v>18.150121820916066</v>
      </c>
      <c r="H280" s="2">
        <v>18.995961828825859</v>
      </c>
    </row>
    <row r="281" spans="1:8" x14ac:dyDescent="0.2">
      <c r="A281" s="16">
        <f>DATE(2021,10,14)</f>
        <v>44483</v>
      </c>
      <c r="B281" s="2">
        <v>-2.8550787639974984</v>
      </c>
      <c r="C281" s="2">
        <v>11.062923156675897</v>
      </c>
      <c r="D281" s="2">
        <v>4.5020145863257977</v>
      </c>
      <c r="E281" s="2">
        <v>17.216697628182143</v>
      </c>
      <c r="F281" s="2">
        <v>18.202893528342546</v>
      </c>
      <c r="G281" s="2">
        <v>18.240359745398703</v>
      </c>
      <c r="H281" s="2">
        <v>19.089901595474458</v>
      </c>
    </row>
    <row r="282" spans="1:8" x14ac:dyDescent="0.2">
      <c r="A282" s="16">
        <f>DATE(2021,10,15)</f>
        <v>44484</v>
      </c>
      <c r="B282" s="2">
        <v>-2.0870826711154034</v>
      </c>
      <c r="C282" s="2">
        <v>12.498006841843567</v>
      </c>
      <c r="D282" s="2">
        <v>4.5308948603373755</v>
      </c>
      <c r="E282" s="2">
        <v>17.302566799226906</v>
      </c>
      <c r="F282" s="2">
        <v>18.293037388851197</v>
      </c>
      <c r="G282" s="2">
        <v>18.330666589683453</v>
      </c>
      <c r="H282" s="2">
        <v>19.183915521612359</v>
      </c>
    </row>
    <row r="283" spans="1:8" x14ac:dyDescent="0.2">
      <c r="A283" s="16">
        <f>DATE(2021,10,18)</f>
        <v>44487</v>
      </c>
      <c r="B283" s="2">
        <v>-2.3537346577587659</v>
      </c>
      <c r="C283" s="2">
        <v>12.282318918453837</v>
      </c>
      <c r="D283" s="2">
        <v>4.5597831157283553</v>
      </c>
      <c r="E283" s="2">
        <v>17.388498875256087</v>
      </c>
      <c r="F283" s="2">
        <v>18.383249994847795</v>
      </c>
      <c r="G283" s="2">
        <v>18.421042406408272</v>
      </c>
      <c r="H283" s="2">
        <v>19.278003665783807</v>
      </c>
    </row>
    <row r="284" spans="1:8" x14ac:dyDescent="0.2">
      <c r="A284" s="16">
        <f>DATE(2021,10,19)</f>
        <v>44488</v>
      </c>
      <c r="B284" s="2">
        <v>-5.6678959229093833</v>
      </c>
      <c r="C284" s="2">
        <v>8.5973239625545048</v>
      </c>
      <c r="D284" s="2">
        <v>4.5886793547044835</v>
      </c>
      <c r="E284" s="2">
        <v>17.474493902351785</v>
      </c>
      <c r="F284" s="2">
        <v>18.473531398758912</v>
      </c>
      <c r="G284" s="2">
        <v>18.511487248251246</v>
      </c>
      <c r="H284" s="2">
        <v>19.372166086579146</v>
      </c>
    </row>
    <row r="285" spans="1:8" x14ac:dyDescent="0.2">
      <c r="A285" s="16">
        <f>DATE(2021,10,20)</f>
        <v>44489</v>
      </c>
      <c r="B285" s="2">
        <v>-5.9505161937438711</v>
      </c>
      <c r="C285" s="2">
        <v>8.7088623195523898</v>
      </c>
      <c r="D285" s="2">
        <v>4.6175835794721065</v>
      </c>
      <c r="E285" s="2">
        <v>17.560551926629998</v>
      </c>
      <c r="F285" s="2">
        <v>18.563881653051272</v>
      </c>
      <c r="G285" s="2">
        <v>18.602001167930847</v>
      </c>
      <c r="H285" s="2">
        <v>19.466402842635144</v>
      </c>
    </row>
    <row r="286" spans="1:8" x14ac:dyDescent="0.2">
      <c r="A286" s="16">
        <f>DATE(2021,10,21)</f>
        <v>44490</v>
      </c>
      <c r="B286" s="2">
        <v>-8.5458362696642194</v>
      </c>
      <c r="C286" s="2">
        <v>5.7146653167323702</v>
      </c>
      <c r="D286" s="2">
        <v>4.6464957922381922</v>
      </c>
      <c r="E286" s="2">
        <v>17.646672994240411</v>
      </c>
      <c r="F286" s="2">
        <v>18.654300810231518</v>
      </c>
      <c r="G286" s="2">
        <v>18.692584218205678</v>
      </c>
      <c r="H286" s="2">
        <v>19.560713992634749</v>
      </c>
    </row>
    <row r="287" spans="1:8" x14ac:dyDescent="0.2">
      <c r="A287" s="16">
        <f>DATE(2021,10,22)</f>
        <v>44491</v>
      </c>
      <c r="B287" s="2">
        <v>-10.632192333057787</v>
      </c>
      <c r="C287" s="2">
        <v>4.3028175627137566</v>
      </c>
      <c r="D287" s="2">
        <v>4.675415995210308</v>
      </c>
      <c r="E287" s="2">
        <v>17.73285715136652</v>
      </c>
      <c r="F287" s="2">
        <v>18.744788922846347</v>
      </c>
      <c r="G287" s="2">
        <v>18.783236451874675</v>
      </c>
      <c r="H287" s="2">
        <v>19.655099595307266</v>
      </c>
    </row>
    <row r="288" spans="1:8" x14ac:dyDescent="0.2">
      <c r="A288" s="16">
        <f>DATE(2021,10,25)</f>
        <v>44494</v>
      </c>
      <c r="B288" s="2">
        <v>-8.1269622951728469</v>
      </c>
      <c r="C288" s="2">
        <v>6.6758360936632233</v>
      </c>
      <c r="D288" s="2">
        <v>4.7043441905966432</v>
      </c>
      <c r="E288" s="2">
        <v>17.81910444422563</v>
      </c>
      <c r="F288" s="2">
        <v>18.835346043482492</v>
      </c>
      <c r="G288" s="2">
        <v>18.873957921777109</v>
      </c>
      <c r="H288" s="2">
        <v>19.749559709428333</v>
      </c>
    </row>
    <row r="289" spans="1:8" x14ac:dyDescent="0.2">
      <c r="A289" s="16">
        <f>DATE(2021,10,26)</f>
        <v>44495</v>
      </c>
      <c r="B289" s="2">
        <v>-10.595081286342111</v>
      </c>
      <c r="C289" s="2">
        <v>4.4238543915664952</v>
      </c>
      <c r="D289" s="2">
        <v>4.7332803806059642</v>
      </c>
      <c r="E289" s="2">
        <v>17.905414919069031</v>
      </c>
      <c r="F289" s="2">
        <v>18.925972224766905</v>
      </c>
      <c r="G289" s="2">
        <v>18.964748680792631</v>
      </c>
      <c r="H289" s="2">
        <v>19.844094393820043</v>
      </c>
    </row>
    <row r="290" spans="1:8" x14ac:dyDescent="0.2">
      <c r="A290" s="16">
        <f>DATE(2021,10,27)</f>
        <v>44496</v>
      </c>
      <c r="B290" s="2">
        <v>-10.867102838813224</v>
      </c>
      <c r="C290" s="2">
        <v>4.3684826181400016</v>
      </c>
      <c r="D290" s="2">
        <v>4.7622245674476815</v>
      </c>
      <c r="E290" s="2">
        <v>17.991788622181737</v>
      </c>
      <c r="F290" s="2">
        <v>19.016667519366571</v>
      </c>
      <c r="G290" s="2">
        <v>19.055608781841226</v>
      </c>
      <c r="H290" s="2">
        <v>19.938703707350889</v>
      </c>
    </row>
    <row r="291" spans="1:8" x14ac:dyDescent="0.2">
      <c r="A291" s="16">
        <f>DATE(2021,10,28)</f>
        <v>44497</v>
      </c>
      <c r="B291" s="2">
        <v>-11.661152431657239</v>
      </c>
      <c r="C291" s="2">
        <v>3.7226846567200766</v>
      </c>
      <c r="D291" s="2">
        <v>4.7911767533318272</v>
      </c>
      <c r="E291" s="2">
        <v>18.078225599882771</v>
      </c>
      <c r="F291" s="2">
        <v>19.107431979988675</v>
      </c>
      <c r="G291" s="2">
        <v>19.14653827788333</v>
      </c>
      <c r="H291" s="2">
        <v>20.033387708935859</v>
      </c>
    </row>
    <row r="292" spans="1:8" x14ac:dyDescent="0.2">
      <c r="A292" s="16">
        <f>DATE(2021,10,29)</f>
        <v>44498</v>
      </c>
      <c r="B292" s="2">
        <v>-13.420083336780021</v>
      </c>
      <c r="C292" s="2">
        <v>1.5597707532043259</v>
      </c>
      <c r="D292" s="2">
        <v>4.8259737692407212</v>
      </c>
      <c r="E292" s="2">
        <v>18.164725898525045</v>
      </c>
      <c r="F292" s="2">
        <v>19.198265659380588</v>
      </c>
      <c r="G292" s="2">
        <v>19.237537221919833</v>
      </c>
      <c r="H292" s="2">
        <v>20.12814645753642</v>
      </c>
    </row>
    <row r="293" spans="1:8" x14ac:dyDescent="0.2">
      <c r="A293" s="16">
        <f>DATE(2021,11,1)</f>
        <v>44501</v>
      </c>
      <c r="B293" s="2">
        <v>-11.702720047153059</v>
      </c>
      <c r="C293" s="2">
        <v>3.5714744797747056</v>
      </c>
      <c r="D293" s="2">
        <v>4.8607823398658656</v>
      </c>
      <c r="E293" s="2">
        <v>18.232558154986609</v>
      </c>
      <c r="F293" s="2">
        <v>19.270272797223441</v>
      </c>
      <c r="G293" s="2">
        <v>19.309703606920703</v>
      </c>
      <c r="H293" s="2">
        <v>20.203936280127976</v>
      </c>
    </row>
    <row r="294" spans="1:8" x14ac:dyDescent="0.2">
      <c r="A294" s="16">
        <f>DATE(2021,11,3)</f>
        <v>44503</v>
      </c>
      <c r="B294" s="2">
        <v>-9.4070953682047982</v>
      </c>
      <c r="C294" s="2">
        <v>3.6362564128177288</v>
      </c>
      <c r="D294" s="2">
        <v>4.8956024690441691</v>
      </c>
      <c r="E294" s="2">
        <v>18.300429350437696</v>
      </c>
      <c r="F294" s="2">
        <v>19.342323434255459</v>
      </c>
      <c r="G294" s="2">
        <v>19.381913669334349</v>
      </c>
      <c r="H294" s="2">
        <v>20.279773919133781</v>
      </c>
    </row>
    <row r="295" spans="1:8" x14ac:dyDescent="0.2">
      <c r="A295" s="16">
        <f>DATE(2021,11,4)</f>
        <v>44504</v>
      </c>
      <c r="B295" s="2">
        <v>-10.486918317978288</v>
      </c>
      <c r="C295" s="2">
        <v>1.4728126358720672</v>
      </c>
      <c r="D295" s="2">
        <v>4.9304341606137392</v>
      </c>
      <c r="E295" s="2">
        <v>18.368339507231092</v>
      </c>
      <c r="F295" s="2">
        <v>19.414417596754241</v>
      </c>
      <c r="G295" s="2">
        <v>19.454167435595647</v>
      </c>
      <c r="H295" s="2">
        <v>20.355659404721528</v>
      </c>
    </row>
    <row r="296" spans="1:8" x14ac:dyDescent="0.2">
      <c r="A296" s="16">
        <f>DATE(2021,11,5)</f>
        <v>44505</v>
      </c>
      <c r="B296" s="2">
        <v>-8.4391479515164232</v>
      </c>
      <c r="C296" s="2">
        <v>2.8584709049934043</v>
      </c>
      <c r="D296" s="2">
        <v>4.9652774184140158</v>
      </c>
      <c r="E296" s="2">
        <v>18.436288647732503</v>
      </c>
      <c r="F296" s="2">
        <v>19.486555311013333</v>
      </c>
      <c r="G296" s="2">
        <v>19.526464932155619</v>
      </c>
      <c r="H296" s="2">
        <v>20.431592767078044</v>
      </c>
    </row>
    <row r="297" spans="1:8" x14ac:dyDescent="0.2">
      <c r="A297" s="16">
        <f>DATE(2021,11,8)</f>
        <v>44508</v>
      </c>
      <c r="B297" s="2">
        <v>-9.6352682104810299</v>
      </c>
      <c r="C297" s="2">
        <v>2.8161791553091398</v>
      </c>
      <c r="D297" s="2">
        <v>5.0001322462856823</v>
      </c>
      <c r="E297" s="2">
        <v>18.50427679432045</v>
      </c>
      <c r="F297" s="2">
        <v>19.558736603342176</v>
      </c>
      <c r="G297" s="2">
        <v>19.598806185481219</v>
      </c>
      <c r="H297" s="2">
        <v>20.507574036409171</v>
      </c>
    </row>
    <row r="298" spans="1:8" x14ac:dyDescent="0.2">
      <c r="A298" s="16">
        <f>DATE(2021,11,9)</f>
        <v>44509</v>
      </c>
      <c r="B298" s="2">
        <v>-8.4078205655806801</v>
      </c>
      <c r="C298" s="2">
        <v>3.5559904006559506</v>
      </c>
      <c r="D298" s="2">
        <v>5.0349986480707098</v>
      </c>
      <c r="E298" s="2">
        <v>18.572303969386319</v>
      </c>
      <c r="F298" s="2">
        <v>19.630961500066071</v>
      </c>
      <c r="G298" s="2">
        <v>19.671191222055452</v>
      </c>
      <c r="H298" s="2">
        <v>20.583603242939795</v>
      </c>
    </row>
    <row r="299" spans="1:8" x14ac:dyDescent="0.2">
      <c r="A299" s="16">
        <f>DATE(2021,11,10)</f>
        <v>44510</v>
      </c>
      <c r="B299" s="2">
        <v>-8.5407692758420417</v>
      </c>
      <c r="C299" s="2">
        <v>3.9803110808407371</v>
      </c>
      <c r="D299" s="2">
        <v>5.0698766276123353</v>
      </c>
      <c r="E299" s="2">
        <v>18.640370195334334</v>
      </c>
      <c r="F299" s="2">
        <v>19.703230027526253</v>
      </c>
      <c r="G299" s="2">
        <v>19.743620068377354</v>
      </c>
      <c r="H299" s="2">
        <v>20.659680416913908</v>
      </c>
    </row>
    <row r="300" spans="1:8" x14ac:dyDescent="0.2">
      <c r="A300" s="16">
        <f>DATE(2021,11,11)</f>
        <v>44511</v>
      </c>
      <c r="B300" s="2">
        <v>-6.8582800503721337</v>
      </c>
      <c r="C300" s="2">
        <v>5.5769570997790119</v>
      </c>
      <c r="D300" s="2">
        <v>5.1047661887550611</v>
      </c>
      <c r="E300" s="2">
        <v>18.708475494581592</v>
      </c>
      <c r="F300" s="2">
        <v>19.775542212079845</v>
      </c>
      <c r="G300" s="2">
        <v>19.816092750961989</v>
      </c>
      <c r="H300" s="2">
        <v>20.735805588594538</v>
      </c>
    </row>
    <row r="301" spans="1:8" x14ac:dyDescent="0.2">
      <c r="A301" s="16">
        <f>DATE(2021,11,12)</f>
        <v>44512</v>
      </c>
      <c r="B301" s="2">
        <v>-9.4904396658902268</v>
      </c>
      <c r="C301" s="2">
        <v>4.3404582011798087</v>
      </c>
      <c r="D301" s="2">
        <v>5.1396673353446998</v>
      </c>
      <c r="E301" s="2">
        <v>18.77661988955801</v>
      </c>
      <c r="F301" s="2">
        <v>19.847898080099881</v>
      </c>
      <c r="G301" s="2">
        <v>19.88860929634042</v>
      </c>
      <c r="H301" s="2">
        <v>20.811978788263797</v>
      </c>
    </row>
    <row r="302" spans="1:8" x14ac:dyDescent="0.2">
      <c r="A302" s="16">
        <f>DATE(2021,11,16)</f>
        <v>44516</v>
      </c>
      <c r="B302" s="2">
        <v>-11.95660591822274</v>
      </c>
      <c r="C302" s="2">
        <v>2.4457878153250068</v>
      </c>
      <c r="D302" s="2">
        <v>5.1745800712283074</v>
      </c>
      <c r="E302" s="2">
        <v>18.844803402706511</v>
      </c>
      <c r="F302" s="2">
        <v>19.920297657975404</v>
      </c>
      <c r="G302" s="2">
        <v>19.961169731059901</v>
      </c>
      <c r="H302" s="2">
        <v>20.888200046223005</v>
      </c>
    </row>
    <row r="303" spans="1:8" x14ac:dyDescent="0.2">
      <c r="A303" s="16">
        <f>DATE(2021,11,17)</f>
        <v>44517</v>
      </c>
      <c r="B303" s="2">
        <v>-13.157202938144463</v>
      </c>
      <c r="C303" s="2">
        <v>1.0178672339321793</v>
      </c>
      <c r="D303" s="2">
        <v>5.2095044002542279</v>
      </c>
      <c r="E303" s="2">
        <v>18.913026056482774</v>
      </c>
      <c r="F303" s="2">
        <v>19.992740972111299</v>
      </c>
      <c r="G303" s="2">
        <v>20.033774081683632</v>
      </c>
      <c r="H303" s="2">
        <v>20.964469392792484</v>
      </c>
    </row>
    <row r="304" spans="1:8" x14ac:dyDescent="0.2">
      <c r="A304" s="16">
        <f>DATE(2021,11,18)</f>
        <v>44518</v>
      </c>
      <c r="B304" s="2">
        <v>-12.419749532136438</v>
      </c>
      <c r="C304" s="2">
        <v>0.50521469048574463</v>
      </c>
      <c r="D304" s="2">
        <v>5.2444403262720929</v>
      </c>
      <c r="E304" s="2">
        <v>18.981287873355399</v>
      </c>
      <c r="F304" s="2">
        <v>20.065228048928454</v>
      </c>
      <c r="G304" s="2">
        <v>20.10642237479092</v>
      </c>
      <c r="H304" s="2">
        <v>21.040786858311744</v>
      </c>
    </row>
    <row r="305" spans="1:8" x14ac:dyDescent="0.2">
      <c r="A305" s="16">
        <f>DATE(2021,11,19)</f>
        <v>44519</v>
      </c>
      <c r="B305" s="2">
        <v>-11.601962016054845</v>
      </c>
      <c r="C305" s="2">
        <v>1.1028137947248995</v>
      </c>
      <c r="D305" s="2">
        <v>5.2793878531327998</v>
      </c>
      <c r="E305" s="2">
        <v>19.049588875805899</v>
      </c>
      <c r="F305" s="2">
        <v>20.137758914863713</v>
      </c>
      <c r="G305" s="2">
        <v>20.179114636977189</v>
      </c>
      <c r="H305" s="2">
        <v>21.117152473139409</v>
      </c>
    </row>
    <row r="306" spans="1:8" x14ac:dyDescent="0.2">
      <c r="A306" s="16">
        <f>DATE(2021,11,22)</f>
        <v>44522</v>
      </c>
      <c r="B306" s="2">
        <v>-14.96413344374794</v>
      </c>
      <c r="C306" s="2">
        <v>0.20727863580751738</v>
      </c>
      <c r="D306" s="2">
        <v>5.314346984688556</v>
      </c>
      <c r="E306" s="2">
        <v>19.117929086328701</v>
      </c>
      <c r="F306" s="2">
        <v>20.2103335963699</v>
      </c>
      <c r="G306" s="2">
        <v>20.251850894853948</v>
      </c>
      <c r="H306" s="2">
        <v>21.193566267653296</v>
      </c>
    </row>
    <row r="307" spans="1:8" x14ac:dyDescent="0.2">
      <c r="A307" s="16">
        <f>DATE(2021,11,23)</f>
        <v>44523</v>
      </c>
      <c r="B307" s="2">
        <v>-15.3334840850201</v>
      </c>
      <c r="C307" s="2">
        <v>1.7100094955281531</v>
      </c>
      <c r="D307" s="2">
        <v>5.3493177247927903</v>
      </c>
      <c r="E307" s="2">
        <v>19.186308527431063</v>
      </c>
      <c r="F307" s="2">
        <v>20.282952119915731</v>
      </c>
      <c r="G307" s="2">
        <v>20.324631175048722</v>
      </c>
      <c r="H307" s="2">
        <v>21.270028272250286</v>
      </c>
    </row>
    <row r="308" spans="1:8" x14ac:dyDescent="0.2">
      <c r="A308" s="16">
        <f>DATE(2021,11,24)</f>
        <v>44524</v>
      </c>
      <c r="B308" s="2">
        <v>-15.621472679086834</v>
      </c>
      <c r="C308" s="2">
        <v>2.5542450564526531</v>
      </c>
      <c r="D308" s="2">
        <v>5.3843000773002636</v>
      </c>
      <c r="E308" s="2">
        <v>19.254727221633349</v>
      </c>
      <c r="F308" s="2">
        <v>20.355614511986111</v>
      </c>
      <c r="G308" s="2">
        <v>20.397455504205354</v>
      </c>
      <c r="H308" s="2">
        <v>21.346538517346602</v>
      </c>
    </row>
    <row r="309" spans="1:8" x14ac:dyDescent="0.2">
      <c r="A309" s="16">
        <f>DATE(2021,11,25)</f>
        <v>44525</v>
      </c>
      <c r="B309" s="2">
        <v>-14.764884186402217</v>
      </c>
      <c r="C309" s="2">
        <v>3.8269814101757449</v>
      </c>
      <c r="D309" s="2">
        <v>5.4192940460669803</v>
      </c>
      <c r="E309" s="2">
        <v>19.323185191468628</v>
      </c>
      <c r="F309" s="2">
        <v>20.4283207990817</v>
      </c>
      <c r="G309" s="2">
        <v>20.47032390898358</v>
      </c>
      <c r="H309" s="2">
        <v>21.423097033377502</v>
      </c>
    </row>
    <row r="310" spans="1:8" x14ac:dyDescent="0.2">
      <c r="A310" s="16">
        <f>DATE(2021,11,26)</f>
        <v>44526</v>
      </c>
      <c r="B310" s="2">
        <v>-17.571545837829159</v>
      </c>
      <c r="C310" s="2">
        <v>0.30725790205645698</v>
      </c>
      <c r="D310" s="2">
        <v>5.4542996349502548</v>
      </c>
      <c r="E310" s="2">
        <v>19.391682459483086</v>
      </c>
      <c r="F310" s="2">
        <v>20.501071007719386</v>
      </c>
      <c r="G310" s="2">
        <v>20.54323641605944</v>
      </c>
      <c r="H310" s="2">
        <v>21.499703850797559</v>
      </c>
    </row>
    <row r="311" spans="1:8" x14ac:dyDescent="0.2">
      <c r="A311" s="16">
        <f>DATE(2021,11,29)</f>
        <v>44529</v>
      </c>
      <c r="B311" s="2">
        <v>-17.44628444466202</v>
      </c>
      <c r="C311" s="2">
        <v>0.88596799976610185</v>
      </c>
      <c r="D311" s="2">
        <v>5.4893168478086674</v>
      </c>
      <c r="E311" s="2">
        <v>19.460219048235714</v>
      </c>
      <c r="F311" s="2">
        <v>20.573865164431894</v>
      </c>
      <c r="G311" s="2">
        <v>20.616193052125031</v>
      </c>
      <c r="H311" s="2">
        <v>21.576359000080458</v>
      </c>
    </row>
    <row r="312" spans="1:8" x14ac:dyDescent="0.2">
      <c r="A312" s="16">
        <f>DATE(2021,11,30)</f>
        <v>44530</v>
      </c>
      <c r="B312" s="2">
        <v>-19.181702646982579</v>
      </c>
      <c r="C312" s="2">
        <v>4.2389874393755633E-3</v>
      </c>
      <c r="D312" s="2">
        <v>5.5243456885020858</v>
      </c>
      <c r="E312" s="2">
        <v>19.528794980298535</v>
      </c>
      <c r="F312" s="2">
        <v>20.646703295768077</v>
      </c>
      <c r="G312" s="2">
        <v>20.689193843888631</v>
      </c>
      <c r="H312" s="2">
        <v>21.653062511719213</v>
      </c>
    </row>
    <row r="313" spans="1:8" x14ac:dyDescent="0.2">
      <c r="A313" s="16">
        <f>DATE(2021,12,1)</f>
        <v>44531</v>
      </c>
      <c r="B313" s="2">
        <v>-21.022006472021449</v>
      </c>
      <c r="C313" s="2">
        <v>-1.1152461953860882</v>
      </c>
      <c r="D313" s="2">
        <v>5.5593861608916439</v>
      </c>
      <c r="E313" s="2">
        <v>19.585211081604537</v>
      </c>
      <c r="F313" s="2">
        <v>20.707271767328471</v>
      </c>
      <c r="G313" s="2">
        <v>20.749920806371549</v>
      </c>
      <c r="H313" s="2">
        <v>21.717397709701871</v>
      </c>
    </row>
    <row r="314" spans="1:8" x14ac:dyDescent="0.2">
      <c r="A314" s="16">
        <f>DATE(2021,12,2)</f>
        <v>44532</v>
      </c>
      <c r="B314" s="2">
        <v>-19.479617404595395</v>
      </c>
      <c r="C314" s="2">
        <v>2.5071942583700491</v>
      </c>
      <c r="D314" s="2">
        <v>5.5944382688397853</v>
      </c>
      <c r="E314" s="2">
        <v>19.641653810607139</v>
      </c>
      <c r="F314" s="2">
        <v>20.767870646182619</v>
      </c>
      <c r="G314" s="2">
        <v>20.810678324729892</v>
      </c>
      <c r="H314" s="2">
        <v>21.781766930812374</v>
      </c>
    </row>
    <row r="315" spans="1:8" x14ac:dyDescent="0.2">
      <c r="A315" s="16">
        <f>DATE(2021,12,3)</f>
        <v>44533</v>
      </c>
      <c r="B315" s="2">
        <v>-18.488769574040088</v>
      </c>
      <c r="C315" s="2">
        <v>3.099327816304287</v>
      </c>
      <c r="D315" s="2">
        <v>5.6295020162102194</v>
      </c>
      <c r="E315" s="2">
        <v>19.698123179874273</v>
      </c>
      <c r="F315" s="2">
        <v>20.828499947595922</v>
      </c>
      <c r="G315" s="2">
        <v>20.871466414338414</v>
      </c>
      <c r="H315" s="2">
        <v>21.84617019304358</v>
      </c>
    </row>
    <row r="316" spans="1:8" x14ac:dyDescent="0.2">
      <c r="A316" s="16">
        <f>DATE(2021,12,6)</f>
        <v>44536</v>
      </c>
      <c r="B316" s="2">
        <v>-17.869413376812769</v>
      </c>
      <c r="C316" s="2">
        <v>4.8549554891600177</v>
      </c>
      <c r="D316" s="2">
        <v>5.6645774068679211</v>
      </c>
      <c r="E316" s="2">
        <v>19.754619201979807</v>
      </c>
      <c r="F316" s="2">
        <v>20.889159686841506</v>
      </c>
      <c r="G316" s="2">
        <v>20.932285090579583</v>
      </c>
      <c r="H316" s="2">
        <v>21.910607514397839</v>
      </c>
    </row>
    <row r="317" spans="1:8" x14ac:dyDescent="0.2">
      <c r="A317" s="16">
        <f>DATE(2021,12,7)</f>
        <v>44537</v>
      </c>
      <c r="B317" s="2">
        <v>-16.591293619148463</v>
      </c>
      <c r="C317" s="2">
        <v>5.5406509573586282</v>
      </c>
      <c r="D317" s="2">
        <v>5.6996644446791755</v>
      </c>
      <c r="E317" s="2">
        <v>19.811141889503546</v>
      </c>
      <c r="F317" s="2">
        <v>20.949849879200102</v>
      </c>
      <c r="G317" s="2">
        <v>20.993134368843624</v>
      </c>
      <c r="H317" s="2">
        <v>21.975078912887035</v>
      </c>
    </row>
    <row r="318" spans="1:8" x14ac:dyDescent="0.2">
      <c r="A318" s="16">
        <f>DATE(2021,12,8)</f>
        <v>44538</v>
      </c>
      <c r="B318" s="2">
        <v>-15.120750491898526</v>
      </c>
      <c r="C318" s="2">
        <v>6.0684245184996044</v>
      </c>
      <c r="D318" s="2">
        <v>5.7347631335115556</v>
      </c>
      <c r="E318" s="2">
        <v>19.867691255031229</v>
      </c>
      <c r="F318" s="2">
        <v>21.010570539960138</v>
      </c>
      <c r="G318" s="2">
        <v>21.054014264528487</v>
      </c>
      <c r="H318" s="2">
        <v>22.039584406532551</v>
      </c>
    </row>
    <row r="319" spans="1:8" x14ac:dyDescent="0.2">
      <c r="A319" s="16">
        <f>DATE(2021,12,9)</f>
        <v>44539</v>
      </c>
      <c r="B319" s="2">
        <v>-16.754388628317663</v>
      </c>
      <c r="C319" s="2">
        <v>4.2979702020770505</v>
      </c>
      <c r="D319" s="2">
        <v>5.7698734772338778</v>
      </c>
      <c r="E319" s="2">
        <v>19.924267311154576</v>
      </c>
      <c r="F319" s="2">
        <v>21.071321684417743</v>
      </c>
      <c r="G319" s="2">
        <v>21.114924793039911</v>
      </c>
      <c r="H319" s="2">
        <v>22.104124013365368</v>
      </c>
    </row>
    <row r="320" spans="1:8" x14ac:dyDescent="0.2">
      <c r="A320" s="16">
        <f>DATE(2021,12,10)</f>
        <v>44540</v>
      </c>
      <c r="B320" s="2">
        <v>-15.232156013233732</v>
      </c>
      <c r="C320" s="2">
        <v>5.7375578113990189</v>
      </c>
      <c r="D320" s="2">
        <v>5.8108056179232426</v>
      </c>
      <c r="E320" s="2">
        <v>19.980870070471202</v>
      </c>
      <c r="F320" s="2">
        <v>21.132103327876695</v>
      </c>
      <c r="G320" s="2">
        <v>21.175865969791353</v>
      </c>
      <c r="H320" s="2">
        <v>22.168697751425935</v>
      </c>
    </row>
    <row r="321" spans="1:8" x14ac:dyDescent="0.2">
      <c r="A321" s="16">
        <f>DATE(2021,12,13)</f>
        <v>44543</v>
      </c>
      <c r="B321" s="2">
        <v>-15.497680033807059</v>
      </c>
      <c r="C321" s="2">
        <v>5.3695705267913452</v>
      </c>
      <c r="D321" s="2">
        <v>5.8517535990413316</v>
      </c>
      <c r="E321" s="2">
        <v>20.037499545584669</v>
      </c>
      <c r="F321" s="2">
        <v>21.192915485648456</v>
      </c>
      <c r="G321" s="2">
        <v>21.236837810204023</v>
      </c>
      <c r="H321" s="2">
        <v>22.233305638764268</v>
      </c>
    </row>
    <row r="322" spans="1:8" x14ac:dyDescent="0.2">
      <c r="A322" s="16">
        <f>DATE(2021,12,14)</f>
        <v>44544</v>
      </c>
      <c r="B322" s="2">
        <v>-17.547542620451139</v>
      </c>
      <c r="C322" s="2">
        <v>4.7578610893628692</v>
      </c>
      <c r="D322" s="2">
        <v>5.8927174267182636</v>
      </c>
      <c r="E322" s="2">
        <v>20.094155749104491</v>
      </c>
      <c r="F322" s="2">
        <v>21.253758173052173</v>
      </c>
      <c r="G322" s="2">
        <v>21.297840329706897</v>
      </c>
      <c r="H322" s="2">
        <v>22.297947693439912</v>
      </c>
    </row>
    <row r="323" spans="1:8" x14ac:dyDescent="0.2">
      <c r="A323" s="16">
        <f>DATE(2021,12,15)</f>
        <v>44545</v>
      </c>
      <c r="B323" s="2">
        <v>-16.13196912252063</v>
      </c>
      <c r="C323" s="2">
        <v>5.416533012635627</v>
      </c>
      <c r="D323" s="2">
        <v>5.933697107086533</v>
      </c>
      <c r="E323" s="2">
        <v>20.150838693646158</v>
      </c>
      <c r="F323" s="2">
        <v>21.314631405414698</v>
      </c>
      <c r="G323" s="2">
        <v>21.358873543736735</v>
      </c>
      <c r="H323" s="2">
        <v>22.362623933521999</v>
      </c>
    </row>
    <row r="324" spans="1:8" x14ac:dyDescent="0.2">
      <c r="A324" s="16">
        <f>DATE(2021,12,16)</f>
        <v>44546</v>
      </c>
      <c r="B324" s="2">
        <v>-17.442031661544732</v>
      </c>
      <c r="C324" s="2">
        <v>6.294896347435297</v>
      </c>
      <c r="D324" s="2">
        <v>5.9746926462810102</v>
      </c>
      <c r="E324" s="2">
        <v>20.207548391831097</v>
      </c>
      <c r="F324" s="2">
        <v>21.375535198070541</v>
      </c>
      <c r="G324" s="2">
        <v>21.419937467738027</v>
      </c>
      <c r="H324" s="2">
        <v>22.427334377089171</v>
      </c>
    </row>
    <row r="325" spans="1:8" x14ac:dyDescent="0.2">
      <c r="A325" s="16">
        <f>DATE(2021,12,17)</f>
        <v>44547</v>
      </c>
      <c r="B325" s="2">
        <v>-17.833823888293455</v>
      </c>
      <c r="C325" s="2">
        <v>5.1902378081766232</v>
      </c>
      <c r="D325" s="2">
        <v>6.0157040504389414</v>
      </c>
      <c r="E325" s="2">
        <v>20.264284856286707</v>
      </c>
      <c r="F325" s="2">
        <v>21.436469566361961</v>
      </c>
      <c r="G325" s="2">
        <v>21.481032117163057</v>
      </c>
      <c r="H325" s="2">
        <v>22.492079042229673</v>
      </c>
    </row>
    <row r="326" spans="1:8" x14ac:dyDescent="0.2">
      <c r="A326" s="16">
        <f>DATE(2021,12,20)</f>
        <v>44550</v>
      </c>
      <c r="B326" s="2">
        <v>-19.146287743131762</v>
      </c>
      <c r="C326" s="2">
        <v>3.0503537739204889</v>
      </c>
      <c r="D326" s="2">
        <v>6.0567313256999711</v>
      </c>
      <c r="E326" s="2">
        <v>20.321048099646323</v>
      </c>
      <c r="F326" s="2">
        <v>21.497434525638901</v>
      </c>
      <c r="G326" s="2">
        <v>21.542157507471881</v>
      </c>
      <c r="H326" s="2">
        <v>22.556857947041298</v>
      </c>
    </row>
    <row r="327" spans="1:8" x14ac:dyDescent="0.2">
      <c r="A327" s="16">
        <f>DATE(2021,12,21)</f>
        <v>44551</v>
      </c>
      <c r="B327" s="2">
        <v>-19.384663226454034</v>
      </c>
      <c r="C327" s="2">
        <v>3.5214505030020105</v>
      </c>
      <c r="D327" s="2">
        <v>6.097774478206075</v>
      </c>
      <c r="E327" s="2">
        <v>20.377838134549229</v>
      </c>
      <c r="F327" s="2">
        <v>21.558430091258995</v>
      </c>
      <c r="G327" s="2">
        <v>21.60331365413235</v>
      </c>
      <c r="H327" s="2">
        <v>22.621671109631379</v>
      </c>
    </row>
    <row r="328" spans="1:8" x14ac:dyDescent="0.2">
      <c r="A328" s="16">
        <f>DATE(2021,12,22)</f>
        <v>44552</v>
      </c>
      <c r="B328" s="2">
        <v>-19.755330397664185</v>
      </c>
      <c r="C328" s="2">
        <v>3.2700942478020019</v>
      </c>
      <c r="D328" s="2">
        <v>6.138833514101627</v>
      </c>
      <c r="E328" s="2">
        <v>20.434654973640743</v>
      </c>
      <c r="F328" s="2">
        <v>21.619456278587613</v>
      </c>
      <c r="G328" s="2">
        <v>21.66450057262006</v>
      </c>
      <c r="H328" s="2">
        <v>22.686518548116872</v>
      </c>
    </row>
    <row r="329" spans="1:8" x14ac:dyDescent="0.2">
      <c r="A329" s="16">
        <f>DATE(2021,12,23)</f>
        <v>44553</v>
      </c>
      <c r="B329" s="2">
        <v>-20.584169868819757</v>
      </c>
      <c r="C329" s="2">
        <v>2.924302772425369</v>
      </c>
      <c r="D329" s="2">
        <v>6.179908439533377</v>
      </c>
      <c r="E329" s="2">
        <v>20.491498629572114</v>
      </c>
      <c r="F329" s="2">
        <v>21.680513102997836</v>
      </c>
      <c r="G329" s="2">
        <v>21.725718278418451</v>
      </c>
      <c r="H329" s="2">
        <v>22.751400280624324</v>
      </c>
    </row>
    <row r="330" spans="1:8" x14ac:dyDescent="0.2">
      <c r="A330" s="16">
        <f>DATE(2021,12,24)</f>
        <v>44554</v>
      </c>
      <c r="B330" s="2">
        <v>-20.589822746422737</v>
      </c>
      <c r="C330" s="2">
        <v>2.924302772425369</v>
      </c>
      <c r="D330" s="2">
        <v>6.2209992606504727</v>
      </c>
      <c r="E330" s="2">
        <v>20.548369115000465</v>
      </c>
      <c r="F330" s="2">
        <v>21.741600579870379</v>
      </c>
      <c r="G330" s="2">
        <v>21.786966787018635</v>
      </c>
      <c r="H330" s="2">
        <v>22.816316325289755</v>
      </c>
    </row>
    <row r="331" spans="1:8" x14ac:dyDescent="0.2">
      <c r="A331" s="16">
        <f>DATE(2021,12,27)</f>
        <v>44557</v>
      </c>
      <c r="B331" s="2">
        <v>-20.11413078179768</v>
      </c>
      <c r="C331" s="2">
        <v>3.5749480944819556</v>
      </c>
      <c r="D331" s="2">
        <v>6.2621059836044157</v>
      </c>
      <c r="E331" s="2">
        <v>20.605266442589066</v>
      </c>
      <c r="F331" s="2">
        <v>21.802718724593827</v>
      </c>
      <c r="G331" s="2">
        <v>21.848246113919689</v>
      </c>
      <c r="H331" s="2">
        <v>22.881266700258941</v>
      </c>
    </row>
    <row r="332" spans="1:8" x14ac:dyDescent="0.2">
      <c r="A332" s="16">
        <f>DATE(2021,12,28)</f>
        <v>44558</v>
      </c>
      <c r="B332" s="2">
        <v>-20.843697744781743</v>
      </c>
      <c r="C332" s="2">
        <v>2.897661913865579</v>
      </c>
      <c r="D332" s="2">
        <v>6.3032286145490826</v>
      </c>
      <c r="E332" s="2">
        <v>20.662190625007071</v>
      </c>
      <c r="F332" s="2">
        <v>21.863867552564397</v>
      </c>
      <c r="G332" s="2">
        <v>21.909556274628383</v>
      </c>
      <c r="H332" s="2">
        <v>22.946251423687158</v>
      </c>
    </row>
    <row r="333" spans="1:8" x14ac:dyDescent="0.2">
      <c r="A333" s="16">
        <f>DATE(2021,12,29)</f>
        <v>44559</v>
      </c>
      <c r="B333" s="2">
        <v>-21.842118262995889</v>
      </c>
      <c r="C333" s="2">
        <v>2.1549265521833005</v>
      </c>
      <c r="D333" s="2">
        <v>6.3443671596407514</v>
      </c>
      <c r="E333" s="2">
        <v>20.719141674929631</v>
      </c>
      <c r="F333" s="2">
        <v>21.925047079186033</v>
      </c>
      <c r="G333" s="2">
        <v>21.970897284659284</v>
      </c>
      <c r="H333" s="2">
        <v>23.011270513739301</v>
      </c>
    </row>
    <row r="334" spans="1:8" x14ac:dyDescent="0.2">
      <c r="A334" s="16">
        <f>DATE(2021,12,30)</f>
        <v>44560</v>
      </c>
      <c r="B334" s="2">
        <v>-20.775258069534829</v>
      </c>
      <c r="C334" s="2">
        <v>2.8567144726979743</v>
      </c>
      <c r="D334" s="2">
        <v>6.3855216250380931</v>
      </c>
      <c r="E334" s="2">
        <v>20.776119605037845</v>
      </c>
      <c r="F334" s="2">
        <v>21.98625731987045</v>
      </c>
      <c r="G334" s="2">
        <v>22.032269159534799</v>
      </c>
      <c r="H334" s="2">
        <v>23.076323988589852</v>
      </c>
    </row>
    <row r="335" spans="1:8" x14ac:dyDescent="0.2">
      <c r="A335" s="16">
        <f>DATE(2021,12,31)</f>
        <v>44561</v>
      </c>
      <c r="B335" s="2">
        <v>-20.786814207735137</v>
      </c>
      <c r="C335" s="2">
        <v>2.8567144726979743</v>
      </c>
      <c r="D335" s="2">
        <v>6.4266920169021358</v>
      </c>
      <c r="E335" s="2">
        <v>20.833124428018856</v>
      </c>
      <c r="F335" s="2">
        <v>22.047498290037069</v>
      </c>
      <c r="G335" s="2">
        <v>22.093671914785151</v>
      </c>
      <c r="H335" s="2">
        <v>23.141411866422935</v>
      </c>
    </row>
    <row r="336" spans="1:8" x14ac:dyDescent="0.2">
      <c r="A336" s="16">
        <f>DATE(2022,1,3)</f>
        <v>44564</v>
      </c>
      <c r="B336" s="2">
        <v>-22.969263288050755</v>
      </c>
      <c r="C336" s="2">
        <v>1.9727580294713887</v>
      </c>
      <c r="D336" s="2">
        <v>6.4678783413962826</v>
      </c>
      <c r="E336" s="2">
        <v>20.890367125347066</v>
      </c>
      <c r="F336" s="2">
        <v>22.108983100531375</v>
      </c>
      <c r="G336" s="2">
        <v>22.155318742228136</v>
      </c>
      <c r="H336" s="2">
        <v>23.206749176589405</v>
      </c>
    </row>
    <row r="337" spans="1:8" x14ac:dyDescent="0.2">
      <c r="A337" s="16">
        <f>DATE(2022,1,4)</f>
        <v>44565</v>
      </c>
      <c r="B337" s="2">
        <v>-24.870866834562456</v>
      </c>
      <c r="C337" s="2">
        <v>1.5724582781095897</v>
      </c>
      <c r="D337" s="2">
        <v>6.509080604686357</v>
      </c>
      <c r="E337" s="2">
        <v>20.947636940457848</v>
      </c>
      <c r="F337" s="2">
        <v>22.17049888570337</v>
      </c>
      <c r="G337" s="2">
        <v>22.216996696029057</v>
      </c>
      <c r="H337" s="2">
        <v>23.272121153924584</v>
      </c>
    </row>
    <row r="338" spans="1:8" x14ac:dyDescent="0.2">
      <c r="A338" s="16">
        <f>DATE(2022,1,5)</f>
        <v>44566</v>
      </c>
      <c r="B338" s="2">
        <v>-28.314884300410327</v>
      </c>
      <c r="C338" s="2">
        <v>-0.88850942973546232</v>
      </c>
      <c r="D338" s="2">
        <v>6.5502988129405582</v>
      </c>
      <c r="E338" s="2">
        <v>21.004933886197819</v>
      </c>
      <c r="F338" s="2">
        <v>22.232045661157397</v>
      </c>
      <c r="G338" s="2">
        <v>22.278705791904052</v>
      </c>
      <c r="H338" s="2">
        <v>23.337527816822433</v>
      </c>
    </row>
    <row r="339" spans="1:8" x14ac:dyDescent="0.2">
      <c r="A339" s="16">
        <f>DATE(2022,1,6)</f>
        <v>44567</v>
      </c>
      <c r="B339" s="2">
        <v>-27.7855199761735</v>
      </c>
      <c r="C339" s="2">
        <v>-0.34351498212212839</v>
      </c>
      <c r="D339" s="2">
        <v>6.5915329723294613</v>
      </c>
      <c r="E339" s="2">
        <v>21.062257975419673</v>
      </c>
      <c r="F339" s="2">
        <v>22.293623442505673</v>
      </c>
      <c r="G339" s="2">
        <v>22.340446045577188</v>
      </c>
      <c r="H339" s="2">
        <v>23.402969183686697</v>
      </c>
    </row>
    <row r="340" spans="1:8" x14ac:dyDescent="0.2">
      <c r="A340" s="16">
        <f>DATE(2022,1,7)</f>
        <v>44568</v>
      </c>
      <c r="B340" s="2">
        <v>-28.280056212286986</v>
      </c>
      <c r="C340" s="2">
        <v>0.7931812747047795</v>
      </c>
      <c r="D340" s="2">
        <v>6.6327830890260397</v>
      </c>
      <c r="E340" s="2">
        <v>21.119609220982174</v>
      </c>
      <c r="F340" s="2">
        <v>22.355232245368285</v>
      </c>
      <c r="G340" s="2">
        <v>22.402217472780507</v>
      </c>
      <c r="H340" s="2">
        <v>23.468445272930861</v>
      </c>
    </row>
    <row r="341" spans="1:8" x14ac:dyDescent="0.2">
      <c r="A341" s="16">
        <f>DATE(2022,1,10)</f>
        <v>44571</v>
      </c>
      <c r="B341" s="2">
        <v>-29.416400171868386</v>
      </c>
      <c r="C341" s="2">
        <v>3.3431088439539458E-2</v>
      </c>
      <c r="D341" s="2">
        <v>6.6740491692056434</v>
      </c>
      <c r="E341" s="2">
        <v>21.176987635750201</v>
      </c>
      <c r="F341" s="2">
        <v>22.416872085373154</v>
      </c>
      <c r="G341" s="2">
        <v>22.464020089253943</v>
      </c>
      <c r="H341" s="2">
        <v>23.533956102978195</v>
      </c>
    </row>
    <row r="342" spans="1:8" x14ac:dyDescent="0.2">
      <c r="A342" s="16">
        <f>DATE(2022,1,11)</f>
        <v>44572</v>
      </c>
      <c r="B342" s="2">
        <v>-27.146244351696723</v>
      </c>
      <c r="C342" s="2">
        <v>1.8328223816182154</v>
      </c>
      <c r="D342" s="2">
        <v>6.7153312190460168</v>
      </c>
      <c r="E342" s="2">
        <v>21.234393232594705</v>
      </c>
      <c r="F342" s="2">
        <v>22.478542978156124</v>
      </c>
      <c r="G342" s="2">
        <v>22.525853910745397</v>
      </c>
      <c r="H342" s="2">
        <v>23.599501692261725</v>
      </c>
    </row>
    <row r="343" spans="1:8" x14ac:dyDescent="0.2">
      <c r="A343" s="16">
        <f>DATE(2022,1,12)</f>
        <v>44573</v>
      </c>
      <c r="B343" s="2">
        <v>-25.564902089718245</v>
      </c>
      <c r="C343" s="2">
        <v>3.7037465878359428</v>
      </c>
      <c r="D343" s="2">
        <v>6.756629244727308</v>
      </c>
      <c r="E343" s="2">
        <v>21.291826024392748</v>
      </c>
      <c r="F343" s="2">
        <v>22.540244939360885</v>
      </c>
      <c r="G343" s="2">
        <v>22.58771895301075</v>
      </c>
      <c r="H343" s="2">
        <v>23.665082059224286</v>
      </c>
    </row>
    <row r="344" spans="1:8" x14ac:dyDescent="0.2">
      <c r="A344" s="16">
        <f>DATE(2022,1,13)</f>
        <v>44574</v>
      </c>
      <c r="B344" s="2">
        <v>-27.171522472063259</v>
      </c>
      <c r="C344" s="2">
        <v>3.5505150418801756</v>
      </c>
      <c r="D344" s="2">
        <v>6.7979432524320371</v>
      </c>
      <c r="E344" s="2">
        <v>21.349286024027503</v>
      </c>
      <c r="F344" s="2">
        <v>22.601977984639031</v>
      </c>
      <c r="G344" s="2">
        <v>22.64961523181379</v>
      </c>
      <c r="H344" s="2">
        <v>23.730697222318486</v>
      </c>
    </row>
    <row r="345" spans="1:8" x14ac:dyDescent="0.2">
      <c r="A345" s="16">
        <f>DATE(2022,1,14)</f>
        <v>44575</v>
      </c>
      <c r="B345" s="2">
        <v>-26.491351476259094</v>
      </c>
      <c r="C345" s="2">
        <v>4.9225830387712</v>
      </c>
      <c r="D345" s="2">
        <v>6.8392732483451244</v>
      </c>
      <c r="E345" s="2">
        <v>21.406773244388223</v>
      </c>
      <c r="F345" s="2">
        <v>22.663742129650011</v>
      </c>
      <c r="G345" s="2">
        <v>22.711542762926307</v>
      </c>
      <c r="H345" s="2">
        <v>23.796347200006718</v>
      </c>
    </row>
    <row r="346" spans="1:8" x14ac:dyDescent="0.2">
      <c r="A346" s="16">
        <f>DATE(2022,1,17)</f>
        <v>44578</v>
      </c>
      <c r="B346" s="2">
        <v>-27.195836648966477</v>
      </c>
      <c r="C346" s="2">
        <v>4.379050649325622</v>
      </c>
      <c r="D346" s="2">
        <v>6.8806192386539067</v>
      </c>
      <c r="E346" s="2">
        <v>21.464287698370232</v>
      </c>
      <c r="F346" s="2">
        <v>22.725537390061156</v>
      </c>
      <c r="G346" s="2">
        <v>22.773501562127986</v>
      </c>
      <c r="H346" s="2">
        <v>23.862032010761158</v>
      </c>
    </row>
    <row r="347" spans="1:8" x14ac:dyDescent="0.2">
      <c r="A347" s="16">
        <f>DATE(2022,1,18)</f>
        <v>44579</v>
      </c>
      <c r="B347" s="2">
        <v>-28.56116486568915</v>
      </c>
      <c r="C347" s="2">
        <v>4.6673312326142247</v>
      </c>
      <c r="D347" s="2">
        <v>6.9219812295480798</v>
      </c>
      <c r="E347" s="2">
        <v>21.521829398875081</v>
      </c>
      <c r="F347" s="2">
        <v>22.787363781547754</v>
      </c>
      <c r="G347" s="2">
        <v>22.835491645206595</v>
      </c>
      <c r="H347" s="2">
        <v>23.927751673063845</v>
      </c>
    </row>
    <row r="348" spans="1:8" x14ac:dyDescent="0.2">
      <c r="A348" s="16">
        <f>DATE(2022,1,19)</f>
        <v>44580</v>
      </c>
      <c r="B348" s="2">
        <v>-27.054837473074446</v>
      </c>
      <c r="C348" s="2">
        <v>5.9879033820938732</v>
      </c>
      <c r="D348" s="2">
        <v>6.9633592272197342</v>
      </c>
      <c r="E348" s="2">
        <v>21.579398358810352</v>
      </c>
      <c r="F348" s="2">
        <v>22.849221319792925</v>
      </c>
      <c r="G348" s="2">
        <v>22.897513027957793</v>
      </c>
      <c r="H348" s="2">
        <v>23.993506205406543</v>
      </c>
    </row>
    <row r="349" spans="1:8" x14ac:dyDescent="0.2">
      <c r="A349" s="16">
        <f>DATE(2022,1,20)</f>
        <v>44581</v>
      </c>
      <c r="B349" s="2">
        <v>-24.29246844908668</v>
      </c>
      <c r="C349" s="2">
        <v>7.0560104671590684</v>
      </c>
      <c r="D349" s="2">
        <v>7.0047532378634036</v>
      </c>
      <c r="E349" s="2">
        <v>21.636994591089721</v>
      </c>
      <c r="F349" s="2">
        <v>22.911110020487712</v>
      </c>
      <c r="G349" s="2">
        <v>22.959565726185225</v>
      </c>
      <c r="H349" s="2">
        <v>24.059295626290876</v>
      </c>
    </row>
    <row r="350" spans="1:8" x14ac:dyDescent="0.2">
      <c r="A350" s="16">
        <f>DATE(2022,1,21)</f>
        <v>44582</v>
      </c>
      <c r="B350" s="2">
        <v>-24.050740753739685</v>
      </c>
      <c r="C350" s="2">
        <v>6.8987067457696449</v>
      </c>
      <c r="D350" s="2">
        <v>7.0461632676759534</v>
      </c>
      <c r="E350" s="2">
        <v>21.694618108633023</v>
      </c>
      <c r="F350" s="2">
        <v>22.973029899331078</v>
      </c>
      <c r="G350" s="2">
        <v>23.021649755700512</v>
      </c>
      <c r="H350" s="2">
        <v>24.125119954228278</v>
      </c>
    </row>
    <row r="351" spans="1:8" x14ac:dyDescent="0.2">
      <c r="A351" s="16">
        <f>DATE(2022,1,24)</f>
        <v>44585</v>
      </c>
      <c r="B351" s="2">
        <v>-25.44597855492643</v>
      </c>
      <c r="C351" s="2">
        <v>5.912975354114991</v>
      </c>
      <c r="D351" s="2">
        <v>7.0875893228566911</v>
      </c>
      <c r="E351" s="2">
        <v>21.752268924366192</v>
      </c>
      <c r="F351" s="2">
        <v>23.034980972029874</v>
      </c>
      <c r="G351" s="2">
        <v>23.083765132323265</v>
      </c>
      <c r="H351" s="2">
        <v>24.190979207739982</v>
      </c>
    </row>
    <row r="352" spans="1:8" x14ac:dyDescent="0.2">
      <c r="A352" s="16">
        <f>DATE(2022,1,25)</f>
        <v>44586</v>
      </c>
      <c r="B352" s="2">
        <v>-24.09235900500234</v>
      </c>
      <c r="C352" s="2">
        <v>8.1371288886700412</v>
      </c>
      <c r="D352" s="2">
        <v>7.1290314096073226</v>
      </c>
      <c r="E352" s="2">
        <v>21.8099470512213</v>
      </c>
      <c r="F352" s="2">
        <v>23.096963254298863</v>
      </c>
      <c r="G352" s="2">
        <v>23.145911871881065</v>
      </c>
      <c r="H352" s="2">
        <v>24.256873405357069</v>
      </c>
    </row>
    <row r="353" spans="1:8" x14ac:dyDescent="0.2">
      <c r="A353" s="16">
        <f>DATE(2022,1,26)</f>
        <v>44587</v>
      </c>
      <c r="B353" s="2">
        <v>-22.652257293092816</v>
      </c>
      <c r="C353" s="2">
        <v>9.2021842952777266</v>
      </c>
      <c r="D353" s="2">
        <v>7.1704895341319519</v>
      </c>
      <c r="E353" s="2">
        <v>21.867652502136561</v>
      </c>
      <c r="F353" s="2">
        <v>23.158976761860718</v>
      </c>
      <c r="G353" s="2">
        <v>23.208089990209533</v>
      </c>
      <c r="H353" s="2">
        <v>24.322802565620471</v>
      </c>
    </row>
    <row r="354" spans="1:8" x14ac:dyDescent="0.2">
      <c r="A354" s="16">
        <f>DATE(2022,1,27)</f>
        <v>44588</v>
      </c>
      <c r="B354" s="2">
        <v>-21.420803830931892</v>
      </c>
      <c r="C354" s="2">
        <v>10.499854137619757</v>
      </c>
      <c r="D354" s="2">
        <v>7.2119637026370587</v>
      </c>
      <c r="E354" s="2">
        <v>21.925385290056255</v>
      </c>
      <c r="F354" s="2">
        <v>23.221021510446072</v>
      </c>
      <c r="G354" s="2">
        <v>23.270299503152248</v>
      </c>
      <c r="H354" s="2">
        <v>24.388766707080922</v>
      </c>
    </row>
    <row r="355" spans="1:8" x14ac:dyDescent="0.2">
      <c r="A355" s="16">
        <f>DATE(2022,1,28)</f>
        <v>44589</v>
      </c>
      <c r="B355" s="2">
        <v>-22.057064608063669</v>
      </c>
      <c r="C355" s="2">
        <v>9.811460239916947</v>
      </c>
      <c r="D355" s="2">
        <v>7.253453921331543</v>
      </c>
      <c r="E355" s="2">
        <v>21.983145427930872</v>
      </c>
      <c r="F355" s="2">
        <v>23.283097515793425</v>
      </c>
      <c r="G355" s="2">
        <v>23.332540426560787</v>
      </c>
      <c r="H355" s="2">
        <v>24.454765848298997</v>
      </c>
    </row>
    <row r="356" spans="1:8" x14ac:dyDescent="0.2">
      <c r="A356" s="16">
        <f>DATE(2022,1,31)</f>
        <v>44592</v>
      </c>
      <c r="B356" s="2">
        <v>-20.519940417794047</v>
      </c>
      <c r="C356" s="2">
        <v>10.040493123763872</v>
      </c>
      <c r="D356" s="2">
        <v>7.2949601964267252</v>
      </c>
      <c r="E356" s="2">
        <v>22.040932928716984</v>
      </c>
      <c r="F356" s="2">
        <v>23.345204793649277</v>
      </c>
      <c r="G356" s="2">
        <v>23.394812776294739</v>
      </c>
      <c r="H356" s="2">
        <v>24.520800007845157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-20.519940417794036</v>
      </c>
      <c r="D3" s="5">
        <v>0.33690576546303586</v>
      </c>
    </row>
    <row r="4" spans="1:4" x14ac:dyDescent="0.2">
      <c r="A4" s="7"/>
      <c r="B4" s="3" t="s">
        <v>2</v>
      </c>
      <c r="C4" s="4">
        <v>10.040493123763806</v>
      </c>
      <c r="D4" s="5">
        <v>6.9842583324715601</v>
      </c>
    </row>
    <row r="5" spans="1:4" x14ac:dyDescent="0.2">
      <c r="A5" s="8"/>
      <c r="B5" s="3" t="s">
        <v>3</v>
      </c>
      <c r="C5" s="4">
        <v>7.2949601964267252</v>
      </c>
      <c r="D5" s="5">
        <v>0.81583685734278877</v>
      </c>
    </row>
    <row r="6" spans="1:4" x14ac:dyDescent="0.2">
      <c r="A6" s="9"/>
      <c r="B6" s="3" t="s">
        <v>4</v>
      </c>
      <c r="C6" s="4">
        <v>22.040932928716984</v>
      </c>
      <c r="D6" s="5">
        <v>0.99956738387378952</v>
      </c>
    </row>
    <row r="7" spans="1:4" x14ac:dyDescent="0.2">
      <c r="A7" s="10"/>
      <c r="B7" s="3" t="s">
        <v>5</v>
      </c>
      <c r="C7" s="4">
        <v>23.345204793649277</v>
      </c>
      <c r="D7" s="5">
        <v>1.0632798883991601</v>
      </c>
    </row>
    <row r="8" spans="1:4" x14ac:dyDescent="0.2">
      <c r="A8" s="11"/>
      <c r="B8" s="3" t="s">
        <v>6</v>
      </c>
      <c r="C8" s="4">
        <v>23.394812776294739</v>
      </c>
      <c r="D8" s="5">
        <v>1.0656906628361051</v>
      </c>
    </row>
    <row r="9" spans="1:4" x14ac:dyDescent="0.2">
      <c r="A9" s="12"/>
      <c r="B9" s="3" t="s">
        <v>7</v>
      </c>
      <c r="C9" s="4">
        <v>24.520800007845157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2022-02-17T18:24:59Z</dcterms:created>
  <dcterms:modified xsi:type="dcterms:W3CDTF">2022-02-17T20:32:01Z</dcterms:modified>
</cp:coreProperties>
</file>