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9781799B-CBE5-485F-89CF-DBDE8D587F4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368" i="1" l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<sst xmlns="http://schemas.openxmlformats.org/spreadsheetml/2006/main" count="19" uniqueCount="12">
  <si>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</si>
  <si>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GAP ABSOLUTO FIC MULTIMERCADO</t>
  </si>
  <si>
    <t>CDI</t>
  </si>
  <si>
    <t>CDI +1,00%</t>
  </si>
  <si>
    <t>Índice INPC +4,00%</t>
  </si>
  <si>
    <t>Índice INPC +4,79%</t>
  </si>
  <si>
    <t>Índice INPC +4,82%</t>
  </si>
  <si>
    <t>Índice INPC +5,500%</t>
  </si>
  <si>
    <t>Retorno acumulado - 18/08/2020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</si>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</sst>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"/>
  <sheetViews>
    <sheetView tabSelected="1" workbookViewId="0">
      <selection activeCell="E11" sqref="E11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DATE(2020,8,17)</f>
        <v>44060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DATE(2020,8,18)</f>
        <v>44061</v>
      </c>
      <c r="B3" s="2">
        <v>0.30252611262349127</v>
      </c>
      <c r="C3" s="2">
        <v>7.4692290285005569E-3</v>
      </c>
      <c r="D3" s="2">
        <v>1.1418145905484067E-2</v>
      </c>
      <c r="E3" s="2">
        <v>3.2681188055616595E-2</v>
      </c>
      <c r="F3" s="2">
        <v>3.5685170253785259E-2</v>
      </c>
      <c r="G3" s="2">
        <v>3.5798800490738358E-2</v>
      </c>
      <c r="H3" s="2">
        <v>3.8365767719139576E-2</v>
      </c>
    </row>
    <row r="4" spans="1:8" x14ac:dyDescent="0.2">
      <c r="A4" s="16">
        <f>DATE(2020,8,19)</f>
        <v>44062</v>
      </c>
      <c r="B4" s="2">
        <v>5.4857404974195667E-2</v>
      </c>
      <c r="C4" s="2">
        <v>1.4939015950821144E-2</v>
      </c>
      <c r="D4" s="2">
        <v>2.2837595551528089E-2</v>
      </c>
      <c r="E4" s="2">
        <v>6.5373056711770516E-2</v>
      </c>
      <c r="F4" s="2">
        <v>7.1383074821329551E-2</v>
      </c>
      <c r="G4" s="2">
        <v>7.1610416522638332E-2</v>
      </c>
      <c r="H4" s="2">
        <v>7.6746254759596511E-2</v>
      </c>
    </row>
    <row r="5" spans="1:8" x14ac:dyDescent="0.2">
      <c r="A5" s="16">
        <f>DATE(2020,8,20)</f>
        <v>44063</v>
      </c>
      <c r="B5" s="2">
        <v>0.11003700947094242</v>
      </c>
      <c r="C5" s="2">
        <v>2.2409360808639534E-2</v>
      </c>
      <c r="D5" s="2">
        <v>3.4258349086990769E-2</v>
      </c>
      <c r="E5" s="2">
        <v>9.807560945898075E-2</v>
      </c>
      <c r="F5" s="2">
        <v>0.10709371824688674</v>
      </c>
      <c r="G5" s="2">
        <v>0.10743485268351893</v>
      </c>
      <c r="H5" s="2">
        <v>0.11514146676856463</v>
      </c>
    </row>
    <row r="6" spans="1:8" x14ac:dyDescent="0.2">
      <c r="A6" s="16">
        <f>DATE(2020,8,21)</f>
        <v>44064</v>
      </c>
      <c r="B6" s="2">
        <v>5.2262278895831571E-2</v>
      </c>
      <c r="C6" s="2">
        <v>2.9880263643655699E-2</v>
      </c>
      <c r="D6" s="2">
        <v>4.5680406660775219E-2</v>
      </c>
      <c r="E6" s="2">
        <v>0.13078884978896532</v>
      </c>
      <c r="F6" s="2">
        <v>0.14281710507635381</v>
      </c>
      <c r="G6" s="2">
        <v>0.1432721135628201</v>
      </c>
      <c r="H6" s="2">
        <v>0.15355140939539158</v>
      </c>
    </row>
    <row r="7" spans="1:8" x14ac:dyDescent="0.2">
      <c r="A7" s="16">
        <f>DATE(2020,8,24)</f>
        <v>44067</v>
      </c>
      <c r="B7" s="2">
        <v>0.38499959278046614</v>
      </c>
      <c r="C7" s="2">
        <v>3.7351724497458605E-2</v>
      </c>
      <c r="D7" s="2">
        <v>5.7103768421717938E-2</v>
      </c>
      <c r="E7" s="2">
        <v>0.16351278119453028</v>
      </c>
      <c r="F7" s="2">
        <v>0.17855323985722649</v>
      </c>
      <c r="G7" s="2">
        <v>0.17912220375164711</v>
      </c>
      <c r="H7" s="2">
        <v>0.19197608829157886</v>
      </c>
    </row>
    <row r="8" spans="1:8" x14ac:dyDescent="0.2">
      <c r="A8" s="16">
        <f>DATE(2020,8,25)</f>
        <v>44068</v>
      </c>
      <c r="B8" s="2">
        <v>0.51101988104280682</v>
      </c>
      <c r="C8" s="2">
        <v>4.4823743411814831E-2</v>
      </c>
      <c r="D8" s="2">
        <v>6.852843451878865E-2</v>
      </c>
      <c r="E8" s="2">
        <v>0.1962474071696807</v>
      </c>
      <c r="F8" s="2">
        <v>0.21430212713866581</v>
      </c>
      <c r="G8" s="2">
        <v>0.21498512784277057</v>
      </c>
      <c r="H8" s="2">
        <v>0.2304155091108484</v>
      </c>
    </row>
    <row r="9" spans="1:8" x14ac:dyDescent="0.2">
      <c r="A9" s="16">
        <f>DATE(2020,8,26)</f>
        <v>44069</v>
      </c>
      <c r="B9" s="2">
        <v>-1.1447380032303389</v>
      </c>
      <c r="C9" s="2">
        <v>5.229632042837995E-2</v>
      </c>
      <c r="D9" s="2">
        <v>7.9954405100912673E-2</v>
      </c>
      <c r="E9" s="2">
        <v>0.22899273120948749</v>
      </c>
      <c r="F9" s="2">
        <v>0.25006377147138714</v>
      </c>
      <c r="G9" s="2">
        <v>0.2508608904305154</v>
      </c>
      <c r="H9" s="2">
        <v>0.26886967750900936</v>
      </c>
    </row>
    <row r="10" spans="1:8" x14ac:dyDescent="0.2">
      <c r="A10" s="16">
        <f>DATE(2020,8,27)</f>
        <v>44070</v>
      </c>
      <c r="B10" s="2">
        <v>-0.74857957867172642</v>
      </c>
      <c r="C10" s="2">
        <v>5.9769455588831732E-2</v>
      </c>
      <c r="D10" s="2">
        <v>9.1381680317037528E-2</v>
      </c>
      <c r="E10" s="2">
        <v>0.26174875681022058</v>
      </c>
      <c r="F10" s="2">
        <v>0.28583817740777118</v>
      </c>
      <c r="G10" s="2">
        <v>0.28674949611093847</v>
      </c>
      <c r="H10" s="2">
        <v>0.30733859914409134</v>
      </c>
    </row>
    <row r="11" spans="1:8" x14ac:dyDescent="0.2">
      <c r="A11" s="16">
        <f>DATE(2020,8,28)</f>
        <v>44071</v>
      </c>
      <c r="B11" s="2">
        <v>0.48963493952658421</v>
      </c>
      <c r="C11" s="2">
        <v>6.7243148934870156E-2</v>
      </c>
      <c r="D11" s="2">
        <v>0.10281026031611074</v>
      </c>
      <c r="E11" s="2">
        <v>0.29451548746926015</v>
      </c>
      <c r="F11" s="2">
        <v>0.32162534950179733</v>
      </c>
      <c r="G11" s="2">
        <v>0.32265094948167317</v>
      </c>
      <c r="H11" s="2">
        <v>0.34582227967627777</v>
      </c>
    </row>
    <row r="12" spans="1:8" x14ac:dyDescent="0.2">
      <c r="A12" s="16">
        <f>DATE(2020,8,31)</f>
        <v>44074</v>
      </c>
      <c r="B12" s="2">
        <v>-0.799000780045378</v>
      </c>
      <c r="C12" s="2">
        <v>7.4717400508172993E-2</v>
      </c>
      <c r="D12" s="2">
        <v>0.11424014524712423</v>
      </c>
      <c r="E12" s="2">
        <v>0.3272929266852076</v>
      </c>
      <c r="F12" s="2">
        <v>0.35742529230915476</v>
      </c>
      <c r="G12" s="2">
        <v>0.35856525514212922</v>
      </c>
      <c r="H12" s="2">
        <v>0.38432072476797252</v>
      </c>
    </row>
    <row r="13" spans="1:8" x14ac:dyDescent="0.2">
      <c r="A13" s="16">
        <f>DATE(2020,9,1)</f>
        <v>44075</v>
      </c>
      <c r="B13" s="2">
        <v>0.46195321487632057</v>
      </c>
      <c r="C13" s="2">
        <v>8.219221035044022E-2</v>
      </c>
      <c r="D13" s="2">
        <v>0.12567133525906993</v>
      </c>
      <c r="E13" s="2">
        <v>0.38430823741701925</v>
      </c>
      <c r="F13" s="2">
        <v>0.41747317400775419</v>
      </c>
      <c r="G13" s="2">
        <v>0.41872788413079842</v>
      </c>
      <c r="H13" s="2">
        <v>0.4470762482313928</v>
      </c>
    </row>
    <row r="14" spans="1:8" x14ac:dyDescent="0.2">
      <c r="A14" s="16">
        <f>DATE(2020,9,2)</f>
        <v>44076</v>
      </c>
      <c r="B14" s="2">
        <v>0.34059609856695872</v>
      </c>
      <c r="C14" s="2">
        <v>8.9667578503371814E-2</v>
      </c>
      <c r="D14" s="2">
        <v>0.13710383050098418</v>
      </c>
      <c r="E14" s="2">
        <v>0.4413559495578756</v>
      </c>
      <c r="F14" s="2">
        <v>0.47755698476776848</v>
      </c>
      <c r="G14" s="2">
        <v>0.47892657921824178</v>
      </c>
      <c r="H14" s="2">
        <v>0.50987100347619219</v>
      </c>
    </row>
    <row r="15" spans="1:8" x14ac:dyDescent="0.2">
      <c r="A15" s="16">
        <f>DATE(2020,9,3)</f>
        <v>44077</v>
      </c>
      <c r="B15" s="2">
        <v>0.5734975326142866</v>
      </c>
      <c r="C15" s="2">
        <v>9.7143505008667752E-2</v>
      </c>
      <c r="D15" s="2">
        <v>0.14853763112188112</v>
      </c>
      <c r="E15" s="2">
        <v>0.49843608152129182</v>
      </c>
      <c r="F15" s="2">
        <v>0.53767674608700133</v>
      </c>
      <c r="G15" s="2">
        <v>0.53916136202523113</v>
      </c>
      <c r="H15" s="2">
        <v>0.57270501502824089</v>
      </c>
    </row>
    <row r="16" spans="1:8" x14ac:dyDescent="0.2">
      <c r="A16" s="16">
        <f>DATE(2020,9,4)</f>
        <v>44078</v>
      </c>
      <c r="B16" s="2">
        <v>0.9759356048317791</v>
      </c>
      <c r="C16" s="2">
        <v>0.10461998990805021</v>
      </c>
      <c r="D16" s="2">
        <v>0.15997273727081929</v>
      </c>
      <c r="E16" s="2">
        <v>0.55554865173124135</v>
      </c>
      <c r="F16" s="2">
        <v>0.59783247947611251</v>
      </c>
      <c r="G16" s="2">
        <v>0.59943225418552792</v>
      </c>
      <c r="H16" s="2">
        <v>0.63557830742870802</v>
      </c>
    </row>
    <row r="17" spans="1:8" x14ac:dyDescent="0.2">
      <c r="A17" s="16">
        <f>DATE(2020,9,8)</f>
        <v>44082</v>
      </c>
      <c r="B17" s="2">
        <v>0.39085659460207373</v>
      </c>
      <c r="C17" s="2">
        <v>0.11209703324319698</v>
      </c>
      <c r="D17" s="2">
        <v>0.17140914909685723</v>
      </c>
      <c r="E17" s="2">
        <v>0.61269367862213375</v>
      </c>
      <c r="F17" s="2">
        <v>0.65802420645864057</v>
      </c>
      <c r="G17" s="2">
        <v>0.65973927734586102</v>
      </c>
      <c r="H17" s="2">
        <v>0.69849090523412816</v>
      </c>
    </row>
    <row r="18" spans="1:8" x14ac:dyDescent="0.2">
      <c r="A18" s="16">
        <f>DATE(2020,9,9)</f>
        <v>44083</v>
      </c>
      <c r="B18" s="2">
        <v>1.0830387229483485</v>
      </c>
      <c r="C18" s="2">
        <v>0.11957463505585242</v>
      </c>
      <c r="D18" s="2">
        <v>0.18284686674907569</v>
      </c>
      <c r="E18" s="2">
        <v>0.66987118063888129</v>
      </c>
      <c r="F18" s="2">
        <v>0.71825194857100261</v>
      </c>
      <c r="G18" s="2">
        <v>0.72008245316590447</v>
      </c>
      <c r="H18" s="2">
        <v>0.76144283301635696</v>
      </c>
    </row>
    <row r="19" spans="1:8" x14ac:dyDescent="0.2">
      <c r="A19" s="16">
        <f>DATE(2020,9,10)</f>
        <v>44084</v>
      </c>
      <c r="B19" s="2">
        <v>-0.24255782210511609</v>
      </c>
      <c r="C19" s="2">
        <v>0.12705279538769432</v>
      </c>
      <c r="D19" s="2">
        <v>0.19428589037659982</v>
      </c>
      <c r="E19" s="2">
        <v>0.72708117623687674</v>
      </c>
      <c r="F19" s="2">
        <v>0.7785157273624943</v>
      </c>
      <c r="G19" s="2">
        <v>0.78046180331836634</v>
      </c>
      <c r="H19" s="2">
        <v>0.82443411536265998</v>
      </c>
    </row>
    <row r="20" spans="1:8" x14ac:dyDescent="0.2">
      <c r="A20" s="16">
        <f>DATE(2020,9,11)</f>
        <v>44085</v>
      </c>
      <c r="B20" s="2">
        <v>-0.71635598896162556</v>
      </c>
      <c r="C20" s="2">
        <v>0.13453151428046706</v>
      </c>
      <c r="D20" s="2">
        <v>0.20572622012851041</v>
      </c>
      <c r="E20" s="2">
        <v>0.78432368388201557</v>
      </c>
      <c r="F20" s="2">
        <v>0.83881556439529004</v>
      </c>
      <c r="G20" s="2">
        <v>0.84087734948890003</v>
      </c>
      <c r="H20" s="2">
        <v>0.88746477687564596</v>
      </c>
    </row>
    <row r="21" spans="1:8" x14ac:dyDescent="0.2">
      <c r="A21" s="16">
        <f>DATE(2020,9,14)</f>
        <v>44088</v>
      </c>
      <c r="B21" s="2">
        <v>0.24767015386588653</v>
      </c>
      <c r="C21" s="2">
        <v>0.14201079177589282</v>
      </c>
      <c r="D21" s="2">
        <v>0.21716785615397693</v>
      </c>
      <c r="E21" s="2">
        <v>0.84159872205065156</v>
      </c>
      <c r="F21" s="2">
        <v>0.89915148124450905</v>
      </c>
      <c r="G21" s="2">
        <v>0.90132911337617028</v>
      </c>
      <c r="H21" s="2">
        <v>0.95053484217328954</v>
      </c>
    </row>
    <row r="22" spans="1:8" x14ac:dyDescent="0.2">
      <c r="A22" s="16">
        <f>DATE(2020,9,15)</f>
        <v>44089</v>
      </c>
      <c r="B22" s="2">
        <v>-1.4018527839865236E-2</v>
      </c>
      <c r="C22" s="2">
        <v>0.14949062791567158</v>
      </c>
      <c r="D22" s="2">
        <v>0.22861079860214684</v>
      </c>
      <c r="E22" s="2">
        <v>0.89890630922966341</v>
      </c>
      <c r="F22" s="2">
        <v>0.95952349949814941</v>
      </c>
      <c r="G22" s="2">
        <v>0.96181711669187653</v>
      </c>
      <c r="H22" s="2">
        <v>1.0136443358889746</v>
      </c>
    </row>
    <row r="23" spans="1:8" x14ac:dyDescent="0.2">
      <c r="A23" s="16">
        <f>DATE(2020,9,16)</f>
        <v>44090</v>
      </c>
      <c r="B23" s="2">
        <v>-9.0951552305740258E-2</v>
      </c>
      <c r="C23" s="2">
        <v>0.15697102274154773</v>
      </c>
      <c r="D23" s="2">
        <v>0.24005504762216745</v>
      </c>
      <c r="E23" s="2">
        <v>0.95624646391643253</v>
      </c>
      <c r="F23" s="2">
        <v>1.0199316407571324</v>
      </c>
      <c r="G23" s="2">
        <v>1.0223413811606852</v>
      </c>
      <c r="H23" s="2">
        <v>1.0767932826714954</v>
      </c>
    </row>
    <row r="24" spans="1:8" x14ac:dyDescent="0.2">
      <c r="A24" s="16">
        <f>DATE(2020,9,17)</f>
        <v>44091</v>
      </c>
      <c r="B24" s="2">
        <v>6.1318267952148453E-2</v>
      </c>
      <c r="C24" s="2">
        <v>0.16445197629524344</v>
      </c>
      <c r="D24" s="2">
        <v>0.25150060336325275</v>
      </c>
      <c r="E24" s="2">
        <v>1.013619204618843</v>
      </c>
      <c r="F24" s="2">
        <v>1.0803759266353019</v>
      </c>
      <c r="G24" s="2">
        <v>1.0829019285203412</v>
      </c>
      <c r="H24" s="2">
        <v>1.1399817071850116</v>
      </c>
    </row>
    <row r="25" spans="1:8" x14ac:dyDescent="0.2">
      <c r="A25" s="16">
        <f>DATE(2020,9,18)</f>
        <v>44092</v>
      </c>
      <c r="B25" s="2">
        <v>-0.10871613166759664</v>
      </c>
      <c r="C25" s="2">
        <v>0.17193348861850311</v>
      </c>
      <c r="D25" s="2">
        <v>0.2629474659745723</v>
      </c>
      <c r="E25" s="2">
        <v>1.0710245498553039</v>
      </c>
      <c r="F25" s="2">
        <v>1.1408563787594472</v>
      </c>
      <c r="G25" s="2">
        <v>1.1434987805215791</v>
      </c>
      <c r="H25" s="2">
        <v>1.2032096341091592</v>
      </c>
    </row>
    <row r="26" spans="1:8" x14ac:dyDescent="0.2">
      <c r="A26" s="16">
        <f>DATE(2020,9,21)</f>
        <v>44095</v>
      </c>
      <c r="B26" s="2">
        <v>2.003978480440427E-2</v>
      </c>
      <c r="C26" s="2">
        <v>0.1794155597530489</v>
      </c>
      <c r="D26" s="2">
        <v>0.27439563560538449</v>
      </c>
      <c r="E26" s="2">
        <v>1.1284625181547492</v>
      </c>
      <c r="F26" s="2">
        <v>1.2013730187692806</v>
      </c>
      <c r="G26" s="2">
        <v>1.2041319589282118</v>
      </c>
      <c r="H26" s="2">
        <v>1.266477088138962</v>
      </c>
    </row>
    <row r="27" spans="1:8" x14ac:dyDescent="0.2">
      <c r="A27" s="16">
        <f>DATE(2020,9,22)</f>
        <v>44096</v>
      </c>
      <c r="B27" s="2">
        <v>5.134178395953537E-2</v>
      </c>
      <c r="C27" s="2">
        <v>0.18689818974062522</v>
      </c>
      <c r="D27" s="2">
        <v>0.28584511240490329</v>
      </c>
      <c r="E27" s="2">
        <v>1.1859331280566376</v>
      </c>
      <c r="F27" s="2">
        <v>1.2619258683174595</v>
      </c>
      <c r="G27" s="2">
        <v>1.2648014855170642</v>
      </c>
      <c r="H27" s="2">
        <v>1.3297840939848982</v>
      </c>
    </row>
    <row r="28" spans="1:8" x14ac:dyDescent="0.2">
      <c r="A28" s="16">
        <f>DATE(2020,9,23)</f>
        <v>44097</v>
      </c>
      <c r="B28" s="2">
        <v>-0.61760762016241921</v>
      </c>
      <c r="C28" s="2">
        <v>0.19438137862297644</v>
      </c>
      <c r="D28" s="2">
        <v>0.29729589652238708</v>
      </c>
      <c r="E28" s="2">
        <v>1.2434363981109753</v>
      </c>
      <c r="F28" s="2">
        <v>1.3225149490696086</v>
      </c>
      <c r="G28" s="2">
        <v>1.3255073820780172</v>
      </c>
      <c r="H28" s="2">
        <v>1.3931306763728779</v>
      </c>
    </row>
    <row r="29" spans="1:8" x14ac:dyDescent="0.2">
      <c r="A29" s="16">
        <f>DATE(2020,9,24)</f>
        <v>44098</v>
      </c>
      <c r="B29" s="2">
        <v>-0.31583757203338392</v>
      </c>
      <c r="C29" s="2">
        <v>0.20186512644182475</v>
      </c>
      <c r="D29" s="2">
        <v>0.30874798810711646</v>
      </c>
      <c r="E29" s="2">
        <v>1.3009723468783152</v>
      </c>
      <c r="F29" s="2">
        <v>1.3831402827043426</v>
      </c>
      <c r="G29" s="2">
        <v>1.3862496704140526</v>
      </c>
      <c r="H29" s="2">
        <v>1.4565168600443323</v>
      </c>
    </row>
    <row r="30" spans="1:8" x14ac:dyDescent="0.2">
      <c r="A30" s="16">
        <f>DATE(2020,9,25)</f>
        <v>44099</v>
      </c>
      <c r="B30" s="2">
        <v>-0.35736493590592389</v>
      </c>
      <c r="C30" s="2">
        <v>0.20934943323895894</v>
      </c>
      <c r="D30" s="2">
        <v>0.320201387308372</v>
      </c>
      <c r="E30" s="2">
        <v>1.3585409929297132</v>
      </c>
      <c r="F30" s="2">
        <v>1.4438018909131767</v>
      </c>
      <c r="G30" s="2">
        <v>1.4470283723411415</v>
      </c>
      <c r="H30" s="2">
        <v>1.5199426697560359</v>
      </c>
    </row>
    <row r="31" spans="1:8" x14ac:dyDescent="0.2">
      <c r="A31" s="16">
        <f>DATE(2020,9,28)</f>
        <v>44102</v>
      </c>
      <c r="B31" s="2">
        <v>-0.46856295051176389</v>
      </c>
      <c r="C31" s="2">
        <v>0.21683429905610119</v>
      </c>
      <c r="D31" s="2">
        <v>0.3316560942754565</v>
      </c>
      <c r="E31" s="2">
        <v>1.4161423548468388</v>
      </c>
      <c r="F31" s="2">
        <v>1.50449979540066</v>
      </c>
      <c r="G31" s="2">
        <v>1.5078435096884224</v>
      </c>
      <c r="H31" s="2">
        <v>1.5834081302803504</v>
      </c>
    </row>
    <row r="32" spans="1:8" x14ac:dyDescent="0.2">
      <c r="A32" s="16">
        <f>DATE(2020,9,29)</f>
        <v>44103</v>
      </c>
      <c r="B32" s="2">
        <v>-0.90962898532144232</v>
      </c>
      <c r="C32" s="2">
        <v>0.22431972393501809</v>
      </c>
      <c r="D32" s="2">
        <v>0.34311210915769497</v>
      </c>
      <c r="E32" s="2">
        <v>1.4737764512218643</v>
      </c>
      <c r="F32" s="2">
        <v>1.5652340178843316</v>
      </c>
      <c r="G32" s="2">
        <v>1.5686951042980899</v>
      </c>
      <c r="H32" s="2">
        <v>1.6469132664050701</v>
      </c>
    </row>
    <row r="33" spans="1:8" x14ac:dyDescent="0.2">
      <c r="A33" s="16">
        <f>DATE(2020,9,30)</f>
        <v>44104</v>
      </c>
      <c r="B33" s="2">
        <v>-0.96511071760772005</v>
      </c>
      <c r="C33" s="2">
        <v>0.23180570791745403</v>
      </c>
      <c r="D33" s="2">
        <v>0.35456943210441239</v>
      </c>
      <c r="E33" s="2">
        <v>1.5314433006575756</v>
      </c>
      <c r="F33" s="2">
        <v>1.6260045800946976</v>
      </c>
      <c r="G33" s="2">
        <v>1.6295831780254177</v>
      </c>
      <c r="H33" s="2">
        <v>1.7104581029335097</v>
      </c>
    </row>
    <row r="34" spans="1:8" x14ac:dyDescent="0.2">
      <c r="A34" s="16">
        <f>DATE(2020,10,1)</f>
        <v>44105</v>
      </c>
      <c r="B34" s="2">
        <v>-0.82063000068819403</v>
      </c>
      <c r="C34" s="2">
        <v>0.2392922510451756</v>
      </c>
      <c r="D34" s="2">
        <v>0.36602806326500037</v>
      </c>
      <c r="E34" s="2">
        <v>1.5901020020776757</v>
      </c>
      <c r="F34" s="2">
        <v>1.6877715061527798</v>
      </c>
      <c r="G34" s="2">
        <v>1.691467790011747</v>
      </c>
      <c r="H34" s="2">
        <v>1.775003490591831</v>
      </c>
    </row>
    <row r="35" spans="1:8" x14ac:dyDescent="0.2">
      <c r="A35" s="16">
        <f>DATE(2020,10,2)</f>
        <v>44106</v>
      </c>
      <c r="B35" s="2">
        <v>-1.1337219524701792</v>
      </c>
      <c r="C35" s="2">
        <v>0.24677935335994941</v>
      </c>
      <c r="D35" s="2">
        <v>0.37748800278880612</v>
      </c>
      <c r="E35" s="2">
        <v>1.6487945929328121</v>
      </c>
      <c r="F35" s="2">
        <v>1.7495759733222149</v>
      </c>
      <c r="G35" s="2">
        <v>1.7533900849746376</v>
      </c>
      <c r="H35" s="2">
        <v>1.8395898387093546</v>
      </c>
    </row>
    <row r="36" spans="1:8" x14ac:dyDescent="0.2">
      <c r="A36" s="16">
        <f>DATE(2020,10,5)</f>
        <v>44109</v>
      </c>
      <c r="B36" s="2">
        <v>-0.49117064622808959</v>
      </c>
      <c r="C36" s="2">
        <v>0.25426701490354198</v>
      </c>
      <c r="D36" s="2">
        <v>0.38894925082522125</v>
      </c>
      <c r="E36" s="2">
        <v>1.7075210928022555</v>
      </c>
      <c r="F36" s="2">
        <v>1.8114180044199957</v>
      </c>
      <c r="G36" s="2">
        <v>1.8153500858601124</v>
      </c>
      <c r="H36" s="2">
        <v>1.9042171732795321</v>
      </c>
    </row>
    <row r="37" spans="1:8" x14ac:dyDescent="0.2">
      <c r="A37" s="16">
        <f>DATE(2020,10,6)</f>
        <v>44110</v>
      </c>
      <c r="B37" s="2">
        <v>-0.67861955314955091</v>
      </c>
      <c r="C37" s="2">
        <v>0.26175523571771997</v>
      </c>
      <c r="D37" s="2">
        <v>0.40041180752365962</v>
      </c>
      <c r="E37" s="2">
        <v>1.7662815212765579</v>
      </c>
      <c r="F37" s="2">
        <v>1.8732976222769704</v>
      </c>
      <c r="G37" s="2">
        <v>1.8773478156282053</v>
      </c>
      <c r="H37" s="2">
        <v>1.9688855203123581</v>
      </c>
    </row>
    <row r="38" spans="1:8" x14ac:dyDescent="0.2">
      <c r="A38" s="16">
        <f>DATE(2020,10,7)</f>
        <v>44111</v>
      </c>
      <c r="B38" s="2">
        <v>-0.68049056297228017</v>
      </c>
      <c r="C38" s="2">
        <v>0.26924401584427216</v>
      </c>
      <c r="D38" s="2">
        <v>0.4118756730335571</v>
      </c>
      <c r="E38" s="2">
        <v>1.8250758979576176</v>
      </c>
      <c r="F38" s="2">
        <v>1.935214849737865</v>
      </c>
      <c r="G38" s="2">
        <v>1.9393832972528946</v>
      </c>
      <c r="H38" s="2">
        <v>2.0335949058343017</v>
      </c>
    </row>
    <row r="39" spans="1:8" x14ac:dyDescent="0.2">
      <c r="A39" s="16">
        <f>DATE(2020,10,8)</f>
        <v>44112</v>
      </c>
      <c r="B39" s="2">
        <v>6.9845467639684244E-2</v>
      </c>
      <c r="C39" s="2">
        <v>0.27673335532496512</v>
      </c>
      <c r="D39" s="2">
        <v>0.42334084750432766</v>
      </c>
      <c r="E39" s="2">
        <v>1.8839042424586341</v>
      </c>
      <c r="F39" s="2">
        <v>1.9971697096613059</v>
      </c>
      <c r="G39" s="2">
        <v>2.0014565537221696</v>
      </c>
      <c r="H39" s="2">
        <v>2.0983453558883536</v>
      </c>
    </row>
    <row r="40" spans="1:8" x14ac:dyDescent="0.2">
      <c r="A40" s="16">
        <f>DATE(2020,10,9)</f>
        <v>44113</v>
      </c>
      <c r="B40" s="2">
        <v>0.45226360766212892</v>
      </c>
      <c r="C40" s="2">
        <v>0.28422325420156547</v>
      </c>
      <c r="D40" s="2">
        <v>0.43480733108545172</v>
      </c>
      <c r="E40" s="2">
        <v>1.9427665744041533</v>
      </c>
      <c r="F40" s="2">
        <v>2.0591622249197972</v>
      </c>
      <c r="G40" s="2">
        <v>2.0635676080380083</v>
      </c>
      <c r="H40" s="2">
        <v>2.163136896534068</v>
      </c>
    </row>
    <row r="41" spans="1:8" x14ac:dyDescent="0.2">
      <c r="A41" s="16">
        <f>DATE(2020,10,13)</f>
        <v>44117</v>
      </c>
      <c r="B41" s="2">
        <v>6.8323609557463527E-2</v>
      </c>
      <c r="C41" s="2">
        <v>0.29171371251588418</v>
      </c>
      <c r="D41" s="2">
        <v>0.44627512392640956</v>
      </c>
      <c r="E41" s="2">
        <v>2.001662913430069</v>
      </c>
      <c r="F41" s="2">
        <v>2.1211924183997422</v>
      </c>
      <c r="G41" s="2">
        <v>2.1257164832163999</v>
      </c>
      <c r="H41" s="2">
        <v>2.2279695538474753</v>
      </c>
    </row>
    <row r="42" spans="1:8" x14ac:dyDescent="0.2">
      <c r="A42" s="16">
        <f>DATE(2020,10,14)</f>
        <v>44118</v>
      </c>
      <c r="B42" s="2">
        <v>9.2055629097753666E-3</v>
      </c>
      <c r="C42" s="2">
        <v>0.29920473030968786</v>
      </c>
      <c r="D42" s="2">
        <v>0.45774422617668176</v>
      </c>
      <c r="E42" s="2">
        <v>2.0605932791835979</v>
      </c>
      <c r="F42" s="2">
        <v>2.183260313001445</v>
      </c>
      <c r="G42" s="2">
        <v>2.1879032022873446</v>
      </c>
      <c r="H42" s="2">
        <v>2.2928433539211923</v>
      </c>
    </row>
    <row r="43" spans="1:8" x14ac:dyDescent="0.2">
      <c r="A43" s="16">
        <f>DATE(2020,10,15)</f>
        <v>44119</v>
      </c>
      <c r="B43" s="2">
        <v>1.8220532005086554E-2</v>
      </c>
      <c r="C43" s="2">
        <v>0.3066963076247653</v>
      </c>
      <c r="D43" s="2">
        <v>0.4692146379857931</v>
      </c>
      <c r="E43" s="2">
        <v>2.1195576913233261</v>
      </c>
      <c r="F43" s="2">
        <v>2.2453659316391761</v>
      </c>
      <c r="G43" s="2">
        <v>2.2501277882948534</v>
      </c>
      <c r="H43" s="2">
        <v>2.3577583228644006</v>
      </c>
    </row>
    <row r="44" spans="1:8" x14ac:dyDescent="0.2">
      <c r="A44" s="16">
        <f>DATE(2020,10,16)</f>
        <v>44120</v>
      </c>
      <c r="B44" s="2">
        <v>-0.34009207017887677</v>
      </c>
      <c r="C44" s="2">
        <v>0.31418844450290528</v>
      </c>
      <c r="D44" s="2">
        <v>0.48068635950324617</v>
      </c>
      <c r="E44" s="2">
        <v>2.1785561695191857</v>
      </c>
      <c r="F44" s="2">
        <v>2.3075092972410838</v>
      </c>
      <c r="G44" s="2">
        <v>2.3123902642970151</v>
      </c>
      <c r="H44" s="2">
        <v>2.4227144868028239</v>
      </c>
    </row>
    <row r="45" spans="1:8" x14ac:dyDescent="0.2">
      <c r="A45" s="16">
        <f>DATE(2020,10,19)</f>
        <v>44123</v>
      </c>
      <c r="B45" s="2">
        <v>-1.2894992861600674E-2</v>
      </c>
      <c r="C45" s="2">
        <v>0.32168114098589662</v>
      </c>
      <c r="D45" s="2">
        <v>0.49215939087861038</v>
      </c>
      <c r="E45" s="2">
        <v>2.2375887334524558</v>
      </c>
      <c r="F45" s="2">
        <v>2.3696904327492607</v>
      </c>
      <c r="G45" s="2">
        <v>2.3746906533658851</v>
      </c>
      <c r="H45" s="2">
        <v>2.4877118718787949</v>
      </c>
    </row>
    <row r="46" spans="1:8" x14ac:dyDescent="0.2">
      <c r="A46" s="16">
        <f>DATE(2020,10,20)</f>
        <v>44124</v>
      </c>
      <c r="B46" s="2">
        <v>0.52627575672279381</v>
      </c>
      <c r="C46" s="2">
        <v>0.3291743971155503</v>
      </c>
      <c r="D46" s="2">
        <v>0.5036337322614326</v>
      </c>
      <c r="E46" s="2">
        <v>2.2966554028158281</v>
      </c>
      <c r="F46" s="2">
        <v>2.431909361119744</v>
      </c>
      <c r="G46" s="2">
        <v>2.4370289785876409</v>
      </c>
      <c r="H46" s="2">
        <v>2.5527505042511889</v>
      </c>
    </row>
    <row r="47" spans="1:8" x14ac:dyDescent="0.2">
      <c r="A47" s="16">
        <f>DATE(2020,10,21)</f>
        <v>44125</v>
      </c>
      <c r="B47" s="2">
        <v>0.51271392654677062</v>
      </c>
      <c r="C47" s="2">
        <v>0.33666821293367732</v>
      </c>
      <c r="D47" s="2">
        <v>0.51510938380130433</v>
      </c>
      <c r="E47" s="2">
        <v>2.3557561973133412</v>
      </c>
      <c r="F47" s="2">
        <v>2.4941661053225594</v>
      </c>
      <c r="G47" s="2">
        <v>2.4994052630624708</v>
      </c>
      <c r="H47" s="2">
        <v>2.6178304100955341</v>
      </c>
    </row>
    <row r="48" spans="1:8" x14ac:dyDescent="0.2">
      <c r="A48" s="16">
        <f>DATE(2020,10,22)</f>
        <v>44126</v>
      </c>
      <c r="B48" s="2">
        <v>0.79382398208536209</v>
      </c>
      <c r="C48" s="2">
        <v>0.34416258848206649</v>
      </c>
      <c r="D48" s="2">
        <v>0.52658634564779483</v>
      </c>
      <c r="E48" s="2">
        <v>2.4148911366604242</v>
      </c>
      <c r="F48" s="2">
        <v>2.556460688341633</v>
      </c>
      <c r="G48" s="2">
        <v>2.5618195299046631</v>
      </c>
      <c r="H48" s="2">
        <v>2.6829516156039457</v>
      </c>
    </row>
    <row r="49" spans="1:8" x14ac:dyDescent="0.2">
      <c r="A49" s="16">
        <f>DATE(2020,10,23)</f>
        <v>44127</v>
      </c>
      <c r="B49" s="2">
        <v>0.3643934608012378</v>
      </c>
      <c r="C49" s="2">
        <v>0.35165752380252879</v>
      </c>
      <c r="D49" s="2">
        <v>0.53806461795053995</v>
      </c>
      <c r="E49" s="2">
        <v>2.4740602405839196</v>
      </c>
      <c r="F49" s="2">
        <v>2.6187931331749237</v>
      </c>
      <c r="G49" s="2">
        <v>2.6242718022425615</v>
      </c>
      <c r="H49" s="2">
        <v>2.7481141469851922</v>
      </c>
    </row>
    <row r="50" spans="1:8" x14ac:dyDescent="0.2">
      <c r="A50" s="16">
        <f>DATE(2020,10,26)</f>
        <v>44130</v>
      </c>
      <c r="B50" s="2">
        <v>0.43291301079195765</v>
      </c>
      <c r="C50" s="2">
        <v>0.35915301893687523</v>
      </c>
      <c r="D50" s="2">
        <v>0.54954420085917555</v>
      </c>
      <c r="E50" s="2">
        <v>2.533263528821994</v>
      </c>
      <c r="F50" s="2">
        <v>2.6811634628343128</v>
      </c>
      <c r="G50" s="2">
        <v>2.6867621032185651</v>
      </c>
      <c r="H50" s="2">
        <v>2.8133180304645844</v>
      </c>
    </row>
    <row r="51" spans="1:8" x14ac:dyDescent="0.2">
      <c r="A51" s="16">
        <f>DATE(2020,10,27)</f>
        <v>44131</v>
      </c>
      <c r="B51" s="2">
        <v>-0.19801500902832947</v>
      </c>
      <c r="C51" s="2">
        <v>0.36664907392691681</v>
      </c>
      <c r="D51" s="2">
        <v>0.56102509452333749</v>
      </c>
      <c r="E51" s="2">
        <v>2.5925010211242938</v>
      </c>
      <c r="F51" s="2">
        <v>2.7435717003456928</v>
      </c>
      <c r="G51" s="2">
        <v>2.7492904559892173</v>
      </c>
      <c r="H51" s="2">
        <v>2.8785632922841531</v>
      </c>
    </row>
    <row r="52" spans="1:8" x14ac:dyDescent="0.2">
      <c r="A52" s="16">
        <f>DATE(2020,10,28)</f>
        <v>44132</v>
      </c>
      <c r="B52" s="2">
        <v>-1.6432052503164929</v>
      </c>
      <c r="C52" s="2">
        <v>0.37414568881448673</v>
      </c>
      <c r="D52" s="2">
        <v>0.57250729909268383</v>
      </c>
      <c r="E52" s="2">
        <v>2.6517727372518562</v>
      </c>
      <c r="F52" s="2">
        <v>2.8060178687489445</v>
      </c>
      <c r="G52" s="2">
        <v>2.811856883725139</v>
      </c>
      <c r="H52" s="2">
        <v>2.9438499587025824</v>
      </c>
    </row>
    <row r="53" spans="1:8" x14ac:dyDescent="0.2">
      <c r="A53" s="16">
        <f>DATE(2020,10,29)</f>
        <v>44133</v>
      </c>
      <c r="B53" s="2">
        <v>-1.2344301200246433</v>
      </c>
      <c r="C53" s="2">
        <v>0.38164286364139599</v>
      </c>
      <c r="D53" s="2">
        <v>0.58399081471689485</v>
      </c>
      <c r="E53" s="2">
        <v>2.7110786969771317</v>
      </c>
      <c r="F53" s="2">
        <v>2.8685019910979603</v>
      </c>
      <c r="G53" s="2">
        <v>2.874461409611051</v>
      </c>
      <c r="H53" s="2">
        <v>3.0091780559952097</v>
      </c>
    </row>
    <row r="54" spans="1:8" x14ac:dyDescent="0.2">
      <c r="A54" s="16">
        <f>DATE(2020,10,30)</f>
        <v>44134</v>
      </c>
      <c r="B54" s="2">
        <v>-1.7578988580287169</v>
      </c>
      <c r="C54" s="2">
        <v>0.38914059844945559</v>
      </c>
      <c r="D54" s="2">
        <v>0.59547564154567301</v>
      </c>
      <c r="E54" s="2">
        <v>2.7704189200839835</v>
      </c>
      <c r="F54" s="2">
        <v>2.9310240904606433</v>
      </c>
      <c r="G54" s="2">
        <v>2.9371040568457962</v>
      </c>
      <c r="H54" s="2">
        <v>3.0745476104540259</v>
      </c>
    </row>
    <row r="55" spans="1:8" x14ac:dyDescent="0.2">
      <c r="A55" s="16">
        <f>DATE(2020,11,3)</f>
        <v>44138</v>
      </c>
      <c r="B55" s="2">
        <v>-1.9512682688267671</v>
      </c>
      <c r="C55" s="2">
        <v>0.39663889328049873</v>
      </c>
      <c r="D55" s="2">
        <v>0.60696177972874299</v>
      </c>
      <c r="E55" s="2">
        <v>2.835019703606223</v>
      </c>
      <c r="F55" s="2">
        <v>2.9988187917481035</v>
      </c>
      <c r="G55" s="2">
        <v>3.0050197656172006</v>
      </c>
      <c r="H55" s="2">
        <v>3.1452006896318441</v>
      </c>
    </row>
    <row r="56" spans="1:8" x14ac:dyDescent="0.2">
      <c r="A56" s="16">
        <f>DATE(2020,11,4)</f>
        <v>44139</v>
      </c>
      <c r="B56" s="2">
        <v>-2.3643635547953235</v>
      </c>
      <c r="C56" s="2">
        <v>0.40413774817635861</v>
      </c>
      <c r="D56" s="2">
        <v>0.61844922941582947</v>
      </c>
      <c r="E56" s="2">
        <v>2.8996610947398249</v>
      </c>
      <c r="F56" s="2">
        <v>3.0666581454769748</v>
      </c>
      <c r="G56" s="2">
        <v>3.0729802837266895</v>
      </c>
      <c r="H56" s="2">
        <v>3.2159021983949598</v>
      </c>
    </row>
    <row r="57" spans="1:8" x14ac:dyDescent="0.2">
      <c r="A57" s="16">
        <f>DATE(2020,11,5)</f>
        <v>44140</v>
      </c>
      <c r="B57" s="2">
        <v>-1.6819795437310161</v>
      </c>
      <c r="C57" s="2">
        <v>0.41163716317886845</v>
      </c>
      <c r="D57" s="2">
        <v>0.62993799075667933</v>
      </c>
      <c r="E57" s="2">
        <v>2.9643431190104597</v>
      </c>
      <c r="F57" s="2">
        <v>3.1345421810572431</v>
      </c>
      <c r="G57" s="2">
        <v>3.140985640738525</v>
      </c>
      <c r="H57" s="2">
        <v>3.2866521699397522</v>
      </c>
    </row>
    <row r="58" spans="1:8" x14ac:dyDescent="0.2">
      <c r="A58" s="16">
        <f>DATE(2020,11,6)</f>
        <v>44141</v>
      </c>
      <c r="B58" s="2">
        <v>-1.7908113727244768</v>
      </c>
      <c r="C58" s="2">
        <v>0.41913713832986138</v>
      </c>
      <c r="D58" s="2">
        <v>0.64142806390106166</v>
      </c>
      <c r="E58" s="2">
        <v>3.0290658019598515</v>
      </c>
      <c r="F58" s="2">
        <v>3.2024709279182328</v>
      </c>
      <c r="G58" s="2">
        <v>3.2090358662364649</v>
      </c>
      <c r="H58" s="2">
        <v>3.3574506374853148</v>
      </c>
    </row>
    <row r="59" spans="1:8" x14ac:dyDescent="0.2">
      <c r="A59" s="16">
        <f>DATE(2020,11,9)</f>
        <v>44144</v>
      </c>
      <c r="B59" s="2">
        <v>-1.2089722820409432</v>
      </c>
      <c r="C59" s="2">
        <v>0.42663767367117078</v>
      </c>
      <c r="D59" s="2">
        <v>0.65291944899876775</v>
      </c>
      <c r="E59" s="2">
        <v>3.0938291691457565</v>
      </c>
      <c r="F59" s="2">
        <v>3.2704444155086998</v>
      </c>
      <c r="G59" s="2">
        <v>3.2771309898237622</v>
      </c>
      <c r="H59" s="2">
        <v>3.4282976342735472</v>
      </c>
    </row>
    <row r="60" spans="1:8" x14ac:dyDescent="0.2">
      <c r="A60" s="16">
        <f>DATE(2020,11,10)</f>
        <v>44145</v>
      </c>
      <c r="B60" s="2">
        <v>-0.73206869377954176</v>
      </c>
      <c r="C60" s="2">
        <v>0.43413876924462969</v>
      </c>
      <c r="D60" s="2">
        <v>0.66441214619958888</v>
      </c>
      <c r="E60" s="2">
        <v>3.1586332461420286</v>
      </c>
      <c r="F60" s="2">
        <v>3.3384626732967604</v>
      </c>
      <c r="G60" s="2">
        <v>3.3452710411232545</v>
      </c>
      <c r="H60" s="2">
        <v>3.4991931935691278</v>
      </c>
    </row>
    <row r="61" spans="1:8" x14ac:dyDescent="0.2">
      <c r="A61" s="16">
        <f>DATE(2020,11,11)</f>
        <v>44146</v>
      </c>
      <c r="B61" s="2">
        <v>-0.90646702999589435</v>
      </c>
      <c r="C61" s="2">
        <v>0.44164042509211582</v>
      </c>
      <c r="D61" s="2">
        <v>0.67590615565333856</v>
      </c>
      <c r="E61" s="2">
        <v>3.2234780585385092</v>
      </c>
      <c r="F61" s="2">
        <v>3.4065257307699159</v>
      </c>
      <c r="G61" s="2">
        <v>3.4134560497772082</v>
      </c>
      <c r="H61" s="2">
        <v>3.5701373486594519</v>
      </c>
    </row>
    <row r="62" spans="1:8" x14ac:dyDescent="0.2">
      <c r="A62" s="16">
        <f>DATE(2020,11,12)</f>
        <v>44147</v>
      </c>
      <c r="B62" s="2">
        <v>-1.059556767401193</v>
      </c>
      <c r="C62" s="2">
        <v>0.44914264125544001</v>
      </c>
      <c r="D62" s="2">
        <v>0.68740147750985248</v>
      </c>
      <c r="E62" s="2">
        <v>3.2883636319412708</v>
      </c>
      <c r="F62" s="2">
        <v>3.4746336174351629</v>
      </c>
      <c r="G62" s="2">
        <v>3.4816860454476068</v>
      </c>
      <c r="H62" s="2">
        <v>3.6411301328548968</v>
      </c>
    </row>
    <row r="63" spans="1:8" x14ac:dyDescent="0.2">
      <c r="A63" s="16">
        <f>DATE(2020,11,13)</f>
        <v>44148</v>
      </c>
      <c r="B63" s="2">
        <v>-1.0702381285865425</v>
      </c>
      <c r="C63" s="2">
        <v>0.45664541777648004</v>
      </c>
      <c r="D63" s="2">
        <v>0.69889811191898854</v>
      </c>
      <c r="E63" s="2">
        <v>3.3532899919723969</v>
      </c>
      <c r="F63" s="2">
        <v>3.542786362818906</v>
      </c>
      <c r="G63" s="2">
        <v>3.5499610578159091</v>
      </c>
      <c r="H63" s="2">
        <v>3.7121715794885546</v>
      </c>
    </row>
    <row r="64" spans="1:8" x14ac:dyDescent="0.2">
      <c r="A64" s="16">
        <f>DATE(2020,11,16)</f>
        <v>44151</v>
      </c>
      <c r="B64" s="2">
        <v>-1.096821123064029</v>
      </c>
      <c r="C64" s="2">
        <v>0.46414875469709133</v>
      </c>
      <c r="D64" s="2">
        <v>0.71039605903062686</v>
      </c>
      <c r="E64" s="2">
        <v>3.4182571642700439</v>
      </c>
      <c r="F64" s="2">
        <v>3.6109839964669321</v>
      </c>
      <c r="G64" s="2">
        <v>3.6182811165831552</v>
      </c>
      <c r="H64" s="2">
        <v>3.7832617219163418</v>
      </c>
    </row>
    <row r="65" spans="1:8" x14ac:dyDescent="0.2">
      <c r="A65" s="16">
        <f>DATE(2020,11,17)</f>
        <v>44152</v>
      </c>
      <c r="B65" s="2">
        <v>-1.3317146547035197</v>
      </c>
      <c r="C65" s="2">
        <v>0.47165265205910689</v>
      </c>
      <c r="D65" s="2">
        <v>0.72189531899464754</v>
      </c>
      <c r="E65" s="2">
        <v>3.4832651744885368</v>
      </c>
      <c r="F65" s="2">
        <v>3.6792265479445696</v>
      </c>
      <c r="G65" s="2">
        <v>3.6866462514699938</v>
      </c>
      <c r="H65" s="2">
        <v>3.8544005935171382</v>
      </c>
    </row>
    <row r="66" spans="1:8" x14ac:dyDescent="0.2">
      <c r="A66" s="16">
        <f>DATE(2020,11,18)</f>
        <v>44153</v>
      </c>
      <c r="B66" s="2">
        <v>-1.3041377150176836</v>
      </c>
      <c r="C66" s="2">
        <v>0.47915710990440452</v>
      </c>
      <c r="D66" s="2">
        <v>0.73339589196093069</v>
      </c>
      <c r="E66" s="2">
        <v>3.5483140482983182</v>
      </c>
      <c r="F66" s="2">
        <v>3.7475140468365975</v>
      </c>
      <c r="G66" s="2">
        <v>3.7550564922167018</v>
      </c>
      <c r="H66" s="2">
        <v>3.9255882276926224</v>
      </c>
    </row>
    <row r="67" spans="1:8" x14ac:dyDescent="0.2">
      <c r="A67" s="16">
        <f>DATE(2020,11,19)</f>
        <v>44154</v>
      </c>
      <c r="B67" s="2">
        <v>-1.4432439843787948</v>
      </c>
      <c r="C67" s="2">
        <v>0.48666212827483962</v>
      </c>
      <c r="D67" s="2">
        <v>0.74489777807942303</v>
      </c>
      <c r="E67" s="2">
        <v>3.6134038113859508</v>
      </c>
      <c r="F67" s="2">
        <v>3.8158465227472682</v>
      </c>
      <c r="G67" s="2">
        <v>3.8235118685831848</v>
      </c>
      <c r="H67" s="2">
        <v>3.9968246578674149</v>
      </c>
    </row>
    <row r="68" spans="1:8" x14ac:dyDescent="0.2">
      <c r="A68" s="16">
        <f>DATE(2020,11,20)</f>
        <v>44155</v>
      </c>
      <c r="B68" s="2">
        <v>-1.786070587148747</v>
      </c>
      <c r="C68" s="2">
        <v>0.49416770721228959</v>
      </c>
      <c r="D68" s="2">
        <v>0.75640097750004909</v>
      </c>
      <c r="E68" s="2">
        <v>3.6785344894541661</v>
      </c>
      <c r="F68" s="2">
        <v>3.8842240053003296</v>
      </c>
      <c r="G68" s="2">
        <v>3.8920124103489329</v>
      </c>
      <c r="H68" s="2">
        <v>4.0681099174890489</v>
      </c>
    </row>
    <row r="69" spans="1:8" x14ac:dyDescent="0.2">
      <c r="A69" s="16">
        <f>DATE(2020,11,23)</f>
        <v>44158</v>
      </c>
      <c r="B69" s="2">
        <v>-1.7734218455272011</v>
      </c>
      <c r="C69" s="2">
        <v>0.50167384675863236</v>
      </c>
      <c r="D69" s="2">
        <v>0.76790549037277778</v>
      </c>
      <c r="E69" s="2">
        <v>3.7437061082218559</v>
      </c>
      <c r="F69" s="2">
        <v>3.9526465241390474</v>
      </c>
      <c r="G69" s="2">
        <v>3.9605581473131308</v>
      </c>
      <c r="H69" s="2">
        <v>4.1394440400279509</v>
      </c>
    </row>
    <row r="70" spans="1:8" x14ac:dyDescent="0.2">
      <c r="A70" s="16">
        <f>DATE(2020,11,24)</f>
        <v>44159</v>
      </c>
      <c r="B70" s="2">
        <v>-1.6471759036547406</v>
      </c>
      <c r="C70" s="2">
        <v>0.50918054695572312</v>
      </c>
      <c r="D70" s="2">
        <v>0.77941131684757803</v>
      </c>
      <c r="E70" s="2">
        <v>3.8089186934240571</v>
      </c>
      <c r="F70" s="2">
        <v>4.021114108926227</v>
      </c>
      <c r="G70" s="2">
        <v>4.0291491092945941</v>
      </c>
      <c r="H70" s="2">
        <v>4.2108270589775065</v>
      </c>
    </row>
    <row r="71" spans="1:8" x14ac:dyDescent="0.2">
      <c r="A71" s="16">
        <f>DATE(2020,11,25)</f>
        <v>44160</v>
      </c>
      <c r="B71" s="2">
        <v>-1.6465152456293319</v>
      </c>
      <c r="C71" s="2">
        <v>0.51668780784543955</v>
      </c>
      <c r="D71" s="2">
        <v>0.79091845707441877</v>
      </c>
      <c r="E71" s="2">
        <v>3.8741722708119708</v>
      </c>
      <c r="F71" s="2">
        <v>4.0896267893441918</v>
      </c>
      <c r="G71" s="2">
        <v>4.0977853261318531</v>
      </c>
      <c r="H71" s="2">
        <v>4.282259007854039</v>
      </c>
    </row>
    <row r="72" spans="1:8" x14ac:dyDescent="0.2">
      <c r="A72" s="16">
        <f>DATE(2020,11,26)</f>
        <v>44161</v>
      </c>
      <c r="B72" s="2">
        <v>-1.6140807274233393</v>
      </c>
      <c r="C72" s="2">
        <v>0.52419562946968146</v>
      </c>
      <c r="D72" s="2">
        <v>0.80242691120333554</v>
      </c>
      <c r="E72" s="2">
        <v>3.9394668661530301</v>
      </c>
      <c r="F72" s="2">
        <v>4.1581845950948271</v>
      </c>
      <c r="G72" s="2">
        <v>4.1664668276830685</v>
      </c>
      <c r="H72" s="2">
        <v>4.3537399201968974</v>
      </c>
    </row>
    <row r="73" spans="1:8" x14ac:dyDescent="0.2">
      <c r="A73" s="16">
        <f>DATE(2020,11,27)</f>
        <v>44162</v>
      </c>
      <c r="B73" s="2">
        <v>-1.7432367199891163</v>
      </c>
      <c r="C73" s="2">
        <v>0.53170401187030425</v>
      </c>
      <c r="D73" s="2">
        <v>0.81393667938431946</v>
      </c>
      <c r="E73" s="2">
        <v>4.0048025052308311</v>
      </c>
      <c r="F73" s="2">
        <v>4.2267875558995582</v>
      </c>
      <c r="G73" s="2">
        <v>4.2351936438261406</v>
      </c>
      <c r="H73" s="2">
        <v>4.4252698295683679</v>
      </c>
    </row>
    <row r="74" spans="1:8" x14ac:dyDescent="0.2">
      <c r="A74" s="16">
        <f>DATE(2020,11,30)</f>
        <v>44165</v>
      </c>
      <c r="B74" s="2">
        <v>-1.8944612762627044</v>
      </c>
      <c r="C74" s="2">
        <v>0.53921295508920775</v>
      </c>
      <c r="D74" s="2">
        <v>0.82544776176742829</v>
      </c>
      <c r="E74" s="2">
        <v>4.070179213845182</v>
      </c>
      <c r="F74" s="2">
        <v>4.2954357014994171</v>
      </c>
      <c r="G74" s="2">
        <v>4.3039658044586648</v>
      </c>
      <c r="H74" s="2">
        <v>4.4968487695537851</v>
      </c>
    </row>
    <row r="75" spans="1:8" x14ac:dyDescent="0.2">
      <c r="A75" s="16">
        <f>DATE(2020,12,1)</f>
        <v>44166</v>
      </c>
      <c r="B75" s="2">
        <v>-0.99932934116776495</v>
      </c>
      <c r="C75" s="2">
        <v>0.54672245916826956</v>
      </c>
      <c r="D75" s="2">
        <v>0.83696015850271976</v>
      </c>
      <c r="E75" s="2">
        <v>4.1549764271614942</v>
      </c>
      <c r="F75" s="2">
        <v>4.3835510003234157</v>
      </c>
      <c r="G75" s="2">
        <v>4.3922068887087828</v>
      </c>
      <c r="H75" s="2">
        <v>4.5879367410970762</v>
      </c>
    </row>
    <row r="76" spans="1:8" x14ac:dyDescent="0.2">
      <c r="A76" s="16">
        <f>DATE(2020,12,2)</f>
        <v>44167</v>
      </c>
      <c r="B76" s="2">
        <v>-0.77951353762129028</v>
      </c>
      <c r="C76" s="2">
        <v>0.5542325241493895</v>
      </c>
      <c r="D76" s="2">
        <v>0.84847386974027383</v>
      </c>
      <c r="E76" s="2">
        <v>4.2398427339245703</v>
      </c>
      <c r="F76" s="2">
        <v>4.4717407444559321</v>
      </c>
      <c r="G76" s="2">
        <v>4.4805226248562535</v>
      </c>
      <c r="H76" s="2">
        <v>4.6791041123414701</v>
      </c>
    </row>
    <row r="77" spans="1:8" x14ac:dyDescent="0.2">
      <c r="A77" s="16">
        <f>DATE(2020,12,3)</f>
        <v>44168</v>
      </c>
      <c r="B77" s="2">
        <v>-1.4068488048657457E-2</v>
      </c>
      <c r="C77" s="2">
        <v>0.5617431500744674</v>
      </c>
      <c r="D77" s="2">
        <v>0.85998889563017045</v>
      </c>
      <c r="E77" s="2">
        <v>4.3247781904322879</v>
      </c>
      <c r="F77" s="2">
        <v>4.5600049967930101</v>
      </c>
      <c r="G77" s="2">
        <v>4.5689130760565577</v>
      </c>
      <c r="H77" s="2">
        <v>4.7703509524982479</v>
      </c>
    </row>
    <row r="78" spans="1:8" x14ac:dyDescent="0.2">
      <c r="A78" s="16">
        <f>DATE(2020,12,4)</f>
        <v>44169</v>
      </c>
      <c r="B78" s="2">
        <v>0.25013823200963348</v>
      </c>
      <c r="C78" s="2">
        <v>0.56925433698540306</v>
      </c>
      <c r="D78" s="2">
        <v>0.87150523632253396</v>
      </c>
      <c r="E78" s="2">
        <v>4.4097828530284211</v>
      </c>
      <c r="F78" s="2">
        <v>4.648343820283829</v>
      </c>
      <c r="G78" s="2">
        <v>4.6573783055185558</v>
      </c>
      <c r="H78" s="2">
        <v>4.861677330838976</v>
      </c>
    </row>
    <row r="79" spans="1:8" x14ac:dyDescent="0.2">
      <c r="A79" s="16">
        <f>DATE(2020,12,7)</f>
        <v>44172</v>
      </c>
      <c r="B79" s="2">
        <v>0.34481808681581239</v>
      </c>
      <c r="C79" s="2">
        <v>0.57676608492409631</v>
      </c>
      <c r="D79" s="2">
        <v>0.88302289196746653</v>
      </c>
      <c r="E79" s="2">
        <v>4.4948567781026405</v>
      </c>
      <c r="F79" s="2">
        <v>4.7367572779307476</v>
      </c>
      <c r="G79" s="2">
        <v>4.7459183765046209</v>
      </c>
      <c r="H79" s="2">
        <v>4.9530833166956167</v>
      </c>
    </row>
    <row r="80" spans="1:8" x14ac:dyDescent="0.2">
      <c r="A80" s="16">
        <f>DATE(2020,12,8)</f>
        <v>44173</v>
      </c>
      <c r="B80" s="2">
        <v>0.12383220641227766</v>
      </c>
      <c r="C80" s="2">
        <v>0.58427839393244696</v>
      </c>
      <c r="D80" s="2">
        <v>0.89454186271513703</v>
      </c>
      <c r="E80" s="2">
        <v>4.5800000220905579</v>
      </c>
      <c r="F80" s="2">
        <v>4.8252454327893712</v>
      </c>
      <c r="G80" s="2">
        <v>4.8345333523306167</v>
      </c>
      <c r="H80" s="2">
        <v>5.044568979460573</v>
      </c>
    </row>
    <row r="81" spans="1:8" x14ac:dyDescent="0.2">
      <c r="A81" s="16">
        <f>DATE(2020,12,9)</f>
        <v>44174</v>
      </c>
      <c r="B81" s="2">
        <v>-1.2972518834808433E-2</v>
      </c>
      <c r="C81" s="2">
        <v>0.59179126405235483</v>
      </c>
      <c r="D81" s="2">
        <v>0.90606214871569168</v>
      </c>
      <c r="E81" s="2">
        <v>4.6652126414737927</v>
      </c>
      <c r="F81" s="2">
        <v>4.9138083479685735</v>
      </c>
      <c r="G81" s="2">
        <v>4.9232232963659861</v>
      </c>
      <c r="H81" s="2">
        <v>5.1361343885867328</v>
      </c>
    </row>
    <row r="82" spans="1:8" x14ac:dyDescent="0.2">
      <c r="A82" s="16">
        <f>DATE(2020,12,10)</f>
        <v>44175</v>
      </c>
      <c r="B82" s="2">
        <v>0.53133015217117219</v>
      </c>
      <c r="C82" s="2">
        <v>0.59930469532574193</v>
      </c>
      <c r="D82" s="2">
        <v>0.9175837501192996</v>
      </c>
      <c r="E82" s="2">
        <v>4.7504946927799496</v>
      </c>
      <c r="F82" s="2">
        <v>5.0024460866305409</v>
      </c>
      <c r="G82" s="2">
        <v>5.011988272033796</v>
      </c>
      <c r="H82" s="2">
        <v>5.2277796135875132</v>
      </c>
    </row>
    <row r="83" spans="1:8" x14ac:dyDescent="0.2">
      <c r="A83" s="16">
        <f>DATE(2020,12,11)</f>
        <v>44176</v>
      </c>
      <c r="B83" s="2">
        <v>0.46400329260574141</v>
      </c>
      <c r="C83" s="2">
        <v>0.60681868779450809</v>
      </c>
      <c r="D83" s="2">
        <v>0.92910666707617384</v>
      </c>
      <c r="E83" s="2">
        <v>4.8358462325827301</v>
      </c>
      <c r="F83" s="2">
        <v>5.0911587119908397</v>
      </c>
      <c r="G83" s="2">
        <v>5.1008283428107593</v>
      </c>
      <c r="H83" s="2">
        <v>5.3195047240369497</v>
      </c>
    </row>
    <row r="84" spans="1:8" x14ac:dyDescent="0.2">
      <c r="A84" s="16">
        <f>DATE(2020,12,14)</f>
        <v>44179</v>
      </c>
      <c r="B84" s="2">
        <v>0.40710974617101942</v>
      </c>
      <c r="C84" s="2">
        <v>0.61433324150059754</v>
      </c>
      <c r="D84" s="2">
        <v>0.94063089973652758</v>
      </c>
      <c r="E84" s="2">
        <v>4.9212673175019095</v>
      </c>
      <c r="F84" s="2">
        <v>5.1799462873184154</v>
      </c>
      <c r="G84" s="2">
        <v>5.1897435722272789</v>
      </c>
      <c r="H84" s="2">
        <v>5.4113097895697182</v>
      </c>
    </row>
    <row r="85" spans="1:8" x14ac:dyDescent="0.2">
      <c r="A85" s="16">
        <f>DATE(2020,12,15)</f>
        <v>44180</v>
      </c>
      <c r="B85" s="2">
        <v>0.58954269194519959</v>
      </c>
      <c r="C85" s="2">
        <v>0.62184835648591008</v>
      </c>
      <c r="D85" s="2">
        <v>0.95215644825057399</v>
      </c>
      <c r="E85" s="2">
        <v>5.0067580042034043</v>
      </c>
      <c r="F85" s="2">
        <v>5.2688088759356821</v>
      </c>
      <c r="G85" s="2">
        <v>5.2787340238674929</v>
      </c>
      <c r="H85" s="2">
        <v>5.5031948798811792</v>
      </c>
    </row>
    <row r="86" spans="1:8" x14ac:dyDescent="0.2">
      <c r="A86" s="16">
        <f>DATE(2020,12,16)</f>
        <v>44181</v>
      </c>
      <c r="B86" s="2">
        <v>0.50829647993699822</v>
      </c>
      <c r="C86" s="2">
        <v>0.62936403279236774</v>
      </c>
      <c r="D86" s="2">
        <v>0.96368331276857067</v>
      </c>
      <c r="E86" s="2">
        <v>5.0923183493993163</v>
      </c>
      <c r="F86" s="2">
        <v>5.3577465412185443</v>
      </c>
      <c r="G86" s="2">
        <v>5.3677997613693851</v>
      </c>
      <c r="H86" s="2">
        <v>5.5951600647274446</v>
      </c>
    </row>
    <row r="87" spans="1:8" x14ac:dyDescent="0.2">
      <c r="A87" s="16">
        <f>DATE(2020,12,17)</f>
        <v>44182</v>
      </c>
      <c r="B87" s="2">
        <v>0.59450115502752698</v>
      </c>
      <c r="C87" s="2">
        <v>0.63688027046189255</v>
      </c>
      <c r="D87" s="2">
        <v>0.97521149344077518</v>
      </c>
      <c r="E87" s="2">
        <v>5.1779484098479323</v>
      </c>
      <c r="F87" s="2">
        <v>5.4467593465964637</v>
      </c>
      <c r="G87" s="2">
        <v>5.4569408484247184</v>
      </c>
      <c r="H87" s="2">
        <v>5.6872054139254447</v>
      </c>
    </row>
    <row r="88" spans="1:8" x14ac:dyDescent="0.2">
      <c r="A88" s="16">
        <f>DATE(2020,12,18)</f>
        <v>44183</v>
      </c>
      <c r="B88" s="2">
        <v>0.54374662264613516</v>
      </c>
      <c r="C88" s="2">
        <v>0.64439706953642872</v>
      </c>
      <c r="D88" s="2">
        <v>0.98674099041746732</v>
      </c>
      <c r="E88" s="2">
        <v>5.2636482423537911</v>
      </c>
      <c r="F88" s="2">
        <v>5.5358473555525034</v>
      </c>
      <c r="G88" s="2">
        <v>5.5461573487791904</v>
      </c>
      <c r="H88" s="2">
        <v>5.7793309973529716</v>
      </c>
    </row>
    <row r="89" spans="1:8" x14ac:dyDescent="0.2">
      <c r="A89" s="16">
        <f>DATE(2020,12,21)</f>
        <v>44186</v>
      </c>
      <c r="B89" s="2">
        <v>0.27600688314952659</v>
      </c>
      <c r="C89" s="2">
        <v>0.65191443005789829</v>
      </c>
      <c r="D89" s="2">
        <v>0.99827180384894909</v>
      </c>
      <c r="E89" s="2">
        <v>5.3494179037677281</v>
      </c>
      <c r="F89" s="2">
        <v>5.6250106316233284</v>
      </c>
      <c r="G89" s="2">
        <v>5.635449326232389</v>
      </c>
      <c r="H89" s="2">
        <v>5.8715368849487026</v>
      </c>
    </row>
    <row r="90" spans="1:8" x14ac:dyDescent="0.2">
      <c r="A90" s="16">
        <f>DATE(2020,12,22)</f>
        <v>44187</v>
      </c>
      <c r="B90" s="2">
        <v>2.9302188407975827E-2</v>
      </c>
      <c r="C90" s="2">
        <v>0.65943235206824546</v>
      </c>
      <c r="D90" s="2">
        <v>1.0098039338855225</v>
      </c>
      <c r="E90" s="2">
        <v>5.4352574509868745</v>
      </c>
      <c r="F90" s="2">
        <v>5.7142492383992716</v>
      </c>
      <c r="G90" s="2">
        <v>5.7248168446378589</v>
      </c>
      <c r="H90" s="2">
        <v>5.9638231467122882</v>
      </c>
    </row>
    <row r="91" spans="1:8" x14ac:dyDescent="0.2">
      <c r="A91" s="16">
        <f>DATE(2020,12,23)</f>
        <v>44188</v>
      </c>
      <c r="B91" s="2">
        <v>6.5161698056770412E-2</v>
      </c>
      <c r="C91" s="2">
        <v>0.66695083560939228</v>
      </c>
      <c r="D91" s="2">
        <v>1.0213373806775117</v>
      </c>
      <c r="E91" s="2">
        <v>5.5211669409547692</v>
      </c>
      <c r="F91" s="2">
        <v>5.8035632395244452</v>
      </c>
      <c r="G91" s="2">
        <v>5.8142599679032125</v>
      </c>
      <c r="H91" s="2">
        <v>6.0561898527044411</v>
      </c>
    </row>
    <row r="92" spans="1:8" x14ac:dyDescent="0.2">
      <c r="A92" s="16">
        <f>DATE(2020,12,24)</f>
        <v>44189</v>
      </c>
      <c r="B92" s="2">
        <v>0.14489683286991184</v>
      </c>
      <c r="C92" s="2">
        <v>0.67446988072330516</v>
      </c>
      <c r="D92" s="2">
        <v>1.0328721443753075</v>
      </c>
      <c r="E92" s="2">
        <v>5.6071464306613583</v>
      </c>
      <c r="F92" s="2">
        <v>5.8929526986967407</v>
      </c>
      <c r="G92" s="2">
        <v>5.9037787599901526</v>
      </c>
      <c r="H92" s="2">
        <v>6.1486370730469142</v>
      </c>
    </row>
    <row r="93" spans="1:8" x14ac:dyDescent="0.2">
      <c r="A93" s="16">
        <f>DATE(2020,12,28)</f>
        <v>44193</v>
      </c>
      <c r="B93" s="2">
        <v>8.3487540923177228E-2</v>
      </c>
      <c r="C93" s="2">
        <v>0.68198948745195054</v>
      </c>
      <c r="D93" s="2">
        <v>1.0444082251292786</v>
      </c>
      <c r="E93" s="2">
        <v>5.6931959771429286</v>
      </c>
      <c r="F93" s="2">
        <v>5.9824176796677841</v>
      </c>
      <c r="G93" s="2">
        <v>5.993373284914405</v>
      </c>
      <c r="H93" s="2">
        <v>6.2411648779225448</v>
      </c>
    </row>
    <row r="94" spans="1:8" x14ac:dyDescent="0.2">
      <c r="A94" s="16">
        <f>DATE(2020,12,29)</f>
        <v>44194</v>
      </c>
      <c r="B94" s="2">
        <v>0.25946067551327889</v>
      </c>
      <c r="C94" s="2">
        <v>0.68950965583722823</v>
      </c>
      <c r="D94" s="2">
        <v>1.055945623089749</v>
      </c>
      <c r="E94" s="2">
        <v>5.7793156374823296</v>
      </c>
      <c r="F94" s="2">
        <v>6.0719582462431365</v>
      </c>
      <c r="G94" s="2">
        <v>6.0830436067459193</v>
      </c>
      <c r="H94" s="2">
        <v>6.3337733375754102</v>
      </c>
    </row>
    <row r="95" spans="1:8" x14ac:dyDescent="0.2">
      <c r="A95" s="16">
        <f>DATE(2020,12,30)</f>
        <v>44195</v>
      </c>
      <c r="B95" s="2">
        <v>0.37895449515494839</v>
      </c>
      <c r="C95" s="2">
        <v>0.69703038592110467</v>
      </c>
      <c r="D95" s="2">
        <v>1.0674843384071542</v>
      </c>
      <c r="E95" s="2">
        <v>5.8655054688088848</v>
      </c>
      <c r="F95" s="2">
        <v>6.1615744622822044</v>
      </c>
      <c r="G95" s="2">
        <v>6.1727897896088013</v>
      </c>
      <c r="H95" s="2">
        <v>6.4264625223107608</v>
      </c>
    </row>
    <row r="96" spans="1:8" x14ac:dyDescent="0.2">
      <c r="A96" s="16">
        <f>DATE(2020,12,31)</f>
        <v>44196</v>
      </c>
      <c r="B96" s="2">
        <v>0.40815636872237882</v>
      </c>
      <c r="C96" s="2">
        <v>0.70455167774552407</v>
      </c>
      <c r="D96" s="2">
        <v>1.079024371231907</v>
      </c>
      <c r="E96" s="2">
        <v>5.9517655282984805</v>
      </c>
      <c r="F96" s="2">
        <v>6.2512663916984179</v>
      </c>
      <c r="G96" s="2">
        <v>6.2626118976814702</v>
      </c>
      <c r="H96" s="2">
        <v>6.5192325024951758</v>
      </c>
    </row>
    <row r="97" spans="1:8" x14ac:dyDescent="0.2">
      <c r="A97" s="16">
        <f>DATE(2021,1,4)</f>
        <v>44200</v>
      </c>
      <c r="B97" s="2">
        <v>8.7573540989271947E-2</v>
      </c>
      <c r="C97" s="2">
        <v>0.71207353135247509</v>
      </c>
      <c r="D97" s="2">
        <v>1.0905657217144871</v>
      </c>
      <c r="E97" s="2">
        <v>5.9825443058038053</v>
      </c>
      <c r="F97" s="2">
        <v>6.2853238268699929</v>
      </c>
      <c r="G97" s="2">
        <v>6.2967937115789629</v>
      </c>
      <c r="H97" s="2">
        <v>6.5562310788434894</v>
      </c>
    </row>
    <row r="98" spans="1:8" x14ac:dyDescent="0.2">
      <c r="A98" s="16">
        <f>DATE(2021,1,5)</f>
        <v>44201</v>
      </c>
      <c r="B98" s="2">
        <v>0.29737284855126944</v>
      </c>
      <c r="C98" s="2">
        <v>0.71959594678387973</v>
      </c>
      <c r="D98" s="2">
        <v>1.1021083900052631</v>
      </c>
      <c r="E98" s="2">
        <v>6.0133320244829092</v>
      </c>
      <c r="F98" s="2">
        <v>6.3193921787010332</v>
      </c>
      <c r="G98" s="2">
        <v>6.3309865208433402</v>
      </c>
      <c r="H98" s="2">
        <v>6.5932425063419897</v>
      </c>
    </row>
    <row r="99" spans="1:8" x14ac:dyDescent="0.2">
      <c r="A99" s="16">
        <f>DATE(2021,1,6)</f>
        <v>44202</v>
      </c>
      <c r="B99" s="2">
        <v>0.61578621995066474</v>
      </c>
      <c r="C99" s="2">
        <v>0.72711892408172663</v>
      </c>
      <c r="D99" s="2">
        <v>1.113652376254759</v>
      </c>
      <c r="E99" s="2">
        <v>6.044128686933159</v>
      </c>
      <c r="F99" s="2">
        <v>6.3534714506906953</v>
      </c>
      <c r="G99" s="2">
        <v>6.3651903290114831</v>
      </c>
      <c r="H99" s="2">
        <v>6.6302667894543976</v>
      </c>
    </row>
    <row r="100" spans="1:8" x14ac:dyDescent="0.2">
      <c r="A100" s="16">
        <f>DATE(2021,1,7)</f>
        <v>44203</v>
      </c>
      <c r="B100" s="2">
        <v>-0.15862094607523858</v>
      </c>
      <c r="C100" s="2">
        <v>0.73464246328798222</v>
      </c>
      <c r="D100" s="2">
        <v>1.1251976806134545</v>
      </c>
      <c r="E100" s="2">
        <v>6.0749342957527208</v>
      </c>
      <c r="F100" s="2">
        <v>6.3875616463393348</v>
      </c>
      <c r="G100" s="2">
        <v>6.3994051396214724</v>
      </c>
      <c r="H100" s="2">
        <v>6.6673039326460293</v>
      </c>
    </row>
    <row r="101" spans="1:8" x14ac:dyDescent="0.2">
      <c r="A101" s="16">
        <f>DATE(2021,1,8)</f>
        <v>44204</v>
      </c>
      <c r="B101" s="2">
        <v>0.30242663045318974</v>
      </c>
      <c r="C101" s="2">
        <v>0.74216656444461293</v>
      </c>
      <c r="D101" s="2">
        <v>1.1367443032318292</v>
      </c>
      <c r="E101" s="2">
        <v>6.105748853540427</v>
      </c>
      <c r="F101" s="2">
        <v>6.4216627691483064</v>
      </c>
      <c r="G101" s="2">
        <v>6.4336309562124327</v>
      </c>
      <c r="H101" s="2">
        <v>6.704353940383645</v>
      </c>
    </row>
    <row r="102" spans="1:8" x14ac:dyDescent="0.2">
      <c r="A102" s="16">
        <f>DATE(2021,1,11)</f>
        <v>44207</v>
      </c>
      <c r="B102" s="2">
        <v>0.66933839255536309</v>
      </c>
      <c r="C102" s="2">
        <v>0.7496912275935852</v>
      </c>
      <c r="D102" s="2">
        <v>1.1482922442604293</v>
      </c>
      <c r="E102" s="2">
        <v>6.1365723628959978</v>
      </c>
      <c r="F102" s="2">
        <v>6.4557748226202296</v>
      </c>
      <c r="G102" s="2">
        <v>6.4678677823247543</v>
      </c>
      <c r="H102" s="2">
        <v>6.7414168171357147</v>
      </c>
    </row>
    <row r="103" spans="1:8" x14ac:dyDescent="0.2">
      <c r="A103" s="16">
        <f>DATE(2021,1,12)</f>
        <v>44208</v>
      </c>
      <c r="B103" s="2">
        <v>1.0205759717900831</v>
      </c>
      <c r="C103" s="2">
        <v>0.75721645277688765</v>
      </c>
      <c r="D103" s="2">
        <v>1.1598415038497789</v>
      </c>
      <c r="E103" s="2">
        <v>6.1674048264198422</v>
      </c>
      <c r="F103" s="2">
        <v>6.4898978102587712</v>
      </c>
      <c r="G103" s="2">
        <v>6.502115621499871</v>
      </c>
      <c r="H103" s="2">
        <v>6.7784925673721519</v>
      </c>
    </row>
    <row r="104" spans="1:8" x14ac:dyDescent="0.2">
      <c r="A104" s="16">
        <f>DATE(2021,1,13)</f>
        <v>44209</v>
      </c>
      <c r="B104" s="2">
        <v>1.3537451785331056</v>
      </c>
      <c r="C104" s="2">
        <v>0.76474224003648672</v>
      </c>
      <c r="D104" s="2">
        <v>1.1713920821504464</v>
      </c>
      <c r="E104" s="2">
        <v>6.1982462467131016</v>
      </c>
      <c r="F104" s="2">
        <v>6.5240317355687028</v>
      </c>
      <c r="G104" s="2">
        <v>6.5363744772803711</v>
      </c>
      <c r="H104" s="2">
        <v>6.8155811955644463</v>
      </c>
    </row>
    <row r="105" spans="1:8" x14ac:dyDescent="0.2">
      <c r="A105" s="16">
        <f>DATE(2021,1,14)</f>
        <v>44210</v>
      </c>
      <c r="B105" s="2">
        <v>1.6989979629908447</v>
      </c>
      <c r="C105" s="2">
        <v>0.77226858941437104</v>
      </c>
      <c r="D105" s="2">
        <v>1.1829439793130003</v>
      </c>
      <c r="E105" s="2">
        <v>6.2290966263777614</v>
      </c>
      <c r="F105" s="2">
        <v>6.5581766020560197</v>
      </c>
      <c r="G105" s="2">
        <v>6.5706443532100867</v>
      </c>
      <c r="H105" s="2">
        <v>6.8526827061857087</v>
      </c>
    </row>
    <row r="106" spans="1:8" x14ac:dyDescent="0.2">
      <c r="A106" s="16">
        <f>DATE(2021,1,15)</f>
        <v>44211</v>
      </c>
      <c r="B106" s="2">
        <v>1.4237430686345975</v>
      </c>
      <c r="C106" s="2">
        <v>0.77979550095252925</v>
      </c>
      <c r="D106" s="2">
        <v>1.1944971954880312</v>
      </c>
      <c r="E106" s="2">
        <v>6.2599559680164507</v>
      </c>
      <c r="F106" s="2">
        <v>6.5923324132277417</v>
      </c>
      <c r="G106" s="2">
        <v>6.6049252528338256</v>
      </c>
      <c r="H106" s="2">
        <v>6.8897971037104933</v>
      </c>
    </row>
    <row r="107" spans="1:8" x14ac:dyDescent="0.2">
      <c r="A107" s="16">
        <f>DATE(2021,1,18)</f>
        <v>44214</v>
      </c>
      <c r="B107" s="2">
        <v>1.2770181741917463</v>
      </c>
      <c r="C107" s="2">
        <v>0.78732297469294998</v>
      </c>
      <c r="D107" s="2">
        <v>1.2060517308261298</v>
      </c>
      <c r="E107" s="2">
        <v>6.2908242742325982</v>
      </c>
      <c r="F107" s="2">
        <v>6.6264991725919931</v>
      </c>
      <c r="G107" s="2">
        <v>6.6392171796976207</v>
      </c>
      <c r="H107" s="2">
        <v>6.9269243926149526</v>
      </c>
    </row>
    <row r="108" spans="1:8" x14ac:dyDescent="0.2">
      <c r="A108" s="16">
        <f>DATE(2021,1,19)</f>
        <v>44215</v>
      </c>
      <c r="B108" s="2">
        <v>1.2289699074411242</v>
      </c>
      <c r="C108" s="2">
        <v>0.79485101067762187</v>
      </c>
      <c r="D108" s="2">
        <v>1.2176075854779311</v>
      </c>
      <c r="E108" s="2">
        <v>6.3217015476304104</v>
      </c>
      <c r="F108" s="2">
        <v>6.6606768836581232</v>
      </c>
      <c r="G108" s="2">
        <v>6.6735201373486319</v>
      </c>
      <c r="H108" s="2">
        <v>6.9640645773768162</v>
      </c>
    </row>
    <row r="109" spans="1:8" x14ac:dyDescent="0.2">
      <c r="A109" s="16">
        <f>DATE(2021,1,20)</f>
        <v>44216</v>
      </c>
      <c r="B109" s="2">
        <v>1.0249924104307695</v>
      </c>
      <c r="C109" s="2">
        <v>0.80237960894855576</v>
      </c>
      <c r="D109" s="2">
        <v>1.2291647595940702</v>
      </c>
      <c r="E109" s="2">
        <v>6.3525877908148232</v>
      </c>
      <c r="F109" s="2">
        <v>6.6948655499365239</v>
      </c>
      <c r="G109" s="2">
        <v>6.7078341293351773</v>
      </c>
      <c r="H109" s="2">
        <v>7.0012176624753453</v>
      </c>
    </row>
    <row r="110" spans="1:8" x14ac:dyDescent="0.2">
      <c r="A110" s="16">
        <f>DATE(2021,1,21)</f>
        <v>44217</v>
      </c>
      <c r="B110" s="2">
        <v>0.76845909638498799</v>
      </c>
      <c r="C110" s="2">
        <v>0.80990876954771795</v>
      </c>
      <c r="D110" s="2">
        <v>1.2407232533252266</v>
      </c>
      <c r="E110" s="2">
        <v>6.3834830063915549</v>
      </c>
      <c r="F110" s="2">
        <v>6.7290651749387642</v>
      </c>
      <c r="G110" s="2">
        <v>6.7421591592067056</v>
      </c>
      <c r="H110" s="2">
        <v>7.0383836523913779</v>
      </c>
    </row>
    <row r="111" spans="1:8" x14ac:dyDescent="0.2">
      <c r="A111" s="16">
        <f>DATE(2021,1,22)</f>
        <v>44218</v>
      </c>
      <c r="B111" s="2">
        <v>0.5377975012112568</v>
      </c>
      <c r="C111" s="2">
        <v>0.81743849251714185</v>
      </c>
      <c r="D111" s="2">
        <v>1.2522830668220575</v>
      </c>
      <c r="E111" s="2">
        <v>6.414387196967053</v>
      </c>
      <c r="F111" s="2">
        <v>6.763275762177523</v>
      </c>
      <c r="G111" s="2">
        <v>6.7764952305138237</v>
      </c>
      <c r="H111" s="2">
        <v>7.075562551607284</v>
      </c>
    </row>
    <row r="112" spans="1:8" x14ac:dyDescent="0.2">
      <c r="A112" s="16">
        <f>DATE(2021,1,25)</f>
        <v>44221</v>
      </c>
      <c r="B112" s="2">
        <v>0.45272893880066167</v>
      </c>
      <c r="C112" s="2">
        <v>0.82496877789881573</v>
      </c>
      <c r="D112" s="2">
        <v>1.2638442002352646</v>
      </c>
      <c r="E112" s="2">
        <v>6.4453003651485652</v>
      </c>
      <c r="F112" s="2">
        <v>6.7974973151665896</v>
      </c>
      <c r="G112" s="2">
        <v>6.8108423468082444</v>
      </c>
      <c r="H112" s="2">
        <v>7.1127543646070102</v>
      </c>
    </row>
    <row r="113" spans="1:8" x14ac:dyDescent="0.2">
      <c r="A113" s="16">
        <f>DATE(2021,1,26)</f>
        <v>44222</v>
      </c>
      <c r="B113" s="2">
        <v>0.82029013979361132</v>
      </c>
      <c r="C113" s="2">
        <v>0.83249962573475056</v>
      </c>
      <c r="D113" s="2">
        <v>1.2754066537155495</v>
      </c>
      <c r="E113" s="2">
        <v>6.4762225135440721</v>
      </c>
      <c r="F113" s="2">
        <v>6.8317298374209079</v>
      </c>
      <c r="G113" s="2">
        <v>6.8452005116428571</v>
      </c>
      <c r="H113" s="2">
        <v>7.1499590958760804</v>
      </c>
    </row>
    <row r="114" spans="1:8" x14ac:dyDescent="0.2">
      <c r="A114" s="16">
        <f>DATE(2021,1,27)</f>
        <v>44223</v>
      </c>
      <c r="B114" s="2">
        <v>0.97647298385055148</v>
      </c>
      <c r="C114" s="2">
        <v>0.84003103606695717</v>
      </c>
      <c r="D114" s="2">
        <v>1.2869704274136362</v>
      </c>
      <c r="E114" s="2">
        <v>6.5071536447622416</v>
      </c>
      <c r="F114" s="2">
        <v>6.8659733324564654</v>
      </c>
      <c r="G114" s="2">
        <v>6.8795697285716217</v>
      </c>
      <c r="H114" s="2">
        <v>7.1871767499014796</v>
      </c>
    </row>
    <row r="115" spans="1:8" x14ac:dyDescent="0.2">
      <c r="A115" s="16">
        <f>DATE(2021,1,28)</f>
        <v>44224</v>
      </c>
      <c r="B115" s="2">
        <v>0.78551831648192572</v>
      </c>
      <c r="C115" s="2">
        <v>0.8475630089374464</v>
      </c>
      <c r="D115" s="2">
        <v>1.2985355214802929</v>
      </c>
      <c r="E115" s="2">
        <v>6.5380937614126333</v>
      </c>
      <c r="F115" s="2">
        <v>6.9002278037905151</v>
      </c>
      <c r="G115" s="2">
        <v>6.9139500011497601</v>
      </c>
      <c r="H115" s="2">
        <v>7.2244073311718893</v>
      </c>
    </row>
    <row r="116" spans="1:8" x14ac:dyDescent="0.2">
      <c r="A116" s="16">
        <f>DATE(2021,1,29)</f>
        <v>44225</v>
      </c>
      <c r="B116" s="2">
        <v>-6.320058455896449E-2</v>
      </c>
      <c r="C116" s="2">
        <v>0.85509554438825131</v>
      </c>
      <c r="D116" s="2">
        <v>1.3101019360662436</v>
      </c>
      <c r="E116" s="2">
        <v>6.5690428661054678</v>
      </c>
      <c r="F116" s="2">
        <v>6.9344932549413318</v>
      </c>
      <c r="G116" s="2">
        <v>6.9483413329335608</v>
      </c>
      <c r="H116" s="2">
        <v>7.2616508441774474</v>
      </c>
    </row>
    <row r="117" spans="1:8" x14ac:dyDescent="0.2">
      <c r="A117" s="16">
        <f>DATE(2021,2,1)</f>
        <v>44228</v>
      </c>
      <c r="B117" s="2">
        <v>0.15434768287536649</v>
      </c>
      <c r="C117" s="2">
        <v>0.86262864246138271</v>
      </c>
      <c r="D117" s="2">
        <v>1.3216696713223008</v>
      </c>
      <c r="E117" s="2">
        <v>6.6339989739634397</v>
      </c>
      <c r="F117" s="2">
        <v>7.0028853136071323</v>
      </c>
      <c r="G117" s="2">
        <v>7.0168638084089352</v>
      </c>
      <c r="H117" s="2">
        <v>7.3331282086045002</v>
      </c>
    </row>
    <row r="118" spans="1:8" x14ac:dyDescent="0.2">
      <c r="A118" s="16">
        <f>DATE(2021,2,2)</f>
        <v>44229</v>
      </c>
      <c r="B118" s="2">
        <v>1.0527687527047025</v>
      </c>
      <c r="C118" s="2">
        <v>0.87016230319885146</v>
      </c>
      <c r="D118" s="2">
        <v>1.3332387273992552</v>
      </c>
      <c r="E118" s="2">
        <v>6.6989946739565598</v>
      </c>
      <c r="F118" s="2">
        <v>7.0713211137593879</v>
      </c>
      <c r="G118" s="2">
        <v>7.0854301866656533</v>
      </c>
      <c r="H118" s="2">
        <v>7.4046532043479329</v>
      </c>
    </row>
    <row r="119" spans="1:8" x14ac:dyDescent="0.2">
      <c r="A119" s="16">
        <f>DATE(2021,2,3)</f>
        <v>44230</v>
      </c>
      <c r="B119" s="2">
        <v>1.226053502159874</v>
      </c>
      <c r="C119" s="2">
        <v>0.8776965266426906</v>
      </c>
      <c r="D119" s="2">
        <v>1.3448091044478971</v>
      </c>
      <c r="E119" s="2">
        <v>6.7640299902170797</v>
      </c>
      <c r="F119" s="2">
        <v>7.1398006833738306</v>
      </c>
      <c r="G119" s="2">
        <v>7.1540404958325254</v>
      </c>
      <c r="H119" s="2">
        <v>7.4762258631484446</v>
      </c>
    </row>
    <row r="120" spans="1:8" x14ac:dyDescent="0.2">
      <c r="A120" s="16">
        <f>DATE(2021,2,4)</f>
        <v>44231</v>
      </c>
      <c r="B120" s="2">
        <v>0.82168508141537977</v>
      </c>
      <c r="C120" s="2">
        <v>0.88523131283493317</v>
      </c>
      <c r="D120" s="2">
        <v>1.3563808026190838</v>
      </c>
      <c r="E120" s="2">
        <v>6.8291049468919729</v>
      </c>
      <c r="F120" s="2">
        <v>7.2083240504440704</v>
      </c>
      <c r="G120" s="2">
        <v>7.2226947640563246</v>
      </c>
      <c r="H120" s="2">
        <v>7.547846216767895</v>
      </c>
    </row>
    <row r="121" spans="1:8" x14ac:dyDescent="0.2">
      <c r="A121" s="16">
        <f>DATE(2021,2,5)</f>
        <v>44232</v>
      </c>
      <c r="B121" s="2">
        <v>1.5351528882312948</v>
      </c>
      <c r="C121" s="2">
        <v>0.89276666181761222</v>
      </c>
      <c r="D121" s="2">
        <v>1.36795382206365</v>
      </c>
      <c r="E121" s="2">
        <v>6.8942195681428897</v>
      </c>
      <c r="F121" s="2">
        <v>7.2768912429816313</v>
      </c>
      <c r="G121" s="2">
        <v>7.2913930195019239</v>
      </c>
      <c r="H121" s="2">
        <v>7.6195142969893048</v>
      </c>
    </row>
    <row r="122" spans="1:8" x14ac:dyDescent="0.2">
      <c r="A122" s="16">
        <f>DATE(2021,2,8)</f>
        <v>44235</v>
      </c>
      <c r="B122" s="2">
        <v>1.3823497208311997</v>
      </c>
      <c r="C122" s="2">
        <v>0.90030257363278299</v>
      </c>
      <c r="D122" s="2">
        <v>1.379528162932453</v>
      </c>
      <c r="E122" s="2">
        <v>6.9593738781462688</v>
      </c>
      <c r="F122" s="2">
        <v>7.3455022890159816</v>
      </c>
      <c r="G122" s="2">
        <v>7.360135290352221</v>
      </c>
      <c r="H122" s="2">
        <v>7.6912301356168777</v>
      </c>
    </row>
    <row r="123" spans="1:8" x14ac:dyDescent="0.2">
      <c r="A123" s="16">
        <f>DATE(2021,2,9)</f>
        <v>44236</v>
      </c>
      <c r="B123" s="2">
        <v>1.0772828686374414</v>
      </c>
      <c r="C123" s="2">
        <v>0.90783904832245632</v>
      </c>
      <c r="D123" s="2">
        <v>1.3911038253763941</v>
      </c>
      <c r="E123" s="2">
        <v>7.0245679010932482</v>
      </c>
      <c r="F123" s="2">
        <v>7.4141572165944636</v>
      </c>
      <c r="G123" s="2">
        <v>7.4289216048081466</v>
      </c>
      <c r="H123" s="2">
        <v>7.7629937644760227</v>
      </c>
    </row>
    <row r="124" spans="1:8" x14ac:dyDescent="0.2">
      <c r="A124" s="16">
        <f>DATE(2021,2,10)</f>
        <v>44237</v>
      </c>
      <c r="B124" s="2">
        <v>0.8466099666796012</v>
      </c>
      <c r="C124" s="2">
        <v>0.91537608592866526</v>
      </c>
      <c r="D124" s="2">
        <v>1.4026808095463306</v>
      </c>
      <c r="E124" s="2">
        <v>7.0898016611896866</v>
      </c>
      <c r="F124" s="2">
        <v>7.4828560537823829</v>
      </c>
      <c r="G124" s="2">
        <v>7.497751991088708</v>
      </c>
      <c r="H124" s="2">
        <v>7.8348052154133541</v>
      </c>
    </row>
    <row r="125" spans="1:8" x14ac:dyDescent="0.2">
      <c r="A125" s="16">
        <f>DATE(2021,2,11)</f>
        <v>44238</v>
      </c>
      <c r="B125" s="2">
        <v>0.8937184117815189</v>
      </c>
      <c r="C125" s="2">
        <v>0.92291368649350947</v>
      </c>
      <c r="D125" s="2">
        <v>1.4142591155932527</v>
      </c>
      <c r="E125" s="2">
        <v>7.1550751826562786</v>
      </c>
      <c r="F125" s="2">
        <v>7.5515988286630309</v>
      </c>
      <c r="G125" s="2">
        <v>7.5666264774310266</v>
      </c>
      <c r="H125" s="2">
        <v>7.9066645202967356</v>
      </c>
    </row>
    <row r="126" spans="1:8" x14ac:dyDescent="0.2">
      <c r="A126" s="16">
        <f>DATE(2021,2,12)</f>
        <v>44239</v>
      </c>
      <c r="B126" s="2">
        <v>1.14072010681745</v>
      </c>
      <c r="C126" s="2">
        <v>0.93045185005899977</v>
      </c>
      <c r="D126" s="2">
        <v>1.4258387436680398</v>
      </c>
      <c r="E126" s="2">
        <v>7.2203884897283466</v>
      </c>
      <c r="F126" s="2">
        <v>7.6203855693375289</v>
      </c>
      <c r="G126" s="2">
        <v>7.6355450920902346</v>
      </c>
      <c r="H126" s="2">
        <v>7.9785717110151477</v>
      </c>
    </row>
    <row r="127" spans="1:8" x14ac:dyDescent="0.2">
      <c r="A127" s="16">
        <f>DATE(2021,2,17)</f>
        <v>44244</v>
      </c>
      <c r="B127" s="2">
        <v>1.5702633891695239</v>
      </c>
      <c r="C127" s="2">
        <v>0.93799057666719143</v>
      </c>
      <c r="D127" s="2">
        <v>1.4374196939216599</v>
      </c>
      <c r="E127" s="2">
        <v>7.2857416066561376</v>
      </c>
      <c r="F127" s="2">
        <v>7.6892163039251624</v>
      </c>
      <c r="G127" s="2">
        <v>7.7045078633396944</v>
      </c>
      <c r="H127" s="2">
        <v>8.0505268194789767</v>
      </c>
    </row>
    <row r="128" spans="1:8" x14ac:dyDescent="0.2">
      <c r="A128" s="16">
        <f>DATE(2021,2,18)</f>
        <v>44245</v>
      </c>
      <c r="B128" s="2">
        <v>1.3135044653383776</v>
      </c>
      <c r="C128" s="2">
        <v>0.94552986636013969</v>
      </c>
      <c r="D128" s="2">
        <v>1.4490019665050591</v>
      </c>
      <c r="E128" s="2">
        <v>7.3511345577045972</v>
      </c>
      <c r="F128" s="2">
        <v>7.758091060563066</v>
      </c>
      <c r="G128" s="2">
        <v>7.7735148194707726</v>
      </c>
      <c r="H128" s="2">
        <v>8.1225298776197885</v>
      </c>
    </row>
    <row r="129" spans="1:8" x14ac:dyDescent="0.2">
      <c r="A129" s="16">
        <f>DATE(2021,2,19)</f>
        <v>44246</v>
      </c>
      <c r="B129" s="2">
        <v>1.4213328829786542</v>
      </c>
      <c r="C129" s="2">
        <v>0.9530697191798998</v>
      </c>
      <c r="D129" s="2">
        <v>1.4605855615692498</v>
      </c>
      <c r="E129" s="2">
        <v>7.4165673671534602</v>
      </c>
      <c r="F129" s="2">
        <v>7.8270098674064092</v>
      </c>
      <c r="G129" s="2">
        <v>7.8425659887930044</v>
      </c>
      <c r="H129" s="2">
        <v>8.1945809173904252</v>
      </c>
    </row>
    <row r="130" spans="1:8" x14ac:dyDescent="0.2">
      <c r="A130" s="16">
        <f>DATE(2021,2,22)</f>
        <v>44249</v>
      </c>
      <c r="B130" s="2">
        <v>9.7281598421039561E-2</v>
      </c>
      <c r="C130" s="2">
        <v>0.960610135168527</v>
      </c>
      <c r="D130" s="2">
        <v>1.4721704792652224</v>
      </c>
      <c r="E130" s="2">
        <v>7.482040059297268</v>
      </c>
      <c r="F130" s="2">
        <v>7.8959727526283663</v>
      </c>
      <c r="G130" s="2">
        <v>7.9116613996340623</v>
      </c>
      <c r="H130" s="2">
        <v>8.2666799707650664</v>
      </c>
    </row>
    <row r="131" spans="1:8" x14ac:dyDescent="0.2">
      <c r="A131" s="16">
        <f>DATE(2021,2,23)</f>
        <v>44250</v>
      </c>
      <c r="B131" s="2">
        <v>0.81903968835495</v>
      </c>
      <c r="C131" s="2">
        <v>0.96815111436809875</v>
      </c>
      <c r="D131" s="2">
        <v>1.4837567197440116</v>
      </c>
      <c r="E131" s="2">
        <v>7.5475526584453778</v>
      </c>
      <c r="F131" s="2">
        <v>7.9649797444201198</v>
      </c>
      <c r="G131" s="2">
        <v>7.9808010803397611</v>
      </c>
      <c r="H131" s="2">
        <v>8.3388270697391409</v>
      </c>
    </row>
    <row r="132" spans="1:8" x14ac:dyDescent="0.2">
      <c r="A132" s="16">
        <f>DATE(2021,2,24)</f>
        <v>44251</v>
      </c>
      <c r="B132" s="2">
        <v>1.1055046456158291</v>
      </c>
      <c r="C132" s="2">
        <v>0.9756926568206703</v>
      </c>
      <c r="D132" s="2">
        <v>1.4953442831566299</v>
      </c>
      <c r="E132" s="2">
        <v>7.6131051889219759</v>
      </c>
      <c r="F132" s="2">
        <v>8.0340308709909269</v>
      </c>
      <c r="G132" s="2">
        <v>8.0499850592740785</v>
      </c>
      <c r="H132" s="2">
        <v>8.4110222463294573</v>
      </c>
    </row>
    <row r="133" spans="1:8" x14ac:dyDescent="0.2">
      <c r="A133" s="16">
        <f>DATE(2021,2,25)</f>
        <v>44252</v>
      </c>
      <c r="B133" s="2">
        <v>0.92167347136404842</v>
      </c>
      <c r="C133" s="2">
        <v>0.9832347625683191</v>
      </c>
      <c r="D133" s="2">
        <v>1.5069331696541566</v>
      </c>
      <c r="E133" s="2">
        <v>7.6786976750660596</v>
      </c>
      <c r="F133" s="2">
        <v>8.1031261605680296</v>
      </c>
      <c r="G133" s="2">
        <v>8.1192133648191778</v>
      </c>
      <c r="H133" s="2">
        <v>8.4832655325741246</v>
      </c>
    </row>
    <row r="134" spans="1:8" x14ac:dyDescent="0.2">
      <c r="A134" s="16">
        <f>DATE(2021,2,26)</f>
        <v>44253</v>
      </c>
      <c r="B134" s="2">
        <v>0.16029053737172116</v>
      </c>
      <c r="C134" s="2">
        <v>0.9907774316531226</v>
      </c>
      <c r="D134" s="2">
        <v>1.5185233793876485</v>
      </c>
      <c r="E134" s="2">
        <v>7.7443301412314369</v>
      </c>
      <c r="F134" s="2">
        <v>8.1722656413967485</v>
      </c>
      <c r="G134" s="2">
        <v>8.1884860253754077</v>
      </c>
      <c r="H134" s="2">
        <v>8.5555569605326074</v>
      </c>
    </row>
    <row r="135" spans="1:8" x14ac:dyDescent="0.2">
      <c r="A135" s="16">
        <f>DATE(2021,3,1)</f>
        <v>44256</v>
      </c>
      <c r="B135" s="2">
        <v>-0.20563854248148994</v>
      </c>
      <c r="C135" s="2">
        <v>0.99832066411715825</v>
      </c>
      <c r="D135" s="2">
        <v>1.530114912508207</v>
      </c>
      <c r="E135" s="2">
        <v>7.8012290081352456</v>
      </c>
      <c r="F135" s="2">
        <v>8.2326406268514063</v>
      </c>
      <c r="G135" s="2">
        <v>8.2489930236019795</v>
      </c>
      <c r="H135" s="2">
        <v>8.6190563982299526</v>
      </c>
    </row>
    <row r="136" spans="1:8" x14ac:dyDescent="0.2">
      <c r="A136" s="16">
        <f>DATE(2021,3,2)</f>
        <v>44257</v>
      </c>
      <c r="B136" s="2">
        <v>-0.47884046667525659</v>
      </c>
      <c r="C136" s="2">
        <v>1.0058644600025035</v>
      </c>
      <c r="D136" s="2">
        <v>1.5417077691669334</v>
      </c>
      <c r="E136" s="2">
        <v>7.8581579228480747</v>
      </c>
      <c r="F136" s="2">
        <v>8.2930493098425604</v>
      </c>
      <c r="G136" s="2">
        <v>8.3095338618143888</v>
      </c>
      <c r="H136" s="2">
        <v>8.6825929798442179</v>
      </c>
    </row>
    <row r="137" spans="1:8" x14ac:dyDescent="0.2">
      <c r="A137" s="16">
        <f>DATE(2021,3,3)</f>
        <v>44258</v>
      </c>
      <c r="B137" s="2">
        <v>-1.1617766695219855</v>
      </c>
      <c r="C137" s="2">
        <v>1.0134088193512358</v>
      </c>
      <c r="D137" s="2">
        <v>1.5533019495149292</v>
      </c>
      <c r="E137" s="2">
        <v>7.9151169012379166</v>
      </c>
      <c r="F137" s="2">
        <v>8.3534917091780514</v>
      </c>
      <c r="G137" s="2">
        <v>8.3701085589384494</v>
      </c>
      <c r="H137" s="2">
        <v>8.7461667271026666</v>
      </c>
    </row>
    <row r="138" spans="1:8" x14ac:dyDescent="0.2">
      <c r="A138" s="16">
        <f>DATE(2021,3,4)</f>
        <v>44259</v>
      </c>
      <c r="B138" s="2">
        <v>-0.30223787727795548</v>
      </c>
      <c r="C138" s="2">
        <v>1.0209537422054549</v>
      </c>
      <c r="D138" s="2">
        <v>1.5648974537033622</v>
      </c>
      <c r="E138" s="2">
        <v>7.9721059591811416</v>
      </c>
      <c r="F138" s="2">
        <v>8.4139678436762502</v>
      </c>
      <c r="G138" s="2">
        <v>8.4307171339105693</v>
      </c>
      <c r="H138" s="2">
        <v>8.8097776617453096</v>
      </c>
    </row>
    <row r="139" spans="1:8" x14ac:dyDescent="0.2">
      <c r="A139" s="16">
        <f>DATE(2021,3,5)</f>
        <v>44260</v>
      </c>
      <c r="B139" s="2">
        <v>-0.25361686493966529</v>
      </c>
      <c r="C139" s="2">
        <v>1.0284992286072381</v>
      </c>
      <c r="D139" s="2">
        <v>1.5764942818833783</v>
      </c>
      <c r="E139" s="2">
        <v>8.0291251125625074</v>
      </c>
      <c r="F139" s="2">
        <v>8.4744777321660081</v>
      </c>
      <c r="G139" s="2">
        <v>8.4913596056777507</v>
      </c>
      <c r="H139" s="2">
        <v>8.8734258055248816</v>
      </c>
    </row>
    <row r="140" spans="1:8" x14ac:dyDescent="0.2">
      <c r="A140" s="16">
        <f>DATE(2021,3,8)</f>
        <v>44263</v>
      </c>
      <c r="B140" s="2">
        <v>-0.86668152442367363</v>
      </c>
      <c r="C140" s="2">
        <v>1.0360452785986851</v>
      </c>
      <c r="D140" s="2">
        <v>1.5880924342061675</v>
      </c>
      <c r="E140" s="2">
        <v>8.0861743772751673</v>
      </c>
      <c r="F140" s="2">
        <v>8.5350213934866748</v>
      </c>
      <c r="G140" s="2">
        <v>8.5520359931975811</v>
      </c>
      <c r="H140" s="2">
        <v>8.9371111802067915</v>
      </c>
    </row>
    <row r="141" spans="1:8" x14ac:dyDescent="0.2">
      <c r="A141" s="16">
        <f>DATE(2021,3,9)</f>
        <v>44264</v>
      </c>
      <c r="B141" s="2">
        <v>-0.92577844754445637</v>
      </c>
      <c r="C141" s="2">
        <v>1.0435918922218734</v>
      </c>
      <c r="D141" s="2">
        <v>1.599691910822898</v>
      </c>
      <c r="E141" s="2">
        <v>8.1432537692206495</v>
      </c>
      <c r="F141" s="2">
        <v>8.5955988464881283</v>
      </c>
      <c r="G141" s="2">
        <v>8.6127463154382689</v>
      </c>
      <c r="H141" s="2">
        <v>9.0008338075692205</v>
      </c>
    </row>
    <row r="142" spans="1:8" x14ac:dyDescent="0.2">
      <c r="A142" s="16">
        <f>DATE(2021,3,10)</f>
        <v>44265</v>
      </c>
      <c r="B142" s="2">
        <v>-0.71535972104176393</v>
      </c>
      <c r="C142" s="2">
        <v>1.0511390695189249</v>
      </c>
      <c r="D142" s="2">
        <v>1.6112927118848039</v>
      </c>
      <c r="E142" s="2">
        <v>8.2003633043088886</v>
      </c>
      <c r="F142" s="2">
        <v>8.6562101100307931</v>
      </c>
      <c r="G142" s="2">
        <v>8.6734905913786076</v>
      </c>
      <c r="H142" s="2">
        <v>9.0645937094030682</v>
      </c>
    </row>
    <row r="143" spans="1:8" x14ac:dyDescent="0.2">
      <c r="A143" s="16">
        <f>DATE(2021,3,11)</f>
        <v>44266</v>
      </c>
      <c r="B143" s="2">
        <v>0.20369846486134599</v>
      </c>
      <c r="C143" s="2">
        <v>1.0586868105319391</v>
      </c>
      <c r="D143" s="2">
        <v>1.6228948375430985</v>
      </c>
      <c r="E143" s="2">
        <v>8.2575029984582216</v>
      </c>
      <c r="F143" s="2">
        <v>8.7168552029855739</v>
      </c>
      <c r="G143" s="2">
        <v>8.7342688400080082</v>
      </c>
      <c r="H143" s="2">
        <v>9.1283909075120064</v>
      </c>
    </row>
    <row r="144" spans="1:8" x14ac:dyDescent="0.2">
      <c r="A144" s="16">
        <f>DATE(2021,3,12)</f>
        <v>44267</v>
      </c>
      <c r="B144" s="2">
        <v>0.32599895262372947</v>
      </c>
      <c r="C144" s="2">
        <v>1.0662351153030158</v>
      </c>
      <c r="D144" s="2">
        <v>1.6344982879490155</v>
      </c>
      <c r="E144" s="2">
        <v>8.3146728675953963</v>
      </c>
      <c r="F144" s="2">
        <v>8.777534144233945</v>
      </c>
      <c r="G144" s="2">
        <v>8.7950810803265167</v>
      </c>
      <c r="H144" s="2">
        <v>9.1922254237124292</v>
      </c>
    </row>
    <row r="145" spans="1:8" x14ac:dyDescent="0.2">
      <c r="A145" s="16">
        <f>DATE(2021,3,15)</f>
        <v>44270</v>
      </c>
      <c r="B145" s="2">
        <v>0.19296026298221136</v>
      </c>
      <c r="C145" s="2">
        <v>1.0737839838742547</v>
      </c>
      <c r="D145" s="2">
        <v>1.6461030632538343</v>
      </c>
      <c r="E145" s="2">
        <v>8.371872927655577</v>
      </c>
      <c r="F145" s="2">
        <v>8.8382469526679053</v>
      </c>
      <c r="G145" s="2">
        <v>8.8559273313447928</v>
      </c>
      <c r="H145" s="2">
        <v>9.2560972798335204</v>
      </c>
    </row>
    <row r="146" spans="1:8" x14ac:dyDescent="0.2">
      <c r="A146" s="16">
        <f>DATE(2021,3,16)</f>
        <v>44271</v>
      </c>
      <c r="B146" s="2">
        <v>-8.3019974722498002E-2</v>
      </c>
      <c r="C146" s="2">
        <v>1.0813334162877775</v>
      </c>
      <c r="D146" s="2">
        <v>1.6577091636088337</v>
      </c>
      <c r="E146" s="2">
        <v>8.4291031945823214</v>
      </c>
      <c r="F146" s="2">
        <v>8.8989936471899789</v>
      </c>
      <c r="G146" s="2">
        <v>8.9168076120841544</v>
      </c>
      <c r="H146" s="2">
        <v>9.3200064977172037</v>
      </c>
    </row>
    <row r="147" spans="1:8" x14ac:dyDescent="0.2">
      <c r="A147" s="16">
        <f>DATE(2021,3,17)</f>
        <v>44272</v>
      </c>
      <c r="B147" s="2">
        <v>0.36471145314833642</v>
      </c>
      <c r="C147" s="2">
        <v>1.0888834125857283</v>
      </c>
      <c r="D147" s="2">
        <v>1.6693165891653372</v>
      </c>
      <c r="E147" s="2">
        <v>8.4863636843276247</v>
      </c>
      <c r="F147" s="2">
        <v>8.9597742467132804</v>
      </c>
      <c r="G147" s="2">
        <v>8.9777219415765117</v>
      </c>
      <c r="H147" s="2">
        <v>9.383953099218223</v>
      </c>
    </row>
    <row r="148" spans="1:8" x14ac:dyDescent="0.2">
      <c r="A148" s="16">
        <f>DATE(2021,3,18)</f>
        <v>44273</v>
      </c>
      <c r="B148" s="2">
        <v>1.2922683526549461</v>
      </c>
      <c r="C148" s="2">
        <v>1.0964339728101402</v>
      </c>
      <c r="D148" s="2">
        <v>1.6809253400745794</v>
      </c>
      <c r="E148" s="2">
        <v>8.5436544128518985</v>
      </c>
      <c r="F148" s="2">
        <v>9.0205887701614085</v>
      </c>
      <c r="G148" s="2">
        <v>9.0386703388644296</v>
      </c>
      <c r="H148" s="2">
        <v>9.4479371062040176</v>
      </c>
    </row>
    <row r="149" spans="1:8" x14ac:dyDescent="0.2">
      <c r="A149" s="16">
        <f>DATE(2021,3,19)</f>
        <v>44274</v>
      </c>
      <c r="B149" s="2">
        <v>1.9384077660393517</v>
      </c>
      <c r="C149" s="2">
        <v>1.1069272670763297</v>
      </c>
      <c r="D149" s="2">
        <v>1.6954947136321286</v>
      </c>
      <c r="E149" s="2">
        <v>8.6009753961240119</v>
      </c>
      <c r="F149" s="2">
        <v>9.0814372364686378</v>
      </c>
      <c r="G149" s="2">
        <v>9.0996528230011808</v>
      </c>
      <c r="H149" s="2">
        <v>9.5119585405549536</v>
      </c>
    </row>
    <row r="150" spans="1:8" x14ac:dyDescent="0.2">
      <c r="A150" s="16">
        <f>DATE(2021,3,22)</f>
        <v>44277</v>
      </c>
      <c r="B150" s="2">
        <v>1.4779586163989222</v>
      </c>
      <c r="C150" s="2">
        <v>1.1174216504929557</v>
      </c>
      <c r="D150" s="2">
        <v>1.7100661747655455</v>
      </c>
      <c r="E150" s="2">
        <v>8.6583266501212055</v>
      </c>
      <c r="F150" s="2">
        <v>9.1423196645797233</v>
      </c>
      <c r="G150" s="2">
        <v>9.1606694130506252</v>
      </c>
      <c r="H150" s="2">
        <v>9.5760174241640961</v>
      </c>
    </row>
    <row r="151" spans="1:8" x14ac:dyDescent="0.2">
      <c r="A151" s="16">
        <f>DATE(2021,3,23)</f>
        <v>44278</v>
      </c>
      <c r="B151" s="2">
        <v>1.2977271628467957</v>
      </c>
      <c r="C151" s="2">
        <v>1.1279171231730611</v>
      </c>
      <c r="D151" s="2">
        <v>1.7246397237739464</v>
      </c>
      <c r="E151" s="2">
        <v>8.7157081908292078</v>
      </c>
      <c r="F151" s="2">
        <v>9.2032360734500163</v>
      </c>
      <c r="G151" s="2">
        <v>9.2217201280873304</v>
      </c>
      <c r="H151" s="2">
        <v>9.6401137789373426</v>
      </c>
    </row>
    <row r="152" spans="1:8" x14ac:dyDescent="0.2">
      <c r="A152" s="16">
        <f>DATE(2021,3,24)</f>
        <v>44279</v>
      </c>
      <c r="B152" s="2">
        <v>0.46405833648501815</v>
      </c>
      <c r="C152" s="2">
        <v>1.1384136852296889</v>
      </c>
      <c r="D152" s="2">
        <v>1.7392153609564698</v>
      </c>
      <c r="E152" s="2">
        <v>8.7731200342421776</v>
      </c>
      <c r="F152" s="2">
        <v>9.2641864820454565</v>
      </c>
      <c r="G152" s="2">
        <v>9.2828049871964904</v>
      </c>
      <c r="H152" s="2">
        <v>9.7042476267934052</v>
      </c>
    </row>
    <row r="153" spans="1:8" x14ac:dyDescent="0.2">
      <c r="A153" s="16">
        <f>DATE(2021,3,25)</f>
        <v>44280</v>
      </c>
      <c r="B153" s="2">
        <v>0.65709739635799735</v>
      </c>
      <c r="C153" s="2">
        <v>1.1489113367759707</v>
      </c>
      <c r="D153" s="2">
        <v>1.7537930866123874</v>
      </c>
      <c r="E153" s="2">
        <v>8.8305621963627114</v>
      </c>
      <c r="F153" s="2">
        <v>9.3251709093425497</v>
      </c>
      <c r="G153" s="2">
        <v>9.3439240094740139</v>
      </c>
      <c r="H153" s="2">
        <v>9.7684189896638074</v>
      </c>
    </row>
    <row r="154" spans="1:8" x14ac:dyDescent="0.2">
      <c r="A154" s="16">
        <f>DATE(2021,3,26)</f>
        <v>44281</v>
      </c>
      <c r="B154" s="2">
        <v>0.91385246361164185</v>
      </c>
      <c r="C154" s="2">
        <v>1.159410077924905</v>
      </c>
      <c r="D154" s="2">
        <v>1.7683729010408822</v>
      </c>
      <c r="E154" s="2">
        <v>8.8880346932018739</v>
      </c>
      <c r="F154" s="2">
        <v>9.3861893743284242</v>
      </c>
      <c r="G154" s="2">
        <v>9.4050772140264804</v>
      </c>
      <c r="H154" s="2">
        <v>9.8326278894929295</v>
      </c>
    </row>
    <row r="155" spans="1:8" x14ac:dyDescent="0.2">
      <c r="A155" s="16">
        <f>DATE(2021,3,29)</f>
        <v>44284</v>
      </c>
      <c r="B155" s="2">
        <v>0.98933992887570987</v>
      </c>
      <c r="C155" s="2">
        <v>1.1699099087896458</v>
      </c>
      <c r="D155" s="2">
        <v>1.7829548045412702</v>
      </c>
      <c r="E155" s="2">
        <v>8.9455375407791369</v>
      </c>
      <c r="F155" s="2">
        <v>9.4472418960007456</v>
      </c>
      <c r="G155" s="2">
        <v>9.4662646199710885</v>
      </c>
      <c r="H155" s="2">
        <v>9.8968743482379153</v>
      </c>
    </row>
    <row r="156" spans="1:8" x14ac:dyDescent="0.2">
      <c r="A156" s="16">
        <f>DATE(2021,3,30)</f>
        <v>44285</v>
      </c>
      <c r="B156" s="2">
        <v>1.1827915987194348</v>
      </c>
      <c r="C156" s="2">
        <v>1.1804108294832805</v>
      </c>
      <c r="D156" s="2">
        <v>1.7975387974128898</v>
      </c>
      <c r="E156" s="2">
        <v>9.0030707551224545</v>
      </c>
      <c r="F156" s="2">
        <v>9.5083284933678236</v>
      </c>
      <c r="G156" s="2">
        <v>9.5274862464358012</v>
      </c>
      <c r="H156" s="2">
        <v>9.9611583878688172</v>
      </c>
    </row>
    <row r="157" spans="1:8" x14ac:dyDescent="0.2">
      <c r="A157" s="16">
        <f>DATE(2021,3,31)</f>
        <v>44286</v>
      </c>
      <c r="B157" s="2">
        <v>1.897025900319016</v>
      </c>
      <c r="C157" s="2">
        <v>1.1909128401189184</v>
      </c>
      <c r="D157" s="2">
        <v>1.8121248799551015</v>
      </c>
      <c r="E157" s="2">
        <v>9.0606343522683375</v>
      </c>
      <c r="F157" s="2">
        <v>9.5694491854486419</v>
      </c>
      <c r="G157" s="2">
        <v>9.5887421125593129</v>
      </c>
      <c r="H157" s="2">
        <v>10.025480030368582</v>
      </c>
    </row>
    <row r="158" spans="1:8" x14ac:dyDescent="0.2">
      <c r="A158" s="16">
        <f>DATE(2021,4,1)</f>
        <v>44287</v>
      </c>
      <c r="B158" s="2">
        <v>1.2743058169215615</v>
      </c>
      <c r="C158" s="2">
        <v>1.2014159408097136</v>
      </c>
      <c r="D158" s="2">
        <v>1.8267130524673325</v>
      </c>
      <c r="E158" s="2">
        <v>9.0982970548437283</v>
      </c>
      <c r="F158" s="2">
        <v>9.6105791084569745</v>
      </c>
      <c r="G158" s="2">
        <v>9.6300038059548907</v>
      </c>
      <c r="H158" s="2">
        <v>10.069730532015363</v>
      </c>
    </row>
    <row r="159" spans="1:8" x14ac:dyDescent="0.2">
      <c r="A159" s="16">
        <f>DATE(2021,4,5)</f>
        <v>44291</v>
      </c>
      <c r="B159" s="2">
        <v>1.5401020166430524</v>
      </c>
      <c r="C159" s="2">
        <v>1.2119201316687978</v>
      </c>
      <c r="D159" s="2">
        <v>1.8413033152490543</v>
      </c>
      <c r="E159" s="2">
        <v>9.1359727637543084</v>
      </c>
      <c r="F159" s="2">
        <v>9.6517244707194028</v>
      </c>
      <c r="G159" s="2">
        <v>9.6712810349548484</v>
      </c>
      <c r="H159" s="2">
        <v>10.113998830511518</v>
      </c>
    </row>
    <row r="160" spans="1:8" x14ac:dyDescent="0.2">
      <c r="A160" s="16">
        <f>DATE(2021,4,6)</f>
        <v>44292</v>
      </c>
      <c r="B160" s="2">
        <v>1.4918649528925298</v>
      </c>
      <c r="C160" s="2">
        <v>1.2224254128093248</v>
      </c>
      <c r="D160" s="2">
        <v>1.8558956685997385</v>
      </c>
      <c r="E160" s="2">
        <v>9.1736614834916352</v>
      </c>
      <c r="F160" s="2">
        <v>9.6928852780314703</v>
      </c>
      <c r="G160" s="2">
        <v>9.7125738054085531</v>
      </c>
      <c r="H160" s="2">
        <v>10.158284933014672</v>
      </c>
    </row>
    <row r="161" spans="1:8" x14ac:dyDescent="0.2">
      <c r="A161" s="16">
        <f>DATE(2021,4,7)</f>
        <v>44293</v>
      </c>
      <c r="B161" s="2">
        <v>1.454960310733644</v>
      </c>
      <c r="C161" s="2">
        <v>1.2329317843444487</v>
      </c>
      <c r="D161" s="2">
        <v>1.8704901128189677</v>
      </c>
      <c r="E161" s="2">
        <v>9.2113632185488292</v>
      </c>
      <c r="F161" s="2">
        <v>9.7340615361909197</v>
      </c>
      <c r="G161" s="2">
        <v>9.7538821231675907</v>
      </c>
      <c r="H161" s="2">
        <v>10.202588846685302</v>
      </c>
    </row>
    <row r="162" spans="1:8" x14ac:dyDescent="0.2">
      <c r="A162" s="16">
        <f>DATE(2021,4,8)</f>
        <v>44294</v>
      </c>
      <c r="B162" s="2">
        <v>1.3842968542353784</v>
      </c>
      <c r="C162" s="2">
        <v>1.2434392463873456</v>
      </c>
      <c r="D162" s="2">
        <v>1.8850866482063244</v>
      </c>
      <c r="E162" s="2">
        <v>9.249077973420583</v>
      </c>
      <c r="F162" s="2">
        <v>9.7752532509976398</v>
      </c>
      <c r="G162" s="2">
        <v>9.7952059940857197</v>
      </c>
      <c r="H162" s="2">
        <v>10.246910578686785</v>
      </c>
    </row>
    <row r="163" spans="1:8" x14ac:dyDescent="0.2">
      <c r="A163" s="16">
        <f>DATE(2021,4,9)</f>
        <v>44295</v>
      </c>
      <c r="B163" s="2">
        <v>1.6901816952877624</v>
      </c>
      <c r="C163" s="2">
        <v>1.253947799051236</v>
      </c>
      <c r="D163" s="2">
        <v>1.8996852750614357</v>
      </c>
      <c r="E163" s="2">
        <v>9.2868057526031222</v>
      </c>
      <c r="F163" s="2">
        <v>9.8164604282537038</v>
      </c>
      <c r="G163" s="2">
        <v>9.8365454240189507</v>
      </c>
      <c r="H163" s="2">
        <v>10.291250136185347</v>
      </c>
    </row>
    <row r="164" spans="1:8" x14ac:dyDescent="0.2">
      <c r="A164" s="16">
        <f>DATE(2021,4,12)</f>
        <v>44298</v>
      </c>
      <c r="B164" s="2">
        <v>1.6555313979929711</v>
      </c>
      <c r="C164" s="2">
        <v>1.264457442449296</v>
      </c>
      <c r="D164" s="2">
        <v>1.9142859936839729</v>
      </c>
      <c r="E164" s="2">
        <v>9.3245465605942055</v>
      </c>
      <c r="F164" s="2">
        <v>9.8576830737633792</v>
      </c>
      <c r="G164" s="2">
        <v>9.8779004188254351</v>
      </c>
      <c r="H164" s="2">
        <v>10.335607526350143</v>
      </c>
    </row>
    <row r="165" spans="1:8" x14ac:dyDescent="0.2">
      <c r="A165" s="16">
        <f>DATE(2021,4,13)</f>
        <v>44299</v>
      </c>
      <c r="B165" s="2">
        <v>1.5136347633161407</v>
      </c>
      <c r="C165" s="2">
        <v>1.2749681766947463</v>
      </c>
      <c r="D165" s="2">
        <v>1.9288888043736521</v>
      </c>
      <c r="E165" s="2">
        <v>9.3623004018931866</v>
      </c>
      <c r="F165" s="2">
        <v>9.8989211933331092</v>
      </c>
      <c r="G165" s="2">
        <v>9.9192709843656015</v>
      </c>
      <c r="H165" s="2">
        <v>10.37998275635319</v>
      </c>
    </row>
    <row r="166" spans="1:8" x14ac:dyDescent="0.2">
      <c r="A166" s="16">
        <f>DATE(2021,4,14)</f>
        <v>44300</v>
      </c>
      <c r="B166" s="2">
        <v>1.321164636278005</v>
      </c>
      <c r="C166" s="2">
        <v>1.2854800019008072</v>
      </c>
      <c r="D166" s="2">
        <v>1.943493707430255</v>
      </c>
      <c r="E166" s="2">
        <v>9.4000672810009576</v>
      </c>
      <c r="F166" s="2">
        <v>9.9401747927714954</v>
      </c>
      <c r="G166" s="2">
        <v>9.9606571265020261</v>
      </c>
      <c r="H166" s="2">
        <v>10.424375833369369</v>
      </c>
    </row>
    <row r="167" spans="1:8" x14ac:dyDescent="0.2">
      <c r="A167" s="16">
        <f>DATE(2021,4,15)</f>
        <v>44301</v>
      </c>
      <c r="B167" s="2">
        <v>0.9637024970884589</v>
      </c>
      <c r="C167" s="2">
        <v>1.2959929181806995</v>
      </c>
      <c r="D167" s="2">
        <v>1.9581007031535647</v>
      </c>
      <c r="E167" s="2">
        <v>9.4378472024199134</v>
      </c>
      <c r="F167" s="2">
        <v>9.9814438778893297</v>
      </c>
      <c r="G167" s="2">
        <v>10.002058851099505</v>
      </c>
      <c r="H167" s="2">
        <v>10.468786764576453</v>
      </c>
    </row>
    <row r="168" spans="1:8" x14ac:dyDescent="0.2">
      <c r="A168" s="16">
        <f>DATE(2021,4,16)</f>
        <v>44302</v>
      </c>
      <c r="B168" s="2">
        <v>0.89080945670683143</v>
      </c>
      <c r="C168" s="2">
        <v>1.306506925647688</v>
      </c>
      <c r="D168" s="2">
        <v>1.9727097918434522</v>
      </c>
      <c r="E168" s="2">
        <v>9.4756401706541205</v>
      </c>
      <c r="F168" s="2">
        <v>10.022728454499608</v>
      </c>
      <c r="G168" s="2">
        <v>10.043476164025078</v>
      </c>
      <c r="H168" s="2">
        <v>10.513215557155187</v>
      </c>
    </row>
    <row r="169" spans="1:8" x14ac:dyDescent="0.2">
      <c r="A169" s="16">
        <f>DATE(2021,4,19)</f>
        <v>44305</v>
      </c>
      <c r="B169" s="2">
        <v>0.72670515858272999</v>
      </c>
      <c r="C169" s="2">
        <v>1.3170220244150377</v>
      </c>
      <c r="D169" s="2">
        <v>1.9873209737997888</v>
      </c>
      <c r="E169" s="2">
        <v>9.5134461902090859</v>
      </c>
      <c r="F169" s="2">
        <v>10.0640285284175</v>
      </c>
      <c r="G169" s="2">
        <v>10.084909071147964</v>
      </c>
      <c r="H169" s="2">
        <v>10.557662218289066</v>
      </c>
    </row>
    <row r="170" spans="1:8" x14ac:dyDescent="0.2">
      <c r="A170" s="16">
        <f>DATE(2021,4,20)</f>
        <v>44306</v>
      </c>
      <c r="B170" s="2">
        <v>0.56962872798265174</v>
      </c>
      <c r="C170" s="2">
        <v>1.3275382145960135</v>
      </c>
      <c r="D170" s="2">
        <v>2.0019342493225345</v>
      </c>
      <c r="E170" s="2">
        <v>9.551265265591935</v>
      </c>
      <c r="F170" s="2">
        <v>10.105344105460334</v>
      </c>
      <c r="G170" s="2">
        <v>10.126357578339595</v>
      </c>
      <c r="H170" s="2">
        <v>10.602126755164566</v>
      </c>
    </row>
    <row r="171" spans="1:8" x14ac:dyDescent="0.2">
      <c r="A171" s="16">
        <f>DATE(2021,4,22)</f>
        <v>44308</v>
      </c>
      <c r="B171" s="2">
        <v>1.1616105299152357</v>
      </c>
      <c r="C171" s="2">
        <v>1.3380554963039026</v>
      </c>
      <c r="D171" s="2">
        <v>2.0165496187116494</v>
      </c>
      <c r="E171" s="2">
        <v>9.5890974013113084</v>
      </c>
      <c r="F171" s="2">
        <v>10.146675191447629</v>
      </c>
      <c r="G171" s="2">
        <v>10.167821691473611</v>
      </c>
      <c r="H171" s="2">
        <v>10.646609174970999</v>
      </c>
    </row>
    <row r="172" spans="1:8" x14ac:dyDescent="0.2">
      <c r="A172" s="16">
        <f>DATE(2021,4,23)</f>
        <v>44309</v>
      </c>
      <c r="B172" s="2">
        <v>0.98440311521721391</v>
      </c>
      <c r="C172" s="2">
        <v>1.3485738696519922</v>
      </c>
      <c r="D172" s="2">
        <v>2.0311670822671379</v>
      </c>
      <c r="E172" s="2">
        <v>9.6269426018774418</v>
      </c>
      <c r="F172" s="2">
        <v>10.188021792201107</v>
      </c>
      <c r="G172" s="2">
        <v>10.209301416425864</v>
      </c>
      <c r="H172" s="2">
        <v>10.691109484900618</v>
      </c>
    </row>
    <row r="173" spans="1:8" x14ac:dyDescent="0.2">
      <c r="A173" s="16">
        <f>DATE(2021,4,26)</f>
        <v>44312</v>
      </c>
      <c r="B173" s="2">
        <v>1.3339901669194409</v>
      </c>
      <c r="C173" s="2">
        <v>1.3590933347535916</v>
      </c>
      <c r="D173" s="2">
        <v>2.0457866402890934</v>
      </c>
      <c r="E173" s="2">
        <v>9.6648008718021252</v>
      </c>
      <c r="F173" s="2">
        <v>10.229383913544664</v>
      </c>
      <c r="G173" s="2">
        <v>10.250796759074433</v>
      </c>
      <c r="H173" s="2">
        <v>10.735627692148553</v>
      </c>
    </row>
    <row r="174" spans="1:8" x14ac:dyDescent="0.2">
      <c r="A174" s="16">
        <f>DATE(2021,4,27)</f>
        <v>44313</v>
      </c>
      <c r="B174" s="2">
        <v>1.1138514188297144</v>
      </c>
      <c r="C174" s="2">
        <v>1.3696138917220324</v>
      </c>
      <c r="D174" s="2">
        <v>2.0604082930776091</v>
      </c>
      <c r="E174" s="2">
        <v>9.7026722155986835</v>
      </c>
      <c r="F174" s="2">
        <v>10.270761561304376</v>
      </c>
      <c r="G174" s="2">
        <v>10.292307725299588</v>
      </c>
      <c r="H174" s="2">
        <v>10.780163803912801</v>
      </c>
    </row>
    <row r="175" spans="1:8" x14ac:dyDescent="0.2">
      <c r="A175" s="16">
        <f>DATE(2021,4,28)</f>
        <v>44314</v>
      </c>
      <c r="B175" s="2">
        <v>2.4438226375422367</v>
      </c>
      <c r="C175" s="2">
        <v>1.3801355406706239</v>
      </c>
      <c r="D175" s="2">
        <v>2.0750320409328227</v>
      </c>
      <c r="E175" s="2">
        <v>9.7405566377820154</v>
      </c>
      <c r="F175" s="2">
        <v>10.312154741308509</v>
      </c>
      <c r="G175" s="2">
        <v>10.333834320983826</v>
      </c>
      <c r="H175" s="2">
        <v>10.824717827394291</v>
      </c>
    </row>
    <row r="176" spans="1:8" x14ac:dyDescent="0.2">
      <c r="A176" s="16">
        <f>DATE(2021,4,29)</f>
        <v>44315</v>
      </c>
      <c r="B176" s="2">
        <v>2.3222925011410434</v>
      </c>
      <c r="C176" s="2">
        <v>1.39065828171272</v>
      </c>
      <c r="D176" s="2">
        <v>2.0896578841549385</v>
      </c>
      <c r="E176" s="2">
        <v>9.7784541428685756</v>
      </c>
      <c r="F176" s="2">
        <v>10.353563459387537</v>
      </c>
      <c r="G176" s="2">
        <v>10.375376552011861</v>
      </c>
      <c r="H176" s="2">
        <v>10.86928976979682</v>
      </c>
    </row>
    <row r="177" spans="1:8" x14ac:dyDescent="0.2">
      <c r="A177" s="16">
        <f>DATE(2021,4,30)</f>
        <v>44316</v>
      </c>
      <c r="B177" s="2">
        <v>1.5390624060508173</v>
      </c>
      <c r="C177" s="2">
        <v>1.4011821149616743</v>
      </c>
      <c r="D177" s="2">
        <v>2.104285823044183</v>
      </c>
      <c r="E177" s="2">
        <v>9.8163647353763697</v>
      </c>
      <c r="F177" s="2">
        <v>10.394987721374106</v>
      </c>
      <c r="G177" s="2">
        <v>10.416934424270607</v>
      </c>
      <c r="H177" s="2">
        <v>10.913879638327106</v>
      </c>
    </row>
    <row r="178" spans="1:8" x14ac:dyDescent="0.2">
      <c r="A178" s="16">
        <f>DATE(2021,5,3)</f>
        <v>44319</v>
      </c>
      <c r="B178" s="2">
        <v>1.7680803541769707</v>
      </c>
      <c r="C178" s="2">
        <v>1.4117070405308407</v>
      </c>
      <c r="D178" s="2">
        <v>2.1189158579008494</v>
      </c>
      <c r="E178" s="2">
        <v>9.8834391125309118</v>
      </c>
      <c r="F178" s="2">
        <v>10.465732700965559</v>
      </c>
      <c r="G178" s="2">
        <v>10.487818970720998</v>
      </c>
      <c r="H178" s="2">
        <v>10.987931140727648</v>
      </c>
    </row>
    <row r="179" spans="1:8" x14ac:dyDescent="0.2">
      <c r="A179" s="16">
        <f>DATE(2021,5,4)</f>
        <v>44320</v>
      </c>
      <c r="B179" s="2">
        <v>1.4583647045464776</v>
      </c>
      <c r="C179" s="2">
        <v>1.4222330585336174</v>
      </c>
      <c r="D179" s="2">
        <v>2.1335479890252529</v>
      </c>
      <c r="E179" s="2">
        <v>9.9505544578242464</v>
      </c>
      <c r="F179" s="2">
        <v>10.536523016420896</v>
      </c>
      <c r="G179" s="2">
        <v>10.558749023043745</v>
      </c>
      <c r="H179" s="2">
        <v>11.06203208351404</v>
      </c>
    </row>
    <row r="180" spans="1:8" x14ac:dyDescent="0.2">
      <c r="A180" s="16">
        <f>DATE(2021,5,5)</f>
        <v>44321</v>
      </c>
      <c r="B180" s="2">
        <v>2.1491160864546277</v>
      </c>
      <c r="C180" s="2">
        <v>1.4327601690833802</v>
      </c>
      <c r="D180" s="2">
        <v>2.1481822167177533</v>
      </c>
      <c r="E180" s="2">
        <v>10.017710796279156</v>
      </c>
      <c r="F180" s="2">
        <v>10.607358696792923</v>
      </c>
      <c r="G180" s="2">
        <v>10.629724610452351</v>
      </c>
      <c r="H180" s="2">
        <v>11.136182499695124</v>
      </c>
    </row>
    <row r="181" spans="1:8" x14ac:dyDescent="0.2">
      <c r="A181" s="16">
        <f>DATE(2021,5,6)</f>
        <v>44322</v>
      </c>
      <c r="B181" s="2">
        <v>2.6280726448784986</v>
      </c>
      <c r="C181" s="2">
        <v>1.4432883722935275</v>
      </c>
      <c r="D181" s="2">
        <v>2.1628185412787548</v>
      </c>
      <c r="E181" s="2">
        <v>10.084908152933703</v>
      </c>
      <c r="F181" s="2">
        <v>10.678239771153097</v>
      </c>
      <c r="G181" s="2">
        <v>10.700745762179054</v>
      </c>
      <c r="H181" s="2">
        <v>11.210382422301723</v>
      </c>
    </row>
    <row r="182" spans="1:8" x14ac:dyDescent="0.2">
      <c r="A182" s="16">
        <f>DATE(2021,5,7)</f>
        <v>44323</v>
      </c>
      <c r="B182" s="2">
        <v>3.4897716902598575</v>
      </c>
      <c r="C182" s="2">
        <v>1.4567485256499202</v>
      </c>
      <c r="D182" s="2">
        <v>2.1804087252974114</v>
      </c>
      <c r="E182" s="2">
        <v>10.152146552841289</v>
      </c>
      <c r="F182" s="2">
        <v>10.749166268591459</v>
      </c>
      <c r="G182" s="2">
        <v>10.771812507474833</v>
      </c>
      <c r="H182" s="2">
        <v>11.284631884386753</v>
      </c>
    </row>
    <row r="183" spans="1:8" x14ac:dyDescent="0.2">
      <c r="A183" s="16">
        <f>DATE(2021,5,10)</f>
        <v>44326</v>
      </c>
      <c r="B183" s="2">
        <v>3.3154800672966722</v>
      </c>
      <c r="C183" s="2">
        <v>1.4702104649867431</v>
      </c>
      <c r="D183" s="2">
        <v>2.1980019379577831</v>
      </c>
      <c r="E183" s="2">
        <v>10.219426021070577</v>
      </c>
      <c r="F183" s="2">
        <v>10.820138218216702</v>
      </c>
      <c r="G183" s="2">
        <v>10.842924875609494</v>
      </c>
      <c r="H183" s="2">
        <v>11.358930919025156</v>
      </c>
    </row>
    <row r="184" spans="1:8" x14ac:dyDescent="0.2">
      <c r="A184" s="16">
        <f>DATE(2021,5,11)</f>
        <v>44327</v>
      </c>
      <c r="B184" s="2">
        <v>3.4324371354198524</v>
      </c>
      <c r="C184" s="2">
        <v>1.4836741905409845</v>
      </c>
      <c r="D184" s="2">
        <v>2.2155981797813196</v>
      </c>
      <c r="E184" s="2">
        <v>10.286746582705542</v>
      </c>
      <c r="F184" s="2">
        <v>10.891155649156191</v>
      </c>
      <c r="G184" s="2">
        <v>10.914082895871591</v>
      </c>
      <c r="H184" s="2">
        <v>11.433279559314014</v>
      </c>
    </row>
    <row r="185" spans="1:8" x14ac:dyDescent="0.2">
      <c r="A185" s="16">
        <f>DATE(2021,5,12)</f>
        <v>44328</v>
      </c>
      <c r="B185" s="2">
        <v>2.7728511071130724</v>
      </c>
      <c r="C185" s="2">
        <v>1.4971397025496325</v>
      </c>
      <c r="D185" s="2">
        <v>2.2331974512896036</v>
      </c>
      <c r="E185" s="2">
        <v>10.354108262845463</v>
      </c>
      <c r="F185" s="2">
        <v>10.962218590555928</v>
      </c>
      <c r="G185" s="2">
        <v>10.985286597568479</v>
      </c>
      <c r="H185" s="2">
        <v>11.507677838372411</v>
      </c>
    </row>
    <row r="186" spans="1:8" x14ac:dyDescent="0.2">
      <c r="A186" s="16">
        <f>DATE(2021,5,13)</f>
        <v>44329</v>
      </c>
      <c r="B186" s="2">
        <v>2.8044434890261538</v>
      </c>
      <c r="C186" s="2">
        <v>1.5106070012497419</v>
      </c>
      <c r="D186" s="2">
        <v>2.2507997530042623</v>
      </c>
      <c r="E186" s="2">
        <v>10.421511086605051</v>
      </c>
      <c r="F186" s="2">
        <v>11.033327071580645</v>
      </c>
      <c r="G186" s="2">
        <v>11.056536010026408</v>
      </c>
      <c r="H186" s="2">
        <v>11.58212578934168</v>
      </c>
    </row>
    <row r="187" spans="1:8" x14ac:dyDescent="0.2">
      <c r="A187" s="16">
        <f>DATE(2021,5,14)</f>
        <v>44330</v>
      </c>
      <c r="B187" s="2">
        <v>3.1776107513528995</v>
      </c>
      <c r="C187" s="2">
        <v>1.5240760868783676</v>
      </c>
      <c r="D187" s="2">
        <v>2.2684050854470339</v>
      </c>
      <c r="E187" s="2">
        <v>10.488955079114225</v>
      </c>
      <c r="F187" s="2">
        <v>11.104481121413734</v>
      </c>
      <c r="G187" s="2">
        <v>11.127831162590351</v>
      </c>
      <c r="H187" s="2">
        <v>11.656623445385184</v>
      </c>
    </row>
    <row r="188" spans="1:8" x14ac:dyDescent="0.2">
      <c r="A188" s="16">
        <f>DATE(2021,5,17)</f>
        <v>44333</v>
      </c>
      <c r="B188" s="2">
        <v>3.44472476114559</v>
      </c>
      <c r="C188" s="2">
        <v>1.537546959672631</v>
      </c>
      <c r="D188" s="2">
        <v>2.2860134491397455</v>
      </c>
      <c r="E188" s="2">
        <v>10.556440265518342</v>
      </c>
      <c r="F188" s="2">
        <v>11.175680769257257</v>
      </c>
      <c r="G188" s="2">
        <v>11.199172084624175</v>
      </c>
      <c r="H188" s="2">
        <v>11.731170839688421</v>
      </c>
    </row>
    <row r="189" spans="1:8" x14ac:dyDescent="0.2">
      <c r="A189" s="16">
        <f>DATE(2021,5,18)</f>
        <v>44334</v>
      </c>
      <c r="B189" s="2">
        <v>3.3023382534732142</v>
      </c>
      <c r="C189" s="2">
        <v>1.5510196198696535</v>
      </c>
      <c r="D189" s="2">
        <v>2.3036248446043128</v>
      </c>
      <c r="E189" s="2">
        <v>10.623966670978069</v>
      </c>
      <c r="F189" s="2">
        <v>11.24692604433204</v>
      </c>
      <c r="G189" s="2">
        <v>11.270558805510579</v>
      </c>
      <c r="H189" s="2">
        <v>11.805768005459093</v>
      </c>
    </row>
    <row r="190" spans="1:8" x14ac:dyDescent="0.2">
      <c r="A190" s="16">
        <f>DATE(2021,5,19)</f>
        <v>44335</v>
      </c>
      <c r="B190" s="2">
        <v>3.0922239774715088</v>
      </c>
      <c r="C190" s="2">
        <v>1.564494067706601</v>
      </c>
      <c r="D190" s="2">
        <v>2.3212392723627406</v>
      </c>
      <c r="E190" s="2">
        <v>10.691534320669449</v>
      </c>
      <c r="F190" s="2">
        <v>11.318216975877604</v>
      </c>
      <c r="G190" s="2">
        <v>11.341991354651126</v>
      </c>
      <c r="H190" s="2">
        <v>11.880414975927067</v>
      </c>
    </row>
    <row r="191" spans="1:8" x14ac:dyDescent="0.2">
      <c r="A191" s="16">
        <f>DATE(2021,5,20)</f>
        <v>44336</v>
      </c>
      <c r="B191" s="2">
        <v>3.0443024080576198</v>
      </c>
      <c r="C191" s="2">
        <v>1.5779703034206616</v>
      </c>
      <c r="D191" s="2">
        <v>2.3388567329371224</v>
      </c>
      <c r="E191" s="2">
        <v>10.75914323978393</v>
      </c>
      <c r="F191" s="2">
        <v>11.389553593152213</v>
      </c>
      <c r="G191" s="2">
        <v>11.413469761466244</v>
      </c>
      <c r="H191" s="2">
        <v>11.955111784344362</v>
      </c>
    </row>
    <row r="192" spans="1:8" x14ac:dyDescent="0.2">
      <c r="A192" s="16">
        <f>DATE(2021,5,21)</f>
        <v>44337</v>
      </c>
      <c r="B192" s="2">
        <v>2.7738911997775118</v>
      </c>
      <c r="C192" s="2">
        <v>1.5914483272490676</v>
      </c>
      <c r="D192" s="2">
        <v>2.3564772268496181</v>
      </c>
      <c r="E192" s="2">
        <v>10.826793453528326</v>
      </c>
      <c r="F192" s="2">
        <v>11.46093592543289</v>
      </c>
      <c r="G192" s="2">
        <v>11.484994055395292</v>
      </c>
      <c r="H192" s="2">
        <v>12.02985846398521</v>
      </c>
    </row>
    <row r="193" spans="1:8" x14ac:dyDescent="0.2">
      <c r="A193" s="16">
        <f>DATE(2021,5,24)</f>
        <v>44340</v>
      </c>
      <c r="B193" s="2">
        <v>2.8321021618607389</v>
      </c>
      <c r="C193" s="2">
        <v>1.604928139429096</v>
      </c>
      <c r="D193" s="2">
        <v>2.3741007546225434</v>
      </c>
      <c r="E193" s="2">
        <v>10.894484987124843</v>
      </c>
      <c r="F193" s="2">
        <v>11.532364002015404</v>
      </c>
      <c r="G193" s="2">
        <v>11.556564265896485</v>
      </c>
      <c r="H193" s="2">
        <v>12.104655048146086</v>
      </c>
    </row>
    <row r="194" spans="1:8" x14ac:dyDescent="0.2">
      <c r="A194" s="16">
        <f>DATE(2021,5,25)</f>
        <v>44341</v>
      </c>
      <c r="B194" s="2">
        <v>2.8347715270564899</v>
      </c>
      <c r="C194" s="2">
        <v>1.6184097401980013</v>
      </c>
      <c r="D194" s="2">
        <v>2.391727316778236</v>
      </c>
      <c r="E194" s="2">
        <v>10.962217865811086</v>
      </c>
      <c r="F194" s="2">
        <v>11.603837852214305</v>
      </c>
      <c r="G194" s="2">
        <v>11.628180422446954</v>
      </c>
      <c r="H194" s="2">
        <v>12.179501570145668</v>
      </c>
    </row>
    <row r="195" spans="1:8" x14ac:dyDescent="0.2">
      <c r="A195" s="16">
        <f>DATE(2021,5,26)</f>
        <v>44342</v>
      </c>
      <c r="B195" s="2">
        <v>2.8661397892255192</v>
      </c>
      <c r="C195" s="2">
        <v>1.631893129793127</v>
      </c>
      <c r="D195" s="2">
        <v>2.4093569138391446</v>
      </c>
      <c r="E195" s="2">
        <v>11.029992114840104</v>
      </c>
      <c r="F195" s="2">
        <v>11.67535750536295</v>
      </c>
      <c r="G195" s="2">
        <v>11.699842554542773</v>
      </c>
      <c r="H195" s="2">
        <v>12.25439806332489</v>
      </c>
    </row>
    <row r="196" spans="1:8" x14ac:dyDescent="0.2">
      <c r="A196" s="16">
        <f>DATE(2021,5,27)</f>
        <v>44343</v>
      </c>
      <c r="B196" s="2">
        <v>2.9841174041770335</v>
      </c>
      <c r="C196" s="2">
        <v>1.6453783084518392</v>
      </c>
      <c r="D196" s="2">
        <v>2.426989546327829</v>
      </c>
      <c r="E196" s="2">
        <v>11.097807759480348</v>
      </c>
      <c r="F196" s="2">
        <v>11.746922990813458</v>
      </c>
      <c r="G196" s="2">
        <v>11.771550691698929</v>
      </c>
      <c r="H196" s="2">
        <v>12.329344561046929</v>
      </c>
    </row>
    <row r="197" spans="1:8" x14ac:dyDescent="0.2">
      <c r="A197" s="16">
        <f>DATE(2021,5,28)</f>
        <v>44344</v>
      </c>
      <c r="B197" s="2">
        <v>3.1186964021182817</v>
      </c>
      <c r="C197" s="2">
        <v>1.6588652764115031</v>
      </c>
      <c r="D197" s="2">
        <v>2.4446252147669156</v>
      </c>
      <c r="E197" s="2">
        <v>11.165664825015709</v>
      </c>
      <c r="F197" s="2">
        <v>11.818534337936804</v>
      </c>
      <c r="G197" s="2">
        <v>11.843304863449378</v>
      </c>
      <c r="H197" s="2">
        <v>12.404341096697259</v>
      </c>
    </row>
    <row r="198" spans="1:8" x14ac:dyDescent="0.2">
      <c r="A198" s="16">
        <f>DATE(2021,5,31)</f>
        <v>44347</v>
      </c>
      <c r="B198" s="2">
        <v>3.0557032839003906</v>
      </c>
      <c r="C198" s="2">
        <v>1.6723540339095291</v>
      </c>
      <c r="D198" s="2">
        <v>2.4622639196791196</v>
      </c>
      <c r="E198" s="2">
        <v>11.233563336745522</v>
      </c>
      <c r="F198" s="2">
        <v>11.890191576122723</v>
      </c>
      <c r="G198" s="2">
        <v>11.915105099347034</v>
      </c>
      <c r="H198" s="2">
        <v>12.479387703683642</v>
      </c>
    </row>
    <row r="199" spans="1:8" x14ac:dyDescent="0.2">
      <c r="A199" s="16">
        <f>DATE(2021,6,1)</f>
        <v>44348</v>
      </c>
      <c r="B199" s="2">
        <v>3.7028932202384679</v>
      </c>
      <c r="C199" s="2">
        <v>1.6858445811833711</v>
      </c>
      <c r="D199" s="2">
        <v>2.4799056615872672</v>
      </c>
      <c r="E199" s="2">
        <v>11.282572326437569</v>
      </c>
      <c r="F199" s="2">
        <v>11.942851416913403</v>
      </c>
      <c r="G199" s="2">
        <v>11.967903849267048</v>
      </c>
      <c r="H199" s="2">
        <v>12.535340305477183</v>
      </c>
    </row>
    <row r="200" spans="1:8" x14ac:dyDescent="0.2">
      <c r="A200" s="16">
        <f>DATE(2021,6,2)</f>
        <v>44349</v>
      </c>
      <c r="B200" s="2">
        <v>3.7351861406945464</v>
      </c>
      <c r="C200" s="2">
        <v>1.6993369184705509</v>
      </c>
      <c r="D200" s="2">
        <v>2.4975504410142957</v>
      </c>
      <c r="E200" s="2">
        <v>11.331602909262095</v>
      </c>
      <c r="F200" s="2">
        <v>11.995536041456734</v>
      </c>
      <c r="G200" s="2">
        <v>12.020727508317886</v>
      </c>
      <c r="H200" s="2">
        <v>12.59132074075835</v>
      </c>
    </row>
    <row r="201" spans="1:8" x14ac:dyDescent="0.2">
      <c r="A201" s="16">
        <f>DATE(2021,6,4)</f>
        <v>44351</v>
      </c>
      <c r="B201" s="2">
        <v>3.8157668739554622</v>
      </c>
      <c r="C201" s="2">
        <v>1.7128310460084784</v>
      </c>
      <c r="D201" s="2">
        <v>2.5151982584831201</v>
      </c>
      <c r="E201" s="2">
        <v>11.380655094732962</v>
      </c>
      <c r="F201" s="2">
        <v>12.048245461416919</v>
      </c>
      <c r="G201" s="2">
        <v>12.073576088251038</v>
      </c>
      <c r="H201" s="2">
        <v>12.647329023372865</v>
      </c>
    </row>
    <row r="202" spans="1:8" x14ac:dyDescent="0.2">
      <c r="A202" s="16">
        <f>DATE(2021,6,7)</f>
        <v>44354</v>
      </c>
      <c r="B202" s="2">
        <v>3.8701814298851112</v>
      </c>
      <c r="C202" s="2">
        <v>1.7263269640347856</v>
      </c>
      <c r="D202" s="2">
        <v>2.5328491145168774</v>
      </c>
      <c r="E202" s="2">
        <v>11.429728892368175</v>
      </c>
      <c r="F202" s="2">
        <v>12.100979688463619</v>
      </c>
      <c r="G202" s="2">
        <v>12.126449600823562</v>
      </c>
      <c r="H202" s="2">
        <v>12.70336516717332</v>
      </c>
    </row>
    <row r="203" spans="1:8" x14ac:dyDescent="0.2">
      <c r="A203" s="16">
        <f>DATE(2021,6,8)</f>
        <v>44355</v>
      </c>
      <c r="B203" s="2">
        <v>3.5678268911368831</v>
      </c>
      <c r="C203" s="2">
        <v>1.7398246727870159</v>
      </c>
      <c r="D203" s="2">
        <v>2.5505030096387271</v>
      </c>
      <c r="E203" s="2">
        <v>11.47882431168996</v>
      </c>
      <c r="F203" s="2">
        <v>12.153738734272013</v>
      </c>
      <c r="G203" s="2">
        <v>12.179348057798055</v>
      </c>
      <c r="H203" s="2">
        <v>12.759429186019178</v>
      </c>
    </row>
    <row r="204" spans="1:8" x14ac:dyDescent="0.2">
      <c r="A204" s="16">
        <f>DATE(2021,6,9)</f>
        <v>44356</v>
      </c>
      <c r="B204" s="2">
        <v>3.0756222438838243</v>
      </c>
      <c r="C204" s="2">
        <v>1.7533241725027793</v>
      </c>
      <c r="D204" s="2">
        <v>2.5681599443719394</v>
      </c>
      <c r="E204" s="2">
        <v>11.527941362224746</v>
      </c>
      <c r="F204" s="2">
        <v>12.206522610522796</v>
      </c>
      <c r="G204" s="2">
        <v>12.232271470942679</v>
      </c>
      <c r="H204" s="2">
        <v>12.815521093776837</v>
      </c>
    </row>
    <row r="205" spans="1:8" x14ac:dyDescent="0.2">
      <c r="A205" s="16">
        <f>DATE(2021,6,10)</f>
        <v>44357</v>
      </c>
      <c r="B205" s="2">
        <v>2.9298618005962007</v>
      </c>
      <c r="C205" s="2">
        <v>1.7668254634197078</v>
      </c>
      <c r="D205" s="2">
        <v>2.5858199192398734</v>
      </c>
      <c r="E205" s="2">
        <v>11.577080053503108</v>
      </c>
      <c r="F205" s="2">
        <v>12.259331328902068</v>
      </c>
      <c r="G205" s="2">
        <v>12.285219852031082</v>
      </c>
      <c r="H205" s="2">
        <v>12.871640904319538</v>
      </c>
    </row>
    <row r="206" spans="1:8" x14ac:dyDescent="0.2">
      <c r="A206" s="16">
        <f>DATE(2021,6,11)</f>
        <v>44358</v>
      </c>
      <c r="B206" s="2">
        <v>2.6870242451460635</v>
      </c>
      <c r="C206" s="2">
        <v>1.7803285457755003</v>
      </c>
      <c r="D206" s="2">
        <v>2.6034829347659771</v>
      </c>
      <c r="E206" s="2">
        <v>11.626240395059906</v>
      </c>
      <c r="F206" s="2">
        <v>12.312164901101562</v>
      </c>
      <c r="G206" s="2">
        <v>12.338193212842574</v>
      </c>
      <c r="H206" s="2">
        <v>12.927788631527504</v>
      </c>
    </row>
    <row r="207" spans="1:8" x14ac:dyDescent="0.2">
      <c r="A207" s="16">
        <f>DATE(2021,6,14)</f>
        <v>44361</v>
      </c>
      <c r="B207" s="2">
        <v>3.4920749873637025</v>
      </c>
      <c r="C207" s="2">
        <v>1.7938334198077666</v>
      </c>
      <c r="D207" s="2">
        <v>2.6211489914737429</v>
      </c>
      <c r="E207" s="2">
        <v>11.675422396434088</v>
      </c>
      <c r="F207" s="2">
        <v>12.365023338818393</v>
      </c>
      <c r="G207" s="2">
        <v>12.391191565161931</v>
      </c>
      <c r="H207" s="2">
        <v>12.983964289287742</v>
      </c>
    </row>
    <row r="208" spans="1:8" x14ac:dyDescent="0.2">
      <c r="A208" s="16">
        <f>DATE(2021,6,15)</f>
        <v>44362</v>
      </c>
      <c r="B208" s="2">
        <v>4.0517338488901267</v>
      </c>
      <c r="C208" s="2">
        <v>1.8073400857543165</v>
      </c>
      <c r="D208" s="2">
        <v>2.6388180898868407</v>
      </c>
      <c r="E208" s="2">
        <v>11.724626067168908</v>
      </c>
      <c r="F208" s="2">
        <v>12.41790665375524</v>
      </c>
      <c r="G208" s="2">
        <v>12.444214920779517</v>
      </c>
      <c r="H208" s="2">
        <v>13.040167891494292</v>
      </c>
    </row>
    <row r="209" spans="1:8" x14ac:dyDescent="0.2">
      <c r="A209" s="16">
        <f>DATE(2021,6,16)</f>
        <v>44363</v>
      </c>
      <c r="B209" s="2">
        <v>4.5429999015873079</v>
      </c>
      <c r="C209" s="2">
        <v>1.8208485438528932</v>
      </c>
      <c r="D209" s="2">
        <v>2.656490230528985</v>
      </c>
      <c r="E209" s="2">
        <v>11.773851416811777</v>
      </c>
      <c r="F209" s="2">
        <v>12.470814857620294</v>
      </c>
      <c r="G209" s="2">
        <v>12.497263291491278</v>
      </c>
      <c r="H209" s="2">
        <v>13.096399452048034</v>
      </c>
    </row>
    <row r="210" spans="1:8" x14ac:dyDescent="0.2">
      <c r="A210" s="16">
        <f>DATE(2021,6,17)</f>
        <v>44364</v>
      </c>
      <c r="B210" s="2">
        <v>5.1018090451399489</v>
      </c>
      <c r="C210" s="2">
        <v>1.8343587943413064</v>
      </c>
      <c r="D210" s="2">
        <v>2.6741654139239568</v>
      </c>
      <c r="E210" s="2">
        <v>11.823098454914337</v>
      </c>
      <c r="F210" s="2">
        <v>12.523747962127274</v>
      </c>
      <c r="G210" s="2">
        <v>12.55033668909873</v>
      </c>
      <c r="H210" s="2">
        <v>13.152658984856801</v>
      </c>
    </row>
    <row r="211" spans="1:8" x14ac:dyDescent="0.2">
      <c r="A211" s="16">
        <f>DATE(2021,6,18)</f>
        <v>44365</v>
      </c>
      <c r="B211" s="2">
        <v>5.1655672119249374</v>
      </c>
      <c r="C211" s="2">
        <v>1.8507918138898516</v>
      </c>
      <c r="D211" s="2">
        <v>2.6947888219982508</v>
      </c>
      <c r="E211" s="2">
        <v>11.872367191032374</v>
      </c>
      <c r="F211" s="2">
        <v>12.576705978995294</v>
      </c>
      <c r="G211" s="2">
        <v>12.603435125408845</v>
      </c>
      <c r="H211" s="2">
        <v>13.208946503835262</v>
      </c>
    </row>
    <row r="212" spans="1:8" x14ac:dyDescent="0.2">
      <c r="A212" s="16">
        <f>DATE(2021,6,21)</f>
        <v>44368</v>
      </c>
      <c r="B212" s="2">
        <v>5.1576150805365373</v>
      </c>
      <c r="C212" s="2">
        <v>1.8672274852362225</v>
      </c>
      <c r="D212" s="2">
        <v>2.7154163725455538</v>
      </c>
      <c r="E212" s="2">
        <v>11.921657634725991</v>
      </c>
      <c r="F212" s="2">
        <v>12.629688919949157</v>
      </c>
      <c r="G212" s="2">
        <v>12.65655861223436</v>
      </c>
      <c r="H212" s="2">
        <v>13.265262022905144</v>
      </c>
    </row>
    <row r="213" spans="1:8" x14ac:dyDescent="0.2">
      <c r="A213" s="16">
        <f>DATE(2021,6,22)</f>
        <v>44369</v>
      </c>
      <c r="B213" s="2">
        <v>5.3139073549808513</v>
      </c>
      <c r="C213" s="2">
        <v>1.8836658088083436</v>
      </c>
      <c r="D213" s="2">
        <v>2.7360480663979558</v>
      </c>
      <c r="E213" s="2">
        <v>11.970969795559405</v>
      </c>
      <c r="F213" s="2">
        <v>12.682696796719073</v>
      </c>
      <c r="G213" s="2">
        <v>12.709707161393458</v>
      </c>
      <c r="H213" s="2">
        <v>13.321605555994998</v>
      </c>
    </row>
    <row r="214" spans="1:8" x14ac:dyDescent="0.2">
      <c r="A214" s="16">
        <f>DATE(2021,6,23)</f>
        <v>44370</v>
      </c>
      <c r="B214" s="2">
        <v>5.3254182309326659</v>
      </c>
      <c r="C214" s="2">
        <v>1.9001067850342057</v>
      </c>
      <c r="D214" s="2">
        <v>2.7566839043876801</v>
      </c>
      <c r="E214" s="2">
        <v>12.020303683101119</v>
      </c>
      <c r="F214" s="2">
        <v>12.735729621040791</v>
      </c>
      <c r="G214" s="2">
        <v>12.762880784709907</v>
      </c>
      <c r="H214" s="2">
        <v>13.377977117040318</v>
      </c>
    </row>
    <row r="215" spans="1:8" x14ac:dyDescent="0.2">
      <c r="A215" s="16">
        <f>DATE(2021,6,24)</f>
        <v>44371</v>
      </c>
      <c r="B215" s="2">
        <v>5.6429264460563289</v>
      </c>
      <c r="C215" s="2">
        <v>1.9165504143418666</v>
      </c>
      <c r="D215" s="2">
        <v>2.7773238873471495</v>
      </c>
      <c r="E215" s="2">
        <v>12.069659306923809</v>
      </c>
      <c r="F215" s="2">
        <v>12.78878740465561</v>
      </c>
      <c r="G215" s="2">
        <v>12.816079494013065</v>
      </c>
      <c r="H215" s="2">
        <v>13.434376719983554</v>
      </c>
    </row>
    <row r="216" spans="1:8" x14ac:dyDescent="0.2">
      <c r="A216" s="16">
        <f>DATE(2021,6,25)</f>
        <v>44372</v>
      </c>
      <c r="B216" s="2">
        <v>5.4206229747053136</v>
      </c>
      <c r="C216" s="2">
        <v>1.9329966971594503</v>
      </c>
      <c r="D216" s="2">
        <v>2.7979680161089204</v>
      </c>
      <c r="E216" s="2">
        <v>12.119036676604367</v>
      </c>
      <c r="F216" s="2">
        <v>12.84187015931033</v>
      </c>
      <c r="G216" s="2">
        <v>12.86930330113789</v>
      </c>
      <c r="H216" s="2">
        <v>13.490804378774079</v>
      </c>
    </row>
    <row r="217" spans="1:8" x14ac:dyDescent="0.2">
      <c r="A217" s="16">
        <f>DATE(2021,6,28)</f>
        <v>44375</v>
      </c>
      <c r="B217" s="2">
        <v>5.3827883714652636</v>
      </c>
      <c r="C217" s="2">
        <v>1.9494456339151478</v>
      </c>
      <c r="D217" s="2">
        <v>2.8186162915057267</v>
      </c>
      <c r="E217" s="2">
        <v>12.168435801723909</v>
      </c>
      <c r="F217" s="2">
        <v>12.894977896757265</v>
      </c>
      <c r="G217" s="2">
        <v>12.922552217924888</v>
      </c>
      <c r="H217" s="2">
        <v>13.547260107368221</v>
      </c>
    </row>
    <row r="218" spans="1:8" x14ac:dyDescent="0.2">
      <c r="A218" s="16">
        <f>DATE(2021,6,29)</f>
        <v>44376</v>
      </c>
      <c r="B218" s="2">
        <v>5.2617601160396488</v>
      </c>
      <c r="C218" s="2">
        <v>1.9658972250372386</v>
      </c>
      <c r="D218" s="2">
        <v>2.8392687143704798</v>
      </c>
      <c r="E218" s="2">
        <v>12.217856691867812</v>
      </c>
      <c r="F218" s="2">
        <v>12.948110628754295</v>
      </c>
      <c r="G218" s="2">
        <v>12.975826256220181</v>
      </c>
      <c r="H218" s="2">
        <v>13.603743919729204</v>
      </c>
    </row>
    <row r="219" spans="1:8" x14ac:dyDescent="0.2">
      <c r="A219" s="16">
        <f>DATE(2021,6,30)</f>
        <v>44377</v>
      </c>
      <c r="B219" s="2">
        <v>5.0175111408637729</v>
      </c>
      <c r="C219" s="2">
        <v>1.9823514709540691</v>
      </c>
      <c r="D219" s="2">
        <v>2.8599252855362467</v>
      </c>
      <c r="E219" s="2">
        <v>12.267299356625626</v>
      </c>
      <c r="F219" s="2">
        <v>13.001268367064833</v>
      </c>
      <c r="G219" s="2">
        <v>13.029125427875465</v>
      </c>
      <c r="H219" s="2">
        <v>13.66025582982726</v>
      </c>
    </row>
    <row r="220" spans="1:8" x14ac:dyDescent="0.2">
      <c r="A220" s="16">
        <f>DATE(2021,7,1)</f>
        <v>44378</v>
      </c>
      <c r="B220" s="2">
        <v>4.6514326186313681</v>
      </c>
      <c r="C220" s="2">
        <v>1.9988083720940297</v>
      </c>
      <c r="D220" s="2">
        <v>2.8805860058362498</v>
      </c>
      <c r="E220" s="2">
        <v>12.336581287997683</v>
      </c>
      <c r="F220" s="2">
        <v>13.074398765467855</v>
      </c>
      <c r="G220" s="2">
        <v>13.102402326912754</v>
      </c>
      <c r="H220" s="2">
        <v>13.736860359596847</v>
      </c>
    </row>
    <row r="221" spans="1:8" x14ac:dyDescent="0.2">
      <c r="A221" s="16">
        <f>DATE(2021,7,2)</f>
        <v>44379</v>
      </c>
      <c r="B221" s="2">
        <v>3.8737424971600376</v>
      </c>
      <c r="C221" s="2">
        <v>2.0152679288855779</v>
      </c>
      <c r="D221" s="2">
        <v>2.9012508761039113</v>
      </c>
      <c r="E221" s="2">
        <v>12.405905974348652</v>
      </c>
      <c r="F221" s="2">
        <v>13.147576491261503</v>
      </c>
      <c r="G221" s="2">
        <v>13.175726731439539</v>
      </c>
      <c r="H221" s="2">
        <v>13.813516519146241</v>
      </c>
    </row>
    <row r="222" spans="1:8" x14ac:dyDescent="0.2">
      <c r="A222" s="16">
        <f>DATE(2021,7,5)</f>
        <v>44382</v>
      </c>
      <c r="B222" s="2">
        <v>3.5241093856511974</v>
      </c>
      <c r="C222" s="2">
        <v>2.0317301417572819</v>
      </c>
      <c r="D222" s="2">
        <v>2.9219198971728089</v>
      </c>
      <c r="E222" s="2">
        <v>12.475273442063273</v>
      </c>
      <c r="F222" s="2">
        <v>13.220801575074391</v>
      </c>
      <c r="G222" s="2">
        <v>13.2490986722537</v>
      </c>
      <c r="H222" s="2">
        <v>13.890224343272783</v>
      </c>
    </row>
    <row r="223" spans="1:8" x14ac:dyDescent="0.2">
      <c r="A223" s="16">
        <f>DATE(2021,7,6)</f>
        <v>44383</v>
      </c>
      <c r="B223" s="2">
        <v>2.1179105455624736</v>
      </c>
      <c r="C223" s="2">
        <v>2.0481950111377323</v>
      </c>
      <c r="D223" s="2">
        <v>2.9425930698766756</v>
      </c>
      <c r="E223" s="2">
        <v>12.544683717542604</v>
      </c>
      <c r="F223" s="2">
        <v>13.294074047554917</v>
      </c>
      <c r="G223" s="2">
        <v>13.322518180173025</v>
      </c>
      <c r="H223" s="2">
        <v>13.966983866797245</v>
      </c>
    </row>
    <row r="224" spans="1:8" x14ac:dyDescent="0.2">
      <c r="A224" s="16">
        <f>DATE(2021,7,7)</f>
        <v>44384</v>
      </c>
      <c r="B224" s="2">
        <v>1.7276252065067332</v>
      </c>
      <c r="C224" s="2">
        <v>2.0646625374556304</v>
      </c>
      <c r="D224" s="2">
        <v>2.9632703950494221</v>
      </c>
      <c r="E224" s="2">
        <v>12.614136827204048</v>
      </c>
      <c r="F224" s="2">
        <v>13.367393939371386</v>
      </c>
      <c r="G224" s="2">
        <v>13.395985286035383</v>
      </c>
      <c r="H224" s="2">
        <v>14.043795124563951</v>
      </c>
    </row>
    <row r="225" spans="1:8" x14ac:dyDescent="0.2">
      <c r="A225" s="16">
        <f>DATE(2021,7,8)</f>
        <v>44385</v>
      </c>
      <c r="B225" s="2">
        <v>1.417825325717037</v>
      </c>
      <c r="C225" s="2">
        <v>2.0811327211397224</v>
      </c>
      <c r="D225" s="2">
        <v>2.9839518735251369</v>
      </c>
      <c r="E225" s="2">
        <v>12.683632797481215</v>
      </c>
      <c r="F225" s="2">
        <v>13.4407612812119</v>
      </c>
      <c r="G225" s="2">
        <v>13.469500020698533</v>
      </c>
      <c r="H225" s="2">
        <v>14.120658151440614</v>
      </c>
    </row>
    <row r="226" spans="1:8" x14ac:dyDescent="0.2">
      <c r="A226" s="16">
        <f>DATE(2021,7,9)</f>
        <v>44386</v>
      </c>
      <c r="B226" s="2">
        <v>1.6346701183504564</v>
      </c>
      <c r="C226" s="2">
        <v>2.0976055626188206</v>
      </c>
      <c r="D226" s="2">
        <v>3.0046375061380637</v>
      </c>
      <c r="E226" s="2">
        <v>12.753171654824079</v>
      </c>
      <c r="F226" s="2">
        <v>13.514176103784402</v>
      </c>
      <c r="G226" s="2">
        <v>13.543062415040286</v>
      </c>
      <c r="H226" s="2">
        <v>14.197572982318475</v>
      </c>
    </row>
    <row r="227" spans="1:8" x14ac:dyDescent="0.2">
      <c r="A227" s="16">
        <f>DATE(2021,7,12)</f>
        <v>44389</v>
      </c>
      <c r="B227" s="2">
        <v>2.6018691288648643</v>
      </c>
      <c r="C227" s="2">
        <v>2.1140810623218043</v>
      </c>
      <c r="D227" s="2">
        <v>3.0253272937226017</v>
      </c>
      <c r="E227" s="2">
        <v>12.82275342569894</v>
      </c>
      <c r="F227" s="2">
        <v>13.587638437816739</v>
      </c>
      <c r="G227" s="2">
        <v>13.616672499958439</v>
      </c>
      <c r="H227" s="2">
        <v>14.274539652112317</v>
      </c>
    </row>
    <row r="228" spans="1:8" x14ac:dyDescent="0.2">
      <c r="A228" s="16">
        <f>DATE(2021,7,13)</f>
        <v>44390</v>
      </c>
      <c r="B228" s="2">
        <v>3.6506225708164974</v>
      </c>
      <c r="C228" s="2">
        <v>2.1305592206776414</v>
      </c>
      <c r="D228" s="2">
        <v>3.0460212371133277</v>
      </c>
      <c r="E228" s="2">
        <v>12.892378136588412</v>
      </c>
      <c r="F228" s="2">
        <v>13.661148314056648</v>
      </c>
      <c r="G228" s="2">
        <v>13.690330306370857</v>
      </c>
      <c r="H228" s="2">
        <v>14.35155819576044</v>
      </c>
    </row>
    <row r="229" spans="1:8" x14ac:dyDescent="0.2">
      <c r="A229" s="16">
        <f>DATE(2021,7,14)</f>
        <v>44391</v>
      </c>
      <c r="B229" s="2">
        <v>4.0686929294456053</v>
      </c>
      <c r="C229" s="2">
        <v>2.1470400381153665</v>
      </c>
      <c r="D229" s="2">
        <v>3.0667193371449963</v>
      </c>
      <c r="E229" s="2">
        <v>12.962045813991452</v>
      </c>
      <c r="F229" s="2">
        <v>13.734705763271737</v>
      </c>
      <c r="G229" s="2">
        <v>13.76403586521544</v>
      </c>
      <c r="H229" s="2">
        <v>14.428628648224674</v>
      </c>
    </row>
    <row r="230" spans="1:8" x14ac:dyDescent="0.2">
      <c r="A230" s="16">
        <f>DATE(2021,7,15)</f>
        <v>44392</v>
      </c>
      <c r="B230" s="2">
        <v>3.9452627274159768</v>
      </c>
      <c r="C230" s="2">
        <v>2.1635235150640586</v>
      </c>
      <c r="D230" s="2">
        <v>3.0874215946525174</v>
      </c>
      <c r="E230" s="2">
        <v>13.031756484423385</v>
      </c>
      <c r="F230" s="2">
        <v>13.808310816249557</v>
      </c>
      <c r="G230" s="2">
        <v>13.837789207450134</v>
      </c>
      <c r="H230" s="2">
        <v>14.505751044490435</v>
      </c>
    </row>
    <row r="231" spans="1:8" x14ac:dyDescent="0.2">
      <c r="A231" s="16">
        <f>DATE(2021,7,16)</f>
        <v>44393</v>
      </c>
      <c r="B231" s="2">
        <v>3.9019521785089495</v>
      </c>
      <c r="C231" s="2">
        <v>2.1800096519529077</v>
      </c>
      <c r="D231" s="2">
        <v>3.1081280104709563</v>
      </c>
      <c r="E231" s="2">
        <v>13.101510174415898</v>
      </c>
      <c r="F231" s="2">
        <v>13.881963503797556</v>
      </c>
      <c r="G231" s="2">
        <v>13.911590364052961</v>
      </c>
      <c r="H231" s="2">
        <v>14.582925419566717</v>
      </c>
    </row>
    <row r="232" spans="1:8" x14ac:dyDescent="0.2">
      <c r="A232" s="16">
        <f>DATE(2021,7,19)</f>
        <v>44396</v>
      </c>
      <c r="B232" s="2">
        <v>1.95328223496678</v>
      </c>
      <c r="C232" s="2">
        <v>2.1964984492111261</v>
      </c>
      <c r="D232" s="2">
        <v>3.1288385854355778</v>
      </c>
      <c r="E232" s="2">
        <v>13.171306910517021</v>
      </c>
      <c r="F232" s="2">
        <v>13.95566385674314</v>
      </c>
      <c r="G232" s="2">
        <v>13.985439366022012</v>
      </c>
      <c r="H232" s="2">
        <v>14.660151808486077</v>
      </c>
    </row>
    <row r="233" spans="1:8" x14ac:dyDescent="0.2">
      <c r="A233" s="16">
        <f>DATE(2021,7,20)</f>
        <v>44397</v>
      </c>
      <c r="B233" s="2">
        <v>2.34573589091287</v>
      </c>
      <c r="C233" s="2">
        <v>2.212989907268037</v>
      </c>
      <c r="D233" s="2">
        <v>3.1495533203818038</v>
      </c>
      <c r="E233" s="2">
        <v>13.241146719291219</v>
      </c>
      <c r="F233" s="2">
        <v>14.02941190593363</v>
      </c>
      <c r="G233" s="2">
        <v>14.059336244375498</v>
      </c>
      <c r="H233" s="2">
        <v>14.73743024630474</v>
      </c>
    </row>
    <row r="234" spans="1:8" x14ac:dyDescent="0.2">
      <c r="A234" s="16">
        <f>DATE(2021,7,21)</f>
        <v>44398</v>
      </c>
      <c r="B234" s="2">
        <v>2.581838547256865</v>
      </c>
      <c r="C234" s="2">
        <v>2.229484026553008</v>
      </c>
      <c r="D234" s="2">
        <v>3.170272216145209</v>
      </c>
      <c r="E234" s="2">
        <v>13.311029627319293</v>
      </c>
      <c r="F234" s="2">
        <v>14.103207682236386</v>
      </c>
      <c r="G234" s="2">
        <v>14.133281030151723</v>
      </c>
      <c r="H234" s="2">
        <v>14.814760768102508</v>
      </c>
    </row>
    <row r="235" spans="1:8" x14ac:dyDescent="0.2">
      <c r="A235" s="16">
        <f>DATE(2021,7,22)</f>
        <v>44399</v>
      </c>
      <c r="B235" s="2">
        <v>2.5671484928549315</v>
      </c>
      <c r="C235" s="2">
        <v>2.2459808074954735</v>
      </c>
      <c r="D235" s="2">
        <v>3.1909952735615699</v>
      </c>
      <c r="E235" s="2">
        <v>13.380955661198501</v>
      </c>
      <c r="F235" s="2">
        <v>14.177051216538651</v>
      </c>
      <c r="G235" s="2">
        <v>14.207273754409133</v>
      </c>
      <c r="H235" s="2">
        <v>14.892143408982861</v>
      </c>
    </row>
    <row r="236" spans="1:8" x14ac:dyDescent="0.2">
      <c r="A236" s="16">
        <f>DATE(2021,7,23)</f>
        <v>44400</v>
      </c>
      <c r="B236" s="2">
        <v>2.2778546921525367</v>
      </c>
      <c r="C236" s="2">
        <v>2.2624802505249342</v>
      </c>
      <c r="D236" s="2">
        <v>3.2117224934667732</v>
      </c>
      <c r="E236" s="2">
        <v>13.450924847542467</v>
      </c>
      <c r="F236" s="2">
        <v>14.250942539747724</v>
      </c>
      <c r="G236" s="2">
        <v>14.28131444822629</v>
      </c>
      <c r="H236" s="2">
        <v>14.969578204072898</v>
      </c>
    </row>
    <row r="237" spans="1:8" x14ac:dyDescent="0.2">
      <c r="A237" s="16">
        <f>DATE(2021,7,26)</f>
        <v>44403</v>
      </c>
      <c r="B237" s="2">
        <v>2.3513273586067251</v>
      </c>
      <c r="C237" s="2">
        <v>2.2789823560710021</v>
      </c>
      <c r="D237" s="2">
        <v>3.232453876696928</v>
      </c>
      <c r="E237" s="2">
        <v>13.520937212981288</v>
      </c>
      <c r="F237" s="2">
        <v>14.32488168279089</v>
      </c>
      <c r="G237" s="2">
        <v>14.355403142701896</v>
      </c>
      <c r="H237" s="2">
        <v>15.047065188523433</v>
      </c>
    </row>
    <row r="238" spans="1:8" x14ac:dyDescent="0.2">
      <c r="A238" s="16">
        <f>DATE(2021,7,27)</f>
        <v>44404</v>
      </c>
      <c r="B238" s="2">
        <v>2.1172702222186146</v>
      </c>
      <c r="C238" s="2">
        <v>2.2954871245633113</v>
      </c>
      <c r="D238" s="2">
        <v>3.2531894240882986</v>
      </c>
      <c r="E238" s="2">
        <v>13.59099278416145</v>
      </c>
      <c r="F238" s="2">
        <v>14.398868676615439</v>
      </c>
      <c r="G238" s="2">
        <v>14.429539868954834</v>
      </c>
      <c r="H238" s="2">
        <v>15.124604397508955</v>
      </c>
    </row>
    <row r="239" spans="1:8" x14ac:dyDescent="0.2">
      <c r="A239" s="16">
        <f>DATE(2021,7,28)</f>
        <v>44405</v>
      </c>
      <c r="B239" s="2">
        <v>2.7504765152135402</v>
      </c>
      <c r="C239" s="2">
        <v>2.3119945564315847</v>
      </c>
      <c r="D239" s="2">
        <v>3.2739291364772831</v>
      </c>
      <c r="E239" s="2">
        <v>13.66109158774591</v>
      </c>
      <c r="F239" s="2">
        <v>14.472903552188686</v>
      </c>
      <c r="G239" s="2">
        <v>14.503724658124151</v>
      </c>
      <c r="H239" s="2">
        <v>15.202195866227664</v>
      </c>
    </row>
    <row r="240" spans="1:8" x14ac:dyDescent="0.2">
      <c r="A240" s="16">
        <f>DATE(2021,7,29)</f>
        <v>44406</v>
      </c>
      <c r="B240" s="2">
        <v>3.3337934639356752</v>
      </c>
      <c r="C240" s="2">
        <v>2.3285046521055897</v>
      </c>
      <c r="D240" s="2">
        <v>3.2946730147004999</v>
      </c>
      <c r="E240" s="2">
        <v>13.731233650414065</v>
      </c>
      <c r="F240" s="2">
        <v>14.546986340498004</v>
      </c>
      <c r="G240" s="2">
        <v>14.577957541369102</v>
      </c>
      <c r="H240" s="2">
        <v>15.27983962990147</v>
      </c>
    </row>
    <row r="241" spans="1:8" x14ac:dyDescent="0.2">
      <c r="A241" s="16">
        <f>DATE(2021,7,30)</f>
        <v>44407</v>
      </c>
      <c r="B241" s="2">
        <v>1.4666479318806491</v>
      </c>
      <c r="C241" s="2">
        <v>2.3450174120152045</v>
      </c>
      <c r="D241" s="2">
        <v>3.3154210595947031</v>
      </c>
      <c r="E241" s="2">
        <v>13.801418998861781</v>
      </c>
      <c r="F241" s="2">
        <v>14.621117072550804</v>
      </c>
      <c r="G241" s="2">
        <v>14.652238549869123</v>
      </c>
      <c r="H241" s="2">
        <v>15.357535723776028</v>
      </c>
    </row>
    <row r="242" spans="1:8" x14ac:dyDescent="0.2">
      <c r="A242" s="16">
        <f>DATE(2021,8,2)</f>
        <v>44410</v>
      </c>
      <c r="B242" s="2">
        <v>1.5838471755426964</v>
      </c>
      <c r="C242" s="2">
        <v>2.3615328365903743</v>
      </c>
      <c r="D242" s="2">
        <v>3.3361732719968011</v>
      </c>
      <c r="E242" s="2">
        <v>13.864469700071137</v>
      </c>
      <c r="F242" s="2">
        <v>14.688065900548054</v>
      </c>
      <c r="G242" s="2">
        <v>14.719335864754335</v>
      </c>
      <c r="H242" s="2">
        <v>15.4280076587326</v>
      </c>
    </row>
    <row r="243" spans="1:8" x14ac:dyDescent="0.2">
      <c r="A243" s="16">
        <f>DATE(2021,8,3)</f>
        <v>44411</v>
      </c>
      <c r="B243" s="2">
        <v>0.53328131745191687</v>
      </c>
      <c r="C243" s="2">
        <v>2.3780509262610661</v>
      </c>
      <c r="D243" s="2">
        <v>3.356929652743923</v>
      </c>
      <c r="E243" s="2">
        <v>13.927555333981312</v>
      </c>
      <c r="F243" s="2">
        <v>14.755053832557596</v>
      </c>
      <c r="G243" s="2">
        <v>14.786472446641397</v>
      </c>
      <c r="H243" s="2">
        <v>15.498522645004265</v>
      </c>
    </row>
    <row r="244" spans="1:8" x14ac:dyDescent="0.2">
      <c r="A244" s="16">
        <f>DATE(2021,8,4)</f>
        <v>44412</v>
      </c>
      <c r="B244" s="2">
        <v>0.6386873661571979</v>
      </c>
      <c r="C244" s="2">
        <v>2.3945716814573581</v>
      </c>
      <c r="D244" s="2">
        <v>3.3776902026733109</v>
      </c>
      <c r="E244" s="2">
        <v>13.990675919946471</v>
      </c>
      <c r="F244" s="2">
        <v>14.82208089141961</v>
      </c>
      <c r="G244" s="2">
        <v>14.853648318510349</v>
      </c>
      <c r="H244" s="2">
        <v>15.569080708891049</v>
      </c>
    </row>
    <row r="245" spans="1:8" x14ac:dyDescent="0.2">
      <c r="A245" s="16">
        <f>DATE(2021,8,5)</f>
        <v>44413</v>
      </c>
      <c r="B245" s="2">
        <v>0.41390705171360231</v>
      </c>
      <c r="C245" s="2">
        <v>2.4110951026093952</v>
      </c>
      <c r="D245" s="2">
        <v>3.398454922622407</v>
      </c>
      <c r="E245" s="2">
        <v>14.053831477331524</v>
      </c>
      <c r="F245" s="2">
        <v>14.889147099987632</v>
      </c>
      <c r="G245" s="2">
        <v>14.920863503354642</v>
      </c>
      <c r="H245" s="2">
        <v>15.639681876709076</v>
      </c>
    </row>
    <row r="246" spans="1:8" x14ac:dyDescent="0.2">
      <c r="A246" s="16">
        <f>DATE(2021,8,6)</f>
        <v>44414</v>
      </c>
      <c r="B246" s="2">
        <v>0.48913546891213855</v>
      </c>
      <c r="C246" s="2">
        <v>2.4315052762788225</v>
      </c>
      <c r="D246" s="2">
        <v>3.4231455014292811</v>
      </c>
      <c r="E246" s="2">
        <v>14.117022025512084</v>
      </c>
      <c r="F246" s="2">
        <v>14.95625248112855</v>
      </c>
      <c r="G246" s="2">
        <v>14.98811802418123</v>
      </c>
      <c r="H246" s="2">
        <v>15.71032617479058</v>
      </c>
    </row>
    <row r="247" spans="1:8" x14ac:dyDescent="0.2">
      <c r="A247" s="16">
        <f>DATE(2021,8,9)</f>
        <v>44417</v>
      </c>
      <c r="B247" s="2">
        <v>0.3892126846062105</v>
      </c>
      <c r="C247" s="2">
        <v>2.4519195176246011</v>
      </c>
      <c r="D247" s="2">
        <v>3.4478419761142298</v>
      </c>
      <c r="E247" s="2">
        <v>14.180247583874459</v>
      </c>
      <c r="F247" s="2">
        <v>15.023397057722555</v>
      </c>
      <c r="G247" s="2">
        <v>15.055411904010452</v>
      </c>
      <c r="H247" s="2">
        <v>15.781013629483787</v>
      </c>
    </row>
    <row r="248" spans="1:8" x14ac:dyDescent="0.2">
      <c r="A248" s="16">
        <f>DATE(2021,8,10)</f>
        <v>44418</v>
      </c>
      <c r="B248" s="2">
        <v>0.37042681339536365</v>
      </c>
      <c r="C248" s="2">
        <v>2.4723378274573937</v>
      </c>
      <c r="D248" s="2">
        <v>3.4725443480851048</v>
      </c>
      <c r="E248" s="2">
        <v>14.243508171815765</v>
      </c>
      <c r="F248" s="2">
        <v>15.09058085266326</v>
      </c>
      <c r="G248" s="2">
        <v>15.122745165876172</v>
      </c>
      <c r="H248" s="2">
        <v>15.8517442671531</v>
      </c>
    </row>
    <row r="249" spans="1:8" x14ac:dyDescent="0.2">
      <c r="A249" s="16">
        <f>DATE(2021,8,11)</f>
        <v>44419</v>
      </c>
      <c r="B249" s="2">
        <v>0.34921730233190562</v>
      </c>
      <c r="C249" s="2">
        <v>2.4927602065880405</v>
      </c>
      <c r="D249" s="2">
        <v>3.4972526187501352</v>
      </c>
      <c r="E249" s="2">
        <v>14.30680380874383</v>
      </c>
      <c r="F249" s="2">
        <v>15.157803888857657</v>
      </c>
      <c r="G249" s="2">
        <v>15.190117832825756</v>
      </c>
      <c r="H249" s="2">
        <v>15.922518114179018</v>
      </c>
    </row>
    <row r="250" spans="1:8" x14ac:dyDescent="0.2">
      <c r="A250" s="16">
        <f>DATE(2021,8,12)</f>
        <v>44420</v>
      </c>
      <c r="B250" s="2">
        <v>2.4028011865384613E-2</v>
      </c>
      <c r="C250" s="2">
        <v>2.5131866558275373</v>
      </c>
      <c r="D250" s="2">
        <v>3.521966789517883</v>
      </c>
      <c r="E250" s="2">
        <v>14.370134514077249</v>
      </c>
      <c r="F250" s="2">
        <v>15.225066189226077</v>
      </c>
      <c r="G250" s="2">
        <v>15.25752992792</v>
      </c>
      <c r="H250" s="2">
        <v>15.993335196958135</v>
      </c>
    </row>
    <row r="251" spans="1:8" x14ac:dyDescent="0.2">
      <c r="A251" s="16">
        <f>DATE(2021,8,13)</f>
        <v>44421</v>
      </c>
      <c r="B251" s="2">
        <v>-0.25820934757945224</v>
      </c>
      <c r="C251" s="2">
        <v>2.5336171759870574</v>
      </c>
      <c r="D251" s="2">
        <v>3.5466868617972214</v>
      </c>
      <c r="E251" s="2">
        <v>14.43350030724535</v>
      </c>
      <c r="F251" s="2">
        <v>15.292367776702219</v>
      </c>
      <c r="G251" s="2">
        <v>15.324981474233224</v>
      </c>
      <c r="H251" s="2">
        <v>16.06419554190315</v>
      </c>
    </row>
    <row r="252" spans="1:8" x14ac:dyDescent="0.2">
      <c r="A252" s="16">
        <f>DATE(2021,8,16)</f>
        <v>44424</v>
      </c>
      <c r="B252" s="2">
        <v>-0.82066107243199404</v>
      </c>
      <c r="C252" s="2">
        <v>2.5540517678779073</v>
      </c>
      <c r="D252" s="2">
        <v>3.5714128369973785</v>
      </c>
      <c r="E252" s="2">
        <v>14.496901207688341</v>
      </c>
      <c r="F252" s="2">
        <v>15.359708674233309</v>
      </c>
      <c r="G252" s="2">
        <v>15.392472494853315</v>
      </c>
      <c r="H252" s="2">
        <v>16.135099175443003</v>
      </c>
    </row>
    <row r="253" spans="1:8" x14ac:dyDescent="0.2">
      <c r="A253" s="16">
        <f>DATE(2021,8,17)</f>
        <v>44425</v>
      </c>
      <c r="B253" s="2">
        <v>-1.3717845390436301</v>
      </c>
      <c r="C253" s="2">
        <v>2.5744904323115714</v>
      </c>
      <c r="D253" s="2">
        <v>3.5961447165279381</v>
      </c>
      <c r="E253" s="2">
        <v>14.560337234856989</v>
      </c>
      <c r="F253" s="2">
        <v>15.427088904779795</v>
      </c>
      <c r="G253" s="2">
        <v>15.46000301288155</v>
      </c>
      <c r="H253" s="2">
        <v>16.206046124022635</v>
      </c>
    </row>
    <row r="254" spans="1:8" x14ac:dyDescent="0.2">
      <c r="A254" s="16">
        <f>DATE(2021,8,18)</f>
        <v>44426</v>
      </c>
      <c r="B254" s="2">
        <v>-1.8467999820071412</v>
      </c>
      <c r="C254" s="2">
        <v>2.5949331700996892</v>
      </c>
      <c r="D254" s="2">
        <v>3.6208825017987718</v>
      </c>
      <c r="E254" s="2">
        <v>14.623808408213025</v>
      </c>
      <c r="F254" s="2">
        <v>15.494508491315662</v>
      </c>
      <c r="G254" s="2">
        <v>15.527573051432798</v>
      </c>
      <c r="H254" s="2">
        <v>16.277036414103229</v>
      </c>
    </row>
    <row r="255" spans="1:8" x14ac:dyDescent="0.2">
      <c r="A255" s="16">
        <f>DATE(2021,8,19)</f>
        <v>44427</v>
      </c>
      <c r="B255" s="2">
        <v>-1.7495799573523985</v>
      </c>
      <c r="C255" s="2">
        <v>2.6153799820540558</v>
      </c>
      <c r="D255" s="2">
        <v>3.6456261942201311</v>
      </c>
      <c r="E255" s="2">
        <v>14.687314747228863</v>
      </c>
      <c r="F255" s="2">
        <v>15.561967456828274</v>
      </c>
      <c r="G255" s="2">
        <v>15.59518263363544</v>
      </c>
      <c r="H255" s="2">
        <v>16.348070072162123</v>
      </c>
    </row>
    <row r="256" spans="1:8" x14ac:dyDescent="0.2">
      <c r="A256" s="16">
        <f>DATE(2021,8,20)</f>
        <v>44428</v>
      </c>
      <c r="B256" s="2">
        <v>-1.7483847689166776</v>
      </c>
      <c r="C256" s="2">
        <v>2.6358308689866661</v>
      </c>
      <c r="D256" s="2">
        <v>3.670375795202574</v>
      </c>
      <c r="E256" s="2">
        <v>14.750856271387747</v>
      </c>
      <c r="F256" s="2">
        <v>15.629465824318411</v>
      </c>
      <c r="G256" s="2">
        <v>15.662831782631415</v>
      </c>
      <c r="H256" s="2">
        <v>16.419147124692813</v>
      </c>
    </row>
    <row r="257" spans="1:8" x14ac:dyDescent="0.2">
      <c r="A257" s="16">
        <f>DATE(2021,8,23)</f>
        <v>44431</v>
      </c>
      <c r="B257" s="2">
        <v>-1.9846018516689212</v>
      </c>
      <c r="C257" s="2">
        <v>2.6562858317096261</v>
      </c>
      <c r="D257" s="2">
        <v>3.6951313061570179</v>
      </c>
      <c r="E257" s="2">
        <v>14.814433000183701</v>
      </c>
      <c r="F257" s="2">
        <v>15.697003616800288</v>
      </c>
      <c r="G257" s="2">
        <v>15.730520521576175</v>
      </c>
      <c r="H257" s="2">
        <v>16.490267598204976</v>
      </c>
    </row>
    <row r="258" spans="1:8" x14ac:dyDescent="0.2">
      <c r="A258" s="16">
        <f>DATE(2021,8,24)</f>
        <v>44432</v>
      </c>
      <c r="B258" s="2">
        <v>-1.497062523781334</v>
      </c>
      <c r="C258" s="2">
        <v>2.6767448710352415</v>
      </c>
      <c r="D258" s="2">
        <v>3.7198927284947114</v>
      </c>
      <c r="E258" s="2">
        <v>14.878044953121528</v>
      </c>
      <c r="F258" s="2">
        <v>15.764580857301571</v>
      </c>
      <c r="G258" s="2">
        <v>15.798248873638698</v>
      </c>
      <c r="H258" s="2">
        <v>16.561431519224492</v>
      </c>
    </row>
    <row r="259" spans="1:8" x14ac:dyDescent="0.2">
      <c r="A259" s="16">
        <f>DATE(2021,8,25)</f>
        <v>44433</v>
      </c>
      <c r="B259" s="2">
        <v>-1.3213919990529344</v>
      </c>
      <c r="C259" s="2">
        <v>2.6972079877759514</v>
      </c>
      <c r="D259" s="2">
        <v>3.7446600636272365</v>
      </c>
      <c r="E259" s="2">
        <v>14.941692149716944</v>
      </c>
      <c r="F259" s="2">
        <v>15.832197568863426</v>
      </c>
      <c r="G259" s="2">
        <v>15.866016862001642</v>
      </c>
      <c r="H259" s="2">
        <v>16.632638914293519</v>
      </c>
    </row>
    <row r="260" spans="1:8" x14ac:dyDescent="0.2">
      <c r="A260" s="16">
        <f>DATE(2021,8,26)</f>
        <v>44434</v>
      </c>
      <c r="B260" s="2">
        <v>-1.9932208203717106</v>
      </c>
      <c r="C260" s="2">
        <v>2.7176751827443724</v>
      </c>
      <c r="D260" s="2">
        <v>3.7694333129665081</v>
      </c>
      <c r="E260" s="2">
        <v>15.005374609496315</v>
      </c>
      <c r="F260" s="2">
        <v>15.899853774540373</v>
      </c>
      <c r="G260" s="2">
        <v>15.933824509861072</v>
      </c>
      <c r="H260" s="2">
        <v>16.703889809970285</v>
      </c>
    </row>
    <row r="261" spans="1:8" x14ac:dyDescent="0.2">
      <c r="A261" s="16">
        <f>DATE(2021,8,27)</f>
        <v>44435</v>
      </c>
      <c r="B261" s="2">
        <v>-1.6863625440914798</v>
      </c>
      <c r="C261" s="2">
        <v>2.7381464567532987</v>
      </c>
      <c r="D261" s="2">
        <v>3.7942124779247965</v>
      </c>
      <c r="E261" s="2">
        <v>15.069092351996938</v>
      </c>
      <c r="F261" s="2">
        <v>15.967549497400491</v>
      </c>
      <c r="G261" s="2">
        <v>16.001671840426713</v>
      </c>
      <c r="H261" s="2">
        <v>16.775184232829332</v>
      </c>
    </row>
    <row r="262" spans="1:8" x14ac:dyDescent="0.2">
      <c r="A262" s="16">
        <f>DATE(2021,8,30)</f>
        <v>44438</v>
      </c>
      <c r="B262" s="2">
        <v>-1.8794028748820524</v>
      </c>
      <c r="C262" s="2">
        <v>2.7586218106156579</v>
      </c>
      <c r="D262" s="2">
        <v>3.818997559914683</v>
      </c>
      <c r="E262" s="2">
        <v>15.132845396766893</v>
      </c>
      <c r="F262" s="2">
        <v>16.035284760525268</v>
      </c>
      <c r="G262" s="2">
        <v>16.069558876921874</v>
      </c>
      <c r="H262" s="2">
        <v>16.846522209461433</v>
      </c>
    </row>
    <row r="263" spans="1:8" x14ac:dyDescent="0.2">
      <c r="A263" s="16">
        <f>DATE(2021,8,31)</f>
        <v>44439</v>
      </c>
      <c r="B263" s="2">
        <v>-1.6400876894572813</v>
      </c>
      <c r="C263" s="2">
        <v>2.7791012451445329</v>
      </c>
      <c r="D263" s="2">
        <v>3.843788560349104</v>
      </c>
      <c r="E263" s="2">
        <v>15.196633763365064</v>
      </c>
      <c r="F263" s="2">
        <v>16.103059587009682</v>
      </c>
      <c r="G263" s="2">
        <v>16.137485642583417</v>
      </c>
      <c r="H263" s="2">
        <v>16.91790376647355</v>
      </c>
    </row>
    <row r="264" spans="1:8" x14ac:dyDescent="0.2">
      <c r="A264" s="16">
        <f>DATE(2021,9,1)</f>
        <v>44440</v>
      </c>
      <c r="B264" s="2">
        <v>-0.20807497915941164</v>
      </c>
      <c r="C264" s="2">
        <v>2.7995847611532065</v>
      </c>
      <c r="D264" s="2">
        <v>3.8685854806413071</v>
      </c>
      <c r="E264" s="2">
        <v>15.280027698805544</v>
      </c>
      <c r="F264" s="2">
        <v>16.190598808248289</v>
      </c>
      <c r="G264" s="2">
        <v>16.225182840020079</v>
      </c>
      <c r="H264" s="2">
        <v>17.009192705333852</v>
      </c>
    </row>
    <row r="265" spans="1:8" x14ac:dyDescent="0.2">
      <c r="A265" s="16">
        <f>DATE(2021,9,2)</f>
        <v>44441</v>
      </c>
      <c r="B265" s="2">
        <v>-0.20694912146971281</v>
      </c>
      <c r="C265" s="2">
        <v>2.8200723594550947</v>
      </c>
      <c r="D265" s="2">
        <v>3.8933883222049159</v>
      </c>
      <c r="E265" s="2">
        <v>15.363482005354445</v>
      </c>
      <c r="F265" s="2">
        <v>16.27820403218556</v>
      </c>
      <c r="G265" s="2">
        <v>16.312946258956163</v>
      </c>
      <c r="H265" s="2">
        <v>17.100552922160063</v>
      </c>
    </row>
    <row r="266" spans="1:8" x14ac:dyDescent="0.2">
      <c r="A266" s="16">
        <f>DATE(2021,9,3)</f>
        <v>44442</v>
      </c>
      <c r="B266" s="2">
        <v>-0.1474748672976145</v>
      </c>
      <c r="C266" s="2">
        <v>2.8405640408637911</v>
      </c>
      <c r="D266" s="2">
        <v>3.9181970864538895</v>
      </c>
      <c r="E266" s="2">
        <v>15.446996726716057</v>
      </c>
      <c r="F266" s="2">
        <v>16.365875308586109</v>
      </c>
      <c r="G266" s="2">
        <v>16.400775949396529</v>
      </c>
      <c r="H266" s="2">
        <v>17.191984472605661</v>
      </c>
    </row>
    <row r="267" spans="1:8" x14ac:dyDescent="0.2">
      <c r="A267" s="16">
        <f>DATE(2021,9,6)</f>
        <v>44445</v>
      </c>
      <c r="B267" s="2">
        <v>0.23450002925757829</v>
      </c>
      <c r="C267" s="2">
        <v>2.8610598061930448</v>
      </c>
      <c r="D267" s="2">
        <v>3.9430117748024962</v>
      </c>
      <c r="E267" s="2">
        <v>15.530571906626278</v>
      </c>
      <c r="F267" s="2">
        <v>16.453612687252072</v>
      </c>
      <c r="G267" s="2">
        <v>16.488671961383815</v>
      </c>
      <c r="H267" s="2">
        <v>17.283487412367602</v>
      </c>
    </row>
    <row r="268" spans="1:8" x14ac:dyDescent="0.2">
      <c r="A268" s="16">
        <f>DATE(2021,9,8)</f>
        <v>44447</v>
      </c>
      <c r="B268" s="2">
        <v>0.10036975287663896</v>
      </c>
      <c r="C268" s="2">
        <v>2.8815596562567602</v>
      </c>
      <c r="D268" s="2">
        <v>3.9678323886653599</v>
      </c>
      <c r="E268" s="2">
        <v>15.614207588852658</v>
      </c>
      <c r="F268" s="2">
        <v>16.541416218023141</v>
      </c>
      <c r="G268" s="2">
        <v>16.576634344998453</v>
      </c>
      <c r="H268" s="2">
        <v>17.37506179718633</v>
      </c>
    </row>
    <row r="269" spans="1:8" x14ac:dyDescent="0.2">
      <c r="A269" s="16">
        <f>DATE(2021,9,9)</f>
        <v>44448</v>
      </c>
      <c r="B269" s="2">
        <v>0.60226286790057149</v>
      </c>
      <c r="C269" s="2">
        <v>2.9020635918690196</v>
      </c>
      <c r="D269" s="2">
        <v>3.9926589294574155</v>
      </c>
      <c r="E269" s="2">
        <v>15.69790381719447</v>
      </c>
      <c r="F269" s="2">
        <v>16.629285950776595</v>
      </c>
      <c r="G269" s="2">
        <v>16.66466315035866</v>
      </c>
      <c r="H269" s="2">
        <v>17.466707682845794</v>
      </c>
    </row>
    <row r="270" spans="1:8" x14ac:dyDescent="0.2">
      <c r="A270" s="16">
        <f>DATE(2021,9,10)</f>
        <v>44449</v>
      </c>
      <c r="B270" s="2">
        <v>0.18227092569342851</v>
      </c>
      <c r="C270" s="2">
        <v>2.9225716138440605</v>
      </c>
      <c r="D270" s="2">
        <v>4.0174913985939753</v>
      </c>
      <c r="E270" s="2">
        <v>15.781660635482654</v>
      </c>
      <c r="F270" s="2">
        <v>16.717221935427329</v>
      </c>
      <c r="G270" s="2">
        <v>16.752758427620517</v>
      </c>
      <c r="H270" s="2">
        <v>17.558425125173518</v>
      </c>
    </row>
    <row r="271" spans="1:8" x14ac:dyDescent="0.2">
      <c r="A271" s="16">
        <f>DATE(2021,9,13)</f>
        <v>44452</v>
      </c>
      <c r="B271" s="2">
        <v>0.64062433222062953</v>
      </c>
      <c r="C271" s="2">
        <v>2.9430837229962759</v>
      </c>
      <c r="D271" s="2">
        <v>4.0423297974906847</v>
      </c>
      <c r="E271" s="2">
        <v>15.865478087579898</v>
      </c>
      <c r="F271" s="2">
        <v>16.805224221927826</v>
      </c>
      <c r="G271" s="2">
        <v>16.840920226977985</v>
      </c>
      <c r="H271" s="2">
        <v>17.650214180040603</v>
      </c>
    </row>
    <row r="272" spans="1:8" x14ac:dyDescent="0.2">
      <c r="A272" s="16">
        <f>DATE(2021,9,14)</f>
        <v>44453</v>
      </c>
      <c r="B272" s="2">
        <v>0.32190278521695426</v>
      </c>
      <c r="C272" s="2">
        <v>2.9635999201402141</v>
      </c>
      <c r="D272" s="2">
        <v>4.0671741275634998</v>
      </c>
      <c r="E272" s="2">
        <v>15.94935621738065</v>
      </c>
      <c r="F272" s="2">
        <v>16.893292860268261</v>
      </c>
      <c r="G272" s="2">
        <v>16.929148598662881</v>
      </c>
      <c r="H272" s="2">
        <v>17.74207490336175</v>
      </c>
    </row>
    <row r="273" spans="1:8" x14ac:dyDescent="0.2">
      <c r="A273" s="16">
        <f>DATE(2021,9,15)</f>
        <v>44454</v>
      </c>
      <c r="B273" s="2">
        <v>0.26919993616330018</v>
      </c>
      <c r="C273" s="2">
        <v>2.9841202060906236</v>
      </c>
      <c r="D273" s="2">
        <v>4.0920243902287323</v>
      </c>
      <c r="E273" s="2">
        <v>16.03329506881115</v>
      </c>
      <c r="F273" s="2">
        <v>16.981427900476518</v>
      </c>
      <c r="G273" s="2">
        <v>17.017443592945035</v>
      </c>
      <c r="H273" s="2">
        <v>17.834007351095369</v>
      </c>
    </row>
    <row r="274" spans="1:8" x14ac:dyDescent="0.2">
      <c r="A274" s="16">
        <f>DATE(2021,9,16)</f>
        <v>44455</v>
      </c>
      <c r="B274" s="2">
        <v>0.19315098827095145</v>
      </c>
      <c r="C274" s="2">
        <v>3.0046445816623635</v>
      </c>
      <c r="D274" s="2">
        <v>4.1168805869030267</v>
      </c>
      <c r="E274" s="2">
        <v>16.117294685829386</v>
      </c>
      <c r="F274" s="2">
        <v>17.069629392618204</v>
      </c>
      <c r="G274" s="2">
        <v>17.10580526013219</v>
      </c>
      <c r="H274" s="2">
        <v>17.926011579243561</v>
      </c>
    </row>
    <row r="275" spans="1:8" x14ac:dyDescent="0.2">
      <c r="A275" s="16">
        <f>DATE(2021,9,17)</f>
        <v>44456</v>
      </c>
      <c r="B275" s="2">
        <v>0.34665302887377791</v>
      </c>
      <c r="C275" s="2">
        <v>3.025173047670493</v>
      </c>
      <c r="D275" s="2">
        <v>4.1417427190033607</v>
      </c>
      <c r="E275" s="2">
        <v>16.201355112425219</v>
      </c>
      <c r="F275" s="2">
        <v>17.157897386796606</v>
      </c>
      <c r="G275" s="2">
        <v>17.194233650570069</v>
      </c>
      <c r="H275" s="2">
        <v>18.018087643852088</v>
      </c>
    </row>
    <row r="276" spans="1:8" x14ac:dyDescent="0.2">
      <c r="A276" s="16">
        <f>DATE(2021,9,20)</f>
        <v>44459</v>
      </c>
      <c r="B276" s="2">
        <v>-0.5603994558858183</v>
      </c>
      <c r="C276" s="2">
        <v>3.0457056049302267</v>
      </c>
      <c r="D276" s="2">
        <v>4.1666107879470671</v>
      </c>
      <c r="E276" s="2">
        <v>16.285476392620325</v>
      </c>
      <c r="F276" s="2">
        <v>17.246231933152867</v>
      </c>
      <c r="G276" s="2">
        <v>17.282728814642432</v>
      </c>
      <c r="H276" s="2">
        <v>18.110235601010526</v>
      </c>
    </row>
    <row r="277" spans="1:8" x14ac:dyDescent="0.2">
      <c r="A277" s="16">
        <f>DATE(2021,9,21)</f>
        <v>44460</v>
      </c>
      <c r="B277" s="2">
        <v>6.6684344984491162E-2</v>
      </c>
      <c r="C277" s="2">
        <v>3.0662422542569123</v>
      </c>
      <c r="D277" s="2">
        <v>4.1914847951518119</v>
      </c>
      <c r="E277" s="2">
        <v>16.36965857046826</v>
      </c>
      <c r="F277" s="2">
        <v>17.334633081865888</v>
      </c>
      <c r="G277" s="2">
        <v>17.371290802771068</v>
      </c>
      <c r="H277" s="2">
        <v>18.202455506852242</v>
      </c>
    </row>
    <row r="278" spans="1:8" x14ac:dyDescent="0.2">
      <c r="A278" s="16">
        <f>DATE(2021,9,22)</f>
        <v>44461</v>
      </c>
      <c r="B278" s="2">
        <v>0.61418328609099682</v>
      </c>
      <c r="C278" s="2">
        <v>3.0867829964661198</v>
      </c>
      <c r="D278" s="2">
        <v>4.2163647420355943</v>
      </c>
      <c r="E278" s="2">
        <v>16.453901690054472</v>
      </c>
      <c r="F278" s="2">
        <v>17.423100883152443</v>
      </c>
      <c r="G278" s="2">
        <v>17.459919665415846</v>
      </c>
      <c r="H278" s="2">
        <v>18.294747417554436</v>
      </c>
    </row>
    <row r="279" spans="1:8" x14ac:dyDescent="0.2">
      <c r="A279" s="16">
        <f>DATE(2021,9,23)</f>
        <v>44462</v>
      </c>
      <c r="B279" s="2">
        <v>1.4624782265522773</v>
      </c>
      <c r="C279" s="2">
        <v>3.1073278323735076</v>
      </c>
      <c r="D279" s="2">
        <v>4.2412506300167463</v>
      </c>
      <c r="E279" s="2">
        <v>16.538205795496321</v>
      </c>
      <c r="F279" s="2">
        <v>17.511635387267123</v>
      </c>
      <c r="G279" s="2">
        <v>17.548615453074735</v>
      </c>
      <c r="H279" s="2">
        <v>18.387111389338131</v>
      </c>
    </row>
    <row r="280" spans="1:8" x14ac:dyDescent="0.2">
      <c r="A280" s="16">
        <f>DATE(2021,9,24)</f>
        <v>44463</v>
      </c>
      <c r="B280" s="2">
        <v>2.0575627765803128</v>
      </c>
      <c r="C280" s="2">
        <v>3.13175038652731</v>
      </c>
      <c r="D280" s="2">
        <v>4.2700588390586658</v>
      </c>
      <c r="E280" s="2">
        <v>16.62257093094308</v>
      </c>
      <c r="F280" s="2">
        <v>17.600236644502431</v>
      </c>
      <c r="G280" s="2">
        <v>17.637378216283839</v>
      </c>
      <c r="H280" s="2">
        <v>18.479547478468273</v>
      </c>
    </row>
    <row r="281" spans="1:8" x14ac:dyDescent="0.2">
      <c r="A281" s="16">
        <f>DATE(2021,9,27)</f>
        <v>44466</v>
      </c>
      <c r="B281" s="2">
        <v>2.2990043386148296</v>
      </c>
      <c r="C281" s="2">
        <v>3.1561787255381502</v>
      </c>
      <c r="D281" s="2">
        <v>4.2988750095640516</v>
      </c>
      <c r="E281" s="2">
        <v>16.706997140576039</v>
      </c>
      <c r="F281" s="2">
        <v>17.688904705188826</v>
      </c>
      <c r="G281" s="2">
        <v>17.72620800561744</v>
      </c>
      <c r="H281" s="2">
        <v>18.572055741253756</v>
      </c>
    </row>
    <row r="282" spans="1:8" x14ac:dyDescent="0.2">
      <c r="A282" s="16">
        <f>DATE(2021,9,28)</f>
        <v>44467</v>
      </c>
      <c r="B282" s="2">
        <v>2.9835862920968736</v>
      </c>
      <c r="C282" s="2">
        <v>3.1806128507762654</v>
      </c>
      <c r="D282" s="2">
        <v>4.3276991437331436</v>
      </c>
      <c r="E282" s="2">
        <v>16.791484468608431</v>
      </c>
      <c r="F282" s="2">
        <v>17.777639619694629</v>
      </c>
      <c r="G282" s="2">
        <v>17.815104871687979</v>
      </c>
      <c r="H282" s="2">
        <v>18.664636234047418</v>
      </c>
    </row>
    <row r="283" spans="1:8" x14ac:dyDescent="0.2">
      <c r="A283" s="16">
        <f>DATE(2021,9,29)</f>
        <v>44468</v>
      </c>
      <c r="B283" s="2">
        <v>3.1265971270813209</v>
      </c>
      <c r="C283" s="2">
        <v>3.2050527636122261</v>
      </c>
      <c r="D283" s="2">
        <v>4.3565312437667814</v>
      </c>
      <c r="E283" s="2">
        <v>16.876032959285503</v>
      </c>
      <c r="F283" s="2">
        <v>17.866441438426218</v>
      </c>
      <c r="G283" s="2">
        <v>17.904068865146129</v>
      </c>
      <c r="H283" s="2">
        <v>18.757289013246115</v>
      </c>
    </row>
    <row r="284" spans="1:8" x14ac:dyDescent="0.2">
      <c r="A284" s="16">
        <f>DATE(2021,9,30)</f>
        <v>44469</v>
      </c>
      <c r="B284" s="2">
        <v>3.4749111137766242</v>
      </c>
      <c r="C284" s="2">
        <v>3.2294984654168908</v>
      </c>
      <c r="D284" s="2">
        <v>4.3853713118664039</v>
      </c>
      <c r="E284" s="2">
        <v>16.960642656884527</v>
      </c>
      <c r="F284" s="2">
        <v>17.955310211827946</v>
      </c>
      <c r="G284" s="2">
        <v>17.993100036680818</v>
      </c>
      <c r="H284" s="2">
        <v>18.850014135290706</v>
      </c>
    </row>
    <row r="285" spans="1:8" x14ac:dyDescent="0.2">
      <c r="A285" s="16">
        <f>DATE(2021,10,1)</f>
        <v>44470</v>
      </c>
      <c r="B285" s="2">
        <v>3.3660141612126271</v>
      </c>
      <c r="C285" s="2">
        <v>3.253949957561475</v>
      </c>
      <c r="D285" s="2">
        <v>4.4142193502340943</v>
      </c>
      <c r="E285" s="2">
        <v>17.046324250318158</v>
      </c>
      <c r="F285" s="2">
        <v>18.045265260410925</v>
      </c>
      <c r="G285" s="2">
        <v>18.083218034753813</v>
      </c>
      <c r="H285" s="2">
        <v>18.943838685489411</v>
      </c>
    </row>
    <row r="286" spans="1:8" x14ac:dyDescent="0.2">
      <c r="A286" s="16">
        <f>DATE(2021,10,4)</f>
        <v>44473</v>
      </c>
      <c r="B286" s="2">
        <v>3.6191851970251991</v>
      </c>
      <c r="C286" s="2">
        <v>3.2784072414175025</v>
      </c>
      <c r="D286" s="2">
        <v>4.4430753610725127</v>
      </c>
      <c r="E286" s="2">
        <v>17.132068611322882</v>
      </c>
      <c r="F286" s="2">
        <v>18.1352889104901</v>
      </c>
      <c r="G286" s="2">
        <v>18.173404861034339</v>
      </c>
      <c r="H286" s="2">
        <v>19.037737304221334</v>
      </c>
    </row>
    <row r="287" spans="1:8" x14ac:dyDescent="0.2">
      <c r="A287" s="16">
        <f>DATE(2021,10,5)</f>
        <v>44474</v>
      </c>
      <c r="B287" s="2">
        <v>3.9152636817436415</v>
      </c>
      <c r="C287" s="2">
        <v>3.302870318356832</v>
      </c>
      <c r="D287" s="2">
        <v>4.4719393465849411</v>
      </c>
      <c r="E287" s="2">
        <v>17.217875785880189</v>
      </c>
      <c r="F287" s="2">
        <v>18.225381214382331</v>
      </c>
      <c r="G287" s="2">
        <v>18.263660568090391</v>
      </c>
      <c r="H287" s="2">
        <v>19.131710049958905</v>
      </c>
    </row>
    <row r="288" spans="1:8" x14ac:dyDescent="0.2">
      <c r="A288" s="16">
        <f>DATE(2021,10,6)</f>
        <v>44475</v>
      </c>
      <c r="B288" s="2">
        <v>4.2827587511969245</v>
      </c>
      <c r="C288" s="2">
        <v>3.3273391897516551</v>
      </c>
      <c r="D288" s="2">
        <v>4.5008113089752833</v>
      </c>
      <c r="E288" s="2">
        <v>17.303745820005268</v>
      </c>
      <c r="F288" s="2">
        <v>18.315542224444378</v>
      </c>
      <c r="G288" s="2">
        <v>18.353985208530109</v>
      </c>
      <c r="H288" s="2">
        <v>19.225756981220666</v>
      </c>
    </row>
    <row r="289" spans="1:8" x14ac:dyDescent="0.2">
      <c r="A289" s="16">
        <f>DATE(2021,10,7)</f>
        <v>44476</v>
      </c>
      <c r="B289" s="2">
        <v>4.5444965604414023</v>
      </c>
      <c r="C289" s="2">
        <v>3.3518138569744726</v>
      </c>
      <c r="D289" s="2">
        <v>4.5296912504480202</v>
      </c>
      <c r="E289" s="2">
        <v>17.389678759747017</v>
      </c>
      <c r="F289" s="2">
        <v>18.405771993072918</v>
      </c>
      <c r="G289" s="2">
        <v>18.444378835001807</v>
      </c>
      <c r="H289" s="2">
        <v>19.319878156571392</v>
      </c>
    </row>
    <row r="290" spans="1:8" x14ac:dyDescent="0.2">
      <c r="A290" s="16">
        <f>DATE(2021,10,8)</f>
        <v>44477</v>
      </c>
      <c r="B290" s="2">
        <v>5.0563773785925914</v>
      </c>
      <c r="C290" s="2">
        <v>3.3762943213980989</v>
      </c>
      <c r="D290" s="2">
        <v>4.5585791732082548</v>
      </c>
      <c r="E290" s="2">
        <v>17.475674651188069</v>
      </c>
      <c r="F290" s="2">
        <v>18.496070572704593</v>
      </c>
      <c r="G290" s="2">
        <v>18.53484150019402</v>
      </c>
      <c r="H290" s="2">
        <v>19.414073634622088</v>
      </c>
    </row>
    <row r="291" spans="1:8" x14ac:dyDescent="0.2">
      <c r="A291" s="16">
        <f>DATE(2021,10,11)</f>
        <v>44480</v>
      </c>
      <c r="B291" s="2">
        <v>4.9550780152328944</v>
      </c>
      <c r="C291" s="2">
        <v>3.4007805843957022</v>
      </c>
      <c r="D291" s="2">
        <v>4.5874750794617114</v>
      </c>
      <c r="E291" s="2">
        <v>17.561733540444791</v>
      </c>
      <c r="F291" s="2">
        <v>18.586438015816032</v>
      </c>
      <c r="G291" s="2">
        <v>18.62537325683553</v>
      </c>
      <c r="H291" s="2">
        <v>19.508343474030031</v>
      </c>
    </row>
    <row r="292" spans="1:8" x14ac:dyDescent="0.2">
      <c r="A292" s="16">
        <f>DATE(2021,10,13)</f>
        <v>44482</v>
      </c>
      <c r="B292" s="2">
        <v>4.7540560590007663</v>
      </c>
      <c r="C292" s="2">
        <v>3.4252726473407824</v>
      </c>
      <c r="D292" s="2">
        <v>4.6163789714147141</v>
      </c>
      <c r="E292" s="2">
        <v>17.647855473667363</v>
      </c>
      <c r="F292" s="2">
        <v>18.676874374923891</v>
      </c>
      <c r="G292" s="2">
        <v>18.715974157695371</v>
      </c>
      <c r="H292" s="2">
        <v>19.602687733498779</v>
      </c>
    </row>
    <row r="293" spans="1:8" x14ac:dyDescent="0.2">
      <c r="A293" s="16">
        <f>DATE(2021,10,14)</f>
        <v>44483</v>
      </c>
      <c r="B293" s="2">
        <v>5.1773593989126176</v>
      </c>
      <c r="C293" s="2">
        <v>3.4497705116071091</v>
      </c>
      <c r="D293" s="2">
        <v>4.6452908512742086</v>
      </c>
      <c r="E293" s="2">
        <v>17.73404049703975</v>
      </c>
      <c r="F293" s="2">
        <v>18.767379702584861</v>
      </c>
      <c r="G293" s="2">
        <v>18.806644255582896</v>
      </c>
      <c r="H293" s="2">
        <v>19.69710647177827</v>
      </c>
    </row>
    <row r="294" spans="1:8" x14ac:dyDescent="0.2">
      <c r="A294" s="16">
        <f>DATE(2021,10,15)</f>
        <v>44484</v>
      </c>
      <c r="B294" s="2">
        <v>6.0197015804852594</v>
      </c>
      <c r="C294" s="2">
        <v>3.474274178568848</v>
      </c>
      <c r="D294" s="2">
        <v>4.674210721247718</v>
      </c>
      <c r="E294" s="2">
        <v>17.820288656779759</v>
      </c>
      <c r="F294" s="2">
        <v>18.857954051395719</v>
      </c>
      <c r="G294" s="2">
        <v>18.897383603347762</v>
      </c>
      <c r="H294" s="2">
        <v>19.79159974766478</v>
      </c>
    </row>
    <row r="295" spans="1:8" x14ac:dyDescent="0.2">
      <c r="A295" s="16">
        <f>DATE(2021,10,18)</f>
        <v>44487</v>
      </c>
      <c r="B295" s="2">
        <v>6.3691052256311886</v>
      </c>
      <c r="C295" s="2">
        <v>3.4987836496004339</v>
      </c>
      <c r="D295" s="2">
        <v>4.7031385835434092</v>
      </c>
      <c r="E295" s="2">
        <v>17.906599999139083</v>
      </c>
      <c r="F295" s="2">
        <v>18.948597473993377</v>
      </c>
      <c r="G295" s="2">
        <v>18.988192253880065</v>
      </c>
      <c r="H295" s="2">
        <v>19.886167620001061</v>
      </c>
    </row>
    <row r="296" spans="1:8" x14ac:dyDescent="0.2">
      <c r="A296" s="16">
        <f>DATE(2021,10,19)</f>
        <v>44488</v>
      </c>
      <c r="B296" s="2">
        <v>6.2237018225380858</v>
      </c>
      <c r="C296" s="2">
        <v>3.5232989260766572</v>
      </c>
      <c r="D296" s="2">
        <v>4.7320744403700488</v>
      </c>
      <c r="E296" s="2">
        <v>17.992974570403209</v>
      </c>
      <c r="F296" s="2">
        <v>19.039310023054814</v>
      </c>
      <c r="G296" s="2">
        <v>19.079070260110154</v>
      </c>
      <c r="H296" s="2">
        <v>19.980810147676209</v>
      </c>
    </row>
    <row r="297" spans="1:8" x14ac:dyDescent="0.2">
      <c r="A297" s="16">
        <f>DATE(2021,10,20)</f>
        <v>44489</v>
      </c>
      <c r="B297" s="2">
        <v>6.0775867494168523</v>
      </c>
      <c r="C297" s="2">
        <v>3.5478200093726375</v>
      </c>
      <c r="D297" s="2">
        <v>4.7610182939370027</v>
      </c>
      <c r="E297" s="2">
        <v>18.079412416891639</v>
      </c>
      <c r="F297" s="2">
        <v>19.130091751297297</v>
      </c>
      <c r="G297" s="2">
        <v>19.170017675008989</v>
      </c>
      <c r="H297" s="2">
        <v>20.075527389625947</v>
      </c>
    </row>
    <row r="298" spans="1:8" x14ac:dyDescent="0.2">
      <c r="A298" s="16">
        <f>DATE(2021,10,21)</f>
        <v>44490</v>
      </c>
      <c r="B298" s="2">
        <v>5.6611900577853813</v>
      </c>
      <c r="C298" s="2">
        <v>3.5723469008637876</v>
      </c>
      <c r="D298" s="2">
        <v>4.789970146454281</v>
      </c>
      <c r="E298" s="2">
        <v>18.16591358495776</v>
      </c>
      <c r="F298" s="2">
        <v>19.220942711478205</v>
      </c>
      <c r="G298" s="2">
        <v>19.261034551587851</v>
      </c>
      <c r="H298" s="2">
        <v>20.170319404832448</v>
      </c>
    </row>
    <row r="299" spans="1:8" x14ac:dyDescent="0.2">
      <c r="A299" s="16">
        <f>DATE(2021,10,22)</f>
        <v>44491</v>
      </c>
      <c r="B299" s="2">
        <v>5.0181719303634242</v>
      </c>
      <c r="C299" s="2">
        <v>3.5968796019258948</v>
      </c>
      <c r="D299" s="2">
        <v>4.8189300001324709</v>
      </c>
      <c r="E299" s="2">
        <v>18.252478120988911</v>
      </c>
      <c r="F299" s="2">
        <v>19.311862956395199</v>
      </c>
      <c r="G299" s="2">
        <v>19.352120942898555</v>
      </c>
      <c r="H299" s="2">
        <v>20.265186252324451</v>
      </c>
    </row>
    <row r="300" spans="1:8" x14ac:dyDescent="0.2">
      <c r="A300" s="16">
        <f>DATE(2021,10,25)</f>
        <v>44494</v>
      </c>
      <c r="B300" s="2">
        <v>5.3604611979393813</v>
      </c>
      <c r="C300" s="2">
        <v>3.6214181139350154</v>
      </c>
      <c r="D300" s="2">
        <v>4.8478978571827591</v>
      </c>
      <c r="E300" s="2">
        <v>18.339106071406409</v>
      </c>
      <c r="F300" s="2">
        <v>19.40285253888614</v>
      </c>
      <c r="G300" s="2">
        <v>19.443276902033404</v>
      </c>
      <c r="H300" s="2">
        <v>20.360127991177258</v>
      </c>
    </row>
    <row r="301" spans="1:8" x14ac:dyDescent="0.2">
      <c r="A301" s="16">
        <f>DATE(2021,10,26)</f>
        <v>44495</v>
      </c>
      <c r="B301" s="2">
        <v>5.2756632971516559</v>
      </c>
      <c r="C301" s="2">
        <v>3.6459624382675804</v>
      </c>
      <c r="D301" s="2">
        <v>4.8768737198169987</v>
      </c>
      <c r="E301" s="2">
        <v>18.425797482665619</v>
      </c>
      <c r="F301" s="2">
        <v>19.49391151182931</v>
      </c>
      <c r="G301" s="2">
        <v>19.534502482125315</v>
      </c>
      <c r="H301" s="2">
        <v>20.455144680512927</v>
      </c>
    </row>
    <row r="302" spans="1:8" x14ac:dyDescent="0.2">
      <c r="A302" s="16">
        <f>DATE(2021,10,27)</f>
        <v>44496</v>
      </c>
      <c r="B302" s="2">
        <v>5.283767938651418</v>
      </c>
      <c r="C302" s="2">
        <v>3.670512576300311</v>
      </c>
      <c r="D302" s="2">
        <v>4.9058575902475754</v>
      </c>
      <c r="E302" s="2">
        <v>18.512552401255867</v>
      </c>
      <c r="F302" s="2">
        <v>19.5850399281432</v>
      </c>
      <c r="G302" s="2">
        <v>19.625797736347739</v>
      </c>
      <c r="H302" s="2">
        <v>20.550236379500063</v>
      </c>
    </row>
    <row r="303" spans="1:8" x14ac:dyDescent="0.2">
      <c r="A303" s="16">
        <f>DATE(2021,10,28)</f>
        <v>44497</v>
      </c>
      <c r="B303" s="2">
        <v>3.8862723860741522</v>
      </c>
      <c r="C303" s="2">
        <v>3.6950685294103058</v>
      </c>
      <c r="D303" s="2">
        <v>4.9348494706875856</v>
      </c>
      <c r="E303" s="2">
        <v>18.599370873700604</v>
      </c>
      <c r="F303" s="2">
        <v>19.67623784078669</v>
      </c>
      <c r="G303" s="2">
        <v>19.71716271791475</v>
      </c>
      <c r="H303" s="2">
        <v>20.645403147354035</v>
      </c>
    </row>
    <row r="304" spans="1:8" x14ac:dyDescent="0.2">
      <c r="A304" s="16">
        <f>DATE(2021,10,29)</f>
        <v>44498</v>
      </c>
      <c r="B304" s="2">
        <v>4.176623765514087</v>
      </c>
      <c r="C304" s="2">
        <v>3.7254058468800366</v>
      </c>
      <c r="D304" s="2">
        <v>4.9696941946381967</v>
      </c>
      <c r="E304" s="2">
        <v>18.686252946557325</v>
      </c>
      <c r="F304" s="2">
        <v>19.767505302759059</v>
      </c>
      <c r="G304" s="2">
        <v>19.808597480081058</v>
      </c>
      <c r="H304" s="2">
        <v>20.740645043336968</v>
      </c>
    </row>
    <row r="305" spans="1:8" x14ac:dyDescent="0.2">
      <c r="A305" s="16">
        <f>DATE(2021,11,1)</f>
        <v>44501</v>
      </c>
      <c r="B305" s="2">
        <v>3.9797523193721762</v>
      </c>
      <c r="C305" s="2">
        <v>3.7557520399196691</v>
      </c>
      <c r="D305" s="2">
        <v>5.0045504891470083</v>
      </c>
      <c r="E305" s="2">
        <v>18.754384584718519</v>
      </c>
      <c r="F305" s="2">
        <v>19.839856315718208</v>
      </c>
      <c r="G305" s="2">
        <v>19.881109489080973</v>
      </c>
      <c r="H305" s="2">
        <v>20.816821296257505</v>
      </c>
    </row>
    <row r="306" spans="1:8" x14ac:dyDescent="0.2">
      <c r="A306" s="16">
        <f>DATE(2021,11,3)</f>
        <v>44503</v>
      </c>
      <c r="B306" s="2">
        <v>4.8513079880695864</v>
      </c>
      <c r="C306" s="2">
        <v>3.7861071111258804</v>
      </c>
      <c r="D306" s="2">
        <v>5.0394183580561913</v>
      </c>
      <c r="E306" s="2">
        <v>18.822555333728761</v>
      </c>
      <c r="F306" s="2">
        <v>19.912251035599947</v>
      </c>
      <c r="G306" s="2">
        <v>19.953665384676377</v>
      </c>
      <c r="H306" s="2">
        <v>20.893045609394335</v>
      </c>
    </row>
    <row r="307" spans="1:8" x14ac:dyDescent="0.2">
      <c r="A307" s="16">
        <f>DATE(2021,11,4)</f>
        <v>44504</v>
      </c>
      <c r="B307" s="2">
        <v>4.431683691645194</v>
      </c>
      <c r="C307" s="2">
        <v>3.8164710630961052</v>
      </c>
      <c r="D307" s="2">
        <v>5.0742978052091381</v>
      </c>
      <c r="E307" s="2">
        <v>18.890765216039519</v>
      </c>
      <c r="F307" s="2">
        <v>19.984689488807341</v>
      </c>
      <c r="G307" s="2">
        <v>20.026265193428785</v>
      </c>
      <c r="H307" s="2">
        <v>20.969318013068939</v>
      </c>
    </row>
    <row r="308" spans="1:8" x14ac:dyDescent="0.2">
      <c r="A308" s="16">
        <f>DATE(2021,11,5)</f>
        <v>44505</v>
      </c>
      <c r="B308" s="2">
        <v>5.5182035017094622</v>
      </c>
      <c r="C308" s="2">
        <v>3.8468438984285092</v>
      </c>
      <c r="D308" s="2">
        <v>5.1091888344505287</v>
      </c>
      <c r="E308" s="2">
        <v>18.959014254115193</v>
      </c>
      <c r="F308" s="2">
        <v>20.057171701759536</v>
      </c>
      <c r="G308" s="2">
        <v>20.098908941915884</v>
      </c>
      <c r="H308" s="2">
        <v>21.045638537622072</v>
      </c>
    </row>
    <row r="309" spans="1:8" x14ac:dyDescent="0.2">
      <c r="A309" s="16">
        <f>DATE(2021,11,8)</f>
        <v>44508</v>
      </c>
      <c r="B309" s="2">
        <v>4.9069518280862923</v>
      </c>
      <c r="C309" s="2">
        <v>3.8772256197220356</v>
      </c>
      <c r="D309" s="2">
        <v>5.1440914496263312</v>
      </c>
      <c r="E309" s="2">
        <v>19.027302470433096</v>
      </c>
      <c r="F309" s="2">
        <v>20.12969770089159</v>
      </c>
      <c r="G309" s="2">
        <v>20.171596656731406</v>
      </c>
      <c r="H309" s="2">
        <v>21.122007213413575</v>
      </c>
    </row>
    <row r="310" spans="1:8" x14ac:dyDescent="0.2">
      <c r="A310" s="16">
        <f>DATE(2021,11,9)</f>
        <v>44509</v>
      </c>
      <c r="B310" s="2">
        <v>5.8521638327426517</v>
      </c>
      <c r="C310" s="2">
        <v>3.907616229576405</v>
      </c>
      <c r="D310" s="2">
        <v>5.1790056545837571</v>
      </c>
      <c r="E310" s="2">
        <v>19.095629887483433</v>
      </c>
      <c r="F310" s="2">
        <v>20.202267512654547</v>
      </c>
      <c r="G310" s="2">
        <v>20.244328364485177</v>
      </c>
      <c r="H310" s="2">
        <v>21.198424070822465</v>
      </c>
    </row>
    <row r="311" spans="1:8" x14ac:dyDescent="0.2">
      <c r="A311" s="16">
        <f>DATE(2021,11,10)</f>
        <v>44510</v>
      </c>
      <c r="B311" s="2">
        <v>5.5735349589463912</v>
      </c>
      <c r="C311" s="2">
        <v>3.9380157305920478</v>
      </c>
      <c r="D311" s="2">
        <v>5.2139314531713277</v>
      </c>
      <c r="E311" s="2">
        <v>19.163996527769299</v>
      </c>
      <c r="F311" s="2">
        <v>20.274881163515413</v>
      </c>
      <c r="G311" s="2">
        <v>20.317104091803117</v>
      </c>
      <c r="H311" s="2">
        <v>21.274889140246909</v>
      </c>
    </row>
    <row r="312" spans="1:8" x14ac:dyDescent="0.2">
      <c r="A312" s="16">
        <f>DATE(2021,11,11)</f>
        <v>44511</v>
      </c>
      <c r="B312" s="2">
        <v>7.1692109151383354</v>
      </c>
      <c r="C312" s="2">
        <v>3.9684241253702179</v>
      </c>
      <c r="D312" s="2">
        <v>5.2488688492388302</v>
      </c>
      <c r="E312" s="2">
        <v>19.232402413806749</v>
      </c>
      <c r="F312" s="2">
        <v>20.347538679957179</v>
      </c>
      <c r="G312" s="2">
        <v>20.389923865327319</v>
      </c>
      <c r="H312" s="2">
        <v>21.351402452104274</v>
      </c>
    </row>
    <row r="313" spans="1:8" x14ac:dyDescent="0.2">
      <c r="A313" s="16">
        <f>DATE(2021,11,12)</f>
        <v>44512</v>
      </c>
      <c r="B313" s="2">
        <v>6.687400094921081</v>
      </c>
      <c r="C313" s="2">
        <v>3.9988414165128772</v>
      </c>
      <c r="D313" s="2">
        <v>5.2838178466373176</v>
      </c>
      <c r="E313" s="2">
        <v>19.300847568124691</v>
      </c>
      <c r="F313" s="2">
        <v>20.420240088478824</v>
      </c>
      <c r="G313" s="2">
        <v>20.462787711715901</v>
      </c>
      <c r="H313" s="2">
        <v>21.427964036831071</v>
      </c>
    </row>
    <row r="314" spans="1:8" x14ac:dyDescent="0.2">
      <c r="A314" s="16">
        <f>DATE(2021,11,16)</f>
        <v>44516</v>
      </c>
      <c r="B314" s="2">
        <v>5.9050347496920175</v>
      </c>
      <c r="C314" s="2">
        <v>4.0292676066227884</v>
      </c>
      <c r="D314" s="2">
        <v>5.3187784492191525</v>
      </c>
      <c r="E314" s="2">
        <v>19.369332013265094</v>
      </c>
      <c r="F314" s="2">
        <v>20.492985415595435</v>
      </c>
      <c r="G314" s="2">
        <v>20.535695657643259</v>
      </c>
      <c r="H314" s="2">
        <v>21.504573924883097</v>
      </c>
    </row>
    <row r="315" spans="1:8" x14ac:dyDescent="0.2">
      <c r="A315" s="16">
        <f>DATE(2021,11,17)</f>
        <v>44517</v>
      </c>
      <c r="B315" s="2">
        <v>5.407797838486661</v>
      </c>
      <c r="C315" s="2">
        <v>4.0597026983034468</v>
      </c>
      <c r="D315" s="2">
        <v>5.3537506608379415</v>
      </c>
      <c r="E315" s="2">
        <v>19.437855771782743</v>
      </c>
      <c r="F315" s="2">
        <v>20.56577468783798</v>
      </c>
      <c r="G315" s="2">
        <v>20.608647729799799</v>
      </c>
      <c r="H315" s="2">
        <v>21.581232146735264</v>
      </c>
    </row>
    <row r="316" spans="1:8" x14ac:dyDescent="0.2">
      <c r="A316" s="16">
        <f>DATE(2021,11,18)</f>
        <v>44518</v>
      </c>
      <c r="B316" s="2">
        <v>4.5681105161192948</v>
      </c>
      <c r="C316" s="2">
        <v>4.0901466941591247</v>
      </c>
      <c r="D316" s="2">
        <v>5.3887344853486008</v>
      </c>
      <c r="E316" s="2">
        <v>19.506418866245401</v>
      </c>
      <c r="F316" s="2">
        <v>20.63860793175354</v>
      </c>
      <c r="G316" s="2">
        <v>20.681643954892138</v>
      </c>
      <c r="H316" s="2">
        <v>21.657938732881775</v>
      </c>
    </row>
    <row r="317" spans="1:8" x14ac:dyDescent="0.2">
      <c r="A317" s="16">
        <f>DATE(2021,11,19)</f>
        <v>44519</v>
      </c>
      <c r="B317" s="2">
        <v>4.6501920715849909</v>
      </c>
      <c r="C317" s="2">
        <v>4.1205995967948494</v>
      </c>
      <c r="D317" s="2">
        <v>5.4237299266073125</v>
      </c>
      <c r="E317" s="2">
        <v>19.575021319233809</v>
      </c>
      <c r="F317" s="2">
        <v>20.711485173905174</v>
      </c>
      <c r="G317" s="2">
        <v>20.754684359643051</v>
      </c>
      <c r="H317" s="2">
        <v>21.734693713836073</v>
      </c>
    </row>
    <row r="318" spans="1:8" x14ac:dyDescent="0.2">
      <c r="A318" s="16">
        <f>DATE(2021,11,22)</f>
        <v>44522</v>
      </c>
      <c r="B318" s="2">
        <v>3.7271802363445738</v>
      </c>
      <c r="C318" s="2">
        <v>4.1510614088164033</v>
      </c>
      <c r="D318" s="2">
        <v>5.4587369884715242</v>
      </c>
      <c r="E318" s="2">
        <v>19.643663153341695</v>
      </c>
      <c r="F318" s="2">
        <v>20.784406440872072</v>
      </c>
      <c r="G318" s="2">
        <v>20.827768970791507</v>
      </c>
      <c r="H318" s="2">
        <v>21.811497120130841</v>
      </c>
    </row>
    <row r="319" spans="1:8" x14ac:dyDescent="0.2">
      <c r="A319" s="16">
        <f>DATE(2021,11,23)</f>
        <v>44523</v>
      </c>
      <c r="B319" s="2">
        <v>4.0822231181560253</v>
      </c>
      <c r="C319" s="2">
        <v>4.1815321328303456</v>
      </c>
      <c r="D319" s="2">
        <v>5.4937556747999938</v>
      </c>
      <c r="E319" s="2">
        <v>19.712344391175641</v>
      </c>
      <c r="F319" s="2">
        <v>20.857371759249332</v>
      </c>
      <c r="G319" s="2">
        <v>20.900897815092566</v>
      </c>
      <c r="H319" s="2">
        <v>21.88834898231795</v>
      </c>
    </row>
    <row r="320" spans="1:8" x14ac:dyDescent="0.2">
      <c r="A320" s="16">
        <f>DATE(2021,11,24)</f>
        <v>44524</v>
      </c>
      <c r="B320" s="2">
        <v>4.6273680131044381</v>
      </c>
      <c r="C320" s="2">
        <v>4.2120117714440131</v>
      </c>
      <c r="D320" s="2">
        <v>5.5287859894527447</v>
      </c>
      <c r="E320" s="2">
        <v>19.781065055355395</v>
      </c>
      <c r="F320" s="2">
        <v>20.930381155648337</v>
      </c>
      <c r="G320" s="2">
        <v>20.974070919317644</v>
      </c>
      <c r="H320" s="2">
        <v>21.965249330968707</v>
      </c>
    </row>
    <row r="321" spans="1:8" x14ac:dyDescent="0.2">
      <c r="A321" s="16">
        <f>DATE(2021,11,25)</f>
        <v>44525</v>
      </c>
      <c r="B321" s="2">
        <v>4.9662808032299388</v>
      </c>
      <c r="C321" s="2">
        <v>4.2425003272654527</v>
      </c>
      <c r="D321" s="2">
        <v>5.5638279362910881</v>
      </c>
      <c r="E321" s="2">
        <v>19.849825168513501</v>
      </c>
      <c r="F321" s="2">
        <v>21.003434656696317</v>
      </c>
      <c r="G321" s="2">
        <v>21.047288310254196</v>
      </c>
      <c r="H321" s="2">
        <v>22.042198196673546</v>
      </c>
    </row>
    <row r="322" spans="1:8" x14ac:dyDescent="0.2">
      <c r="A322" s="16">
        <f>DATE(2021,11,26)</f>
        <v>44526</v>
      </c>
      <c r="B322" s="2">
        <v>5.5229649287399374</v>
      </c>
      <c r="C322" s="2">
        <v>4.2729978029035331</v>
      </c>
      <c r="D322" s="2">
        <v>5.5988815191776231</v>
      </c>
      <c r="E322" s="2">
        <v>19.918624753295621</v>
      </c>
      <c r="F322" s="2">
        <v>21.076532289036766</v>
      </c>
      <c r="G322" s="2">
        <v>21.12055001470603</v>
      </c>
      <c r="H322" s="2">
        <v>22.119195610042318</v>
      </c>
    </row>
    <row r="323" spans="1:8" x14ac:dyDescent="0.2">
      <c r="A323" s="16">
        <f>DATE(2021,11,29)</f>
        <v>44529</v>
      </c>
      <c r="B323" s="2">
        <v>5.2967095172166356</v>
      </c>
      <c r="C323" s="2">
        <v>4.3035042009678559</v>
      </c>
      <c r="D323" s="2">
        <v>5.6339467419762146</v>
      </c>
      <c r="E323" s="2">
        <v>19.987463832360319</v>
      </c>
      <c r="F323" s="2">
        <v>21.149674079329149</v>
      </c>
      <c r="G323" s="2">
        <v>21.193856059493044</v>
      </c>
      <c r="H323" s="2">
        <v>22.196241601704102</v>
      </c>
    </row>
    <row r="324" spans="1:8" x14ac:dyDescent="0.2">
      <c r="A324" s="16">
        <f>DATE(2021,11,30)</f>
        <v>44530</v>
      </c>
      <c r="B324" s="2">
        <v>5.8940787388320315</v>
      </c>
      <c r="C324" s="2">
        <v>4.3340195240687995</v>
      </c>
      <c r="D324" s="2">
        <v>5.6690236085520151</v>
      </c>
      <c r="E324" s="2">
        <v>20.05634242837926</v>
      </c>
      <c r="F324" s="2">
        <v>21.222860054249114</v>
      </c>
      <c r="G324" s="2">
        <v>21.267206471451459</v>
      </c>
      <c r="H324" s="2">
        <v>22.273336202307338</v>
      </c>
    </row>
    <row r="325" spans="1:8" x14ac:dyDescent="0.2">
      <c r="A325" s="16">
        <f>DATE(2021,12,1)</f>
        <v>44531</v>
      </c>
      <c r="B325" s="2">
        <v>6.1477726914975994</v>
      </c>
      <c r="C325" s="2">
        <v>4.3645437748174754</v>
      </c>
      <c r="D325" s="2">
        <v>5.7041121227714653</v>
      </c>
      <c r="E325" s="2">
        <v>20.113007525504891</v>
      </c>
      <c r="F325" s="2">
        <v>21.283717774776001</v>
      </c>
      <c r="G325" s="2">
        <v>21.328224271498474</v>
      </c>
      <c r="H325" s="2">
        <v>22.337999426809517</v>
      </c>
    </row>
    <row r="326" spans="1:8" x14ac:dyDescent="0.2">
      <c r="A326" s="16">
        <f>DATE(2021,12,2)</f>
        <v>44532</v>
      </c>
      <c r="B326" s="2">
        <v>6.8460104354081563</v>
      </c>
      <c r="C326" s="2">
        <v>4.3950769558257941</v>
      </c>
      <c r="D326" s="2">
        <v>5.7392122885022712</v>
      </c>
      <c r="E326" s="2">
        <v>20.169699367850026</v>
      </c>
      <c r="F326" s="2">
        <v>21.344606047808789</v>
      </c>
      <c r="G326" s="2">
        <v>21.389272773761125</v>
      </c>
      <c r="H326" s="2">
        <v>22.402696847913628</v>
      </c>
    </row>
    <row r="327" spans="1:8" x14ac:dyDescent="0.2">
      <c r="A327" s="16">
        <f>DATE(2021,12,3)</f>
        <v>44533</v>
      </c>
      <c r="B327" s="2">
        <v>8.2945388074952433</v>
      </c>
      <c r="C327" s="2">
        <v>4.4256190697064213</v>
      </c>
      <c r="D327" s="2">
        <v>5.7743241096134712</v>
      </c>
      <c r="E327" s="2">
        <v>20.226417968038103</v>
      </c>
      <c r="F327" s="2">
        <v>21.405524888685811</v>
      </c>
      <c r="G327" s="2">
        <v>21.450351993687789</v>
      </c>
      <c r="H327" s="2">
        <v>22.467428483704243</v>
      </c>
    </row>
    <row r="328" spans="1:8" x14ac:dyDescent="0.2">
      <c r="A328" s="16">
        <f>DATE(2021,12,6)</f>
        <v>44536</v>
      </c>
      <c r="B328" s="2">
        <v>8.5980181083145766</v>
      </c>
      <c r="C328" s="2">
        <v>4.4561701190727776</v>
      </c>
      <c r="D328" s="2">
        <v>5.8094475899753251</v>
      </c>
      <c r="E328" s="2">
        <v>20.283163338698461</v>
      </c>
      <c r="F328" s="2">
        <v>21.466474312753103</v>
      </c>
      <c r="G328" s="2">
        <v>21.51146194673461</v>
      </c>
      <c r="H328" s="2">
        <v>22.532194352275493</v>
      </c>
    </row>
    <row r="329" spans="1:8" x14ac:dyDescent="0.2">
      <c r="A329" s="16">
        <f>DATE(2021,12,7)</f>
        <v>44537</v>
      </c>
      <c r="B329" s="2">
        <v>8.4498983160747212</v>
      </c>
      <c r="C329" s="2">
        <v>4.4867301065390386</v>
      </c>
      <c r="D329" s="2">
        <v>5.8445827334594247</v>
      </c>
      <c r="E329" s="2">
        <v>20.339935492466442</v>
      </c>
      <c r="F329" s="2">
        <v>21.527454335364382</v>
      </c>
      <c r="G329" s="2">
        <v>21.572602648365535</v>
      </c>
      <c r="H329" s="2">
        <v>22.596994471731112</v>
      </c>
    </row>
    <row r="330" spans="1:8" x14ac:dyDescent="0.2">
      <c r="A330" s="16">
        <f>DATE(2021,12,8)</f>
        <v>44538</v>
      </c>
      <c r="B330" s="2">
        <v>8.6997564641412737</v>
      </c>
      <c r="C330" s="2">
        <v>4.5172990347201791</v>
      </c>
      <c r="D330" s="2">
        <v>5.8797295439386499</v>
      </c>
      <c r="E330" s="2">
        <v>20.396734441983309</v>
      </c>
      <c r="F330" s="2">
        <v>21.588464971881073</v>
      </c>
      <c r="G330" s="2">
        <v>21.63377411405223</v>
      </c>
      <c r="H330" s="2">
        <v>22.661828860184375</v>
      </c>
    </row>
    <row r="331" spans="1:8" x14ac:dyDescent="0.2">
      <c r="A331" s="16">
        <f>DATE(2021,12,9)</f>
        <v>44539</v>
      </c>
      <c r="B331" s="2">
        <v>7.7648870553942198</v>
      </c>
      <c r="C331" s="2">
        <v>4.5478769062319291</v>
      </c>
      <c r="D331" s="2">
        <v>5.9148880252871239</v>
      </c>
      <c r="E331" s="2">
        <v>20.453560199896391</v>
      </c>
      <c r="F331" s="2">
        <v>21.649506237672366</v>
      </c>
      <c r="G331" s="2">
        <v>21.694976359274243</v>
      </c>
      <c r="H331" s="2">
        <v>22.726697535758177</v>
      </c>
    </row>
    <row r="332" spans="1:8" x14ac:dyDescent="0.2">
      <c r="A332" s="16">
        <f>DATE(2021,12,10)</f>
        <v>44540</v>
      </c>
      <c r="B332" s="2">
        <v>8.0751800522105501</v>
      </c>
      <c r="C332" s="2">
        <v>4.5842065085653916</v>
      </c>
      <c r="D332" s="2">
        <v>5.9558762855092651</v>
      </c>
      <c r="E332" s="2">
        <v>20.510412778858878</v>
      </c>
      <c r="F332" s="2">
        <v>21.710578148115101</v>
      </c>
      <c r="G332" s="2">
        <v>21.756209399518834</v>
      </c>
      <c r="H332" s="2">
        <v>22.791600516584975</v>
      </c>
    </row>
    <row r="333" spans="1:8" x14ac:dyDescent="0.2">
      <c r="A333" s="16">
        <f>DATE(2021,12,13)</f>
        <v>44543</v>
      </c>
      <c r="B333" s="2">
        <v>7.8892396368241968</v>
      </c>
      <c r="C333" s="2">
        <v>4.6205487351629326</v>
      </c>
      <c r="D333" s="2">
        <v>5.9968804078779581</v>
      </c>
      <c r="E333" s="2">
        <v>20.567292191529951</v>
      </c>
      <c r="F333" s="2">
        <v>21.771680718593878</v>
      </c>
      <c r="G333" s="2">
        <v>21.817473250281072</v>
      </c>
      <c r="H333" s="2">
        <v>22.85653782080681</v>
      </c>
    </row>
    <row r="334" spans="1:8" x14ac:dyDescent="0.2">
      <c r="A334" s="16">
        <f>DATE(2021,12,14)</f>
        <v>44544</v>
      </c>
      <c r="B334" s="2">
        <v>8.3005813632856427</v>
      </c>
      <c r="C334" s="2">
        <v>4.6569035904113765</v>
      </c>
      <c r="D334" s="2">
        <v>6.037900398531737</v>
      </c>
      <c r="E334" s="2">
        <v>20.624198450574816</v>
      </c>
      <c r="F334" s="2">
        <v>21.832813964501007</v>
      </c>
      <c r="G334" s="2">
        <v>21.878767927063848</v>
      </c>
      <c r="H334" s="2">
        <v>22.921509466575319</v>
      </c>
    </row>
    <row r="335" spans="1:8" x14ac:dyDescent="0.2">
      <c r="A335" s="16">
        <f>DATE(2021,12,15)</f>
        <v>44545</v>
      </c>
      <c r="B335" s="2">
        <v>8.1753561873652245</v>
      </c>
      <c r="C335" s="2">
        <v>4.6932710786990794</v>
      </c>
      <c r="D335" s="2">
        <v>6.0789362636115118</v>
      </c>
      <c r="E335" s="2">
        <v>20.6811315686646</v>
      </c>
      <c r="F335" s="2">
        <v>21.893977901236529</v>
      </c>
      <c r="G335" s="2">
        <v>21.940093445377816</v>
      </c>
      <c r="H335" s="2">
        <v>22.986515472051728</v>
      </c>
    </row>
    <row r="336" spans="1:8" x14ac:dyDescent="0.2">
      <c r="A336" s="16">
        <f>DATE(2021,12,16)</f>
        <v>44546</v>
      </c>
      <c r="B336" s="2">
        <v>8.1142501626513717</v>
      </c>
      <c r="C336" s="2">
        <v>4.72965120441593</v>
      </c>
      <c r="D336" s="2">
        <v>6.1199880092605685</v>
      </c>
      <c r="E336" s="2">
        <v>20.738091558476459</v>
      </c>
      <c r="F336" s="2">
        <v>21.9551725442082</v>
      </c>
      <c r="G336" s="2">
        <v>22.00144982074146</v>
      </c>
      <c r="H336" s="2">
        <v>23.051555855406878</v>
      </c>
    </row>
    <row r="337" spans="1:8" x14ac:dyDescent="0.2">
      <c r="A337" s="16">
        <f>DATE(2021,12,17)</f>
        <v>44547</v>
      </c>
      <c r="B337" s="2">
        <v>8.3738545833269775</v>
      </c>
      <c r="C337" s="2">
        <v>4.7660439719533487</v>
      </c>
      <c r="D337" s="2">
        <v>6.1610556416245466</v>
      </c>
      <c r="E337" s="2">
        <v>20.795078432693504</v>
      </c>
      <c r="F337" s="2">
        <v>22.016397908831522</v>
      </c>
      <c r="G337" s="2">
        <v>22.062837068681063</v>
      </c>
      <c r="H337" s="2">
        <v>23.116630634821234</v>
      </c>
    </row>
    <row r="338" spans="1:8" x14ac:dyDescent="0.2">
      <c r="A338" s="16">
        <f>DATE(2021,12,20)</f>
        <v>44550</v>
      </c>
      <c r="B338" s="2">
        <v>8.7878753164280177</v>
      </c>
      <c r="C338" s="2">
        <v>4.802449385704266</v>
      </c>
      <c r="D338" s="2">
        <v>6.2021391668515058</v>
      </c>
      <c r="E338" s="2">
        <v>20.852092204004833</v>
      </c>
      <c r="F338" s="2">
        <v>22.077654010529745</v>
      </c>
      <c r="G338" s="2">
        <v>22.124255204730737</v>
      </c>
      <c r="H338" s="2">
        <v>23.181739828484861</v>
      </c>
    </row>
    <row r="339" spans="1:8" x14ac:dyDescent="0.2">
      <c r="A339" s="16">
        <f>DATE(2021,12,21)</f>
        <v>44551</v>
      </c>
      <c r="B339" s="2">
        <v>9.1591505768793482</v>
      </c>
      <c r="C339" s="2">
        <v>4.8388674500631446</v>
      </c>
      <c r="D339" s="2">
        <v>6.2432385910918597</v>
      </c>
      <c r="E339" s="2">
        <v>20.909132885105564</v>
      </c>
      <c r="F339" s="2">
        <v>22.138940864733868</v>
      </c>
      <c r="G339" s="2">
        <v>22.18570424443238</v>
      </c>
      <c r="H339" s="2">
        <v>23.246883454597423</v>
      </c>
    </row>
    <row r="340" spans="1:8" x14ac:dyDescent="0.2">
      <c r="A340" s="16">
        <f>DATE(2021,12,22)</f>
        <v>44552</v>
      </c>
      <c r="B340" s="2">
        <v>9.4540991282068507</v>
      </c>
      <c r="C340" s="2">
        <v>4.8752981694259789</v>
      </c>
      <c r="D340" s="2">
        <v>6.2843539204983978</v>
      </c>
      <c r="E340" s="2">
        <v>20.966200488696749</v>
      </c>
      <c r="F340" s="2">
        <v>22.200258486882607</v>
      </c>
      <c r="G340" s="2">
        <v>22.247184203335735</v>
      </c>
      <c r="H340" s="2">
        <v>23.312061531368268</v>
      </c>
    </row>
    <row r="341" spans="1:8" x14ac:dyDescent="0.2">
      <c r="A341" s="16">
        <f>DATE(2021,12,23)</f>
        <v>44553</v>
      </c>
      <c r="B341" s="2">
        <v>9.4543253953634174</v>
      </c>
      <c r="C341" s="2">
        <v>4.911741548190296</v>
      </c>
      <c r="D341" s="2">
        <v>6.3254851612263074</v>
      </c>
      <c r="E341" s="2">
        <v>21.023295027485521</v>
      </c>
      <c r="F341" s="2">
        <v>22.261606892422492</v>
      </c>
      <c r="G341" s="2">
        <v>22.308695096998377</v>
      </c>
      <c r="H341" s="2">
        <v>23.377274077016331</v>
      </c>
    </row>
    <row r="342" spans="1:8" x14ac:dyDescent="0.2">
      <c r="A342" s="16">
        <f>DATE(2021,12,24)</f>
        <v>44554</v>
      </c>
      <c r="B342" s="2">
        <v>9.4936872471292677</v>
      </c>
      <c r="C342" s="2">
        <v>4.9481975907551323</v>
      </c>
      <c r="D342" s="2">
        <v>6.3666323194331298</v>
      </c>
      <c r="E342" s="2">
        <v>21.080416514184861</v>
      </c>
      <c r="F342" s="2">
        <v>22.32298609680765</v>
      </c>
      <c r="G342" s="2">
        <v>22.370236940985635</v>
      </c>
      <c r="H342" s="2">
        <v>23.442521109770119</v>
      </c>
    </row>
    <row r="343" spans="1:8" x14ac:dyDescent="0.2">
      <c r="A343" s="16">
        <f>DATE(2021,12,27)</f>
        <v>44557</v>
      </c>
      <c r="B343" s="2">
        <v>9.4950648341521457</v>
      </c>
      <c r="C343" s="2">
        <v>4.984666301521079</v>
      </c>
      <c r="D343" s="2">
        <v>6.4077954012788263</v>
      </c>
      <c r="E343" s="2">
        <v>21.137564961513934</v>
      </c>
      <c r="F343" s="2">
        <v>22.384396115500181</v>
      </c>
      <c r="G343" s="2">
        <v>22.43180975087078</v>
      </c>
      <c r="H343" s="2">
        <v>23.507802647867937</v>
      </c>
    </row>
    <row r="344" spans="1:8" x14ac:dyDescent="0.2">
      <c r="A344" s="16">
        <f>DATE(2021,12,28)</f>
        <v>44558</v>
      </c>
      <c r="B344" s="2">
        <v>9.4354759344480907</v>
      </c>
      <c r="C344" s="2">
        <v>5.0211476848902148</v>
      </c>
      <c r="D344" s="2">
        <v>6.4489744129257121</v>
      </c>
      <c r="E344" s="2">
        <v>21.194740382197775</v>
      </c>
      <c r="F344" s="2">
        <v>22.445836963969825</v>
      </c>
      <c r="G344" s="2">
        <v>22.493413542234865</v>
      </c>
      <c r="H344" s="2">
        <v>23.573118709557605</v>
      </c>
    </row>
    <row r="345" spans="1:8" x14ac:dyDescent="0.2">
      <c r="A345" s="16">
        <f>DATE(2021,12,29)</f>
        <v>44559</v>
      </c>
      <c r="B345" s="2">
        <v>9.4246874217621013</v>
      </c>
      <c r="C345" s="2">
        <v>5.0576417452661948</v>
      </c>
      <c r="D345" s="2">
        <v>6.4901693605385216</v>
      </c>
      <c r="E345" s="2">
        <v>21.251942788967494</v>
      </c>
      <c r="F345" s="2">
        <v>22.507308657694079</v>
      </c>
      <c r="G345" s="2">
        <v>22.555048330666772</v>
      </c>
      <c r="H345" s="2">
        <v>23.638469313096632</v>
      </c>
    </row>
    <row r="346" spans="1:8" x14ac:dyDescent="0.2">
      <c r="A346" s="16">
        <f>DATE(2021,12,30)</f>
        <v>44560</v>
      </c>
      <c r="B346" s="2">
        <v>9.6620464897100522</v>
      </c>
      <c r="C346" s="2">
        <v>5.0941484870541842</v>
      </c>
      <c r="D346" s="2">
        <v>6.5313802502843474</v>
      </c>
      <c r="E346" s="2">
        <v>21.30917219456019</v>
      </c>
      <c r="F346" s="2">
        <v>22.56881121215828</v>
      </c>
      <c r="G346" s="2">
        <v>22.616714131763228</v>
      </c>
      <c r="H346" s="2">
        <v>23.703854476752205</v>
      </c>
    </row>
    <row r="347" spans="1:8" x14ac:dyDescent="0.2">
      <c r="A347" s="16">
        <f>DATE(2021,12,31)</f>
        <v>44561</v>
      </c>
      <c r="B347" s="2">
        <v>9.7706605535474491</v>
      </c>
      <c r="C347" s="2">
        <v>5.130667914660858</v>
      </c>
      <c r="D347" s="2">
        <v>6.5726070883326493</v>
      </c>
      <c r="E347" s="2">
        <v>21.366428611718955</v>
      </c>
      <c r="F347" s="2">
        <v>22.630344642855469</v>
      </c>
      <c r="G347" s="2">
        <v>22.678410961128836</v>
      </c>
      <c r="H347" s="2">
        <v>23.769274218801129</v>
      </c>
    </row>
    <row r="348" spans="1:8" x14ac:dyDescent="0.2">
      <c r="A348" s="16">
        <f>DATE(2022,1,3)</f>
        <v>44564</v>
      </c>
      <c r="B348" s="2">
        <v>9.5999991094814394</v>
      </c>
      <c r="C348" s="2">
        <v>5.1672000324944678</v>
      </c>
      <c r="D348" s="2">
        <v>6.6138498808553381</v>
      </c>
      <c r="E348" s="2">
        <v>21.423923953097511</v>
      </c>
      <c r="F348" s="2">
        <v>22.692123078356865</v>
      </c>
      <c r="G348" s="2">
        <v>22.740353031613679</v>
      </c>
      <c r="H348" s="2">
        <v>23.834944664966585</v>
      </c>
    </row>
    <row r="349" spans="1:8" x14ac:dyDescent="0.2">
      <c r="A349" s="16">
        <f>DATE(2022,1,4)</f>
        <v>44565</v>
      </c>
      <c r="B349" s="2">
        <v>10.178812233022082</v>
      </c>
      <c r="C349" s="2">
        <v>5.2037448449647528</v>
      </c>
      <c r="D349" s="2">
        <v>6.6551086340266519</v>
      </c>
      <c r="E349" s="2">
        <v>21.481446531944592</v>
      </c>
      <c r="F349" s="2">
        <v>22.753932636457684</v>
      </c>
      <c r="G349" s="2">
        <v>22.802326377528878</v>
      </c>
      <c r="H349" s="2">
        <v>23.900649955058583</v>
      </c>
    </row>
    <row r="350" spans="1:8" x14ac:dyDescent="0.2">
      <c r="A350" s="16">
        <f>DATE(2022,1,5)</f>
        <v>44566</v>
      </c>
      <c r="B350" s="2">
        <v>10.421196684437438</v>
      </c>
      <c r="C350" s="2">
        <v>5.2403023564830065</v>
      </c>
      <c r="D350" s="2">
        <v>6.6963833540232276</v>
      </c>
      <c r="E350" s="2">
        <v>21.538996361163498</v>
      </c>
      <c r="F350" s="2">
        <v>22.815773332836798</v>
      </c>
      <c r="G350" s="2">
        <v>22.864331014665805</v>
      </c>
      <c r="H350" s="2">
        <v>23.966390107564894</v>
      </c>
    </row>
    <row r="351" spans="1:8" x14ac:dyDescent="0.2">
      <c r="A351" s="16">
        <f>DATE(2022,1,6)</f>
        <v>44567</v>
      </c>
      <c r="B351" s="2">
        <v>10.375394129076176</v>
      </c>
      <c r="C351" s="2">
        <v>5.2768725714620768</v>
      </c>
      <c r="D351" s="2">
        <v>6.7376740470241234</v>
      </c>
      <c r="E351" s="2">
        <v>21.596573453663659</v>
      </c>
      <c r="F351" s="2">
        <v>22.87764518318096</v>
      </c>
      <c r="G351" s="2">
        <v>22.926366958823863</v>
      </c>
      <c r="H351" s="2">
        <v>24.032165140983075</v>
      </c>
    </row>
    <row r="352" spans="1:8" x14ac:dyDescent="0.2">
      <c r="A352" s="16">
        <f>DATE(2022,1,7)</f>
        <v>44568</v>
      </c>
      <c r="B352" s="2">
        <v>10.836197382653245</v>
      </c>
      <c r="C352" s="2">
        <v>5.3134554943162993</v>
      </c>
      <c r="D352" s="2">
        <v>6.7789807192107698</v>
      </c>
      <c r="E352" s="2">
        <v>21.654177822360587</v>
      </c>
      <c r="F352" s="2">
        <v>22.939548203184867</v>
      </c>
      <c r="G352" s="2">
        <v>22.988434225810405</v>
      </c>
      <c r="H352" s="2">
        <v>24.0979750738205</v>
      </c>
    </row>
    <row r="353" spans="1:8" x14ac:dyDescent="0.2">
      <c r="A353" s="16">
        <f>DATE(2022,1,10)</f>
        <v>44571</v>
      </c>
      <c r="B353" s="2">
        <v>11.349625871661241</v>
      </c>
      <c r="C353" s="2">
        <v>5.3500511294615638</v>
      </c>
      <c r="D353" s="2">
        <v>6.8203033767670007</v>
      </c>
      <c r="E353" s="2">
        <v>21.711809480175948</v>
      </c>
      <c r="F353" s="2">
        <v>23.001482408551087</v>
      </c>
      <c r="G353" s="2">
        <v>23.050532831440783</v>
      </c>
      <c r="H353" s="2">
        <v>24.163819924594375</v>
      </c>
    </row>
    <row r="354" spans="1:8" x14ac:dyDescent="0.2">
      <c r="A354" s="16">
        <f>DATE(2022,1,11)</f>
        <v>44572</v>
      </c>
      <c r="B354" s="2">
        <v>11.406081784196044</v>
      </c>
      <c r="C354" s="2">
        <v>5.3866594813152924</v>
      </c>
      <c r="D354" s="2">
        <v>6.8616420258790223</v>
      </c>
      <c r="E354" s="2">
        <v>21.76946844003751</v>
      </c>
      <c r="F354" s="2">
        <v>23.063447814990123</v>
      </c>
      <c r="G354" s="2">
        <v>23.11266279153832</v>
      </c>
      <c r="H354" s="2">
        <v>24.229699711831731</v>
      </c>
    </row>
    <row r="355" spans="1:8" x14ac:dyDescent="0.2">
      <c r="A355" s="16">
        <f>DATE(2022,1,12)</f>
        <v>44573</v>
      </c>
      <c r="B355" s="2">
        <v>11.513553512239726</v>
      </c>
      <c r="C355" s="2">
        <v>5.4232805542964613</v>
      </c>
      <c r="D355" s="2">
        <v>6.9029966727354397</v>
      </c>
      <c r="E355" s="2">
        <v>21.82715471487915</v>
      </c>
      <c r="F355" s="2">
        <v>23.125444438220356</v>
      </c>
      <c r="G355" s="2">
        <v>23.174824121934321</v>
      </c>
      <c r="H355" s="2">
        <v>24.295614454069426</v>
      </c>
    </row>
    <row r="356" spans="1:8" x14ac:dyDescent="0.2">
      <c r="A356" s="16">
        <f>DATE(2022,1,13)</f>
        <v>44574</v>
      </c>
      <c r="B356" s="2">
        <v>11.417670098471611</v>
      </c>
      <c r="C356" s="2">
        <v>5.4599143528255567</v>
      </c>
      <c r="D356" s="2">
        <v>6.9443673235272776</v>
      </c>
      <c r="E356" s="2">
        <v>21.884868317640894</v>
      </c>
      <c r="F356" s="2">
        <v>23.187472293968138</v>
      </c>
      <c r="G356" s="2">
        <v>23.237016838468104</v>
      </c>
      <c r="H356" s="2">
        <v>24.361564169854134</v>
      </c>
    </row>
    <row r="357" spans="1:8" x14ac:dyDescent="0.2">
      <c r="A357" s="16">
        <f>DATE(2022,1,14)</f>
        <v>44575</v>
      </c>
      <c r="B357" s="2">
        <v>11.576301299537128</v>
      </c>
      <c r="C357" s="2">
        <v>5.4965608813246192</v>
      </c>
      <c r="D357" s="2">
        <v>6.9857539844479177</v>
      </c>
      <c r="E357" s="2">
        <v>21.942609261268895</v>
      </c>
      <c r="F357" s="2">
        <v>23.249531397967704</v>
      </c>
      <c r="G357" s="2">
        <v>23.299240956986967</v>
      </c>
      <c r="H357" s="2">
        <v>24.427548877742389</v>
      </c>
    </row>
    <row r="358" spans="1:8" x14ac:dyDescent="0.2">
      <c r="A358" s="16">
        <f>DATE(2022,1,17)</f>
        <v>44578</v>
      </c>
      <c r="B358" s="2">
        <v>11.890797439961975</v>
      </c>
      <c r="C358" s="2">
        <v>5.5332201442171991</v>
      </c>
      <c r="D358" s="2">
        <v>7.0271566616931569</v>
      </c>
      <c r="E358" s="2">
        <v>22.000377558715424</v>
      </c>
      <c r="F358" s="2">
        <v>23.311621765961199</v>
      </c>
      <c r="G358" s="2">
        <v>23.361496493346198</v>
      </c>
      <c r="H358" s="2">
        <v>24.493568596300541</v>
      </c>
    </row>
    <row r="359" spans="1:8" x14ac:dyDescent="0.2">
      <c r="A359" s="16">
        <f>DATE(2022,1,18)</f>
        <v>44579</v>
      </c>
      <c r="B359" s="2">
        <v>11.921950391160596</v>
      </c>
      <c r="C359" s="2">
        <v>5.5698921459284234</v>
      </c>
      <c r="D359" s="2">
        <v>7.0685753614612157</v>
      </c>
      <c r="E359" s="2">
        <v>22.058173222938926</v>
      </c>
      <c r="F359" s="2">
        <v>23.373743413698779</v>
      </c>
      <c r="G359" s="2">
        <v>23.423783463409166</v>
      </c>
      <c r="H359" s="2">
        <v>24.559623344104885</v>
      </c>
    </row>
    <row r="360" spans="1:8" x14ac:dyDescent="0.2">
      <c r="A360" s="16">
        <f>DATE(2022,1,19)</f>
        <v>44580</v>
      </c>
      <c r="B360" s="2">
        <v>11.98081315867079</v>
      </c>
      <c r="C360" s="2">
        <v>5.6065768908849289</v>
      </c>
      <c r="D360" s="2">
        <v>7.1100100899526666</v>
      </c>
      <c r="E360" s="2">
        <v>22.11599626690397</v>
      </c>
      <c r="F360" s="2">
        <v>23.435896356938457</v>
      </c>
      <c r="G360" s="2">
        <v>23.486101883047159</v>
      </c>
      <c r="H360" s="2">
        <v>24.625713139741467</v>
      </c>
    </row>
    <row r="361" spans="1:8" x14ac:dyDescent="0.2">
      <c r="A361" s="16">
        <f>DATE(2022,1,20)</f>
        <v>44581</v>
      </c>
      <c r="B361" s="2">
        <v>12.098023051745765</v>
      </c>
      <c r="C361" s="2">
        <v>5.6432743835148846</v>
      </c>
      <c r="D361" s="2">
        <v>7.151460853370506</v>
      </c>
      <c r="E361" s="2">
        <v>22.173846703581223</v>
      </c>
      <c r="F361" s="2">
        <v>23.498080611446206</v>
      </c>
      <c r="G361" s="2">
        <v>23.548451768139511</v>
      </c>
      <c r="H361" s="2">
        <v>24.691838001806254</v>
      </c>
    </row>
    <row r="362" spans="1:8" x14ac:dyDescent="0.2">
      <c r="A362" s="16">
        <f>DATE(2022,1,21)</f>
        <v>44582</v>
      </c>
      <c r="B362" s="2">
        <v>12.137020237811491</v>
      </c>
      <c r="C362" s="2">
        <v>5.679984628248036</v>
      </c>
      <c r="D362" s="2">
        <v>7.1929276579201451</v>
      </c>
      <c r="E362" s="2">
        <v>22.23172454594755</v>
      </c>
      <c r="F362" s="2">
        <v>23.560296192995931</v>
      </c>
      <c r="G362" s="2">
        <v>23.610833134573593</v>
      </c>
      <c r="H362" s="2">
        <v>24.757997948905029</v>
      </c>
    </row>
    <row r="363" spans="1:8" x14ac:dyDescent="0.2">
      <c r="A363" s="16">
        <f>DATE(2022,1,24)</f>
        <v>44585</v>
      </c>
      <c r="B363" s="2">
        <v>12.236935878684042</v>
      </c>
      <c r="C363" s="2">
        <v>5.7167076295156161</v>
      </c>
      <c r="D363" s="2">
        <v>7.2344105098093747</v>
      </c>
      <c r="E363" s="2">
        <v>22.289629806985943</v>
      </c>
      <c r="F363" s="2">
        <v>23.622543117369531</v>
      </c>
      <c r="G363" s="2">
        <v>23.673245998244763</v>
      </c>
      <c r="H363" s="2">
        <v>24.824192999653505</v>
      </c>
    </row>
    <row r="364" spans="1:8" x14ac:dyDescent="0.2">
      <c r="A364" s="16">
        <f>DATE(2022,1,25)</f>
        <v>44586</v>
      </c>
      <c r="B364" s="2">
        <v>12.378506632559748</v>
      </c>
      <c r="C364" s="2">
        <v>5.7534433917504568</v>
      </c>
      <c r="D364" s="2">
        <v>7.2759094152483828</v>
      </c>
      <c r="E364" s="2">
        <v>22.347562499685527</v>
      </c>
      <c r="F364" s="2">
        <v>23.684821400356814</v>
      </c>
      <c r="G364" s="2">
        <v>23.735690375056429</v>
      </c>
      <c r="H364" s="2">
        <v>24.890423172677224</v>
      </c>
    </row>
    <row r="365" spans="1:8" x14ac:dyDescent="0.2">
      <c r="A365" s="16">
        <f>DATE(2022,1,26)</f>
        <v>44587</v>
      </c>
      <c r="B365" s="2">
        <v>12.202655067811262</v>
      </c>
      <c r="C365" s="2">
        <v>5.7901919193868778</v>
      </c>
      <c r="D365" s="2">
        <v>7.3174243804497774</v>
      </c>
      <c r="E365" s="2">
        <v>22.405522637041607</v>
      </c>
      <c r="F365" s="2">
        <v>23.747131057755546</v>
      </c>
      <c r="G365" s="2">
        <v>23.798166280920022</v>
      </c>
      <c r="H365" s="2">
        <v>24.956688486611633</v>
      </c>
    </row>
    <row r="366" spans="1:8" x14ac:dyDescent="0.2">
      <c r="A366" s="16">
        <f>DATE(2022,1,27)</f>
        <v>44588</v>
      </c>
      <c r="B366" s="2">
        <v>12.100787954884829</v>
      </c>
      <c r="C366" s="2">
        <v>5.826953216860753</v>
      </c>
      <c r="D366" s="2">
        <v>7.3589554116285649</v>
      </c>
      <c r="E366" s="2">
        <v>22.46351023205564</v>
      </c>
      <c r="F366" s="2">
        <v>23.809472105371434</v>
      </c>
      <c r="G366" s="2">
        <v>23.860673731755021</v>
      </c>
      <c r="H366" s="2">
        <v>25.022988960102065</v>
      </c>
    </row>
    <row r="367" spans="1:8" x14ac:dyDescent="0.2">
      <c r="A367" s="16">
        <f>DATE(2022,1,28)</f>
        <v>44589</v>
      </c>
      <c r="B367" s="2">
        <v>12.117796951824401</v>
      </c>
      <c r="C367" s="2">
        <v>5.8637272886095326</v>
      </c>
      <c r="D367" s="2">
        <v>7.4005025150021719</v>
      </c>
      <c r="E367" s="2">
        <v>22.521525297735234</v>
      </c>
      <c r="F367" s="2">
        <v>23.871844559018207</v>
      </c>
      <c r="G367" s="2">
        <v>23.923212743488921</v>
      </c>
      <c r="H367" s="2">
        <v>25.089324611803754</v>
      </c>
    </row>
    <row r="368" spans="1:8" x14ac:dyDescent="0.2">
      <c r="A368" s="16">
        <f>DATE(2022,1,31)</f>
        <v>44592</v>
      </c>
      <c r="B368" s="2">
        <v>11.887134085733098</v>
      </c>
      <c r="C368" s="2">
        <v>5.9005141390721549</v>
      </c>
      <c r="D368" s="2">
        <v>7.4420656967904009</v>
      </c>
      <c r="E368" s="2">
        <v>22.579567847094161</v>
      </c>
      <c r="F368" s="2">
        <v>23.934248434517503</v>
      </c>
      <c r="G368" s="2">
        <v>23.985783332057252</v>
      </c>
      <c r="H368" s="2">
        <v>25.155695460381832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11.887134085732921</v>
      </c>
      <c r="D3" s="5">
        <v>1.9280867232763788</v>
      </c>
    </row>
    <row r="4" spans="1:4" x14ac:dyDescent="0.2">
      <c r="A4" s="7"/>
      <c r="B4" s="3" t="s">
        <v>2</v>
      </c>
      <c r="C4" s="4">
        <v>5.9005141390719551</v>
      </c>
      <c r="D4" s="5">
        <v>0.73227559539161824</v>
      </c>
    </row>
    <row r="5" spans="1:4" x14ac:dyDescent="0.2">
      <c r="A5" s="8"/>
      <c r="B5" s="3" t="s">
        <v>3</v>
      </c>
      <c r="C5" s="4">
        <v>7.4420656967904009</v>
      </c>
      <c r="D5" s="5">
        <v>0.81583685734278877</v>
      </c>
    </row>
    <row r="6" spans="1:4" x14ac:dyDescent="0.2">
      <c r="A6" s="9"/>
      <c r="B6" s="3" t="s">
        <v>4</v>
      </c>
      <c r="C6" s="4">
        <v>22.579567847094161</v>
      </c>
      <c r="D6" s="5">
        <v>0.99956738387378952</v>
      </c>
    </row>
    <row r="7" spans="1:4" x14ac:dyDescent="0.2">
      <c r="A7" s="10"/>
      <c r="B7" s="3" t="s">
        <v>5</v>
      </c>
      <c r="C7" s="4">
        <v>23.934248434517503</v>
      </c>
      <c r="D7" s="5">
        <v>1.0632798883991601</v>
      </c>
    </row>
    <row r="8" spans="1:4" x14ac:dyDescent="0.2">
      <c r="A8" s="11"/>
      <c r="B8" s="3" t="s">
        <v>6</v>
      </c>
      <c r="C8" s="4">
        <v>23.985783332057252</v>
      </c>
      <c r="D8" s="5">
        <v>1.0656906628361051</v>
      </c>
    </row>
    <row r="9" spans="1:4" x14ac:dyDescent="0.2">
      <c r="A9" s="12"/>
      <c r="B9" s="3" t="s">
        <v>7</v>
      </c>
      <c r="C9" s="4">
        <v>25.155695460381832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2022-02-17T18:43:11Z</dcterms:created>
  <dcterms:modified xsi:type="dcterms:W3CDTF">2022-02-17T20:32:28Z</dcterms:modified>
</cp:coreProperties>
</file>