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ilson\Desktop\Retorno\del\"/>
    </mc:Choice>
  </mc:AlternateContent>
  <xr:revisionPtr revIDLastSave="0" documentId="13_ncr:1_{7B42002D-23F8-4637-9BF3-5CBFB8DDDCC2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Dados" sheetId="1" r:id="rId1"/>
    <sheet name="Gráfico" sheetId="2" r:id="rId2"/>
  </sheets>
  <calcPr calcId="191029"/>
</workbook>
</file>

<file path=xl/calcChain.xml><?xml version="1.0" encoding="utf-8"?>
<calcChain xmlns="http://schemas.openxmlformats.org/spreadsheetml/2006/main">
  <c r="A369" i="1" l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<sst xmlns="http://schemas.openxmlformats.org/spreadsheetml/2006/main" count="19" uniqueCount="12">
  <si>
    <t/>
  </si>
  <si>
    <t>IBIUNA HEDGE STH FIC MULTIMERCADO</t>
  </si>
  <si>
    <t>CDI</t>
  </si>
  <si>
    <t>CDI +1,00%</t>
  </si>
  <si>
    <t>Índice INPC +4,00%</t>
  </si>
  <si>
    <t>Índice INPC +4,79%</t>
  </si>
  <si>
    <t>Índice INPC +4,82%</t>
  </si>
  <si>
    <t>Índice INPC +5,500%</t>
  </si>
  <si>
    <t>Retorno acumulado - 15/08/2020 até 31/01/2022 (diária)</t>
  </si>
  <si>
    <t>Ativo</t>
  </si>
  <si>
    <t>Retorno</t>
  </si>
  <si>
    <t>Retorno YTD*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</si>
</sst>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,##0.0\ \%"/>
    <numFmt numFmtId="166" formatCode="#,##0.00\ \%"/>
  </numFmts>
  <fonts count="2" x14ac:knownFonts="1">
    <font>
      <sz val="9"/>
      <color indexed="8"/>
      <name val="Calibri"/>
      <family val="2"/>
      <scheme val="minor"/>
    </font>
    <font>
      <b/>
      <sz val="9"/>
      <color indexed="9"/>
      <name val="Verdana"/>
    </font>
  </fonts>
  <fills count="10">
    <fill>
      <patternFill patternType="none"/>
    </fill>
    <fill>
      <patternFill patternType="gray125"/>
    </fill>
    <fill>
      <patternFill patternType="solid">
        <fgColor rgb="FF4E80A6"/>
        <bgColor rgb="FF4E80A6"/>
      </patternFill>
    </fill>
    <fill>
      <patternFill patternType="solid">
        <fgColor rgb="FF4F94EF"/>
        <bgColor rgb="FF4F94EF"/>
      </patternFill>
    </fill>
    <fill>
      <patternFill patternType="solid">
        <fgColor rgb="FFA2A2A2"/>
        <bgColor rgb="FFA2A2A2"/>
      </patternFill>
    </fill>
    <fill>
      <patternFill patternType="solid">
        <fgColor rgb="FFFF6A6A"/>
        <bgColor rgb="FFFF6A6A"/>
      </patternFill>
    </fill>
    <fill>
      <patternFill patternType="solid">
        <fgColor rgb="FFF0C484"/>
        <bgColor rgb="FFF0C484"/>
      </patternFill>
    </fill>
    <fill>
      <patternFill patternType="solid">
        <fgColor rgb="FF96D7FA"/>
        <bgColor rgb="FF96D7FA"/>
      </patternFill>
    </fill>
    <fill>
      <patternFill patternType="solid">
        <fgColor rgb="FF6DBA82"/>
        <bgColor rgb="FF6DBA82"/>
      </patternFill>
    </fill>
    <fill>
      <patternFill patternType="solid">
        <fgColor rgb="FFC3C6D5"/>
        <bgColor rgb="FFC3C6D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top" wrapText="1"/>
    </xf>
    <xf numFmtId="165" fontId="0" fillId="0" borderId="0" xfId="0" applyNumberFormat="1" applyAlignment="1">
      <alignment horizontal="center"/>
    </xf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2" borderId="0" xfId="0" applyFont="1" applyFill="1" applyAlignment="1">
      <alignment horizontal="center" vertical="top" wrapText="1"/>
    </xf>
    <xf numFmtId="0" fontId="0" fillId="0" borderId="0" xfId="0"/>
    <xf numFmtId="14" fontId="1" fillId="2" borderId="0" xfId="0" applyNumberFormat="1" applyFont="1" applyFill="1" applyAlignment="1">
      <alignment horizontal="center" vertical="top" wrapText="1"/>
    </xf>
    <xf numFmtId="14" fontId="0" fillId="0" borderId="0" xfId="0" applyNumberFormat="1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4</xdr:col>
      <xdr:colOff>0</xdr:colOff>
      <xdr:row>36</xdr:row>
      <xdr:rowOff>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036289" cy="476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9"/>
  <sheetViews>
    <sheetView tabSelected="1" workbookViewId="0">
      <selection sqref="A1:A1048576"/>
    </sheetView>
  </sheetViews>
  <sheetFormatPr defaultRowHeight="12" x14ac:dyDescent="0.2"/>
  <cols>
    <col min="1" max="1" width="10.83203125" style="17" bestFit="1" customWidth="1"/>
    <col min="2" max="9" width="20.33203125" customWidth="1"/>
  </cols>
  <sheetData>
    <row r="1" spans="1:8" ht="33.75" x14ac:dyDescent="0.2">
      <c r="A1" s="1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16">
        <f>DATE(2020,8,14)</f>
        <v>44057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 x14ac:dyDescent="0.2">
      <c r="A3" s="16">
        <f>DATE(2020,8,17)</f>
        <v>44060</v>
      </c>
      <c r="B3" s="2">
        <v>0.3369369892220142</v>
      </c>
      <c r="C3" s="2">
        <v>7.4692290285005569E-3</v>
      </c>
      <c r="D3" s="2">
        <v>1.1418145905484067E-2</v>
      </c>
      <c r="E3" s="2">
        <v>3.2681188055616595E-2</v>
      </c>
      <c r="F3" s="2">
        <v>3.5685170253785259E-2</v>
      </c>
      <c r="G3" s="2">
        <v>3.5798800490738358E-2</v>
      </c>
      <c r="H3" s="2">
        <v>3.8365767719139576E-2</v>
      </c>
    </row>
    <row r="4" spans="1:8" x14ac:dyDescent="0.2">
      <c r="A4" s="16">
        <f>DATE(2020,8,18)</f>
        <v>44061</v>
      </c>
      <c r="B4" s="2">
        <v>0.48453856096783993</v>
      </c>
      <c r="C4" s="2">
        <v>1.4939015950821144E-2</v>
      </c>
      <c r="D4" s="2">
        <v>2.2837595551528089E-2</v>
      </c>
      <c r="E4" s="2">
        <v>6.5373056711770516E-2</v>
      </c>
      <c r="F4" s="2">
        <v>7.1383074821329551E-2</v>
      </c>
      <c r="G4" s="2">
        <v>7.1610416522638332E-2</v>
      </c>
      <c r="H4" s="2">
        <v>7.6746254759596511E-2</v>
      </c>
    </row>
    <row r="5" spans="1:8" x14ac:dyDescent="0.2">
      <c r="A5" s="16">
        <f>DATE(2020,8,19)</f>
        <v>44062</v>
      </c>
      <c r="B5" s="2">
        <v>0.37446690679676653</v>
      </c>
      <c r="C5" s="2">
        <v>2.2409360808639534E-2</v>
      </c>
      <c r="D5" s="2">
        <v>3.4258349086990769E-2</v>
      </c>
      <c r="E5" s="2">
        <v>9.807560945898075E-2</v>
      </c>
      <c r="F5" s="2">
        <v>0.10709371824688674</v>
      </c>
      <c r="G5" s="2">
        <v>0.10743485268351893</v>
      </c>
      <c r="H5" s="2">
        <v>0.11514146676856463</v>
      </c>
    </row>
    <row r="6" spans="1:8" x14ac:dyDescent="0.2">
      <c r="A6" s="16">
        <f>DATE(2020,8,20)</f>
        <v>44063</v>
      </c>
      <c r="B6" s="2">
        <v>0.45515634059045679</v>
      </c>
      <c r="C6" s="2">
        <v>2.9880263643633501E-2</v>
      </c>
      <c r="D6" s="2">
        <v>4.5680406660753015E-2</v>
      </c>
      <c r="E6" s="2">
        <v>0.13078884978896532</v>
      </c>
      <c r="F6" s="2">
        <v>0.14281710507635381</v>
      </c>
      <c r="G6" s="2">
        <v>0.1432721135628201</v>
      </c>
      <c r="H6" s="2">
        <v>0.15355140939539158</v>
      </c>
    </row>
    <row r="7" spans="1:8" x14ac:dyDescent="0.2">
      <c r="A7" s="16">
        <f>DATE(2020,8,21)</f>
        <v>44064</v>
      </c>
      <c r="B7" s="2">
        <v>0.32349228067527491</v>
      </c>
      <c r="C7" s="2">
        <v>3.7351724497480809E-2</v>
      </c>
      <c r="D7" s="2">
        <v>5.7103768421740142E-2</v>
      </c>
      <c r="E7" s="2">
        <v>0.16351278119453028</v>
      </c>
      <c r="F7" s="2">
        <v>0.17855323985722649</v>
      </c>
      <c r="G7" s="2">
        <v>0.17912220375164711</v>
      </c>
      <c r="H7" s="2">
        <v>0.19197608829157886</v>
      </c>
    </row>
    <row r="8" spans="1:8" x14ac:dyDescent="0.2">
      <c r="A8" s="16">
        <f>DATE(2020,8,24)</f>
        <v>44067</v>
      </c>
      <c r="B8" s="2">
        <v>0.38511097409292816</v>
      </c>
      <c r="C8" s="2">
        <v>4.4823743411814831E-2</v>
      </c>
      <c r="D8" s="2">
        <v>6.852843451878865E-2</v>
      </c>
      <c r="E8" s="2">
        <v>0.19624740716965849</v>
      </c>
      <c r="F8" s="2">
        <v>0.21430212713864361</v>
      </c>
      <c r="G8" s="2">
        <v>0.21498512784274837</v>
      </c>
      <c r="H8" s="2">
        <v>0.2304155091108262</v>
      </c>
    </row>
    <row r="9" spans="1:8" x14ac:dyDescent="0.2">
      <c r="A9" s="16">
        <f>DATE(2020,8,25)</f>
        <v>44068</v>
      </c>
      <c r="B9" s="2">
        <v>0.20692491056355511</v>
      </c>
      <c r="C9" s="2">
        <v>5.229632042837995E-2</v>
      </c>
      <c r="D9" s="2">
        <v>7.9954405100912673E-2</v>
      </c>
      <c r="E9" s="2">
        <v>0.22899273120948749</v>
      </c>
      <c r="F9" s="2">
        <v>0.25006377147138714</v>
      </c>
      <c r="G9" s="2">
        <v>0.2508608904305154</v>
      </c>
      <c r="H9" s="2">
        <v>0.26886967750900936</v>
      </c>
    </row>
    <row r="10" spans="1:8" x14ac:dyDescent="0.2">
      <c r="A10" s="16">
        <f>DATE(2020,8,26)</f>
        <v>44069</v>
      </c>
      <c r="B10" s="2">
        <v>0.48540529699743212</v>
      </c>
      <c r="C10" s="2">
        <v>5.9769455588831732E-2</v>
      </c>
      <c r="D10" s="2">
        <v>9.1381680317037528E-2</v>
      </c>
      <c r="E10" s="2">
        <v>0.26174875681022058</v>
      </c>
      <c r="F10" s="2">
        <v>0.28583817740777118</v>
      </c>
      <c r="G10" s="2">
        <v>0.28674949611093847</v>
      </c>
      <c r="H10" s="2">
        <v>0.30733859914409134</v>
      </c>
    </row>
    <row r="11" spans="1:8" x14ac:dyDescent="0.2">
      <c r="A11" s="16">
        <f>DATE(2020,8,27)</f>
        <v>44070</v>
      </c>
      <c r="B11" s="2">
        <v>0.3113749004338473</v>
      </c>
      <c r="C11" s="2">
        <v>6.7243148934870156E-2</v>
      </c>
      <c r="D11" s="2">
        <v>0.10281026031611074</v>
      </c>
      <c r="E11" s="2">
        <v>0.29451548746928236</v>
      </c>
      <c r="F11" s="2">
        <v>0.32162534950181954</v>
      </c>
      <c r="G11" s="2">
        <v>0.32265094948169537</v>
      </c>
      <c r="H11" s="2">
        <v>0.34582227967629997</v>
      </c>
    </row>
    <row r="12" spans="1:8" x14ac:dyDescent="0.2">
      <c r="A12" s="16">
        <f>DATE(2020,8,28)</f>
        <v>44071</v>
      </c>
      <c r="B12" s="2">
        <v>0.62439588596094886</v>
      </c>
      <c r="C12" s="2">
        <v>7.4717400508172993E-2</v>
      </c>
      <c r="D12" s="2">
        <v>0.11424014524712423</v>
      </c>
      <c r="E12" s="2">
        <v>0.32729292668518539</v>
      </c>
      <c r="F12" s="2">
        <v>0.35742529230913256</v>
      </c>
      <c r="G12" s="2">
        <v>0.35856525514210702</v>
      </c>
      <c r="H12" s="2">
        <v>0.38432072476795032</v>
      </c>
    </row>
    <row r="13" spans="1:8" x14ac:dyDescent="0.2">
      <c r="A13" s="16">
        <f>DATE(2020,8,31)</f>
        <v>44074</v>
      </c>
      <c r="B13" s="2">
        <v>0.60014361896809643</v>
      </c>
      <c r="C13" s="2">
        <v>8.219221035044022E-2</v>
      </c>
      <c r="D13" s="2">
        <v>0.12567133525906993</v>
      </c>
      <c r="E13" s="2">
        <v>0.36008107795768574</v>
      </c>
      <c r="F13" s="2">
        <v>0.39323801038702028</v>
      </c>
      <c r="G13" s="2">
        <v>0.39449241769318188</v>
      </c>
      <c r="H13" s="2">
        <v>0.4228339400836667</v>
      </c>
    </row>
    <row r="14" spans="1:8" x14ac:dyDescent="0.2">
      <c r="A14" s="16">
        <f>DATE(2020,9,1)</f>
        <v>44075</v>
      </c>
      <c r="B14" s="2">
        <v>0.78776423556941033</v>
      </c>
      <c r="C14" s="2">
        <v>8.9667578503371814E-2</v>
      </c>
      <c r="D14" s="2">
        <v>0.13710383050098418</v>
      </c>
      <c r="E14" s="2">
        <v>0.41711502197041561</v>
      </c>
      <c r="F14" s="2">
        <v>0.45330732027444309</v>
      </c>
      <c r="G14" s="2">
        <v>0.45467658418136825</v>
      </c>
      <c r="H14" s="2">
        <v>0.48561354018545888</v>
      </c>
    </row>
    <row r="15" spans="1:8" x14ac:dyDescent="0.2">
      <c r="A15" s="16">
        <f>DATE(2020,9,2)</f>
        <v>44076</v>
      </c>
      <c r="B15" s="2">
        <v>0.78718382742866133</v>
      </c>
      <c r="C15" s="2">
        <v>9.7143505008667752E-2</v>
      </c>
      <c r="D15" s="2">
        <v>0.14853763112188112</v>
      </c>
      <c r="E15" s="2">
        <v>0.47418137798136423</v>
      </c>
      <c r="F15" s="2">
        <v>0.51341257204462476</v>
      </c>
      <c r="G15" s="2">
        <v>0.51489682967955641</v>
      </c>
      <c r="H15" s="2">
        <v>0.54843238712021236</v>
      </c>
    </row>
    <row r="16" spans="1:8" x14ac:dyDescent="0.2">
      <c r="A16" s="16">
        <f>DATE(2020,9,3)</f>
        <v>44077</v>
      </c>
      <c r="B16" s="2">
        <v>0.57066520377562213</v>
      </c>
      <c r="C16" s="2">
        <v>0.10461998990805021</v>
      </c>
      <c r="D16" s="2">
        <v>0.15997273727081929</v>
      </c>
      <c r="E16" s="2">
        <v>0.53128016441006398</v>
      </c>
      <c r="F16" s="2">
        <v>0.57355378720305161</v>
      </c>
      <c r="G16" s="2">
        <v>0.57515317581626757</v>
      </c>
      <c r="H16" s="2">
        <v>0.61129050542316765</v>
      </c>
    </row>
    <row r="17" spans="1:8" x14ac:dyDescent="0.2">
      <c r="A17" s="16">
        <f>DATE(2020,9,4)</f>
        <v>44078</v>
      </c>
      <c r="B17" s="2">
        <v>0.57008952712405137</v>
      </c>
      <c r="C17" s="2">
        <v>0.11209703324319698</v>
      </c>
      <c r="D17" s="2">
        <v>0.17140914909685723</v>
      </c>
      <c r="E17" s="2">
        <v>0.5884113996864837</v>
      </c>
      <c r="F17" s="2">
        <v>0.63373098726804411</v>
      </c>
      <c r="G17" s="2">
        <v>0.63544564423301253</v>
      </c>
      <c r="H17" s="2">
        <v>0.67418791964495295</v>
      </c>
    </row>
    <row r="18" spans="1:8" x14ac:dyDescent="0.2">
      <c r="A18" s="16">
        <f>DATE(2020,9,8)</f>
        <v>44082</v>
      </c>
      <c r="B18" s="2">
        <v>4.7209488995192395E-2</v>
      </c>
      <c r="C18" s="2">
        <v>0.11957463505585242</v>
      </c>
      <c r="D18" s="2">
        <v>0.18284686674907569</v>
      </c>
      <c r="E18" s="2">
        <v>0.64557510225107251</v>
      </c>
      <c r="F18" s="2">
        <v>0.6939441937708235</v>
      </c>
      <c r="G18" s="2">
        <v>0.6957742565842473</v>
      </c>
      <c r="H18" s="2">
        <v>0.73712465435151753</v>
      </c>
    </row>
    <row r="19" spans="1:8" x14ac:dyDescent="0.2">
      <c r="A19" s="16">
        <f>DATE(2020,9,9)</f>
        <v>44083</v>
      </c>
      <c r="B19" s="2">
        <v>0.36120432418820236</v>
      </c>
      <c r="C19" s="2">
        <v>0.12705279538769432</v>
      </c>
      <c r="D19" s="2">
        <v>0.19428589037659982</v>
      </c>
      <c r="E19" s="2">
        <v>0.70277129055478227</v>
      </c>
      <c r="F19" s="2">
        <v>0.75419342825548963</v>
      </c>
      <c r="G19" s="2">
        <v>0.75613903453741749</v>
      </c>
      <c r="H19" s="2">
        <v>0.80010073412415395</v>
      </c>
    </row>
    <row r="20" spans="1:8" x14ac:dyDescent="0.2">
      <c r="A20" s="16">
        <f>DATE(2020,9,10)</f>
        <v>44084</v>
      </c>
      <c r="B20" s="2">
        <v>-4.78146100680088E-2</v>
      </c>
      <c r="C20" s="2">
        <v>0.13453151428046706</v>
      </c>
      <c r="D20" s="2">
        <v>0.20572622012851041</v>
      </c>
      <c r="E20" s="2">
        <v>0.75999998305902317</v>
      </c>
      <c r="F20" s="2">
        <v>0.81447871227904312</v>
      </c>
      <c r="G20" s="2">
        <v>0.81653999977295832</v>
      </c>
      <c r="H20" s="2">
        <v>0.86311618355952024</v>
      </c>
    </row>
    <row r="21" spans="1:8" x14ac:dyDescent="0.2">
      <c r="A21" s="16">
        <f>DATE(2020,9,11)</f>
        <v>44085</v>
      </c>
      <c r="B21" s="2">
        <v>0.1203410239185576</v>
      </c>
      <c r="C21" s="2">
        <v>0.14201079177589282</v>
      </c>
      <c r="D21" s="2">
        <v>0.21716785615397693</v>
      </c>
      <c r="E21" s="2">
        <v>0.81726119823573029</v>
      </c>
      <c r="F21" s="2">
        <v>0.87480006741136318</v>
      </c>
      <c r="G21" s="2">
        <v>0.87697717398431685</v>
      </c>
      <c r="H21" s="2">
        <v>0.92617102726968437</v>
      </c>
    </row>
    <row r="22" spans="1:8" x14ac:dyDescent="0.2">
      <c r="A22" s="16">
        <f>DATE(2020,9,14)</f>
        <v>44088</v>
      </c>
      <c r="B22" s="2">
        <v>0.42502177703389599</v>
      </c>
      <c r="C22" s="2">
        <v>0.14949062791567158</v>
      </c>
      <c r="D22" s="2">
        <v>0.22861079860214684</v>
      </c>
      <c r="E22" s="2">
        <v>0.87455495456729704</v>
      </c>
      <c r="F22" s="2">
        <v>0.93515751523522983</v>
      </c>
      <c r="G22" s="2">
        <v>0.93745057887792971</v>
      </c>
      <c r="H22" s="2">
        <v>0.98926528988207973</v>
      </c>
    </row>
    <row r="23" spans="1:8" x14ac:dyDescent="0.2">
      <c r="A23" s="16">
        <f>DATE(2020,9,15)</f>
        <v>44089</v>
      </c>
      <c r="B23" s="2">
        <v>0.44109395432645471</v>
      </c>
      <c r="C23" s="2">
        <v>0.15697102274154773</v>
      </c>
      <c r="D23" s="2">
        <v>0.24005504762216745</v>
      </c>
      <c r="E23" s="2">
        <v>0.93188127054664172</v>
      </c>
      <c r="F23" s="2">
        <v>0.99555107734636827</v>
      </c>
      <c r="G23" s="2">
        <v>0.99796023617324536</v>
      </c>
      <c r="H23" s="2">
        <v>1.0523989960395275</v>
      </c>
    </row>
    <row r="24" spans="1:8" x14ac:dyDescent="0.2">
      <c r="A24" s="16">
        <f>DATE(2020,9,16)</f>
        <v>44090</v>
      </c>
      <c r="B24" s="2">
        <v>0.47188976169694202</v>
      </c>
      <c r="C24" s="2">
        <v>0.16445197629524344</v>
      </c>
      <c r="D24" s="2">
        <v>0.25150060336325275</v>
      </c>
      <c r="E24" s="2">
        <v>0.98924016467718534</v>
      </c>
      <c r="F24" s="2">
        <v>1.0559807753534045</v>
      </c>
      <c r="G24" s="2">
        <v>1.0585061676027463</v>
      </c>
      <c r="H24" s="2">
        <v>1.1155721704002808</v>
      </c>
    </row>
    <row r="25" spans="1:8" x14ac:dyDescent="0.2">
      <c r="A25" s="16">
        <f>DATE(2020,9,17)</f>
        <v>44091</v>
      </c>
      <c r="B25" s="2">
        <v>0.48970789490097028</v>
      </c>
      <c r="C25" s="2">
        <v>0.17193348861850311</v>
      </c>
      <c r="D25" s="2">
        <v>0.2629474659745723</v>
      </c>
      <c r="E25" s="2">
        <v>1.0466316554728738</v>
      </c>
      <c r="F25" s="2">
        <v>1.1164466308779097</v>
      </c>
      <c r="G25" s="2">
        <v>1.1190883949119268</v>
      </c>
      <c r="H25" s="2">
        <v>1.1787848376379806</v>
      </c>
    </row>
    <row r="26" spans="1:8" x14ac:dyDescent="0.2">
      <c r="A26" s="16">
        <f>DATE(2020,9,18)</f>
        <v>44092</v>
      </c>
      <c r="B26" s="2">
        <v>0.19730663012629271</v>
      </c>
      <c r="C26" s="2">
        <v>0.1794155597530489</v>
      </c>
      <c r="D26" s="2">
        <v>0.27439563560538449</v>
      </c>
      <c r="E26" s="2">
        <v>1.1040557614581559</v>
      </c>
      <c r="F26" s="2">
        <v>1.176948665554356</v>
      </c>
      <c r="G26" s="2">
        <v>1.1797069398593374</v>
      </c>
      <c r="H26" s="2">
        <v>1.2420370224416999</v>
      </c>
    </row>
    <row r="27" spans="1:8" x14ac:dyDescent="0.2">
      <c r="A27" s="16">
        <f>DATE(2020,9,21)</f>
        <v>44095</v>
      </c>
      <c r="B27" s="2">
        <v>-0.10642797073300292</v>
      </c>
      <c r="C27" s="2">
        <v>0.18689818974062522</v>
      </c>
      <c r="D27" s="2">
        <v>0.28584511240490329</v>
      </c>
      <c r="E27" s="2">
        <v>1.1615125011680272</v>
      </c>
      <c r="F27" s="2">
        <v>1.2374869010302048</v>
      </c>
      <c r="G27" s="2">
        <v>1.2403618242165404</v>
      </c>
      <c r="H27" s="2">
        <v>1.305328749515966</v>
      </c>
    </row>
    <row r="28" spans="1:8" x14ac:dyDescent="0.2">
      <c r="A28" s="16">
        <f>DATE(2020,9,22)</f>
        <v>44096</v>
      </c>
      <c r="B28" s="2">
        <v>-0.17635133760124377</v>
      </c>
      <c r="C28" s="2">
        <v>0.19438137862297644</v>
      </c>
      <c r="D28" s="2">
        <v>0.29729589652238708</v>
      </c>
      <c r="E28" s="2">
        <v>1.2190018931480084</v>
      </c>
      <c r="F28" s="2">
        <v>1.2980613589658407</v>
      </c>
      <c r="G28" s="2">
        <v>1.3010530697681766</v>
      </c>
      <c r="H28" s="2">
        <v>1.3686600435807161</v>
      </c>
    </row>
    <row r="29" spans="1:8" x14ac:dyDescent="0.2">
      <c r="A29" s="16">
        <f>DATE(2020,9,23)</f>
        <v>44097</v>
      </c>
      <c r="B29" s="2">
        <v>-0.63207341871593936</v>
      </c>
      <c r="C29" s="2">
        <v>0.20186512644182475</v>
      </c>
      <c r="D29" s="2">
        <v>0.30874798810711646</v>
      </c>
      <c r="E29" s="2">
        <v>1.2765239559541675</v>
      </c>
      <c r="F29" s="2">
        <v>1.3586720610346159</v>
      </c>
      <c r="G29" s="2">
        <v>1.3617806983119207</v>
      </c>
      <c r="H29" s="2">
        <v>1.432030929371364</v>
      </c>
    </row>
    <row r="30" spans="1:8" x14ac:dyDescent="0.2">
      <c r="A30" s="16">
        <f>DATE(2020,9,24)</f>
        <v>44098</v>
      </c>
      <c r="B30" s="2">
        <v>-0.58186715004472367</v>
      </c>
      <c r="C30" s="2">
        <v>0.20934943323895894</v>
      </c>
      <c r="D30" s="2">
        <v>0.320201387308372</v>
      </c>
      <c r="E30" s="2">
        <v>1.3340787081531413</v>
      </c>
      <c r="F30" s="2">
        <v>1.4193190289228719</v>
      </c>
      <c r="G30" s="2">
        <v>1.4225447316585704</v>
      </c>
      <c r="H30" s="2">
        <v>1.4954414316387998</v>
      </c>
    </row>
    <row r="31" spans="1:8" x14ac:dyDescent="0.2">
      <c r="A31" s="16">
        <f>DATE(2020,9,25)</f>
        <v>44099</v>
      </c>
      <c r="B31" s="2">
        <v>-0.66597905195828755</v>
      </c>
      <c r="C31" s="2">
        <v>0.21683429905610119</v>
      </c>
      <c r="D31" s="2">
        <v>0.3316560942754565</v>
      </c>
      <c r="E31" s="2">
        <v>1.3916661683220255</v>
      </c>
      <c r="F31" s="2">
        <v>1.4800022843298732</v>
      </c>
      <c r="G31" s="2">
        <v>1.4833451916319129</v>
      </c>
      <c r="H31" s="2">
        <v>1.5588915751493237</v>
      </c>
    </row>
    <row r="32" spans="1:8" x14ac:dyDescent="0.2">
      <c r="A32" s="16">
        <f>DATE(2020,9,28)</f>
        <v>44102</v>
      </c>
      <c r="B32" s="2">
        <v>-0.58348790347270141</v>
      </c>
      <c r="C32" s="2">
        <v>0.22431972393501809</v>
      </c>
      <c r="D32" s="2">
        <v>0.34311210915769497</v>
      </c>
      <c r="E32" s="2">
        <v>1.4492863550485513</v>
      </c>
      <c r="F32" s="2">
        <v>1.5407218489679186</v>
      </c>
      <c r="G32" s="2">
        <v>1.5441821000688805</v>
      </c>
      <c r="H32" s="2">
        <v>1.6223813846848012</v>
      </c>
    </row>
    <row r="33" spans="1:8" x14ac:dyDescent="0.2">
      <c r="A33" s="16">
        <f>DATE(2020,9,29)</f>
        <v>44103</v>
      </c>
      <c r="B33" s="2">
        <v>-0.6623356960848259</v>
      </c>
      <c r="C33" s="2">
        <v>0.23180570791745403</v>
      </c>
      <c r="D33" s="2">
        <v>0.35456943210441239</v>
      </c>
      <c r="E33" s="2">
        <v>1.5069392869309972</v>
      </c>
      <c r="F33" s="2">
        <v>1.6014777445622741</v>
      </c>
      <c r="G33" s="2">
        <v>1.6050554788194837</v>
      </c>
      <c r="H33" s="2">
        <v>1.6859108850425297</v>
      </c>
    </row>
    <row r="34" spans="1:8" x14ac:dyDescent="0.2">
      <c r="A34" s="16">
        <f>DATE(2020,9,30)</f>
        <v>44104</v>
      </c>
      <c r="B34" s="2">
        <v>-0.52550965424283946</v>
      </c>
      <c r="C34" s="2">
        <v>0.2392922510451756</v>
      </c>
      <c r="D34" s="2">
        <v>0.36602806326500037</v>
      </c>
      <c r="E34" s="2">
        <v>1.5646249825782332</v>
      </c>
      <c r="F34" s="2">
        <v>1.6622699928512175</v>
      </c>
      <c r="G34" s="2">
        <v>1.6659653497468341</v>
      </c>
      <c r="H34" s="2">
        <v>1.74948010103535</v>
      </c>
    </row>
    <row r="35" spans="1:8" x14ac:dyDescent="0.2">
      <c r="A35" s="16">
        <f>DATE(2020,10,1)</f>
        <v>44105</v>
      </c>
      <c r="B35" s="2">
        <v>-0.25865781242369046</v>
      </c>
      <c r="C35" s="2">
        <v>0.24677935335994941</v>
      </c>
      <c r="D35" s="2">
        <v>0.37748800278880612</v>
      </c>
      <c r="E35" s="2">
        <v>1.6233028543588546</v>
      </c>
      <c r="F35" s="2">
        <v>1.7240589605420187</v>
      </c>
      <c r="G35" s="2">
        <v>1.7278721156819277</v>
      </c>
      <c r="H35" s="2">
        <v>1.8140502520271884</v>
      </c>
    </row>
    <row r="36" spans="1:8" x14ac:dyDescent="0.2">
      <c r="A36" s="16">
        <f>DATE(2020,10,2)</f>
        <v>44106</v>
      </c>
      <c r="B36" s="2">
        <v>-0.35899104272787419</v>
      </c>
      <c r="C36" s="2">
        <v>0.25426701490354198</v>
      </c>
      <c r="D36" s="2">
        <v>0.38894925082522125</v>
      </c>
      <c r="E36" s="2">
        <v>1.6820146266499858</v>
      </c>
      <c r="F36" s="2">
        <v>1.78588548274079</v>
      </c>
      <c r="G36" s="2">
        <v>1.7898165780836359</v>
      </c>
      <c r="H36" s="2">
        <v>1.8786613791929918</v>
      </c>
    </row>
    <row r="37" spans="1:8" x14ac:dyDescent="0.2">
      <c r="A37" s="16">
        <f>DATE(2020,10,5)</f>
        <v>44109</v>
      </c>
      <c r="B37" s="2">
        <v>-0.43707200652473022</v>
      </c>
      <c r="C37" s="2">
        <v>0.26175523571771997</v>
      </c>
      <c r="D37" s="2">
        <v>0.40041180752365962</v>
      </c>
      <c r="E37" s="2">
        <v>1.7407603190372709</v>
      </c>
      <c r="F37" s="2">
        <v>1.8477495822726511</v>
      </c>
      <c r="G37" s="2">
        <v>1.8517987599062202</v>
      </c>
      <c r="H37" s="2">
        <v>1.9433135085362263</v>
      </c>
    </row>
    <row r="38" spans="1:8" x14ac:dyDescent="0.2">
      <c r="A38" s="16">
        <f>DATE(2020,10,6)</f>
        <v>44110</v>
      </c>
      <c r="B38" s="2">
        <v>-0.68940268960767659</v>
      </c>
      <c r="C38" s="2">
        <v>0.26924401584427216</v>
      </c>
      <c r="D38" s="2">
        <v>0.4118756730335571</v>
      </c>
      <c r="E38" s="2">
        <v>1.7995399511177013</v>
      </c>
      <c r="F38" s="2">
        <v>1.9096512819766209</v>
      </c>
      <c r="G38" s="2">
        <v>1.9138186841179072</v>
      </c>
      <c r="H38" s="2">
        <v>2.0080066660768559</v>
      </c>
    </row>
    <row r="39" spans="1:8" x14ac:dyDescent="0.2">
      <c r="A39" s="16">
        <f>DATE(2020,10,7)</f>
        <v>44111</v>
      </c>
      <c r="B39" s="2">
        <v>-0.52340137544674148</v>
      </c>
      <c r="C39" s="2">
        <v>0.27673335532496512</v>
      </c>
      <c r="D39" s="2">
        <v>0.42334084750432766</v>
      </c>
      <c r="E39" s="2">
        <v>1.858353542499569</v>
      </c>
      <c r="F39" s="2">
        <v>1.9715906047055529</v>
      </c>
      <c r="G39" s="2">
        <v>1.9758763737008911</v>
      </c>
      <c r="H39" s="2">
        <v>2.0727408778513423</v>
      </c>
    </row>
    <row r="40" spans="1:8" x14ac:dyDescent="0.2">
      <c r="A40" s="16">
        <f>DATE(2020,10,8)</f>
        <v>44112</v>
      </c>
      <c r="B40" s="2">
        <v>-0.32042860502115023</v>
      </c>
      <c r="C40" s="2">
        <v>0.28422325420156547</v>
      </c>
      <c r="D40" s="2">
        <v>0.43480733108545172</v>
      </c>
      <c r="E40" s="2">
        <v>1.9172011128024913</v>
      </c>
      <c r="F40" s="2">
        <v>2.0335675733262448</v>
      </c>
      <c r="G40" s="2">
        <v>2.0379718516514211</v>
      </c>
      <c r="H40" s="2">
        <v>2.1375161699126677</v>
      </c>
    </row>
    <row r="41" spans="1:8" x14ac:dyDescent="0.2">
      <c r="A41" s="16">
        <f>DATE(2020,10,9)</f>
        <v>44113</v>
      </c>
      <c r="B41" s="2">
        <v>0.1025919340608361</v>
      </c>
      <c r="C41" s="2">
        <v>0.29171371251588418</v>
      </c>
      <c r="D41" s="2">
        <v>0.44627512392640956</v>
      </c>
      <c r="E41" s="2">
        <v>1.9760826816574095</v>
      </c>
      <c r="F41" s="2">
        <v>2.0955822107193489</v>
      </c>
      <c r="G41" s="2">
        <v>2.1001051409796911</v>
      </c>
      <c r="H41" s="2">
        <v>2.2023325683303563</v>
      </c>
    </row>
    <row r="42" spans="1:8" x14ac:dyDescent="0.2">
      <c r="A42" s="16">
        <f>DATE(2020,10,13)</f>
        <v>44117</v>
      </c>
      <c r="B42" s="2">
        <v>-0.1066488584865688</v>
      </c>
      <c r="C42" s="2">
        <v>0.29920473030968786</v>
      </c>
      <c r="D42" s="2">
        <v>0.45774422617668176</v>
      </c>
      <c r="E42" s="2">
        <v>2.0349982687066337</v>
      </c>
      <c r="F42" s="2">
        <v>2.1576345397794405</v>
      </c>
      <c r="G42" s="2">
        <v>2.1622762647099059</v>
      </c>
      <c r="H42" s="2">
        <v>2.2671900991904748</v>
      </c>
    </row>
    <row r="43" spans="1:8" x14ac:dyDescent="0.2">
      <c r="A43" s="16">
        <f>DATE(2020,10,14)</f>
        <v>44118</v>
      </c>
      <c r="B43" s="2">
        <v>-0.17587072748657118</v>
      </c>
      <c r="C43" s="2">
        <v>0.3066963076247653</v>
      </c>
      <c r="D43" s="2">
        <v>0.4692146379857931</v>
      </c>
      <c r="E43" s="2">
        <v>2.0939478936038203</v>
      </c>
      <c r="F43" s="2">
        <v>2.219724583415017</v>
      </c>
      <c r="G43" s="2">
        <v>2.2244852458803477</v>
      </c>
      <c r="H43" s="2">
        <v>2.3320887885956543</v>
      </c>
    </row>
    <row r="44" spans="1:8" x14ac:dyDescent="0.2">
      <c r="A44" s="16">
        <f>DATE(2020,10,15)</f>
        <v>44119</v>
      </c>
      <c r="B44" s="2">
        <v>-0.20675836214366641</v>
      </c>
      <c r="C44" s="2">
        <v>0.31418844450290528</v>
      </c>
      <c r="D44" s="2">
        <v>0.48068635950324617</v>
      </c>
      <c r="E44" s="2">
        <v>2.1529315760139722</v>
      </c>
      <c r="F44" s="2">
        <v>2.2818523645484978</v>
      </c>
      <c r="G44" s="2">
        <v>2.2867321075432656</v>
      </c>
      <c r="H44" s="2">
        <v>2.3970286626650683</v>
      </c>
    </row>
    <row r="45" spans="1:8" x14ac:dyDescent="0.2">
      <c r="A45" s="16">
        <f>DATE(2020,10,16)</f>
        <v>44120</v>
      </c>
      <c r="B45" s="2">
        <v>-6.7757909844945452E-2</v>
      </c>
      <c r="C45" s="2">
        <v>0.32168114098589662</v>
      </c>
      <c r="D45" s="2">
        <v>0.49215939087861038</v>
      </c>
      <c r="E45" s="2">
        <v>2.211949335613439</v>
      </c>
      <c r="F45" s="2">
        <v>2.3440179061162025</v>
      </c>
      <c r="G45" s="2">
        <v>2.3490168727649863</v>
      </c>
      <c r="H45" s="2">
        <v>2.4620097475344771</v>
      </c>
    </row>
    <row r="46" spans="1:8" x14ac:dyDescent="0.2">
      <c r="A46" s="16">
        <f>DATE(2020,10,19)</f>
        <v>44123</v>
      </c>
      <c r="B46" s="2">
        <v>-0.40909154441740592</v>
      </c>
      <c r="C46" s="2">
        <v>0.3291743971155503</v>
      </c>
      <c r="D46" s="2">
        <v>0.5036337322614326</v>
      </c>
      <c r="E46" s="2">
        <v>2.2710011920899609</v>
      </c>
      <c r="F46" s="2">
        <v>2.4062212310684394</v>
      </c>
      <c r="G46" s="2">
        <v>2.4113395646258473</v>
      </c>
      <c r="H46" s="2">
        <v>2.5270320693562276</v>
      </c>
    </row>
    <row r="47" spans="1:8" x14ac:dyDescent="0.2">
      <c r="A47" s="16">
        <f>DATE(2020,10,20)</f>
        <v>44124</v>
      </c>
      <c r="B47" s="2">
        <v>-0.42964313172534352</v>
      </c>
      <c r="C47" s="2">
        <v>0.33666821293367732</v>
      </c>
      <c r="D47" s="2">
        <v>0.51510938380130433</v>
      </c>
      <c r="E47" s="2">
        <v>2.3300871651426247</v>
      </c>
      <c r="F47" s="2">
        <v>2.4684623623694613</v>
      </c>
      <c r="G47" s="2">
        <v>2.4737002062202862</v>
      </c>
      <c r="H47" s="2">
        <v>2.5920956542992535</v>
      </c>
    </row>
    <row r="48" spans="1:8" x14ac:dyDescent="0.2">
      <c r="A48" s="16">
        <f>DATE(2020,10,21)</f>
        <v>44125</v>
      </c>
      <c r="B48" s="2">
        <v>-0.24625039189422049</v>
      </c>
      <c r="C48" s="2">
        <v>0.34416258848206649</v>
      </c>
      <c r="D48" s="2">
        <v>0.52658634564779483</v>
      </c>
      <c r="E48" s="2">
        <v>2.3892072744819304</v>
      </c>
      <c r="F48" s="2">
        <v>2.5307413229974429</v>
      </c>
      <c r="G48" s="2">
        <v>2.5360988206567514</v>
      </c>
      <c r="H48" s="2">
        <v>2.6572005285491196</v>
      </c>
    </row>
    <row r="49" spans="1:8" x14ac:dyDescent="0.2">
      <c r="A49" s="16">
        <f>DATE(2020,10,22)</f>
        <v>44126</v>
      </c>
      <c r="B49" s="2">
        <v>-0.28907899503763934</v>
      </c>
      <c r="C49" s="2">
        <v>0.35165752380252879</v>
      </c>
      <c r="D49" s="2">
        <v>0.53806461795053995</v>
      </c>
      <c r="E49" s="2">
        <v>2.4483615398297465</v>
      </c>
      <c r="F49" s="2">
        <v>2.5930581359445259</v>
      </c>
      <c r="G49" s="2">
        <v>2.5985354310577913</v>
      </c>
      <c r="H49" s="2">
        <v>2.7223467183079775</v>
      </c>
    </row>
    <row r="50" spans="1:8" x14ac:dyDescent="0.2">
      <c r="A50" s="16">
        <f>DATE(2020,10,23)</f>
        <v>44127</v>
      </c>
      <c r="B50" s="2">
        <v>-5.3561913604838196E-3</v>
      </c>
      <c r="C50" s="2">
        <v>0.35915301893687523</v>
      </c>
      <c r="D50" s="2">
        <v>0.54954420085917555</v>
      </c>
      <c r="E50" s="2">
        <v>2.5075499809193769</v>
      </c>
      <c r="F50" s="2">
        <v>2.6554128242168851</v>
      </c>
      <c r="G50" s="2">
        <v>2.6610100605600762</v>
      </c>
      <c r="H50" s="2">
        <v>2.7875342497946543</v>
      </c>
    </row>
    <row r="51" spans="1:8" x14ac:dyDescent="0.2">
      <c r="A51" s="16">
        <f>DATE(2020,10,26)</f>
        <v>44130</v>
      </c>
      <c r="B51" s="2">
        <v>-0.29715677538296736</v>
      </c>
      <c r="C51" s="2">
        <v>0.36664907392691681</v>
      </c>
      <c r="D51" s="2">
        <v>0.56102509452333749</v>
      </c>
      <c r="E51" s="2">
        <v>2.5667726174954275</v>
      </c>
      <c r="F51" s="2">
        <v>2.717805410834595</v>
      </c>
      <c r="G51" s="2">
        <v>2.723522732314243</v>
      </c>
      <c r="H51" s="2">
        <v>2.8527631492445193</v>
      </c>
    </row>
    <row r="52" spans="1:8" x14ac:dyDescent="0.2">
      <c r="A52" s="16">
        <f>DATE(2020,10,27)</f>
        <v>44131</v>
      </c>
      <c r="B52" s="2">
        <v>-0.13302683799343296</v>
      </c>
      <c r="C52" s="2">
        <v>0.37414568881448673</v>
      </c>
      <c r="D52" s="2">
        <v>0.57250729909268383</v>
      </c>
      <c r="E52" s="2">
        <v>2.6260294693140063</v>
      </c>
      <c r="F52" s="2">
        <v>2.780235918831786</v>
      </c>
      <c r="G52" s="2">
        <v>2.7860734694851397</v>
      </c>
      <c r="H52" s="2">
        <v>2.9180334429097066</v>
      </c>
    </row>
    <row r="53" spans="1:8" x14ac:dyDescent="0.2">
      <c r="A53" s="16">
        <f>DATE(2020,10,28)</f>
        <v>44132</v>
      </c>
      <c r="B53" s="2">
        <v>-0.38000038341802211</v>
      </c>
      <c r="C53" s="2">
        <v>0.38164286364139599</v>
      </c>
      <c r="D53" s="2">
        <v>0.58399081471689485</v>
      </c>
      <c r="E53" s="2">
        <v>2.6853205561425897</v>
      </c>
      <c r="F53" s="2">
        <v>2.8427043712565547</v>
      </c>
      <c r="G53" s="2">
        <v>2.8486622952516916</v>
      </c>
      <c r="H53" s="2">
        <v>2.9833451570589364</v>
      </c>
    </row>
    <row r="54" spans="1:8" x14ac:dyDescent="0.2">
      <c r="A54" s="16">
        <f>DATE(2020,10,29)</f>
        <v>44133</v>
      </c>
      <c r="B54" s="2">
        <v>-0.3510710393493599</v>
      </c>
      <c r="C54" s="2">
        <v>0.38914059844945559</v>
      </c>
      <c r="D54" s="2">
        <v>0.59547564154567301</v>
      </c>
      <c r="E54" s="2">
        <v>2.7446458977600896</v>
      </c>
      <c r="F54" s="2">
        <v>2.905210791171009</v>
      </c>
      <c r="G54" s="2">
        <v>2.911289232806924</v>
      </c>
      <c r="H54" s="2">
        <v>3.0486983179776272</v>
      </c>
    </row>
    <row r="55" spans="1:8" x14ac:dyDescent="0.2">
      <c r="A55" s="16">
        <f>DATE(2020,10,30)</f>
        <v>44134</v>
      </c>
      <c r="B55" s="2">
        <v>-0.37892513429892416</v>
      </c>
      <c r="C55" s="2">
        <v>0.39663889328049873</v>
      </c>
      <c r="D55" s="2">
        <v>0.60696177972874299</v>
      </c>
      <c r="E55" s="2">
        <v>2.8040055139568532</v>
      </c>
      <c r="F55" s="2">
        <v>2.967755201651312</v>
      </c>
      <c r="G55" s="2">
        <v>2.9739543053579842</v>
      </c>
      <c r="H55" s="2">
        <v>3.1140929519678506</v>
      </c>
    </row>
    <row r="56" spans="1:8" x14ac:dyDescent="0.2">
      <c r="A56" s="16">
        <f>DATE(2020,11,3)</f>
        <v>44138</v>
      </c>
      <c r="B56" s="2">
        <v>-0.16389445481158615</v>
      </c>
      <c r="C56" s="2">
        <v>0.40413774817635861</v>
      </c>
      <c r="D56" s="2">
        <v>0.61844922941582947</v>
      </c>
      <c r="E56" s="2">
        <v>2.8686274097826203</v>
      </c>
      <c r="F56" s="2">
        <v>3.0355740955933408</v>
      </c>
      <c r="G56" s="2">
        <v>3.0418943271384835</v>
      </c>
      <c r="H56" s="2">
        <v>3.1847731377419031</v>
      </c>
    </row>
    <row r="57" spans="1:8" x14ac:dyDescent="0.2">
      <c r="A57" s="16">
        <f>DATE(2020,11,4)</f>
        <v>44139</v>
      </c>
      <c r="B57" s="2">
        <v>-0.23714700667030186</v>
      </c>
      <c r="C57" s="2">
        <v>0.41163716317886845</v>
      </c>
      <c r="D57" s="2">
        <v>0.62993799075667933</v>
      </c>
      <c r="E57" s="2">
        <v>2.933289926490823</v>
      </c>
      <c r="F57" s="2">
        <v>3.103437657911079</v>
      </c>
      <c r="G57" s="2">
        <v>3.1098791742982801</v>
      </c>
      <c r="H57" s="2">
        <v>3.255501771681657</v>
      </c>
    </row>
    <row r="58" spans="1:8" x14ac:dyDescent="0.2">
      <c r="A58" s="16">
        <f>DATE(2020,11,5)</f>
        <v>44140</v>
      </c>
      <c r="B58" s="2">
        <v>0.10448387461223785</v>
      </c>
      <c r="C58" s="2">
        <v>0.41913713832986138</v>
      </c>
      <c r="D58" s="2">
        <v>0.64142806390106166</v>
      </c>
      <c r="E58" s="2">
        <v>2.9979930896154361</v>
      </c>
      <c r="F58" s="2">
        <v>3.1713459180250152</v>
      </c>
      <c r="G58" s="2">
        <v>3.1779088764122054</v>
      </c>
      <c r="H58" s="2">
        <v>3.3262788869961919</v>
      </c>
    </row>
    <row r="59" spans="1:8" x14ac:dyDescent="0.2">
      <c r="A59" s="16">
        <f>DATE(2020,11,6)</f>
        <v>44141</v>
      </c>
      <c r="B59" s="2">
        <v>-0.25089929841121128</v>
      </c>
      <c r="C59" s="2">
        <v>0.42663767367117078</v>
      </c>
      <c r="D59" s="2">
        <v>0.65291944899876775</v>
      </c>
      <c r="E59" s="2">
        <v>3.062736924706555</v>
      </c>
      <c r="F59" s="2">
        <v>3.2392989053749766</v>
      </c>
      <c r="G59" s="2">
        <v>3.2459834630745865</v>
      </c>
      <c r="H59" s="2">
        <v>3.3971045169173708</v>
      </c>
    </row>
    <row r="60" spans="1:8" x14ac:dyDescent="0.2">
      <c r="A60" s="16">
        <f>DATE(2020,11,9)</f>
        <v>44144</v>
      </c>
      <c r="B60" s="2">
        <v>-0.93213976878931959</v>
      </c>
      <c r="C60" s="2">
        <v>0.43413876924462969</v>
      </c>
      <c r="D60" s="2">
        <v>0.66441214619958888</v>
      </c>
      <c r="E60" s="2">
        <v>3.1275214573302845</v>
      </c>
      <c r="F60" s="2">
        <v>3.3072966494201994</v>
      </c>
      <c r="G60" s="2">
        <v>3.3141029638993125</v>
      </c>
      <c r="H60" s="2">
        <v>3.4679786946998359</v>
      </c>
    </row>
    <row r="61" spans="1:8" x14ac:dyDescent="0.2">
      <c r="A61" s="16">
        <f>DATE(2020,11,10)</f>
        <v>44145</v>
      </c>
      <c r="B61" s="2">
        <v>-0.79919675094687337</v>
      </c>
      <c r="C61" s="2">
        <v>0.44164042509211582</v>
      </c>
      <c r="D61" s="2">
        <v>0.67590615565333856</v>
      </c>
      <c r="E61" s="2">
        <v>3.1923467130688281</v>
      </c>
      <c r="F61" s="2">
        <v>3.3753391796393695</v>
      </c>
      <c r="G61" s="2">
        <v>3.3822674085198119</v>
      </c>
      <c r="H61" s="2">
        <v>3.5389014536210128</v>
      </c>
    </row>
    <row r="62" spans="1:8" x14ac:dyDescent="0.2">
      <c r="A62" s="16">
        <f>DATE(2020,11,11)</f>
        <v>44146</v>
      </c>
      <c r="B62" s="2">
        <v>-0.77567724604704624</v>
      </c>
      <c r="C62" s="2">
        <v>0.44914264125544001</v>
      </c>
      <c r="D62" s="2">
        <v>0.68740147750985248</v>
      </c>
      <c r="E62" s="2">
        <v>3.2572127175203969</v>
      </c>
      <c r="F62" s="2">
        <v>3.4434265255304464</v>
      </c>
      <c r="G62" s="2">
        <v>3.4504768265889658</v>
      </c>
      <c r="H62" s="2">
        <v>3.6098728269811091</v>
      </c>
    </row>
    <row r="63" spans="1:8" x14ac:dyDescent="0.2">
      <c r="A63" s="16">
        <f>DATE(2020,11,12)</f>
        <v>44147</v>
      </c>
      <c r="B63" s="2">
        <v>-1.0543569373645312</v>
      </c>
      <c r="C63" s="2">
        <v>0.45664541777648004</v>
      </c>
      <c r="D63" s="2">
        <v>0.69889811191898854</v>
      </c>
      <c r="E63" s="2">
        <v>3.3221194962994138</v>
      </c>
      <c r="F63" s="2">
        <v>3.5115587166110185</v>
      </c>
      <c r="G63" s="2">
        <v>3.518731247779372</v>
      </c>
      <c r="H63" s="2">
        <v>3.6808928481032228</v>
      </c>
    </row>
    <row r="64" spans="1:8" x14ac:dyDescent="0.2">
      <c r="A64" s="16">
        <f>DATE(2020,11,13)</f>
        <v>44148</v>
      </c>
      <c r="B64" s="2">
        <v>-0.89942355914008898</v>
      </c>
      <c r="C64" s="2">
        <v>0.46414875469709133</v>
      </c>
      <c r="D64" s="2">
        <v>0.71039605903062686</v>
      </c>
      <c r="E64" s="2">
        <v>3.3870670750363541</v>
      </c>
      <c r="F64" s="2">
        <v>3.5797357824179921</v>
      </c>
      <c r="G64" s="2">
        <v>3.5870307017831449</v>
      </c>
      <c r="H64" s="2">
        <v>3.7519615503332826</v>
      </c>
    </row>
    <row r="65" spans="1:8" x14ac:dyDescent="0.2">
      <c r="A65" s="16">
        <f>DATE(2020,11,16)</f>
        <v>44151</v>
      </c>
      <c r="B65" s="2">
        <v>-0.61525774248939458</v>
      </c>
      <c r="C65" s="2">
        <v>0.47165265205910689</v>
      </c>
      <c r="D65" s="2">
        <v>0.72189531899464754</v>
      </c>
      <c r="E65" s="2">
        <v>3.4520554793777469</v>
      </c>
      <c r="F65" s="2">
        <v>3.6479577525077018</v>
      </c>
      <c r="G65" s="2">
        <v>3.6553752183119181</v>
      </c>
      <c r="H65" s="2">
        <v>3.8230789670399945</v>
      </c>
    </row>
    <row r="66" spans="1:8" x14ac:dyDescent="0.2">
      <c r="A66" s="16">
        <f>DATE(2020,11,17)</f>
        <v>44152</v>
      </c>
      <c r="B66" s="2">
        <v>-0.85842629709019791</v>
      </c>
      <c r="C66" s="2">
        <v>0.47915710990440452</v>
      </c>
      <c r="D66" s="2">
        <v>0.73339589196093069</v>
      </c>
      <c r="E66" s="2">
        <v>3.5170847349863088</v>
      </c>
      <c r="F66" s="2">
        <v>3.7162246564560242</v>
      </c>
      <c r="G66" s="2">
        <v>3.7237648270969981</v>
      </c>
      <c r="H66" s="2">
        <v>3.8942451316150262</v>
      </c>
    </row>
    <row r="67" spans="1:8" x14ac:dyDescent="0.2">
      <c r="A67" s="16">
        <f>DATE(2020,11,18)</f>
        <v>44153</v>
      </c>
      <c r="B67" s="2">
        <v>-0.90958792622335416</v>
      </c>
      <c r="C67" s="2">
        <v>0.48666212827483962</v>
      </c>
      <c r="D67" s="2">
        <v>0.74489777807942303</v>
      </c>
      <c r="E67" s="2">
        <v>3.5821548675408539</v>
      </c>
      <c r="F67" s="2">
        <v>3.784536523858284</v>
      </c>
      <c r="G67" s="2">
        <v>3.7921995578893202</v>
      </c>
      <c r="H67" s="2">
        <v>3.9654600774728932</v>
      </c>
    </row>
    <row r="68" spans="1:8" x14ac:dyDescent="0.2">
      <c r="A68" s="16">
        <f>DATE(2020,11,19)</f>
        <v>44154</v>
      </c>
      <c r="B68" s="2">
        <v>-0.7986810186238813</v>
      </c>
      <c r="C68" s="2">
        <v>0.49416770721228959</v>
      </c>
      <c r="D68" s="2">
        <v>0.75640097750004909</v>
      </c>
      <c r="E68" s="2">
        <v>3.6472659027363852</v>
      </c>
      <c r="F68" s="2">
        <v>3.8528933843293256</v>
      </c>
      <c r="G68" s="2">
        <v>3.8606794404594025</v>
      </c>
      <c r="H68" s="2">
        <v>4.0367238380510262</v>
      </c>
    </row>
    <row r="69" spans="1:8" x14ac:dyDescent="0.2">
      <c r="A69" s="16">
        <f>DATE(2020,11,20)</f>
        <v>44155</v>
      </c>
      <c r="B69" s="2">
        <v>-0.49101968208403735</v>
      </c>
      <c r="C69" s="2">
        <v>0.50167384675863236</v>
      </c>
      <c r="D69" s="2">
        <v>0.76790549037277778</v>
      </c>
      <c r="E69" s="2">
        <v>3.7124178662840008</v>
      </c>
      <c r="F69" s="2">
        <v>3.921295267503444</v>
      </c>
      <c r="G69" s="2">
        <v>3.9292045045974389</v>
      </c>
      <c r="H69" s="2">
        <v>4.1080364468097708</v>
      </c>
    </row>
    <row r="70" spans="1:8" x14ac:dyDescent="0.2">
      <c r="A70" s="16">
        <f>DATE(2020,11,23)</f>
        <v>44158</v>
      </c>
      <c r="B70" s="2">
        <v>-0.25806277306243963</v>
      </c>
      <c r="C70" s="2">
        <v>0.50918054695572312</v>
      </c>
      <c r="D70" s="2">
        <v>0.77941131684757803</v>
      </c>
      <c r="E70" s="2">
        <v>3.7776107839109674</v>
      </c>
      <c r="F70" s="2">
        <v>3.9897422030345187</v>
      </c>
      <c r="G70" s="2">
        <v>3.9977747801132502</v>
      </c>
      <c r="H70" s="2">
        <v>4.1793979372324319</v>
      </c>
    </row>
    <row r="71" spans="1:8" x14ac:dyDescent="0.2">
      <c r="A71" s="16">
        <f>DATE(2020,11,24)</f>
        <v>44159</v>
      </c>
      <c r="B71" s="2">
        <v>0.19895671878740195</v>
      </c>
      <c r="C71" s="2">
        <v>0.51668780784543955</v>
      </c>
      <c r="D71" s="2">
        <v>0.79091845707441877</v>
      </c>
      <c r="E71" s="2">
        <v>3.8428446813607575</v>
      </c>
      <c r="F71" s="2">
        <v>4.0582342205959021</v>
      </c>
      <c r="G71" s="2">
        <v>4.066390296836353</v>
      </c>
      <c r="H71" s="2">
        <v>4.2508083428252297</v>
      </c>
    </row>
    <row r="72" spans="1:8" x14ac:dyDescent="0.2">
      <c r="A72" s="16">
        <f>DATE(2020,11,25)</f>
        <v>44160</v>
      </c>
      <c r="B72" s="2">
        <v>3.1261677077232264E-3</v>
      </c>
      <c r="C72" s="2">
        <v>0.52419562946968146</v>
      </c>
      <c r="D72" s="2">
        <v>0.80242691120333554</v>
      </c>
      <c r="E72" s="2">
        <v>3.9081195843930105</v>
      </c>
      <c r="F72" s="2">
        <v>4.1267713498805092</v>
      </c>
      <c r="G72" s="2">
        <v>4.1350510846159372</v>
      </c>
      <c r="H72" s="2">
        <v>4.3222676971173657</v>
      </c>
    </row>
    <row r="73" spans="1:8" x14ac:dyDescent="0.2">
      <c r="A73" s="16">
        <f>DATE(2020,11,26)</f>
        <v>44161</v>
      </c>
      <c r="B73" s="2">
        <v>-0.10276510656552773</v>
      </c>
      <c r="C73" s="2">
        <v>0.53170401187030425</v>
      </c>
      <c r="D73" s="2">
        <v>0.81393667938431946</v>
      </c>
      <c r="E73" s="2">
        <v>3.9734355187835524</v>
      </c>
      <c r="F73" s="2">
        <v>4.1953536206008391</v>
      </c>
      <c r="G73" s="2">
        <v>4.2037571733208656</v>
      </c>
      <c r="H73" s="2">
        <v>4.3937760336610232</v>
      </c>
    </row>
    <row r="74" spans="1:8" x14ac:dyDescent="0.2">
      <c r="A74" s="16">
        <f>DATE(2020,11,27)</f>
        <v>44162</v>
      </c>
      <c r="B74" s="2">
        <v>0.19469601276136395</v>
      </c>
      <c r="C74" s="2">
        <v>0.53921295508920775</v>
      </c>
      <c r="D74" s="2">
        <v>0.82544776176742829</v>
      </c>
      <c r="E74" s="2">
        <v>4.0387925103244182</v>
      </c>
      <c r="F74" s="2">
        <v>4.2639810624889307</v>
      </c>
      <c r="G74" s="2">
        <v>4.272508592839741</v>
      </c>
      <c r="H74" s="2">
        <v>4.4653333860313893</v>
      </c>
    </row>
    <row r="75" spans="1:8" x14ac:dyDescent="0.2">
      <c r="A75" s="16">
        <f>DATE(2020,11,30)</f>
        <v>44165</v>
      </c>
      <c r="B75" s="2">
        <v>-2.8626055610747603E-2</v>
      </c>
      <c r="C75" s="2">
        <v>0.54672245916826956</v>
      </c>
      <c r="D75" s="2">
        <v>0.83696015850271976</v>
      </c>
      <c r="E75" s="2">
        <v>4.1041905848238525</v>
      </c>
      <c r="F75" s="2">
        <v>4.3326537052964076</v>
      </c>
      <c r="G75" s="2">
        <v>4.3413053730808615</v>
      </c>
      <c r="H75" s="2">
        <v>4.5369397878266549</v>
      </c>
    </row>
    <row r="76" spans="1:8" x14ac:dyDescent="0.2">
      <c r="A76" s="16">
        <f>DATE(2020,12,1)</f>
        <v>44166</v>
      </c>
      <c r="B76" s="2">
        <v>0.36721440735645317</v>
      </c>
      <c r="C76" s="2">
        <v>0.5542325241493895</v>
      </c>
      <c r="D76" s="2">
        <v>0.84847386974027383</v>
      </c>
      <c r="E76" s="2">
        <v>4.1890155108769145</v>
      </c>
      <c r="F76" s="2">
        <v>4.4208004482148233</v>
      </c>
      <c r="G76" s="2">
        <v>4.4295780465806844</v>
      </c>
      <c r="H76" s="2">
        <v>4.6280627059695156</v>
      </c>
    </row>
    <row r="77" spans="1:8" x14ac:dyDescent="0.2">
      <c r="A77" s="16">
        <f>DATE(2020,12,2)</f>
        <v>44167</v>
      </c>
      <c r="B77" s="2">
        <v>0.31540401826162245</v>
      </c>
      <c r="C77" s="2">
        <v>0.5617431500744674</v>
      </c>
      <c r="D77" s="2">
        <v>0.85998889563017045</v>
      </c>
      <c r="E77" s="2">
        <v>4.2739095529573001</v>
      </c>
      <c r="F77" s="2">
        <v>4.509021663007684</v>
      </c>
      <c r="G77" s="2">
        <v>4.5179253987023493</v>
      </c>
      <c r="H77" s="2">
        <v>4.7192650542758008</v>
      </c>
    </row>
    <row r="78" spans="1:8" x14ac:dyDescent="0.2">
      <c r="A78" s="16">
        <f>DATE(2020,12,3)</f>
        <v>44168</v>
      </c>
      <c r="B78" s="2">
        <v>0.4453773351047019</v>
      </c>
      <c r="C78" s="2">
        <v>0.56925433698540306</v>
      </c>
      <c r="D78" s="2">
        <v>0.87150523632253396</v>
      </c>
      <c r="E78" s="2">
        <v>4.3588727673812722</v>
      </c>
      <c r="F78" s="2">
        <v>4.5973174125934824</v>
      </c>
      <c r="G78" s="2">
        <v>4.606347492623919</v>
      </c>
      <c r="H78" s="2">
        <v>4.8105469019833258</v>
      </c>
    </row>
    <row r="79" spans="1:8" x14ac:dyDescent="0.2">
      <c r="A79" s="16">
        <f>DATE(2020,12,4)</f>
        <v>44169</v>
      </c>
      <c r="B79" s="2">
        <v>0.67309957924610586</v>
      </c>
      <c r="C79" s="2">
        <v>0.57676608492409631</v>
      </c>
      <c r="D79" s="2">
        <v>0.88302289196746653</v>
      </c>
      <c r="E79" s="2">
        <v>4.4439052105110344</v>
      </c>
      <c r="F79" s="2">
        <v>4.6856877599438684</v>
      </c>
      <c r="G79" s="2">
        <v>4.6948443915769023</v>
      </c>
      <c r="H79" s="2">
        <v>4.9019083183902357</v>
      </c>
    </row>
    <row r="80" spans="1:8" x14ac:dyDescent="0.2">
      <c r="A80" s="16">
        <f>DATE(2020,12,7)</f>
        <v>44172</v>
      </c>
      <c r="B80" s="2">
        <v>0.39934041832185851</v>
      </c>
      <c r="C80" s="2">
        <v>0.58427839393244696</v>
      </c>
      <c r="D80" s="2">
        <v>0.89454186271513703</v>
      </c>
      <c r="E80" s="2">
        <v>4.5290069387546872</v>
      </c>
      <c r="F80" s="2">
        <v>4.774132768083672</v>
      </c>
      <c r="G80" s="2">
        <v>4.7834161588463209</v>
      </c>
      <c r="H80" s="2">
        <v>4.9933493728550937</v>
      </c>
    </row>
    <row r="81" spans="1:8" x14ac:dyDescent="0.2">
      <c r="A81" s="16">
        <f>DATE(2020,12,8)</f>
        <v>44173</v>
      </c>
      <c r="B81" s="2">
        <v>0.58440894243998454</v>
      </c>
      <c r="C81" s="2">
        <v>0.59179126405235483</v>
      </c>
      <c r="D81" s="2">
        <v>0.90606214871569168</v>
      </c>
      <c r="E81" s="2">
        <v>4.6141780085662942</v>
      </c>
      <c r="F81" s="2">
        <v>4.8626525000910137</v>
      </c>
      <c r="G81" s="2">
        <v>4.8720628577707092</v>
      </c>
      <c r="H81" s="2">
        <v>5.0848701347969261</v>
      </c>
    </row>
    <row r="82" spans="1:8" x14ac:dyDescent="0.2">
      <c r="A82" s="16">
        <f>DATE(2020,12,9)</f>
        <v>44174</v>
      </c>
      <c r="B82" s="2">
        <v>0.43403136958350957</v>
      </c>
      <c r="C82" s="2">
        <v>0.59930469532574193</v>
      </c>
      <c r="D82" s="2">
        <v>0.9175837501192996</v>
      </c>
      <c r="E82" s="2">
        <v>4.6994184764459046</v>
      </c>
      <c r="F82" s="2">
        <v>4.9512470190972824</v>
      </c>
      <c r="G82" s="2">
        <v>4.9607845517422033</v>
      </c>
      <c r="H82" s="2">
        <v>5.1764706736952437</v>
      </c>
    </row>
    <row r="83" spans="1:8" x14ac:dyDescent="0.2">
      <c r="A83" s="16">
        <f>DATE(2020,12,10)</f>
        <v>44175</v>
      </c>
      <c r="B83" s="2">
        <v>0.48677659175637711</v>
      </c>
      <c r="C83" s="2">
        <v>0.60681868779450809</v>
      </c>
      <c r="D83" s="2">
        <v>0.92910666707617384</v>
      </c>
      <c r="E83" s="2">
        <v>4.7847283989396194</v>
      </c>
      <c r="F83" s="2">
        <v>5.0399163882872022</v>
      </c>
      <c r="G83" s="2">
        <v>5.0495813042065629</v>
      </c>
      <c r="H83" s="2">
        <v>5.2681510590901759</v>
      </c>
    </row>
    <row r="84" spans="1:8" x14ac:dyDescent="0.2">
      <c r="A84" s="16">
        <f>DATE(2020,12,11)</f>
        <v>44176</v>
      </c>
      <c r="B84" s="2">
        <v>0.35201500784125539</v>
      </c>
      <c r="C84" s="2">
        <v>0.61433324150059754</v>
      </c>
      <c r="D84" s="2">
        <v>0.94063089973652758</v>
      </c>
      <c r="E84" s="2">
        <v>4.8701078326396363</v>
      </c>
      <c r="F84" s="2">
        <v>5.1286606708988769</v>
      </c>
      <c r="G84" s="2">
        <v>5.1384531786632159</v>
      </c>
      <c r="H84" s="2">
        <v>5.3599113605824256</v>
      </c>
    </row>
    <row r="85" spans="1:8" x14ac:dyDescent="0.2">
      <c r="A85" s="16">
        <f>DATE(2020,12,14)</f>
        <v>44179</v>
      </c>
      <c r="B85" s="2">
        <v>0.2826416583946445</v>
      </c>
      <c r="C85" s="2">
        <v>0.62184835648591008</v>
      </c>
      <c r="D85" s="2">
        <v>0.95215644825057399</v>
      </c>
      <c r="E85" s="2">
        <v>4.9555568341842271</v>
      </c>
      <c r="F85" s="2">
        <v>5.2174799302238561</v>
      </c>
      <c r="G85" s="2">
        <v>5.2274002386653029</v>
      </c>
      <c r="H85" s="2">
        <v>5.4517516478333805</v>
      </c>
    </row>
    <row r="86" spans="1:8" x14ac:dyDescent="0.2">
      <c r="A86" s="16">
        <f>DATE(2020,12,15)</f>
        <v>44180</v>
      </c>
      <c r="B86" s="2">
        <v>0.98922642347336609</v>
      </c>
      <c r="C86" s="2">
        <v>0.62936403279236774</v>
      </c>
      <c r="D86" s="2">
        <v>0.96368331276857067</v>
      </c>
      <c r="E86" s="2">
        <v>5.0410754602578267</v>
      </c>
      <c r="F86" s="2">
        <v>5.3063742296071581</v>
      </c>
      <c r="G86" s="2">
        <v>5.3164225478197658</v>
      </c>
      <c r="H86" s="2">
        <v>5.5436719905651577</v>
      </c>
    </row>
    <row r="87" spans="1:8" x14ac:dyDescent="0.2">
      <c r="A87" s="16">
        <f>DATE(2020,12,16)</f>
        <v>44181</v>
      </c>
      <c r="B87" s="2">
        <v>1.1496788654750789</v>
      </c>
      <c r="C87" s="2">
        <v>0.63688027046189255</v>
      </c>
      <c r="D87" s="2">
        <v>0.97521149344077518</v>
      </c>
      <c r="E87" s="2">
        <v>5.1266637675910554</v>
      </c>
      <c r="F87" s="2">
        <v>5.3953436324472914</v>
      </c>
      <c r="G87" s="2">
        <v>5.4055201697873256</v>
      </c>
      <c r="H87" s="2">
        <v>5.6356724585606255</v>
      </c>
    </row>
    <row r="88" spans="1:8" x14ac:dyDescent="0.2">
      <c r="A88" s="16">
        <f>DATE(2020,12,17)</f>
        <v>44182</v>
      </c>
      <c r="B88" s="2">
        <v>1.618577052134107</v>
      </c>
      <c r="C88" s="2">
        <v>0.64439706953642872</v>
      </c>
      <c r="D88" s="2">
        <v>0.98674099041746732</v>
      </c>
      <c r="E88" s="2">
        <v>5.2123218129607629</v>
      </c>
      <c r="F88" s="2">
        <v>5.4843882021963664</v>
      </c>
      <c r="G88" s="2">
        <v>5.4946931682825717</v>
      </c>
      <c r="H88" s="2">
        <v>5.7277531216634925</v>
      </c>
    </row>
    <row r="89" spans="1:8" x14ac:dyDescent="0.2">
      <c r="A89" s="16">
        <f>DATE(2020,12,18)</f>
        <v>44183</v>
      </c>
      <c r="B89" s="2">
        <v>1.5432189511845884</v>
      </c>
      <c r="C89" s="2">
        <v>0.65191443005789829</v>
      </c>
      <c r="D89" s="2">
        <v>0.99827180384894909</v>
      </c>
      <c r="E89" s="2">
        <v>5.2980496531900512</v>
      </c>
      <c r="F89" s="2">
        <v>5.5735080023600725</v>
      </c>
      <c r="G89" s="2">
        <v>5.5839416070740056</v>
      </c>
      <c r="H89" s="2">
        <v>5.8199140497783741</v>
      </c>
    </row>
    <row r="90" spans="1:8" x14ac:dyDescent="0.2">
      <c r="A90" s="16">
        <f>DATE(2020,12,21)</f>
        <v>44186</v>
      </c>
      <c r="B90" s="2">
        <v>0.95387044320640602</v>
      </c>
      <c r="C90" s="2">
        <v>0.65943235206824546</v>
      </c>
      <c r="D90" s="2">
        <v>1.0098039338855225</v>
      </c>
      <c r="E90" s="2">
        <v>5.3838473451483404</v>
      </c>
      <c r="F90" s="2">
        <v>5.6627030964977676</v>
      </c>
      <c r="G90" s="2">
        <v>5.6732655499840634</v>
      </c>
      <c r="H90" s="2">
        <v>5.9121553128707705</v>
      </c>
    </row>
    <row r="91" spans="1:8" x14ac:dyDescent="0.2">
      <c r="A91" s="16">
        <f>DATE(2020,12,22)</f>
        <v>44187</v>
      </c>
      <c r="B91" s="2">
        <v>0.56305354790884277</v>
      </c>
      <c r="C91" s="2">
        <v>0.66695083560941448</v>
      </c>
      <c r="D91" s="2">
        <v>1.0213373806775339</v>
      </c>
      <c r="E91" s="2">
        <v>5.4697149457513472</v>
      </c>
      <c r="F91" s="2">
        <v>5.7519735482224776</v>
      </c>
      <c r="G91" s="2">
        <v>5.7626650608891383</v>
      </c>
      <c r="H91" s="2">
        <v>6.0044769809671994</v>
      </c>
    </row>
    <row r="92" spans="1:8" x14ac:dyDescent="0.2">
      <c r="A92" s="16">
        <f>DATE(2020,12,23)</f>
        <v>44188</v>
      </c>
      <c r="B92" s="2">
        <v>0.89662935999419435</v>
      </c>
      <c r="C92" s="2">
        <v>0.67446988072330516</v>
      </c>
      <c r="D92" s="2">
        <v>1.0328721443753075</v>
      </c>
      <c r="E92" s="2">
        <v>5.5556525119612177</v>
      </c>
      <c r="F92" s="2">
        <v>5.8413194212010078</v>
      </c>
      <c r="G92" s="2">
        <v>5.8521402037197356</v>
      </c>
      <c r="H92" s="2">
        <v>6.0968791241552189</v>
      </c>
    </row>
    <row r="93" spans="1:8" x14ac:dyDescent="0.2">
      <c r="A93" s="16">
        <f>DATE(2020,12,24)</f>
        <v>44189</v>
      </c>
      <c r="B93" s="2">
        <v>1.1056469718355499</v>
      </c>
      <c r="C93" s="2">
        <v>0.68198948745192833</v>
      </c>
      <c r="D93" s="2">
        <v>1.0444082251292564</v>
      </c>
      <c r="E93" s="2">
        <v>5.6416601007865053</v>
      </c>
      <c r="F93" s="2">
        <v>5.9307407791539868</v>
      </c>
      <c r="G93" s="2">
        <v>5.9416910424604508</v>
      </c>
      <c r="H93" s="2">
        <v>6.1893618125835159</v>
      </c>
    </row>
    <row r="94" spans="1:8" x14ac:dyDescent="0.2">
      <c r="A94" s="16">
        <f>DATE(2020,12,28)</f>
        <v>44193</v>
      </c>
      <c r="B94" s="2">
        <v>1.0462025796864172</v>
      </c>
      <c r="C94" s="2">
        <v>0.68950965583722823</v>
      </c>
      <c r="D94" s="2">
        <v>1.055945623089749</v>
      </c>
      <c r="E94" s="2">
        <v>5.7277377692821929</v>
      </c>
      <c r="F94" s="2">
        <v>6.0202376858558226</v>
      </c>
      <c r="G94" s="2">
        <v>6.0313176411499247</v>
      </c>
      <c r="H94" s="2">
        <v>6.2819251164618404</v>
      </c>
    </row>
    <row r="95" spans="1:8" x14ac:dyDescent="0.2">
      <c r="A95" s="16">
        <f>DATE(2020,12,29)</f>
        <v>44194</v>
      </c>
      <c r="B95" s="2">
        <v>1.4336886885664146</v>
      </c>
      <c r="C95" s="2">
        <v>0.69703038592110467</v>
      </c>
      <c r="D95" s="2">
        <v>1.0674843384071542</v>
      </c>
      <c r="E95" s="2">
        <v>5.8138855745497375</v>
      </c>
      <c r="F95" s="2">
        <v>6.1098102051347913</v>
      </c>
      <c r="G95" s="2">
        <v>6.1210200638810441</v>
      </c>
      <c r="H95" s="2">
        <v>6.3745691060612231</v>
      </c>
    </row>
    <row r="96" spans="1:8" x14ac:dyDescent="0.2">
      <c r="A96" s="16">
        <f>DATE(2020,12,30)</f>
        <v>44195</v>
      </c>
      <c r="B96" s="2">
        <v>1.6944900475788005</v>
      </c>
      <c r="C96" s="2">
        <v>0.70455167774552407</v>
      </c>
      <c r="D96" s="2">
        <v>1.079024371231907</v>
      </c>
      <c r="E96" s="2">
        <v>5.9001035737371588</v>
      </c>
      <c r="F96" s="2">
        <v>6.1994584008731479</v>
      </c>
      <c r="G96" s="2">
        <v>6.2107983748008966</v>
      </c>
      <c r="H96" s="2">
        <v>6.4672938517138956</v>
      </c>
    </row>
    <row r="97" spans="1:8" x14ac:dyDescent="0.2">
      <c r="A97" s="16">
        <f>DATE(2020,12,31)</f>
        <v>44196</v>
      </c>
      <c r="B97" s="2">
        <v>1.7492694097515751</v>
      </c>
      <c r="C97" s="2">
        <v>0.71207353135245288</v>
      </c>
      <c r="D97" s="2">
        <v>1.0905657217144649</v>
      </c>
      <c r="E97" s="2">
        <v>5.9863918240389946</v>
      </c>
      <c r="F97" s="2">
        <v>6.2891823370070599</v>
      </c>
      <c r="G97" s="2">
        <v>6.3006526381108152</v>
      </c>
      <c r="H97" s="2">
        <v>6.5600994238134147</v>
      </c>
    </row>
    <row r="98" spans="1:8" x14ac:dyDescent="0.2">
      <c r="A98" s="16">
        <f>DATE(2021,1,4)</f>
        <v>44200</v>
      </c>
      <c r="B98" s="2">
        <v>1.8748370186226104</v>
      </c>
      <c r="C98" s="2">
        <v>0.71959594678387973</v>
      </c>
      <c r="D98" s="2">
        <v>1.1021083900052631</v>
      </c>
      <c r="E98" s="2">
        <v>6.0171806604144784</v>
      </c>
      <c r="F98" s="2">
        <v>6.3232519256323672</v>
      </c>
      <c r="G98" s="2">
        <v>6.3348466886876684</v>
      </c>
      <c r="H98" s="2">
        <v>6.5971121949496059</v>
      </c>
    </row>
    <row r="99" spans="1:8" x14ac:dyDescent="0.2">
      <c r="A99" s="16">
        <f>DATE(2021,1,5)</f>
        <v>44201</v>
      </c>
      <c r="B99" s="2">
        <v>2.266253757562775</v>
      </c>
      <c r="C99" s="2">
        <v>0.72711892408172663</v>
      </c>
      <c r="D99" s="2">
        <v>1.113652376254759</v>
      </c>
      <c r="E99" s="2">
        <v>6.0479784408858261</v>
      </c>
      <c r="F99" s="2">
        <v>6.3573324348127569</v>
      </c>
      <c r="G99" s="2">
        <v>6.3690517385676104</v>
      </c>
      <c r="H99" s="2">
        <v>6.6341378221664202</v>
      </c>
    </row>
    <row r="100" spans="1:8" x14ac:dyDescent="0.2">
      <c r="A100" s="16">
        <f>DATE(2021,1,6)</f>
        <v>44202</v>
      </c>
      <c r="B100" s="2">
        <v>2.4447601429110621</v>
      </c>
      <c r="C100" s="2">
        <v>0.73464246328798222</v>
      </c>
      <c r="D100" s="2">
        <v>1.1251976806134545</v>
      </c>
      <c r="E100" s="2">
        <v>6.0787851680512484</v>
      </c>
      <c r="F100" s="2">
        <v>6.3914238680486513</v>
      </c>
      <c r="G100" s="2">
        <v>6.4032677912888136</v>
      </c>
      <c r="H100" s="2">
        <v>6.6711763099292831</v>
      </c>
    </row>
    <row r="101" spans="1:8" x14ac:dyDescent="0.2">
      <c r="A101" s="16">
        <f>DATE(2021,1,7)</f>
        <v>44203</v>
      </c>
      <c r="B101" s="2">
        <v>2.101363542650625</v>
      </c>
      <c r="C101" s="2">
        <v>0.74216656444461293</v>
      </c>
      <c r="D101" s="2">
        <v>1.1367443032318292</v>
      </c>
      <c r="E101" s="2">
        <v>6.1096008445097549</v>
      </c>
      <c r="F101" s="2">
        <v>6.4255262288416493</v>
      </c>
      <c r="G101" s="2">
        <v>6.4374948503906024</v>
      </c>
      <c r="H101" s="2">
        <v>6.708227662705224</v>
      </c>
    </row>
    <row r="102" spans="1:8" x14ac:dyDescent="0.2">
      <c r="A102" s="16">
        <f>DATE(2021,1,8)</f>
        <v>44204</v>
      </c>
      <c r="B102" s="2">
        <v>2.2945402014371341</v>
      </c>
      <c r="C102" s="2">
        <v>0.7496912275935852</v>
      </c>
      <c r="D102" s="2">
        <v>1.1482922442604293</v>
      </c>
      <c r="E102" s="2">
        <v>6.1404254728610441</v>
      </c>
      <c r="F102" s="2">
        <v>6.4596395206943491</v>
      </c>
      <c r="G102" s="2">
        <v>6.4717329194133644</v>
      </c>
      <c r="H102" s="2">
        <v>6.7452918849627341</v>
      </c>
    </row>
    <row r="103" spans="1:8" x14ac:dyDescent="0.2">
      <c r="A103" s="16">
        <f>DATE(2021,1,11)</f>
        <v>44207</v>
      </c>
      <c r="B103" s="2">
        <v>1.7582316510130089</v>
      </c>
      <c r="C103" s="2">
        <v>0.75721645277688765</v>
      </c>
      <c r="D103" s="2">
        <v>1.1598415038497789</v>
      </c>
      <c r="E103" s="2">
        <v>6.1712590557056801</v>
      </c>
      <c r="F103" s="2">
        <v>6.4937637471106369</v>
      </c>
      <c r="G103" s="2">
        <v>6.505982001898758</v>
      </c>
      <c r="H103" s="2">
        <v>6.7823689811719934</v>
      </c>
    </row>
    <row r="104" spans="1:8" x14ac:dyDescent="0.2">
      <c r="A104" s="16">
        <f>DATE(2021,1,12)</f>
        <v>44208</v>
      </c>
      <c r="B104" s="2">
        <v>2.3571462110669072</v>
      </c>
      <c r="C104" s="2">
        <v>0.76474224003648672</v>
      </c>
      <c r="D104" s="2">
        <v>1.1713920821504464</v>
      </c>
      <c r="E104" s="2">
        <v>6.2021015956449155</v>
      </c>
      <c r="F104" s="2">
        <v>6.52789891159542</v>
      </c>
      <c r="G104" s="2">
        <v>6.540242101389504</v>
      </c>
      <c r="H104" s="2">
        <v>6.819458955804647</v>
      </c>
    </row>
    <row r="105" spans="1:8" x14ac:dyDescent="0.2">
      <c r="A105" s="16">
        <f>DATE(2021,1,13)</f>
        <v>44209</v>
      </c>
      <c r="B105" s="2">
        <v>2.0132906927499805</v>
      </c>
      <c r="C105" s="2">
        <v>0.77226858941437104</v>
      </c>
      <c r="D105" s="2">
        <v>1.1829439793130003</v>
      </c>
      <c r="E105" s="2">
        <v>6.2329530952807355</v>
      </c>
      <c r="F105" s="2">
        <v>6.5620450176547163</v>
      </c>
      <c r="G105" s="2">
        <v>6.5745132214294566</v>
      </c>
      <c r="H105" s="2">
        <v>6.8565618133338724</v>
      </c>
    </row>
    <row r="106" spans="1:8" x14ac:dyDescent="0.2">
      <c r="A106" s="16">
        <f>DATE(2021,1,14)</f>
        <v>44210</v>
      </c>
      <c r="B106" s="2">
        <v>2.4557387628898919</v>
      </c>
      <c r="C106" s="2">
        <v>0.77979550095252925</v>
      </c>
      <c r="D106" s="2">
        <v>1.1944971954880312</v>
      </c>
      <c r="E106" s="2">
        <v>6.2638135572159914</v>
      </c>
      <c r="F106" s="2">
        <v>6.5962020687957867</v>
      </c>
      <c r="G106" s="2">
        <v>6.6087953655636911</v>
      </c>
      <c r="H106" s="2">
        <v>6.8936775582345122</v>
      </c>
    </row>
    <row r="107" spans="1:8" x14ac:dyDescent="0.2">
      <c r="A107" s="16">
        <f>DATE(2021,1,15)</f>
        <v>44211</v>
      </c>
      <c r="B107" s="2">
        <v>2.0358028999948763</v>
      </c>
      <c r="C107" s="2">
        <v>0.78732297469294998</v>
      </c>
      <c r="D107" s="2">
        <v>1.2060517308261298</v>
      </c>
      <c r="E107" s="2">
        <v>6.2946829840541563</v>
      </c>
      <c r="F107" s="2">
        <v>6.6303700685268696</v>
      </c>
      <c r="G107" s="2">
        <v>6.6430885373383042</v>
      </c>
      <c r="H107" s="2">
        <v>6.9308061949828534</v>
      </c>
    </row>
    <row r="108" spans="1:8" x14ac:dyDescent="0.2">
      <c r="A108" s="16">
        <f>DATE(2021,1,18)</f>
        <v>44214</v>
      </c>
      <c r="B108" s="2">
        <v>1.9718298903426357</v>
      </c>
      <c r="C108" s="2">
        <v>0.79485101067762187</v>
      </c>
      <c r="D108" s="2">
        <v>1.2176075854779311</v>
      </c>
      <c r="E108" s="2">
        <v>6.3255613783995024</v>
      </c>
      <c r="F108" s="2">
        <v>6.6645490203573798</v>
      </c>
      <c r="G108" s="2">
        <v>6.6773927403005704</v>
      </c>
      <c r="H108" s="2">
        <v>6.9679477280567337</v>
      </c>
    </row>
    <row r="109" spans="1:8" x14ac:dyDescent="0.2">
      <c r="A109" s="16">
        <f>DATE(2021,1,19)</f>
        <v>44215</v>
      </c>
      <c r="B109" s="2">
        <v>2.0815146906773885</v>
      </c>
      <c r="C109" s="2">
        <v>0.80237960894855576</v>
      </c>
      <c r="D109" s="2">
        <v>1.2291647595940702</v>
      </c>
      <c r="E109" s="2">
        <v>6.3564487428570793</v>
      </c>
      <c r="F109" s="2">
        <v>6.698738927797887</v>
      </c>
      <c r="G109" s="2">
        <v>6.7117079779989597</v>
      </c>
      <c r="H109" s="2">
        <v>7.0051021619356169</v>
      </c>
    </row>
    <row r="110" spans="1:8" x14ac:dyDescent="0.2">
      <c r="A110" s="16">
        <f>DATE(2021,1,20)</f>
        <v>44216</v>
      </c>
      <c r="B110" s="2">
        <v>2.382328943609302</v>
      </c>
      <c r="C110" s="2">
        <v>0.80990876954771795</v>
      </c>
      <c r="D110" s="2">
        <v>1.2407232533252266</v>
      </c>
      <c r="E110" s="2">
        <v>6.3873450800327136</v>
      </c>
      <c r="F110" s="2">
        <v>6.7329397943600711</v>
      </c>
      <c r="G110" s="2">
        <v>6.7460342539830576</v>
      </c>
      <c r="H110" s="2">
        <v>7.0422695011004732</v>
      </c>
    </row>
    <row r="111" spans="1:8" x14ac:dyDescent="0.2">
      <c r="A111" s="16">
        <f>DATE(2021,1,21)</f>
        <v>44217</v>
      </c>
      <c r="B111" s="2">
        <v>2.4534875567237879</v>
      </c>
      <c r="C111" s="2">
        <v>0.81743849251714185</v>
      </c>
      <c r="D111" s="2">
        <v>1.2522830668220575</v>
      </c>
      <c r="E111" s="2">
        <v>6.4182503925329426</v>
      </c>
      <c r="F111" s="2">
        <v>6.767151623556722</v>
      </c>
      <c r="G111" s="2">
        <v>6.7803715718035562</v>
      </c>
      <c r="H111" s="2">
        <v>7.0794497500338727</v>
      </c>
    </row>
    <row r="112" spans="1:8" x14ac:dyDescent="0.2">
      <c r="A112" s="16">
        <f>DATE(2021,1,22)</f>
        <v>44218</v>
      </c>
      <c r="B112" s="2">
        <v>2.044775514136421</v>
      </c>
      <c r="C112" s="2">
        <v>0.82496877789881573</v>
      </c>
      <c r="D112" s="2">
        <v>1.2638442002352646</v>
      </c>
      <c r="E112" s="2">
        <v>6.4491646829650797</v>
      </c>
      <c r="F112" s="2">
        <v>6.8013744189017622</v>
      </c>
      <c r="G112" s="2">
        <v>6.8147199350123264</v>
      </c>
      <c r="H112" s="2">
        <v>7.116642913219895</v>
      </c>
    </row>
    <row r="113" spans="1:8" x14ac:dyDescent="0.2">
      <c r="A113" s="16">
        <f>DATE(2021,1,25)</f>
        <v>44221</v>
      </c>
      <c r="B113" s="2">
        <v>1.9052869177363929</v>
      </c>
      <c r="C113" s="2">
        <v>0.83249962573475056</v>
      </c>
      <c r="D113" s="2">
        <v>1.2754066537155495</v>
      </c>
      <c r="E113" s="2">
        <v>6.4800879539372191</v>
      </c>
      <c r="F113" s="2">
        <v>6.8356081839102689</v>
      </c>
      <c r="G113" s="2">
        <v>6.8490793471623679</v>
      </c>
      <c r="H113" s="2">
        <v>7.1538489951442186</v>
      </c>
    </row>
    <row r="114" spans="1:8" x14ac:dyDescent="0.2">
      <c r="A114" s="16">
        <f>DATE(2021,1,26)</f>
        <v>44222</v>
      </c>
      <c r="B114" s="2">
        <v>1.85539471075995</v>
      </c>
      <c r="C114" s="2">
        <v>0.84003103606695717</v>
      </c>
      <c r="D114" s="2">
        <v>1.2869704274136362</v>
      </c>
      <c r="E114" s="2">
        <v>6.5110202080581816</v>
      </c>
      <c r="F114" s="2">
        <v>6.8698529220984303</v>
      </c>
      <c r="G114" s="2">
        <v>6.8834498118078624</v>
      </c>
      <c r="H114" s="2">
        <v>7.1910680002940763</v>
      </c>
    </row>
    <row r="115" spans="1:8" x14ac:dyDescent="0.2">
      <c r="A115" s="16">
        <f>DATE(2021,1,27)</f>
        <v>44223</v>
      </c>
      <c r="B115" s="2">
        <v>1.1479014633584583</v>
      </c>
      <c r="C115" s="2">
        <v>0.8475630089374464</v>
      </c>
      <c r="D115" s="2">
        <v>1.2985355214802929</v>
      </c>
      <c r="E115" s="2">
        <v>6.5419614479375046</v>
      </c>
      <c r="F115" s="2">
        <v>6.9041086369834748</v>
      </c>
      <c r="G115" s="2">
        <v>6.9178313325040319</v>
      </c>
      <c r="H115" s="2">
        <v>7.2282999331581674</v>
      </c>
    </row>
    <row r="116" spans="1:8" x14ac:dyDescent="0.2">
      <c r="A116" s="16">
        <f>DATE(2021,1,28)</f>
        <v>44224</v>
      </c>
      <c r="B116" s="2">
        <v>1.2023867088832407</v>
      </c>
      <c r="C116" s="2">
        <v>0.85509554438825131</v>
      </c>
      <c r="D116" s="2">
        <v>1.3101019360662436</v>
      </c>
      <c r="E116" s="2">
        <v>6.572911676185611</v>
      </c>
      <c r="F116" s="2">
        <v>6.9383753320839237</v>
      </c>
      <c r="G116" s="2">
        <v>6.9522239128073648</v>
      </c>
      <c r="H116" s="2">
        <v>7.2655447982268972</v>
      </c>
    </row>
    <row r="117" spans="1:8" x14ac:dyDescent="0.2">
      <c r="A117" s="16">
        <f>DATE(2021,1,29)</f>
        <v>44225</v>
      </c>
      <c r="B117" s="2">
        <v>0.89309329973739082</v>
      </c>
      <c r="C117" s="2">
        <v>0.86262864246138271</v>
      </c>
      <c r="D117" s="2">
        <v>1.3216696713223008</v>
      </c>
      <c r="E117" s="2">
        <v>6.6038708954135661</v>
      </c>
      <c r="F117" s="2">
        <v>6.9726530109193163</v>
      </c>
      <c r="G117" s="2">
        <v>6.9866275562754154</v>
      </c>
      <c r="H117" s="2">
        <v>7.302802599992142</v>
      </c>
    </row>
    <row r="118" spans="1:8" x14ac:dyDescent="0.2">
      <c r="A118" s="16">
        <f>DATE(2021,2,1)</f>
        <v>44228</v>
      </c>
      <c r="B118" s="2">
        <v>1.1401643502356285</v>
      </c>
      <c r="C118" s="2">
        <v>0.87016230319885146</v>
      </c>
      <c r="D118" s="2">
        <v>1.3332387273992552</v>
      </c>
      <c r="E118" s="2">
        <v>6.668848231699287</v>
      </c>
      <c r="F118" s="2">
        <v>7.0410694754076797</v>
      </c>
      <c r="G118" s="2">
        <v>7.0551745619750861</v>
      </c>
      <c r="H118" s="2">
        <v>7.3743073872588161</v>
      </c>
    </row>
    <row r="119" spans="1:8" x14ac:dyDescent="0.2">
      <c r="A119" s="16">
        <f>DATE(2021,2,2)</f>
        <v>44229</v>
      </c>
      <c r="B119" s="2">
        <v>1.5330349666191845</v>
      </c>
      <c r="C119" s="2">
        <v>0.8776965266426906</v>
      </c>
      <c r="D119" s="2">
        <v>1.3448091044478971</v>
      </c>
      <c r="E119" s="2">
        <v>6.7338651730593391</v>
      </c>
      <c r="F119" s="2">
        <v>7.1095296969917232</v>
      </c>
      <c r="G119" s="2">
        <v>7.1237654861727728</v>
      </c>
      <c r="H119" s="2">
        <v>7.4458598241159626</v>
      </c>
    </row>
    <row r="120" spans="1:8" x14ac:dyDescent="0.2">
      <c r="A120" s="16">
        <f>DATE(2021,2,3)</f>
        <v>44230</v>
      </c>
      <c r="B120" s="2">
        <v>1.7272160841671047</v>
      </c>
      <c r="C120" s="2">
        <v>0.88523131283493317</v>
      </c>
      <c r="D120" s="2">
        <v>1.3563808026190838</v>
      </c>
      <c r="E120" s="2">
        <v>6.7989217436338789</v>
      </c>
      <c r="F120" s="2">
        <v>7.1780337036571717</v>
      </c>
      <c r="G120" s="2">
        <v>7.1924003570073216</v>
      </c>
      <c r="H120" s="2">
        <v>7.5174599423164956</v>
      </c>
    </row>
    <row r="121" spans="1:8" x14ac:dyDescent="0.2">
      <c r="A121" s="16">
        <f>DATE(2021,2,4)</f>
        <v>44231</v>
      </c>
      <c r="B121" s="2">
        <v>1.6881818077987498</v>
      </c>
      <c r="C121" s="2">
        <v>0.89276666181761222</v>
      </c>
      <c r="D121" s="2">
        <v>1.36795382206365</v>
      </c>
      <c r="E121" s="2">
        <v>6.8640179675777402</v>
      </c>
      <c r="F121" s="2">
        <v>7.2465815234076034</v>
      </c>
      <c r="G121" s="2">
        <v>7.2610792026356341</v>
      </c>
      <c r="H121" s="2">
        <v>7.5891077736344403</v>
      </c>
    </row>
    <row r="122" spans="1:8" x14ac:dyDescent="0.2">
      <c r="A122" s="16">
        <f>DATE(2021,2,5)</f>
        <v>44232</v>
      </c>
      <c r="B122" s="2">
        <v>2.0828831829387218</v>
      </c>
      <c r="C122" s="2">
        <v>0.90030257363278299</v>
      </c>
      <c r="D122" s="2">
        <v>1.379528162932453</v>
      </c>
      <c r="E122" s="2">
        <v>6.9291538690605003</v>
      </c>
      <c r="F122" s="2">
        <v>7.3151731842645784</v>
      </c>
      <c r="G122" s="2">
        <v>7.3298020512326367</v>
      </c>
      <c r="H122" s="2">
        <v>7.6608033498650308</v>
      </c>
    </row>
    <row r="123" spans="1:8" x14ac:dyDescent="0.2">
      <c r="A123" s="16">
        <f>DATE(2021,2,8)</f>
        <v>44235</v>
      </c>
      <c r="B123" s="2">
        <v>2.3495862376205157</v>
      </c>
      <c r="C123" s="2">
        <v>0.90783904832245632</v>
      </c>
      <c r="D123" s="2">
        <v>1.3911038253763941</v>
      </c>
      <c r="E123" s="2">
        <v>6.9943294722664584</v>
      </c>
      <c r="F123" s="2">
        <v>7.3838087142675146</v>
      </c>
      <c r="G123" s="2">
        <v>7.3985689309913116</v>
      </c>
      <c r="H123" s="2">
        <v>7.732546702824683</v>
      </c>
    </row>
    <row r="124" spans="1:8" x14ac:dyDescent="0.2">
      <c r="A124" s="16">
        <f>DATE(2021,2,9)</f>
        <v>44236</v>
      </c>
      <c r="B124" s="2">
        <v>2.3507528044811821</v>
      </c>
      <c r="C124" s="2">
        <v>0.91537608592868747</v>
      </c>
      <c r="D124" s="2">
        <v>1.4026808095463528</v>
      </c>
      <c r="E124" s="2">
        <v>7.0595448013946571</v>
      </c>
      <c r="F124" s="2">
        <v>7.4524881414737898</v>
      </c>
      <c r="G124" s="2">
        <v>7.4673798701227154</v>
      </c>
      <c r="H124" s="2">
        <v>7.8043378643509964</v>
      </c>
    </row>
    <row r="125" spans="1:8" x14ac:dyDescent="0.2">
      <c r="A125" s="16">
        <f>DATE(2021,2,10)</f>
        <v>44237</v>
      </c>
      <c r="B125" s="2">
        <v>2.3141247087482775</v>
      </c>
      <c r="C125" s="2">
        <v>0.92291368649348726</v>
      </c>
      <c r="D125" s="2">
        <v>1.4142591155932305</v>
      </c>
      <c r="E125" s="2">
        <v>7.1247998806589274</v>
      </c>
      <c r="F125" s="2">
        <v>7.5212114939587238</v>
      </c>
      <c r="G125" s="2">
        <v>7.5362348968559312</v>
      </c>
      <c r="H125" s="2">
        <v>7.8761768663027976</v>
      </c>
    </row>
    <row r="126" spans="1:8" x14ac:dyDescent="0.2">
      <c r="A126" s="16">
        <f>DATE(2021,2,11)</f>
        <v>44238</v>
      </c>
      <c r="B126" s="2">
        <v>2.2697577528811408</v>
      </c>
      <c r="C126" s="2">
        <v>0.93045185005899977</v>
      </c>
      <c r="D126" s="2">
        <v>1.4258387436680398</v>
      </c>
      <c r="E126" s="2">
        <v>7.1900947342878219</v>
      </c>
      <c r="F126" s="2">
        <v>7.5899787998156221</v>
      </c>
      <c r="G126" s="2">
        <v>7.6051340394382096</v>
      </c>
      <c r="H126" s="2">
        <v>7.9480637405601628</v>
      </c>
    </row>
    <row r="127" spans="1:8" x14ac:dyDescent="0.2">
      <c r="A127" s="16">
        <f>DATE(2021,2,12)</f>
        <v>44239</v>
      </c>
      <c r="B127" s="2">
        <v>2.6227367106569588</v>
      </c>
      <c r="C127" s="2">
        <v>0.93799057666719143</v>
      </c>
      <c r="D127" s="2">
        <v>1.4374196939216599</v>
      </c>
      <c r="E127" s="2">
        <v>7.2554293865245922</v>
      </c>
      <c r="F127" s="2">
        <v>7.6587900871556416</v>
      </c>
      <c r="G127" s="2">
        <v>7.6740773261347872</v>
      </c>
      <c r="H127" s="2">
        <v>8.0199985190243304</v>
      </c>
    </row>
    <row r="128" spans="1:8" x14ac:dyDescent="0.2">
      <c r="A128" s="16">
        <f>DATE(2021,2,17)</f>
        <v>44244</v>
      </c>
      <c r="B128" s="2">
        <v>3.4566136032325061</v>
      </c>
      <c r="C128" s="2">
        <v>0.94552986636013969</v>
      </c>
      <c r="D128" s="2">
        <v>1.4490019665050591</v>
      </c>
      <c r="E128" s="2">
        <v>7.320803861627434</v>
      </c>
      <c r="F128" s="2">
        <v>7.7276453841080839</v>
      </c>
      <c r="G128" s="2">
        <v>7.7430647852291257</v>
      </c>
      <c r="H128" s="2">
        <v>8.0919812336179398</v>
      </c>
    </row>
    <row r="129" spans="1:8" x14ac:dyDescent="0.2">
      <c r="A129" s="16">
        <f>DATE(2021,2,18)</f>
        <v>44245</v>
      </c>
      <c r="B129" s="2">
        <v>3.3837417542741388</v>
      </c>
      <c r="C129" s="2">
        <v>0.9530697191798998</v>
      </c>
      <c r="D129" s="2">
        <v>1.4605855615692498</v>
      </c>
      <c r="E129" s="2">
        <v>7.3862181838691976</v>
      </c>
      <c r="F129" s="2">
        <v>7.796544718820142</v>
      </c>
      <c r="G129" s="2">
        <v>7.8120964450227426</v>
      </c>
      <c r="H129" s="2">
        <v>8.1640119162847746</v>
      </c>
    </row>
    <row r="130" spans="1:8" x14ac:dyDescent="0.2">
      <c r="A130" s="16">
        <f>DATE(2021,2,19)</f>
        <v>44246</v>
      </c>
      <c r="B130" s="2">
        <v>3.7284611697271148</v>
      </c>
      <c r="C130" s="2">
        <v>0.960610135168527</v>
      </c>
      <c r="D130" s="2">
        <v>1.4721704792652224</v>
      </c>
      <c r="E130" s="2">
        <v>7.4516723775375659</v>
      </c>
      <c r="F130" s="2">
        <v>7.8654881194570434</v>
      </c>
      <c r="G130" s="2">
        <v>7.8811723338353179</v>
      </c>
      <c r="H130" s="2">
        <v>8.2360905989899766</v>
      </c>
    </row>
    <row r="131" spans="1:8" x14ac:dyDescent="0.2">
      <c r="A131" s="16">
        <f>DATE(2021,2,22)</f>
        <v>44249</v>
      </c>
      <c r="B131" s="2">
        <v>3.4100021380763179</v>
      </c>
      <c r="C131" s="2">
        <v>0.96815111436809875</v>
      </c>
      <c r="D131" s="2">
        <v>1.4837567197440116</v>
      </c>
      <c r="E131" s="2">
        <v>7.5171664669350324</v>
      </c>
      <c r="F131" s="2">
        <v>7.9344756142019968</v>
      </c>
      <c r="G131" s="2">
        <v>7.9502924800046504</v>
      </c>
      <c r="H131" s="2">
        <v>8.3082173137199575</v>
      </c>
    </row>
    <row r="132" spans="1:8" x14ac:dyDescent="0.2">
      <c r="A132" s="16">
        <f>DATE(2021,2,23)</f>
        <v>44250</v>
      </c>
      <c r="B132" s="2">
        <v>3.4111084694398608</v>
      </c>
      <c r="C132" s="2">
        <v>0.9756926568206703</v>
      </c>
      <c r="D132" s="2">
        <v>1.4953442831566299</v>
      </c>
      <c r="E132" s="2">
        <v>7.5827004763788786</v>
      </c>
      <c r="F132" s="2">
        <v>8.0035072312562683</v>
      </c>
      <c r="G132" s="2">
        <v>8.0194569118867012</v>
      </c>
      <c r="H132" s="2">
        <v>8.3803920924824471</v>
      </c>
    </row>
    <row r="133" spans="1:8" x14ac:dyDescent="0.2">
      <c r="A133" s="16">
        <f>DATE(2021,2,24)</f>
        <v>44251</v>
      </c>
      <c r="B133" s="2">
        <v>3.8957130892761871</v>
      </c>
      <c r="C133" s="2">
        <v>0.9832347625683191</v>
      </c>
      <c r="D133" s="2">
        <v>1.5069331696541566</v>
      </c>
      <c r="E133" s="2">
        <v>7.6482744302012398</v>
      </c>
      <c r="F133" s="2">
        <v>8.0725829988391506</v>
      </c>
      <c r="G133" s="2">
        <v>8.0886656578556195</v>
      </c>
      <c r="H133" s="2">
        <v>8.4526149673065145</v>
      </c>
    </row>
    <row r="134" spans="1:8" x14ac:dyDescent="0.2">
      <c r="A134" s="16">
        <f>DATE(2021,2,25)</f>
        <v>44252</v>
      </c>
      <c r="B134" s="2">
        <v>4.3372688369487378</v>
      </c>
      <c r="C134" s="2">
        <v>0.9907774316531226</v>
      </c>
      <c r="D134" s="2">
        <v>1.5185233793876485</v>
      </c>
      <c r="E134" s="2">
        <v>7.7138883527490654</v>
      </c>
      <c r="F134" s="2">
        <v>8.1417029451879674</v>
      </c>
      <c r="G134" s="2">
        <v>8.1579187463037162</v>
      </c>
      <c r="H134" s="2">
        <v>8.5248859702425683</v>
      </c>
    </row>
    <row r="135" spans="1:8" x14ac:dyDescent="0.2">
      <c r="A135" s="16">
        <f>DATE(2021,2,26)</f>
        <v>44253</v>
      </c>
      <c r="B135" s="2">
        <v>4.2500712033621602</v>
      </c>
      <c r="C135" s="2">
        <v>0.99832066411715825</v>
      </c>
      <c r="D135" s="2">
        <v>1.530114912508207</v>
      </c>
      <c r="E135" s="2">
        <v>7.779542268384132</v>
      </c>
      <c r="F135" s="2">
        <v>8.2108670985581398</v>
      </c>
      <c r="G135" s="2">
        <v>8.2272162056414846</v>
      </c>
      <c r="H135" s="2">
        <v>8.5972051333623725</v>
      </c>
    </row>
    <row r="136" spans="1:8" x14ac:dyDescent="0.2">
      <c r="A136" s="16">
        <f>DATE(2021,3,1)</f>
        <v>44256</v>
      </c>
      <c r="B136" s="2">
        <v>4.216252665917164</v>
      </c>
      <c r="C136" s="2">
        <v>1.0058644600025035</v>
      </c>
      <c r="D136" s="2">
        <v>1.5417077691669334</v>
      </c>
      <c r="E136" s="2">
        <v>7.8364597305136341</v>
      </c>
      <c r="F136" s="2">
        <v>8.2712636289291606</v>
      </c>
      <c r="G136" s="2">
        <v>8.2877448646476495</v>
      </c>
      <c r="H136" s="2">
        <v>8.6607289331064976</v>
      </c>
    </row>
    <row r="137" spans="1:8" x14ac:dyDescent="0.2">
      <c r="A137" s="16">
        <f>DATE(2021,3,2)</f>
        <v>44257</v>
      </c>
      <c r="B137" s="2">
        <v>4.2383455176344897</v>
      </c>
      <c r="C137" s="2">
        <v>1.0134088193512358</v>
      </c>
      <c r="D137" s="2">
        <v>1.5533019495149292</v>
      </c>
      <c r="E137" s="2">
        <v>7.8934072502721442</v>
      </c>
      <c r="F137" s="2">
        <v>8.3316938688616773</v>
      </c>
      <c r="G137" s="2">
        <v>8.3483073757539383</v>
      </c>
      <c r="H137" s="2">
        <v>8.7242898910180777</v>
      </c>
    </row>
    <row r="138" spans="1:8" x14ac:dyDescent="0.2">
      <c r="A138" s="16">
        <f>DATE(2021,3,3)</f>
        <v>44258</v>
      </c>
      <c r="B138" s="2">
        <v>4.6483807393751464</v>
      </c>
      <c r="C138" s="2">
        <v>1.0209537422054549</v>
      </c>
      <c r="D138" s="2">
        <v>1.5648974537033622</v>
      </c>
      <c r="E138" s="2">
        <v>7.9503848435328317</v>
      </c>
      <c r="F138" s="2">
        <v>8.3921578371702896</v>
      </c>
      <c r="G138" s="2">
        <v>8.4089037578929826</v>
      </c>
      <c r="H138" s="2">
        <v>8.7878880288327466</v>
      </c>
    </row>
    <row r="139" spans="1:8" x14ac:dyDescent="0.2">
      <c r="A139" s="16">
        <f>DATE(2021,3,4)</f>
        <v>44259</v>
      </c>
      <c r="B139" s="2">
        <v>4.3702953958935309</v>
      </c>
      <c r="C139" s="2">
        <v>1.0284992286072381</v>
      </c>
      <c r="D139" s="2">
        <v>1.5764942818833783</v>
      </c>
      <c r="E139" s="2">
        <v>8.0073925261772594</v>
      </c>
      <c r="F139" s="2">
        <v>8.452655552680044</v>
      </c>
      <c r="G139" s="2">
        <v>8.4695340300079405</v>
      </c>
      <c r="H139" s="2">
        <v>8.8515233682988192</v>
      </c>
    </row>
    <row r="140" spans="1:8" x14ac:dyDescent="0.2">
      <c r="A140" s="16">
        <f>DATE(2021,3,5)</f>
        <v>44260</v>
      </c>
      <c r="B140" s="2">
        <v>4.6823770716259094</v>
      </c>
      <c r="C140" s="2">
        <v>1.0360452785986851</v>
      </c>
      <c r="D140" s="2">
        <v>1.5880924342061675</v>
      </c>
      <c r="E140" s="2">
        <v>8.064430314095361</v>
      </c>
      <c r="F140" s="2">
        <v>8.5131870342265206</v>
      </c>
      <c r="G140" s="2">
        <v>8.5301982110526087</v>
      </c>
      <c r="H140" s="2">
        <v>8.9151959311773776</v>
      </c>
    </row>
    <row r="141" spans="1:8" x14ac:dyDescent="0.2">
      <c r="A141" s="16">
        <f>DATE(2021,3,8)</f>
        <v>44263</v>
      </c>
      <c r="B141" s="2">
        <v>4.981621525628932</v>
      </c>
      <c r="C141" s="2">
        <v>1.0435918922218734</v>
      </c>
      <c r="D141" s="2">
        <v>1.599691910822898</v>
      </c>
      <c r="E141" s="2">
        <v>8.1214982231854869</v>
      </c>
      <c r="F141" s="2">
        <v>8.5737523006558014</v>
      </c>
      <c r="G141" s="2">
        <v>8.590896319991348</v>
      </c>
      <c r="H141" s="2">
        <v>8.9789057392422045</v>
      </c>
    </row>
    <row r="142" spans="1:8" x14ac:dyDescent="0.2">
      <c r="A142" s="16">
        <f>DATE(2021,3,9)</f>
        <v>44264</v>
      </c>
      <c r="B142" s="2">
        <v>4.9674342280500383</v>
      </c>
      <c r="C142" s="2">
        <v>1.0511390695189249</v>
      </c>
      <c r="D142" s="2">
        <v>1.6112927118848039</v>
      </c>
      <c r="E142" s="2">
        <v>8.1785962693543777</v>
      </c>
      <c r="F142" s="2">
        <v>8.6343513708245112</v>
      </c>
      <c r="G142" s="2">
        <v>8.6516283757991594</v>
      </c>
      <c r="H142" s="2">
        <v>9.0426528142798279</v>
      </c>
    </row>
    <row r="143" spans="1:8" x14ac:dyDescent="0.2">
      <c r="A143" s="16">
        <f>DATE(2021,3,10)</f>
        <v>44265</v>
      </c>
      <c r="B143" s="2">
        <v>4.8142277705920389</v>
      </c>
      <c r="C143" s="2">
        <v>1.0586868105319391</v>
      </c>
      <c r="D143" s="2">
        <v>1.6228948375430985</v>
      </c>
      <c r="E143" s="2">
        <v>8.2357244685171693</v>
      </c>
      <c r="F143" s="2">
        <v>8.6949842635997587</v>
      </c>
      <c r="G143" s="2">
        <v>8.7123943974616314</v>
      </c>
      <c r="H143" s="2">
        <v>9.1064371780895215</v>
      </c>
    </row>
    <row r="144" spans="1:8" x14ac:dyDescent="0.2">
      <c r="A144" s="16">
        <f>DATE(2021,3,11)</f>
        <v>44266</v>
      </c>
      <c r="B144" s="2">
        <v>4.9329615804209359</v>
      </c>
      <c r="C144" s="2">
        <v>1.0662351153030158</v>
      </c>
      <c r="D144" s="2">
        <v>1.6344982879490155</v>
      </c>
      <c r="E144" s="2">
        <v>8.2928828365974159</v>
      </c>
      <c r="F144" s="2">
        <v>8.7556509978592203</v>
      </c>
      <c r="G144" s="2">
        <v>8.7731944039749923</v>
      </c>
      <c r="H144" s="2">
        <v>9.170258852483304</v>
      </c>
    </row>
    <row r="145" spans="1:8" x14ac:dyDescent="0.2">
      <c r="A145" s="16">
        <f>DATE(2021,3,12)</f>
        <v>44267</v>
      </c>
      <c r="B145" s="2">
        <v>5.1614407900424597</v>
      </c>
      <c r="C145" s="2">
        <v>1.0737839838742547</v>
      </c>
      <c r="D145" s="2">
        <v>1.6461030632538343</v>
      </c>
      <c r="E145" s="2">
        <v>8.3500713895270362</v>
      </c>
      <c r="F145" s="2">
        <v>8.8163515924910776</v>
      </c>
      <c r="G145" s="2">
        <v>8.8340284143460845</v>
      </c>
      <c r="H145" s="2">
        <v>9.2341178592859396</v>
      </c>
    </row>
    <row r="146" spans="1:8" x14ac:dyDescent="0.2">
      <c r="A146" s="16">
        <f>DATE(2021,3,15)</f>
        <v>44270</v>
      </c>
      <c r="B146" s="2">
        <v>5.1972072451956786</v>
      </c>
      <c r="C146" s="2">
        <v>1.0813334162877775</v>
      </c>
      <c r="D146" s="2">
        <v>1.6577091636088337</v>
      </c>
      <c r="E146" s="2">
        <v>8.4072901432464153</v>
      </c>
      <c r="F146" s="2">
        <v>8.8770860663940798</v>
      </c>
      <c r="G146" s="2">
        <v>8.894896447592382</v>
      </c>
      <c r="H146" s="2">
        <v>9.2980142203349825</v>
      </c>
    </row>
    <row r="147" spans="1:8" x14ac:dyDescent="0.2">
      <c r="A147" s="16">
        <f>DATE(2021,3,16)</f>
        <v>44271</v>
      </c>
      <c r="B147" s="2">
        <v>5.0876978375260062</v>
      </c>
      <c r="C147" s="2">
        <v>1.0888834125857061</v>
      </c>
      <c r="D147" s="2">
        <v>1.669316589165315</v>
      </c>
      <c r="E147" s="2">
        <v>8.464539113704328</v>
      </c>
      <c r="F147" s="2">
        <v>8.9378544384775225</v>
      </c>
      <c r="G147" s="2">
        <v>8.9557985227419756</v>
      </c>
      <c r="H147" s="2">
        <v>9.3619479574807531</v>
      </c>
    </row>
    <row r="148" spans="1:8" x14ac:dyDescent="0.2">
      <c r="A148" s="16">
        <f>DATE(2021,3,17)</f>
        <v>44272</v>
      </c>
      <c r="B148" s="2">
        <v>5.2100570235694033</v>
      </c>
      <c r="C148" s="2">
        <v>1.0964339728101624</v>
      </c>
      <c r="D148" s="2">
        <v>1.6809253400746016</v>
      </c>
      <c r="E148" s="2">
        <v>8.5218183168579653</v>
      </c>
      <c r="F148" s="2">
        <v>8.9986567276612242</v>
      </c>
      <c r="G148" s="2">
        <v>9.0167346588336148</v>
      </c>
      <c r="H148" s="2">
        <v>9.4259190925863656</v>
      </c>
    </row>
    <row r="149" spans="1:8" x14ac:dyDescent="0.2">
      <c r="A149" s="16">
        <f>DATE(2021,3,18)</f>
        <v>44273</v>
      </c>
      <c r="B149" s="2">
        <v>5.1503982221672961</v>
      </c>
      <c r="C149" s="2">
        <v>1.1039850970032239</v>
      </c>
      <c r="D149" s="2">
        <v>1.6925354164879503</v>
      </c>
      <c r="E149" s="2">
        <v>8.5791277686729561</v>
      </c>
      <c r="F149" s="2">
        <v>9.0594929528755817</v>
      </c>
      <c r="G149" s="2">
        <v>9.0777048749166802</v>
      </c>
      <c r="H149" s="2">
        <v>9.4899276475276739</v>
      </c>
    </row>
    <row r="150" spans="1:8" x14ac:dyDescent="0.2">
      <c r="A150" s="16">
        <f>DATE(2021,3,19)</f>
        <v>44274</v>
      </c>
      <c r="B150" s="2">
        <v>5.1447192340550174</v>
      </c>
      <c r="C150" s="2">
        <v>1.1144791750375971</v>
      </c>
      <c r="D150" s="2">
        <v>1.7071064535978397</v>
      </c>
      <c r="E150" s="2">
        <v>8.6364674851233882</v>
      </c>
      <c r="F150" s="2">
        <v>9.1203631330616144</v>
      </c>
      <c r="G150" s="2">
        <v>9.138709190051264</v>
      </c>
      <c r="H150" s="2">
        <v>9.5539736441934142</v>
      </c>
    </row>
    <row r="151" spans="1:8" x14ac:dyDescent="0.2">
      <c r="A151" s="16">
        <f>DATE(2021,3,22)</f>
        <v>44277</v>
      </c>
      <c r="B151" s="2">
        <v>4.905523383372179</v>
      </c>
      <c r="C151" s="2">
        <v>1.1249743423037639</v>
      </c>
      <c r="D151" s="2">
        <v>1.7216795785219621</v>
      </c>
      <c r="E151" s="2">
        <v>8.6938374821917463</v>
      </c>
      <c r="F151" s="2">
        <v>9.1812672871708365</v>
      </c>
      <c r="G151" s="2">
        <v>9.1997476233080633</v>
      </c>
      <c r="H151" s="2">
        <v>9.6180571044850449</v>
      </c>
    </row>
    <row r="152" spans="1:8" x14ac:dyDescent="0.2">
      <c r="A152" s="16">
        <f>DATE(2021,3,23)</f>
        <v>44278</v>
      </c>
      <c r="B152" s="2">
        <v>4.4664794377325068</v>
      </c>
      <c r="C152" s="2">
        <v>1.1354705989147673</v>
      </c>
      <c r="D152" s="2">
        <v>1.7362547915594551</v>
      </c>
      <c r="E152" s="2">
        <v>8.7512377758689706</v>
      </c>
      <c r="F152" s="2">
        <v>9.2422054341653403</v>
      </c>
      <c r="G152" s="2">
        <v>9.2608201937684385</v>
      </c>
      <c r="H152" s="2">
        <v>9.6821780503168817</v>
      </c>
    </row>
    <row r="153" spans="1:8" x14ac:dyDescent="0.2">
      <c r="A153" s="16">
        <f>DATE(2021,3,24)</f>
        <v>44279</v>
      </c>
      <c r="B153" s="2">
        <v>4.4254607383969358</v>
      </c>
      <c r="C153" s="2">
        <v>1.1459679449836502</v>
      </c>
      <c r="D153" s="2">
        <v>1.7508320930095023</v>
      </c>
      <c r="E153" s="2">
        <v>8.8086683821544387</v>
      </c>
      <c r="F153" s="2">
        <v>9.3031775930178426</v>
      </c>
      <c r="G153" s="2">
        <v>9.3219269205244473</v>
      </c>
      <c r="H153" s="2">
        <v>9.7463365036160265</v>
      </c>
    </row>
    <row r="154" spans="1:8" x14ac:dyDescent="0.2">
      <c r="A154" s="16">
        <f>DATE(2021,3,25)</f>
        <v>44280</v>
      </c>
      <c r="B154" s="2">
        <v>4.4133269435275846</v>
      </c>
      <c r="C154" s="2">
        <v>1.1564663806235664</v>
      </c>
      <c r="D154" s="2">
        <v>1.7654114831714196</v>
      </c>
      <c r="E154" s="2">
        <v>8.8661293170559929</v>
      </c>
      <c r="F154" s="2">
        <v>9.3641837827116436</v>
      </c>
      <c r="G154" s="2">
        <v>9.3830678226788145</v>
      </c>
      <c r="H154" s="2">
        <v>9.8105324863224421</v>
      </c>
    </row>
    <row r="155" spans="1:8" x14ac:dyDescent="0.2">
      <c r="A155" s="16">
        <f>DATE(2021,3,26)</f>
        <v>44281</v>
      </c>
      <c r="B155" s="2">
        <v>4.7794841542159627</v>
      </c>
      <c r="C155" s="2">
        <v>1.1669659059475368</v>
      </c>
      <c r="D155" s="2">
        <v>1.7799929623444122</v>
      </c>
      <c r="E155" s="2">
        <v>8.9236205965899327</v>
      </c>
      <c r="F155" s="2">
        <v>9.4252240222406414</v>
      </c>
      <c r="G155" s="2">
        <v>9.4442429193449584</v>
      </c>
      <c r="H155" s="2">
        <v>9.8747660203889254</v>
      </c>
    </row>
    <row r="156" spans="1:8" x14ac:dyDescent="0.2">
      <c r="A156" s="16">
        <f>DATE(2021,3,29)</f>
        <v>44284</v>
      </c>
      <c r="B156" s="2">
        <v>5.1367337541451619</v>
      </c>
      <c r="C156" s="2">
        <v>1.177466521068693</v>
      </c>
      <c r="D156" s="2">
        <v>1.7945765308278183</v>
      </c>
      <c r="E156" s="2">
        <v>8.9811422367809488</v>
      </c>
      <c r="F156" s="2">
        <v>9.4862983306092765</v>
      </c>
      <c r="G156" s="2">
        <v>9.5054522296469592</v>
      </c>
      <c r="H156" s="2">
        <v>9.9390371277810594</v>
      </c>
    </row>
    <row r="157" spans="1:8" x14ac:dyDescent="0.2">
      <c r="A157" s="16">
        <f>DATE(2021,3,30)</f>
        <v>44285</v>
      </c>
      <c r="B157" s="2">
        <v>5.3356708918464335</v>
      </c>
      <c r="C157" s="2">
        <v>1.1879682261001445</v>
      </c>
      <c r="D157" s="2">
        <v>1.8091621889210208</v>
      </c>
      <c r="E157" s="2">
        <v>9.0386942536622605</v>
      </c>
      <c r="F157" s="2">
        <v>9.5474067268326301</v>
      </c>
      <c r="G157" s="2">
        <v>9.56669577271958</v>
      </c>
      <c r="H157" s="2">
        <v>10.003345830477306</v>
      </c>
    </row>
    <row r="158" spans="1:8" x14ac:dyDescent="0.2">
      <c r="A158" s="16">
        <f>DATE(2021,3,31)</f>
        <v>44286</v>
      </c>
      <c r="B158" s="2">
        <v>5.4665964026933134</v>
      </c>
      <c r="C158" s="2">
        <v>1.1984710211550231</v>
      </c>
      <c r="D158" s="2">
        <v>1.8237499369234245</v>
      </c>
      <c r="E158" s="2">
        <v>9.0962766632755709</v>
      </c>
      <c r="F158" s="2">
        <v>9.6085492299364805</v>
      </c>
      <c r="G158" s="2">
        <v>9.6279735677083913</v>
      </c>
      <c r="H158" s="2">
        <v>10.067692150469032</v>
      </c>
    </row>
    <row r="159" spans="1:8" x14ac:dyDescent="0.2">
      <c r="A159" s="16">
        <f>DATE(2021,4,1)</f>
        <v>44287</v>
      </c>
      <c r="B159" s="2">
        <v>5.4879031720738825</v>
      </c>
      <c r="C159" s="2">
        <v>1.2089749063464605</v>
      </c>
      <c r="D159" s="2">
        <v>1.8383397751344788</v>
      </c>
      <c r="E159" s="2">
        <v>9.1339516744696194</v>
      </c>
      <c r="F159" s="2">
        <v>9.6496938302278679</v>
      </c>
      <c r="G159" s="2">
        <v>9.6692500322952615</v>
      </c>
      <c r="H159" s="2">
        <v>10.111959629160493</v>
      </c>
    </row>
    <row r="160" spans="1:8" x14ac:dyDescent="0.2">
      <c r="A160" s="16">
        <f>DATE(2021,4,5)</f>
        <v>44291</v>
      </c>
      <c r="B160" s="2">
        <v>5.7511112576627887</v>
      </c>
      <c r="C160" s="2">
        <v>1.2194798817876107</v>
      </c>
      <c r="D160" s="2">
        <v>1.8529317038536774</v>
      </c>
      <c r="E160" s="2">
        <v>9.1716396962494784</v>
      </c>
      <c r="F160" s="2">
        <v>9.6908538752828797</v>
      </c>
      <c r="G160" s="2">
        <v>9.7105420380480876</v>
      </c>
      <c r="H160" s="2">
        <v>10.156244911529223</v>
      </c>
    </row>
    <row r="161" spans="1:8" x14ac:dyDescent="0.2">
      <c r="A161" s="16">
        <f>DATE(2021,4,6)</f>
        <v>44292</v>
      </c>
      <c r="B161" s="2">
        <v>5.2446260479939388</v>
      </c>
      <c r="C161" s="2">
        <v>1.2299859475916275</v>
      </c>
      <c r="D161" s="2">
        <v>1.8675257233805587</v>
      </c>
      <c r="E161" s="2">
        <v>9.2093407331081725</v>
      </c>
      <c r="F161" s="2">
        <v>9.7320293708991201</v>
      </c>
      <c r="G161" s="2">
        <v>9.7518495908183187</v>
      </c>
      <c r="H161" s="2">
        <v>10.200548004735577</v>
      </c>
    </row>
    <row r="162" spans="1:8" x14ac:dyDescent="0.2">
      <c r="A162" s="16">
        <f>DATE(2021,4,7)</f>
        <v>44293</v>
      </c>
      <c r="B162" s="2">
        <v>5.1338312038964329</v>
      </c>
      <c r="C162" s="2">
        <v>1.2404931038717093</v>
      </c>
      <c r="D162" s="2">
        <v>1.8821218340147272</v>
      </c>
      <c r="E162" s="2">
        <v>9.2470547895403108</v>
      </c>
      <c r="F162" s="2">
        <v>9.7732203228763979</v>
      </c>
      <c r="G162" s="2">
        <v>9.7931726964596066</v>
      </c>
      <c r="H162" s="2">
        <v>10.244868915942806</v>
      </c>
    </row>
    <row r="163" spans="1:8" x14ac:dyDescent="0.2">
      <c r="A163" s="16">
        <f>DATE(2021,4,8)</f>
        <v>44294</v>
      </c>
      <c r="B163" s="2">
        <v>4.821577411145328</v>
      </c>
      <c r="C163" s="2">
        <v>1.2510013507410322</v>
      </c>
      <c r="D163" s="2">
        <v>1.8967200360557881</v>
      </c>
      <c r="E163" s="2">
        <v>9.2847818700420248</v>
      </c>
      <c r="F163" s="2">
        <v>9.8144267370166673</v>
      </c>
      <c r="G163" s="2">
        <v>9.8345113608278467</v>
      </c>
      <c r="H163" s="2">
        <v>10.289207652317023</v>
      </c>
    </row>
    <row r="164" spans="1:8" x14ac:dyDescent="0.2">
      <c r="A164" s="16">
        <f>DATE(2021,4,9)</f>
        <v>44295</v>
      </c>
      <c r="B164" s="2">
        <v>5.0259553974677296</v>
      </c>
      <c r="C164" s="2">
        <v>1.2615106883127725</v>
      </c>
      <c r="D164" s="2">
        <v>1.911320329803412</v>
      </c>
      <c r="E164" s="2">
        <v>9.3225219791110305</v>
      </c>
      <c r="F164" s="2">
        <v>9.8556486191240911</v>
      </c>
      <c r="G164" s="2">
        <v>9.8758655897811085</v>
      </c>
      <c r="H164" s="2">
        <v>10.333564221027226</v>
      </c>
    </row>
    <row r="165" spans="1:8" x14ac:dyDescent="0.2">
      <c r="A165" s="16">
        <f>DATE(2021,4,12)</f>
        <v>44298</v>
      </c>
      <c r="B165" s="2">
        <v>5.1387108978982576</v>
      </c>
      <c r="C165" s="2">
        <v>1.2720211167001727</v>
      </c>
      <c r="D165" s="2">
        <v>1.9259227155572933</v>
      </c>
      <c r="E165" s="2">
        <v>9.3602751212465538</v>
      </c>
      <c r="F165" s="2">
        <v>9.8968859750049987</v>
      </c>
      <c r="G165" s="2">
        <v>9.9172353891796803</v>
      </c>
      <c r="H165" s="2">
        <v>10.377938629245298</v>
      </c>
    </row>
    <row r="166" spans="1:8" x14ac:dyDescent="0.2">
      <c r="A166" s="16">
        <f>DATE(2021,4,13)</f>
        <v>44299</v>
      </c>
      <c r="B166" s="2">
        <v>4.9887900957301001</v>
      </c>
      <c r="C166" s="2">
        <v>1.2825326360164313</v>
      </c>
      <c r="D166" s="2">
        <v>1.9405271936172139</v>
      </c>
      <c r="E166" s="2">
        <v>9.3980413009494104</v>
      </c>
      <c r="F166" s="2">
        <v>9.9381388104678994</v>
      </c>
      <c r="G166" s="2">
        <v>9.9586207648860494</v>
      </c>
      <c r="H166" s="2">
        <v>10.422330884146014</v>
      </c>
    </row>
    <row r="167" spans="1:8" x14ac:dyDescent="0.2">
      <c r="A167" s="16">
        <f>DATE(2021,4,14)</f>
        <v>44300</v>
      </c>
      <c r="B167" s="2">
        <v>5.0504177061850841</v>
      </c>
      <c r="C167" s="2">
        <v>1.293045246374791</v>
      </c>
      <c r="D167" s="2">
        <v>1.9551337642829569</v>
      </c>
      <c r="E167" s="2">
        <v>9.4358205227219596</v>
      </c>
      <c r="F167" s="2">
        <v>9.9794071313234802</v>
      </c>
      <c r="G167" s="2">
        <v>10.000021722764929</v>
      </c>
      <c r="H167" s="2">
        <v>10.46674099290701</v>
      </c>
    </row>
    <row r="168" spans="1:8" x14ac:dyDescent="0.2">
      <c r="A168" s="16">
        <f>DATE(2021,4,15)</f>
        <v>44301</v>
      </c>
      <c r="B168" s="2">
        <v>4.6244098504054865</v>
      </c>
      <c r="C168" s="2">
        <v>1.3035589478884946</v>
      </c>
      <c r="D168" s="2">
        <v>1.9697424278543707</v>
      </c>
      <c r="E168" s="2">
        <v>9.4736127910680867</v>
      </c>
      <c r="F168" s="2">
        <v>10.020690943384603</v>
      </c>
      <c r="G168" s="2">
        <v>10.041438268683178</v>
      </c>
      <c r="H168" s="2">
        <v>10.511168962708807</v>
      </c>
    </row>
    <row r="169" spans="1:8" x14ac:dyDescent="0.2">
      <c r="A169" s="16">
        <f>DATE(2021,4,16)</f>
        <v>44302</v>
      </c>
      <c r="B169" s="2">
        <v>4.6439301914438902</v>
      </c>
      <c r="C169" s="2">
        <v>1.3140737406707848</v>
      </c>
      <c r="D169" s="2">
        <v>1.9843531846313267</v>
      </c>
      <c r="E169" s="2">
        <v>9.5114181104932971</v>
      </c>
      <c r="F169" s="2">
        <v>10.061990252466346</v>
      </c>
      <c r="G169" s="2">
        <v>10.082870408509971</v>
      </c>
      <c r="H169" s="2">
        <v>10.55561480073488</v>
      </c>
    </row>
    <row r="170" spans="1:8" x14ac:dyDescent="0.2">
      <c r="A170" s="16">
        <f>DATE(2021,4,19)</f>
        <v>44305</v>
      </c>
      <c r="B170" s="2">
        <v>4.7137404757202628</v>
      </c>
      <c r="C170" s="2">
        <v>1.3245896248349487</v>
      </c>
      <c r="D170" s="2">
        <v>1.9989660349137406</v>
      </c>
      <c r="E170" s="2">
        <v>9.5492364855046095</v>
      </c>
      <c r="F170" s="2">
        <v>10.103305064385927</v>
      </c>
      <c r="G170" s="2">
        <v>10.124318148116608</v>
      </c>
      <c r="H170" s="2">
        <v>10.600078514171528</v>
      </c>
    </row>
    <row r="171" spans="1:8" x14ac:dyDescent="0.2">
      <c r="A171" s="16">
        <f>DATE(2021,4,20)</f>
        <v>44306</v>
      </c>
      <c r="B171" s="2">
        <v>4.525172469396499</v>
      </c>
      <c r="C171" s="2">
        <v>1.3351066004942513</v>
      </c>
      <c r="D171" s="2">
        <v>2.0135809790015946</v>
      </c>
      <c r="E171" s="2">
        <v>9.5870679206105915</v>
      </c>
      <c r="F171" s="2">
        <v>10.144635384962776</v>
      </c>
      <c r="G171" s="2">
        <v>10.165781493376636</v>
      </c>
      <c r="H171" s="2">
        <v>10.644560110207957</v>
      </c>
    </row>
    <row r="172" spans="1:8" x14ac:dyDescent="0.2">
      <c r="A172" s="16">
        <f>DATE(2021,4,22)</f>
        <v>44308</v>
      </c>
      <c r="B172" s="2">
        <v>4.4922328606648243</v>
      </c>
      <c r="C172" s="2">
        <v>1.3456246677620021</v>
      </c>
      <c r="D172" s="2">
        <v>2.0281980171948932</v>
      </c>
      <c r="E172" s="2">
        <v>9.6249124203213956</v>
      </c>
      <c r="F172" s="2">
        <v>10.185981220018482</v>
      </c>
      <c r="G172" s="2">
        <v>10.207260450165778</v>
      </c>
      <c r="H172" s="2">
        <v>10.689059596036254</v>
      </c>
    </row>
    <row r="173" spans="1:8" x14ac:dyDescent="0.2">
      <c r="A173" s="16">
        <f>DATE(2021,4,23)</f>
        <v>44309</v>
      </c>
      <c r="B173" s="2">
        <v>4.4988299396625742</v>
      </c>
      <c r="C173" s="2">
        <v>1.356143826751488</v>
      </c>
      <c r="D173" s="2">
        <v>2.0428171497937075</v>
      </c>
      <c r="E173" s="2">
        <v>9.6627699891486998</v>
      </c>
      <c r="F173" s="2">
        <v>10.227342575376831</v>
      </c>
      <c r="G173" s="2">
        <v>10.248755024362023</v>
      </c>
      <c r="H173" s="2">
        <v>10.733576978851422</v>
      </c>
    </row>
    <row r="174" spans="1:8" x14ac:dyDescent="0.2">
      <c r="A174" s="16">
        <f>DATE(2021,4,26)</f>
        <v>44312</v>
      </c>
      <c r="B174" s="2">
        <v>4.6451284592822439</v>
      </c>
      <c r="C174" s="2">
        <v>1.3666640775760408</v>
      </c>
      <c r="D174" s="2">
        <v>2.0574383770981308</v>
      </c>
      <c r="E174" s="2">
        <v>9.7006406316057614</v>
      </c>
      <c r="F174" s="2">
        <v>10.268719456863806</v>
      </c>
      <c r="G174" s="2">
        <v>10.290265221845507</v>
      </c>
      <c r="H174" s="2">
        <v>10.778112265851346</v>
      </c>
    </row>
    <row r="175" spans="1:8" x14ac:dyDescent="0.2">
      <c r="A175" s="16">
        <f>DATE(2021,4,27)</f>
        <v>44313</v>
      </c>
      <c r="B175" s="2">
        <v>4.8228466149256466</v>
      </c>
      <c r="C175" s="2">
        <v>1.3771854203489697</v>
      </c>
      <c r="D175" s="2">
        <v>2.0720616994082786</v>
      </c>
      <c r="E175" s="2">
        <v>9.7385243522073903</v>
      </c>
      <c r="F175" s="2">
        <v>10.310111870307569</v>
      </c>
      <c r="G175" s="2">
        <v>10.331791048498641</v>
      </c>
      <c r="H175" s="2">
        <v>10.822665464236803</v>
      </c>
    </row>
    <row r="176" spans="1:8" x14ac:dyDescent="0.2">
      <c r="A176" s="16">
        <f>DATE(2021,4,28)</f>
        <v>44314</v>
      </c>
      <c r="B176" s="2">
        <v>4.9130556230126521</v>
      </c>
      <c r="C176" s="2">
        <v>1.3877078551836286</v>
      </c>
      <c r="D176" s="2">
        <v>2.0866871170243551</v>
      </c>
      <c r="E176" s="2">
        <v>9.776421155469972</v>
      </c>
      <c r="F176" s="2">
        <v>10.351519821538457</v>
      </c>
      <c r="G176" s="2">
        <v>10.373332510206025</v>
      </c>
      <c r="H176" s="2">
        <v>10.867236581211449</v>
      </c>
    </row>
    <row r="177" spans="1:8" x14ac:dyDescent="0.2">
      <c r="A177" s="16">
        <f>DATE(2021,4,29)</f>
        <v>44315</v>
      </c>
      <c r="B177" s="2">
        <v>5.136769968235666</v>
      </c>
      <c r="C177" s="2">
        <v>1.398231382193349</v>
      </c>
      <c r="D177" s="2">
        <v>2.1013146302465868</v>
      </c>
      <c r="E177" s="2">
        <v>9.8143310459114286</v>
      </c>
      <c r="F177" s="2">
        <v>10.392943316389024</v>
      </c>
      <c r="G177" s="2">
        <v>10.414889612854461</v>
      </c>
      <c r="H177" s="2">
        <v>10.911825623981875</v>
      </c>
    </row>
    <row r="178" spans="1:8" x14ac:dyDescent="0.2">
      <c r="A178" s="16">
        <f>DATE(2021,4,30)</f>
        <v>44316</v>
      </c>
      <c r="B178" s="2">
        <v>5.0685380723609175</v>
      </c>
      <c r="C178" s="2">
        <v>1.4087560014915068</v>
      </c>
      <c r="D178" s="2">
        <v>2.1159442393752448</v>
      </c>
      <c r="E178" s="2">
        <v>9.8522540280512558</v>
      </c>
      <c r="F178" s="2">
        <v>10.434382360694006</v>
      </c>
      <c r="G178" s="2">
        <v>10.456462362332998</v>
      </c>
      <c r="H178" s="2">
        <v>10.956432599757537</v>
      </c>
    </row>
    <row r="179" spans="1:8" x14ac:dyDescent="0.2">
      <c r="A179" s="16">
        <f>DATE(2021,5,3)</f>
        <v>44319</v>
      </c>
      <c r="B179" s="2">
        <v>4.9624423977541632</v>
      </c>
      <c r="C179" s="2">
        <v>1.4192817131914781</v>
      </c>
      <c r="D179" s="2">
        <v>2.1305759447106443</v>
      </c>
      <c r="E179" s="2">
        <v>9.9193503259091376</v>
      </c>
      <c r="F179" s="2">
        <v>10.505152585751866</v>
      </c>
      <c r="G179" s="2">
        <v>10.527372284600744</v>
      </c>
      <c r="H179" s="2">
        <v>11.030512512585466</v>
      </c>
    </row>
    <row r="180" spans="1:8" x14ac:dyDescent="0.2">
      <c r="A180" s="16">
        <f>DATE(2021,5,4)</f>
        <v>44320</v>
      </c>
      <c r="B180" s="2">
        <v>4.6159069639534644</v>
      </c>
      <c r="C180" s="2">
        <v>1.4298085174066388</v>
      </c>
      <c r="D180" s="2">
        <v>2.1452097465531228</v>
      </c>
      <c r="E180" s="2">
        <v>9.9864876052946805</v>
      </c>
      <c r="F180" s="2">
        <v>10.575968162851801</v>
      </c>
      <c r="G180" s="2">
        <v>10.59832772903142</v>
      </c>
      <c r="H180" s="2">
        <v>11.104641884767451</v>
      </c>
    </row>
    <row r="181" spans="1:8" x14ac:dyDescent="0.2">
      <c r="A181" s="16">
        <f>DATE(2021,5,5)</f>
        <v>44321</v>
      </c>
      <c r="B181" s="2">
        <v>4.610851877286537</v>
      </c>
      <c r="C181" s="2">
        <v>1.4403364142503872</v>
      </c>
      <c r="D181" s="2">
        <v>2.1598456452030845</v>
      </c>
      <c r="E181" s="2">
        <v>10.05366589123884</v>
      </c>
      <c r="F181" s="2">
        <v>10.646829121056967</v>
      </c>
      <c r="G181" s="2">
        <v>10.66932872484896</v>
      </c>
      <c r="H181" s="2">
        <v>11.178820749324968</v>
      </c>
    </row>
    <row r="182" spans="1:8" x14ac:dyDescent="0.2">
      <c r="A182" s="16">
        <f>DATE(2021,5,6)</f>
        <v>44322</v>
      </c>
      <c r="B182" s="2">
        <v>4.6562464762121891</v>
      </c>
      <c r="C182" s="2">
        <v>1.4508654038361435</v>
      </c>
      <c r="D182" s="2">
        <v>2.174483640960978</v>
      </c>
      <c r="E182" s="2">
        <v>10.12088520878789</v>
      </c>
      <c r="F182" s="2">
        <v>10.717735489449186</v>
      </c>
      <c r="G182" s="2">
        <v>10.74037530129608</v>
      </c>
      <c r="H182" s="2">
        <v>11.253049139301519</v>
      </c>
    </row>
    <row r="183" spans="1:8" x14ac:dyDescent="0.2">
      <c r="A183" s="16">
        <f>DATE(2021,5,7)</f>
        <v>44323</v>
      </c>
      <c r="B183" s="2">
        <v>5.2752905383411486</v>
      </c>
      <c r="C183" s="2">
        <v>1.4643265625622126</v>
      </c>
      <c r="D183" s="2">
        <v>2.1920758334525114</v>
      </c>
      <c r="E183" s="2">
        <v>10.188145583003383</v>
      </c>
      <c r="F183" s="2">
        <v>10.788687297128918</v>
      </c>
      <c r="G183" s="2">
        <v>10.811467487634241</v>
      </c>
      <c r="H183" s="2">
        <v>11.327327087762695</v>
      </c>
    </row>
    <row r="184" spans="1:8" x14ac:dyDescent="0.2">
      <c r="A184" s="16">
        <f>DATE(2021,5,10)</f>
        <v>44326</v>
      </c>
      <c r="B184" s="2">
        <v>5.2432927507330751</v>
      </c>
      <c r="C184" s="2">
        <v>1.4777895074021163</v>
      </c>
      <c r="D184" s="2">
        <v>2.2096710549315723</v>
      </c>
      <c r="E184" s="2">
        <v>10.255447038962195</v>
      </c>
      <c r="F184" s="2">
        <v>10.859684573215223</v>
      </c>
      <c r="G184" s="2">
        <v>10.88260531314369</v>
      </c>
      <c r="H184" s="2">
        <v>11.401654627796164</v>
      </c>
    </row>
    <row r="185" spans="1:8" x14ac:dyDescent="0.2">
      <c r="A185" s="16">
        <f>DATE(2021,5,11)</f>
        <v>44327</v>
      </c>
      <c r="B185" s="2">
        <v>5.3221806154191365</v>
      </c>
      <c r="C185" s="2">
        <v>1.4912542385928429</v>
      </c>
      <c r="D185" s="2">
        <v>2.2272693059196769</v>
      </c>
      <c r="E185" s="2">
        <v>10.322789601756499</v>
      </c>
      <c r="F185" s="2">
        <v>10.93072734684586</v>
      </c>
      <c r="G185" s="2">
        <v>10.953788807123498</v>
      </c>
      <c r="H185" s="2">
        <v>11.476031792511643</v>
      </c>
    </row>
    <row r="186" spans="1:8" x14ac:dyDescent="0.2">
      <c r="A186" s="16">
        <f>DATE(2021,5,12)</f>
        <v>44328</v>
      </c>
      <c r="B186" s="2">
        <v>5.4885062913628602</v>
      </c>
      <c r="C186" s="2">
        <v>1.5047207563714249</v>
      </c>
      <c r="D186" s="2">
        <v>2.2448705869384522</v>
      </c>
      <c r="E186" s="2">
        <v>10.390173296493789</v>
      </c>
      <c r="F186" s="2">
        <v>11.001815647177215</v>
      </c>
      <c r="G186" s="2">
        <v>11.025017998891506</v>
      </c>
      <c r="H186" s="2">
        <v>11.550458615040982</v>
      </c>
    </row>
    <row r="187" spans="1:8" x14ac:dyDescent="0.2">
      <c r="A187" s="16">
        <f>DATE(2021,5,13)</f>
        <v>44329</v>
      </c>
      <c r="B187" s="2">
        <v>5.2745275675093239</v>
      </c>
      <c r="C187" s="2">
        <v>1.5181890609749171</v>
      </c>
      <c r="D187" s="2">
        <v>2.2624748985096144</v>
      </c>
      <c r="E187" s="2">
        <v>10.457598148296965</v>
      </c>
      <c r="F187" s="2">
        <v>11.072949503384466</v>
      </c>
      <c r="G187" s="2">
        <v>11.096292917784446</v>
      </c>
      <c r="H187" s="2">
        <v>11.624935128538194</v>
      </c>
    </row>
    <row r="188" spans="1:8" x14ac:dyDescent="0.2">
      <c r="A188" s="16">
        <f>DATE(2021,5,14)</f>
        <v>44330</v>
      </c>
      <c r="B188" s="2">
        <v>5.8382195388956726</v>
      </c>
      <c r="C188" s="2">
        <v>1.5316591526403966</v>
      </c>
      <c r="D188" s="2">
        <v>2.2800822411549238</v>
      </c>
      <c r="E188" s="2">
        <v>10.525064182304167</v>
      </c>
      <c r="F188" s="2">
        <v>11.14412894466137</v>
      </c>
      <c r="G188" s="2">
        <v>11.16761359315781</v>
      </c>
      <c r="H188" s="2">
        <v>11.699461366179364</v>
      </c>
    </row>
    <row r="189" spans="1:8" x14ac:dyDescent="0.2">
      <c r="A189" s="16">
        <f>DATE(2021,5,17)</f>
        <v>44333</v>
      </c>
      <c r="B189" s="2">
        <v>5.9677727358937283</v>
      </c>
      <c r="C189" s="2">
        <v>1.5451310316050071</v>
      </c>
      <c r="D189" s="2">
        <v>2.2976926153962962</v>
      </c>
      <c r="E189" s="2">
        <v>10.592571423668963</v>
      </c>
      <c r="F189" s="2">
        <v>11.215354000220445</v>
      </c>
      <c r="G189" s="2">
        <v>11.238980054385973</v>
      </c>
      <c r="H189" s="2">
        <v>11.774037361162758</v>
      </c>
    </row>
    <row r="190" spans="1:8" x14ac:dyDescent="0.2">
      <c r="A190" s="16">
        <f>DATE(2021,5,18)</f>
        <v>44334</v>
      </c>
      <c r="B190" s="2">
        <v>5.9284738236947243</v>
      </c>
      <c r="C190" s="2">
        <v>1.5586046981058699</v>
      </c>
      <c r="D190" s="2">
        <v>2.315306021755692</v>
      </c>
      <c r="E190" s="2">
        <v>10.660119897560238</v>
      </c>
      <c r="F190" s="2">
        <v>11.286624699292934</v>
      </c>
      <c r="G190" s="2">
        <v>11.31039233086215</v>
      </c>
      <c r="H190" s="2">
        <v>11.848663146708782</v>
      </c>
    </row>
    <row r="191" spans="1:8" x14ac:dyDescent="0.2">
      <c r="A191" s="16">
        <f>DATE(2021,5,19)</f>
        <v>44335</v>
      </c>
      <c r="B191" s="2">
        <v>5.7611152272621924</v>
      </c>
      <c r="C191" s="2">
        <v>1.5720801523801953</v>
      </c>
      <c r="D191" s="2">
        <v>2.3329224607551824</v>
      </c>
      <c r="E191" s="2">
        <v>10.727709629162296</v>
      </c>
      <c r="F191" s="2">
        <v>11.357941071128796</v>
      </c>
      <c r="G191" s="2">
        <v>11.381850451998442</v>
      </c>
      <c r="H191" s="2">
        <v>11.923338756060042</v>
      </c>
    </row>
    <row r="192" spans="1:8" x14ac:dyDescent="0.2">
      <c r="A192" s="16">
        <f>DATE(2021,5,20)</f>
        <v>44336</v>
      </c>
      <c r="B192" s="2">
        <v>5.6513585446876569</v>
      </c>
      <c r="C192" s="2">
        <v>1.5855573946651713</v>
      </c>
      <c r="D192" s="2">
        <v>2.3505419329169053</v>
      </c>
      <c r="E192" s="2">
        <v>10.795340643674779</v>
      </c>
      <c r="F192" s="2">
        <v>11.429303144996728</v>
      </c>
      <c r="G192" s="2">
        <v>11.453354447225816</v>
      </c>
      <c r="H192" s="2">
        <v>11.998064222481331</v>
      </c>
    </row>
    <row r="193" spans="1:8" x14ac:dyDescent="0.2">
      <c r="A193" s="16">
        <f>DATE(2021,5,21)</f>
        <v>44337</v>
      </c>
      <c r="B193" s="2">
        <v>5.5444026853440187</v>
      </c>
      <c r="C193" s="2">
        <v>1.5990364251980527</v>
      </c>
      <c r="D193" s="2">
        <v>2.3681644387631096</v>
      </c>
      <c r="E193" s="2">
        <v>10.863012966312734</v>
      </c>
      <c r="F193" s="2">
        <v>11.500710950184212</v>
      </c>
      <c r="G193" s="2">
        <v>11.524904345994136</v>
      </c>
      <c r="H193" s="2">
        <v>12.072839579259664</v>
      </c>
    </row>
    <row r="194" spans="1:8" x14ac:dyDescent="0.2">
      <c r="A194" s="16">
        <f>DATE(2021,5,24)</f>
        <v>44340</v>
      </c>
      <c r="B194" s="2">
        <v>5.8014298082124549</v>
      </c>
      <c r="C194" s="2">
        <v>1.6125172442161162</v>
      </c>
      <c r="D194" s="2">
        <v>2.385789978816133</v>
      </c>
      <c r="E194" s="2">
        <v>10.930726622306629</v>
      </c>
      <c r="F194" s="2">
        <v>11.572164515997475</v>
      </c>
      <c r="G194" s="2">
        <v>11.596500177772183</v>
      </c>
      <c r="H194" s="2">
        <v>12.147664859704289</v>
      </c>
    </row>
    <row r="195" spans="1:8" x14ac:dyDescent="0.2">
      <c r="A195" s="16">
        <f>DATE(2021,5,25)</f>
        <v>44341</v>
      </c>
      <c r="B195" s="2">
        <v>5.1989938555183191</v>
      </c>
      <c r="C195" s="2">
        <v>1.625999851956661</v>
      </c>
      <c r="D195" s="2">
        <v>2.4034185535984021</v>
      </c>
      <c r="E195" s="2">
        <v>10.998481636902335</v>
      </c>
      <c r="F195" s="2">
        <v>11.643663871761524</v>
      </c>
      <c r="G195" s="2">
        <v>11.668141972047662</v>
      </c>
      <c r="H195" s="2">
        <v>12.22254009714665</v>
      </c>
    </row>
    <row r="196" spans="1:8" x14ac:dyDescent="0.2">
      <c r="A196" s="16">
        <f>DATE(2021,5,26)</f>
        <v>44342</v>
      </c>
      <c r="B196" s="2">
        <v>5.1243804545730409</v>
      </c>
      <c r="C196" s="2">
        <v>1.6394842486570527</v>
      </c>
      <c r="D196" s="2">
        <v>2.4210501636324322</v>
      </c>
      <c r="E196" s="2">
        <v>11.066278035361131</v>
      </c>
      <c r="F196" s="2">
        <v>11.715209046820153</v>
      </c>
      <c r="G196" s="2">
        <v>11.73982975832717</v>
      </c>
      <c r="H196" s="2">
        <v>12.297465324940472</v>
      </c>
    </row>
    <row r="197" spans="1:8" x14ac:dyDescent="0.2">
      <c r="A197" s="16">
        <f>DATE(2021,5,27)</f>
        <v>44343</v>
      </c>
      <c r="B197" s="2">
        <v>5.1617785455794207</v>
      </c>
      <c r="C197" s="2">
        <v>1.6529704345546348</v>
      </c>
      <c r="D197" s="2">
        <v>2.4386848094408276</v>
      </c>
      <c r="E197" s="2">
        <v>11.134115842959735</v>
      </c>
      <c r="F197" s="2">
        <v>11.786800070535985</v>
      </c>
      <c r="G197" s="2">
        <v>11.811563566136286</v>
      </c>
      <c r="H197" s="2">
        <v>12.37244057646174</v>
      </c>
    </row>
    <row r="198" spans="1:8" x14ac:dyDescent="0.2">
      <c r="A198" s="16">
        <f>DATE(2021,5,28)</f>
        <v>44344</v>
      </c>
      <c r="B198" s="2">
        <v>5.3512009132687055</v>
      </c>
      <c r="C198" s="2">
        <v>1.6664584098868174</v>
      </c>
      <c r="D198" s="2">
        <v>2.4563224915462589</v>
      </c>
      <c r="E198" s="2">
        <v>11.201995084990291</v>
      </c>
      <c r="F198" s="2">
        <v>11.858436972290454</v>
      </c>
      <c r="G198" s="2">
        <v>11.883343425019532</v>
      </c>
      <c r="H198" s="2">
        <v>12.447465885108745</v>
      </c>
    </row>
    <row r="199" spans="1:8" x14ac:dyDescent="0.2">
      <c r="A199" s="16">
        <f>DATE(2021,5,31)</f>
        <v>44347</v>
      </c>
      <c r="B199" s="2">
        <v>5.4066361326369883</v>
      </c>
      <c r="C199" s="2">
        <v>1.6799481748910328</v>
      </c>
      <c r="D199" s="2">
        <v>2.4739632104715303</v>
      </c>
      <c r="E199" s="2">
        <v>11.269915786760398</v>
      </c>
      <c r="F199" s="2">
        <v>11.930119781483818</v>
      </c>
      <c r="G199" s="2">
        <v>11.955169364540374</v>
      </c>
      <c r="H199" s="2">
        <v>12.522541284302037</v>
      </c>
    </row>
    <row r="200" spans="1:8" x14ac:dyDescent="0.2">
      <c r="A200" s="16">
        <f>DATE(2021,6,1)</f>
        <v>44348</v>
      </c>
      <c r="B200" s="2">
        <v>5.8378421844338169</v>
      </c>
      <c r="C200" s="2">
        <v>1.6934397298047577</v>
      </c>
      <c r="D200" s="2">
        <v>2.4916069667395124</v>
      </c>
      <c r="E200" s="2">
        <v>11.318940793172526</v>
      </c>
      <c r="F200" s="2">
        <v>11.982798414028339</v>
      </c>
      <c r="G200" s="2">
        <v>12.007987015779541</v>
      </c>
      <c r="H200" s="2">
        <v>12.578515352740816</v>
      </c>
    </row>
    <row r="201" spans="1:8" x14ac:dyDescent="0.2">
      <c r="A201" s="16">
        <f>DATE(2021,6,2)</f>
        <v>44349</v>
      </c>
      <c r="B201" s="2">
        <v>5.8480029119100108</v>
      </c>
      <c r="C201" s="2">
        <v>1.706933074865491</v>
      </c>
      <c r="D201" s="2">
        <v>2.5092537608731869</v>
      </c>
      <c r="E201" s="2">
        <v>11.36798739977405</v>
      </c>
      <c r="F201" s="2">
        <v>12.035501839169639</v>
      </c>
      <c r="G201" s="2">
        <v>12.06082958506669</v>
      </c>
      <c r="H201" s="2">
        <v>12.634517265345767</v>
      </c>
    </row>
    <row r="202" spans="1:8" x14ac:dyDescent="0.2">
      <c r="A202" s="16">
        <f>DATE(2021,6,4)</f>
        <v>44351</v>
      </c>
      <c r="B202" s="2">
        <v>5.8633344655582231</v>
      </c>
      <c r="C202" s="2">
        <v>1.7204282103107094</v>
      </c>
      <c r="D202" s="2">
        <v>2.5269035933955575</v>
      </c>
      <c r="E202" s="2">
        <v>11.417055616081884</v>
      </c>
      <c r="F202" s="2">
        <v>12.088230068576067</v>
      </c>
      <c r="G202" s="2">
        <v>12.113697084157549</v>
      </c>
      <c r="H202" s="2">
        <v>12.690547035967903</v>
      </c>
    </row>
    <row r="203" spans="1:8" x14ac:dyDescent="0.2">
      <c r="A203" s="16">
        <f>DATE(2021,6,7)</f>
        <v>44354</v>
      </c>
      <c r="B203" s="2">
        <v>5.9217764735219669</v>
      </c>
      <c r="C203" s="2">
        <v>1.733925136378045</v>
      </c>
      <c r="D203" s="2">
        <v>2.5445564648298058</v>
      </c>
      <c r="E203" s="2">
        <v>11.466145451617193</v>
      </c>
      <c r="F203" s="2">
        <v>12.140983113921466</v>
      </c>
      <c r="G203" s="2">
        <v>12.166589524813354</v>
      </c>
      <c r="H203" s="2">
        <v>12.746604678465111</v>
      </c>
    </row>
    <row r="204" spans="1:8" x14ac:dyDescent="0.2">
      <c r="A204" s="16">
        <f>DATE(2021,6,8)</f>
        <v>44355</v>
      </c>
      <c r="B204" s="2">
        <v>5.7218039767951812</v>
      </c>
      <c r="C204" s="2">
        <v>1.7474238533050634</v>
      </c>
      <c r="D204" s="2">
        <v>2.5622123756991577</v>
      </c>
      <c r="E204" s="2">
        <v>11.515256915905292</v>
      </c>
      <c r="F204" s="2">
        <v>12.193760986885183</v>
      </c>
      <c r="G204" s="2">
        <v>12.219506918800915</v>
      </c>
      <c r="H204" s="2">
        <v>12.802690206702216</v>
      </c>
    </row>
    <row r="205" spans="1:8" x14ac:dyDescent="0.2">
      <c r="A205" s="16">
        <f>DATE(2021,6,9)</f>
        <v>44356</v>
      </c>
      <c r="B205" s="2">
        <v>5.7686248649426508</v>
      </c>
      <c r="C205" s="2">
        <v>1.7609243613293746</v>
      </c>
      <c r="D205" s="2">
        <v>2.5798713265269502</v>
      </c>
      <c r="E205" s="2">
        <v>11.564390018475734</v>
      </c>
      <c r="F205" s="2">
        <v>12.24656369915207</v>
      </c>
      <c r="G205" s="2">
        <v>12.272449277892639</v>
      </c>
      <c r="H205" s="2">
        <v>12.85880363455092</v>
      </c>
    </row>
    <row r="206" spans="1:8" x14ac:dyDescent="0.2">
      <c r="A206" s="16">
        <f>DATE(2021,6,10)</f>
        <v>44357</v>
      </c>
      <c r="B206" s="2">
        <v>5.7326100430024285</v>
      </c>
      <c r="C206" s="2">
        <v>1.7744266606886328</v>
      </c>
      <c r="D206" s="2">
        <v>2.5975333178365867</v>
      </c>
      <c r="E206" s="2">
        <v>11.613544768862205</v>
      </c>
      <c r="F206" s="2">
        <v>12.299391262412419</v>
      </c>
      <c r="G206" s="2">
        <v>12.32541661386637</v>
      </c>
      <c r="H206" s="2">
        <v>12.914944975889785</v>
      </c>
    </row>
    <row r="207" spans="1:8" x14ac:dyDescent="0.2">
      <c r="A207" s="16">
        <f>DATE(2021,6,11)</f>
        <v>44358</v>
      </c>
      <c r="B207" s="2">
        <v>5.1693104576552074</v>
      </c>
      <c r="C207" s="2">
        <v>1.7879307516205589</v>
      </c>
      <c r="D207" s="2">
        <v>2.6151983501515819</v>
      </c>
      <c r="E207" s="2">
        <v>11.662721176602675</v>
      </c>
      <c r="F207" s="2">
        <v>12.352243688362098</v>
      </c>
      <c r="G207" s="2">
        <v>12.378408938505615</v>
      </c>
      <c r="H207" s="2">
        <v>12.971114244604355</v>
      </c>
    </row>
    <row r="208" spans="1:8" x14ac:dyDescent="0.2">
      <c r="A208" s="16">
        <f>DATE(2021,6,14)</f>
        <v>44361</v>
      </c>
      <c r="B208" s="2">
        <v>5.6606624722615795</v>
      </c>
      <c r="C208" s="2">
        <v>1.8014366343628074</v>
      </c>
      <c r="D208" s="2">
        <v>2.6328664239954724</v>
      </c>
      <c r="E208" s="2">
        <v>11.711919251239221</v>
      </c>
      <c r="F208" s="2">
        <v>12.405120988702413</v>
      </c>
      <c r="G208" s="2">
        <v>12.431426263599366</v>
      </c>
      <c r="H208" s="2">
        <v>13.027311454586975</v>
      </c>
    </row>
    <row r="209" spans="1:8" x14ac:dyDescent="0.2">
      <c r="A209" s="16">
        <f>DATE(2021,6,15)</f>
        <v>44362</v>
      </c>
      <c r="B209" s="2">
        <v>5.76642439489925</v>
      </c>
      <c r="C209" s="2">
        <v>1.8149443091531881</v>
      </c>
      <c r="D209" s="2">
        <v>2.6505375398920172</v>
      </c>
      <c r="E209" s="2">
        <v>11.76113900231821</v>
      </c>
      <c r="F209" s="2">
        <v>12.45802317514022</v>
      </c>
      <c r="G209" s="2">
        <v>12.484468600942233</v>
      </c>
      <c r="H209" s="2">
        <v>13.08353661973698</v>
      </c>
    </row>
    <row r="210" spans="1:8" x14ac:dyDescent="0.2">
      <c r="A210" s="16">
        <f>DATE(2021,6,16)</f>
        <v>44363</v>
      </c>
      <c r="B210" s="2">
        <v>5.7979238839022562</v>
      </c>
      <c r="C210" s="2">
        <v>1.8284537762294439</v>
      </c>
      <c r="D210" s="2">
        <v>2.6682116983649529</v>
      </c>
      <c r="E210" s="2">
        <v>11.810380439390157</v>
      </c>
      <c r="F210" s="2">
        <v>12.51095025938791</v>
      </c>
      <c r="G210" s="2">
        <v>12.537535962334379</v>
      </c>
      <c r="H210" s="2">
        <v>13.139789753960619</v>
      </c>
    </row>
    <row r="211" spans="1:8" x14ac:dyDescent="0.2">
      <c r="A211" s="16">
        <f>DATE(2021,6,17)</f>
        <v>44364</v>
      </c>
      <c r="B211" s="2">
        <v>5.34294173490657</v>
      </c>
      <c r="C211" s="2">
        <v>1.8419650358294071</v>
      </c>
      <c r="D211" s="2">
        <v>2.6858888999381492</v>
      </c>
      <c r="E211" s="2">
        <v>11.859643572009858</v>
      </c>
      <c r="F211" s="2">
        <v>12.56390225316335</v>
      </c>
      <c r="G211" s="2">
        <v>12.590628359581556</v>
      </c>
      <c r="H211" s="2">
        <v>13.196070871171074</v>
      </c>
    </row>
    <row r="212" spans="1:8" x14ac:dyDescent="0.2">
      <c r="A212" s="16">
        <f>DATE(2021,6,18)</f>
        <v>44365</v>
      </c>
      <c r="B212" s="2">
        <v>4.8082246026773579</v>
      </c>
      <c r="C212" s="2">
        <v>1.8583992827978291</v>
      </c>
      <c r="D212" s="2">
        <v>2.7065146628232561</v>
      </c>
      <c r="E212" s="2">
        <v>11.908928409736186</v>
      </c>
      <c r="F212" s="2">
        <v>12.616879168189854</v>
      </c>
      <c r="G212" s="2">
        <v>12.643745804494966</v>
      </c>
      <c r="H212" s="2">
        <v>13.25237998528832</v>
      </c>
    </row>
    <row r="213" spans="1:8" x14ac:dyDescent="0.2">
      <c r="A213" s="16">
        <f>DATE(2021,6,21)</f>
        <v>44368</v>
      </c>
      <c r="B213" s="2">
        <v>5.2996848228021864</v>
      </c>
      <c r="C213" s="2">
        <v>1.8748361817621406</v>
      </c>
      <c r="D213" s="2">
        <v>2.7271445686543938</v>
      </c>
      <c r="E213" s="2">
        <v>11.958234962132398</v>
      </c>
      <c r="F213" s="2">
        <v>12.669881016196394</v>
      </c>
      <c r="G213" s="2">
        <v>12.696888308891552</v>
      </c>
      <c r="H213" s="2">
        <v>13.308717110239421</v>
      </c>
    </row>
    <row r="214" spans="1:8" x14ac:dyDescent="0.2">
      <c r="A214" s="16">
        <f>DATE(2021,6,22)</f>
        <v>44369</v>
      </c>
      <c r="B214" s="2">
        <v>5.6630502728812537</v>
      </c>
      <c r="C214" s="2">
        <v>1.8912757331502883</v>
      </c>
      <c r="D214" s="2">
        <v>2.7477786182636965</v>
      </c>
      <c r="E214" s="2">
        <v>12.00756323876584</v>
      </c>
      <c r="F214" s="2">
        <v>12.722907808917382</v>
      </c>
      <c r="G214" s="2">
        <v>12.750055884593724</v>
      </c>
      <c r="H214" s="2">
        <v>13.365082259958294</v>
      </c>
    </row>
    <row r="215" spans="1:8" x14ac:dyDescent="0.2">
      <c r="A215" s="16">
        <f>DATE(2021,6,23)</f>
        <v>44370</v>
      </c>
      <c r="B215" s="2">
        <v>5.9060089677379413</v>
      </c>
      <c r="C215" s="2">
        <v>1.9077179373903297</v>
      </c>
      <c r="D215" s="2">
        <v>2.7684168124835207</v>
      </c>
      <c r="E215" s="2">
        <v>12.056913249208101</v>
      </c>
      <c r="F215" s="2">
        <v>12.775959558092763</v>
      </c>
      <c r="G215" s="2">
        <v>12.80324854342949</v>
      </c>
      <c r="H215" s="2">
        <v>13.42147544838579</v>
      </c>
    </row>
    <row r="216" spans="1:8" x14ac:dyDescent="0.2">
      <c r="A216" s="16">
        <f>DATE(2021,6,24)</f>
        <v>44371</v>
      </c>
      <c r="B216" s="2">
        <v>6.3629421281078624</v>
      </c>
      <c r="C216" s="2">
        <v>1.9241627949103224</v>
      </c>
      <c r="D216" s="2">
        <v>2.7890591521463559</v>
      </c>
      <c r="E216" s="2">
        <v>12.10628500303501</v>
      </c>
      <c r="F216" s="2">
        <v>12.829036275467987</v>
      </c>
      <c r="G216" s="2">
        <v>12.856466297232449</v>
      </c>
      <c r="H216" s="2">
        <v>13.477896689469683</v>
      </c>
    </row>
    <row r="217" spans="1:8" x14ac:dyDescent="0.2">
      <c r="A217" s="16">
        <f>DATE(2021,6,25)</f>
        <v>44372</v>
      </c>
      <c r="B217" s="2">
        <v>6.4589569282177397</v>
      </c>
      <c r="C217" s="2">
        <v>1.940610306138435</v>
      </c>
      <c r="D217" s="2">
        <v>2.8097056380848695</v>
      </c>
      <c r="E217" s="2">
        <v>12.155678509826616</v>
      </c>
      <c r="F217" s="2">
        <v>12.882137972794071</v>
      </c>
      <c r="G217" s="2">
        <v>12.909709157841798</v>
      </c>
      <c r="H217" s="2">
        <v>13.534345997164698</v>
      </c>
    </row>
    <row r="218" spans="1:8" x14ac:dyDescent="0.2">
      <c r="A218" s="16">
        <f>DATE(2021,6,28)</f>
        <v>44375</v>
      </c>
      <c r="B218" s="2">
        <v>6.4403138416733841</v>
      </c>
      <c r="C218" s="2">
        <v>1.9570604715029027</v>
      </c>
      <c r="D218" s="2">
        <v>2.8303562711318841</v>
      </c>
      <c r="E218" s="2">
        <v>12.205093779167141</v>
      </c>
      <c r="F218" s="2">
        <v>12.935264661827549</v>
      </c>
      <c r="G218" s="2">
        <v>12.962977137102284</v>
      </c>
      <c r="H218" s="2">
        <v>13.590823385432538</v>
      </c>
    </row>
    <row r="219" spans="1:8" x14ac:dyDescent="0.2">
      <c r="A219" s="16">
        <f>DATE(2021,6,29)</f>
        <v>44376</v>
      </c>
      <c r="B219" s="2">
        <v>6.5547154271971664</v>
      </c>
      <c r="C219" s="2">
        <v>1.9735132914320275</v>
      </c>
      <c r="D219" s="2">
        <v>2.8510110521204002</v>
      </c>
      <c r="E219" s="2">
        <v>12.254530820645092</v>
      </c>
      <c r="F219" s="2">
        <v>12.988416354330456</v>
      </c>
      <c r="G219" s="2">
        <v>13.01627024686427</v>
      </c>
      <c r="H219" s="2">
        <v>13.647328868241781</v>
      </c>
    </row>
    <row r="220" spans="1:8" x14ac:dyDescent="0.2">
      <c r="A220" s="16">
        <f>DATE(2021,6,30)</f>
        <v>44377</v>
      </c>
      <c r="B220" s="2">
        <v>6.0164478946592714</v>
      </c>
      <c r="C220" s="2">
        <v>1.9899687663541554</v>
      </c>
      <c r="D220" s="2">
        <v>2.8716699818835956</v>
      </c>
      <c r="E220" s="2">
        <v>12.303989643853154</v>
      </c>
      <c r="F220" s="2">
        <v>13.041593062070422</v>
      </c>
      <c r="G220" s="2">
        <v>13.069588498983675</v>
      </c>
      <c r="H220" s="2">
        <v>13.703862459568006</v>
      </c>
    </row>
    <row r="221" spans="1:8" x14ac:dyDescent="0.2">
      <c r="A221" s="16">
        <f>DATE(2021,7,1)</f>
        <v>44378</v>
      </c>
      <c r="B221" s="2">
        <v>5.7526257709602291</v>
      </c>
      <c r="C221" s="2">
        <v>2.0064268966977439</v>
      </c>
      <c r="D221" s="2">
        <v>2.8923330612548037</v>
      </c>
      <c r="E221" s="2">
        <v>12.37329421738349</v>
      </c>
      <c r="F221" s="2">
        <v>13.114749557180616</v>
      </c>
      <c r="G221" s="2">
        <v>13.142891630271848</v>
      </c>
      <c r="H221" s="2">
        <v>13.780496379253536</v>
      </c>
    </row>
    <row r="222" spans="1:8" x14ac:dyDescent="0.2">
      <c r="A222" s="16">
        <f>DATE(2021,7,2)</f>
        <v>44379</v>
      </c>
      <c r="B222" s="2">
        <v>6.1090298901651741</v>
      </c>
      <c r="C222" s="2">
        <v>2.0228876828912945</v>
      </c>
      <c r="D222" s="2">
        <v>2.9130002910675135</v>
      </c>
      <c r="E222" s="2">
        <v>12.442641559865564</v>
      </c>
      <c r="F222" s="2">
        <v>13.187953396570308</v>
      </c>
      <c r="G222" s="2">
        <v>13.216242284055935</v>
      </c>
      <c r="H222" s="2">
        <v>13.857181948527053</v>
      </c>
    </row>
    <row r="223" spans="1:8" x14ac:dyDescent="0.2">
      <c r="A223" s="16">
        <f>DATE(2021,7,5)</f>
        <v>44382</v>
      </c>
      <c r="B223" s="2">
        <v>5.9970349948218482</v>
      </c>
      <c r="C223" s="2">
        <v>2.0393511253633756</v>
      </c>
      <c r="D223" s="2">
        <v>2.9336716721553913</v>
      </c>
      <c r="E223" s="2">
        <v>12.512031697692771</v>
      </c>
      <c r="F223" s="2">
        <v>13.26120461087903</v>
      </c>
      <c r="G223" s="2">
        <v>13.289640491144805</v>
      </c>
      <c r="H223" s="2">
        <v>13.93391920219922</v>
      </c>
    </row>
    <row r="224" spans="1:8" x14ac:dyDescent="0.2">
      <c r="A224" s="16">
        <f>DATE(2021,7,6)</f>
        <v>44383</v>
      </c>
      <c r="B224" s="2">
        <v>4.7642149106410514</v>
      </c>
      <c r="C224" s="2">
        <v>2.0558172245426443</v>
      </c>
      <c r="D224" s="2">
        <v>2.9543472053522812</v>
      </c>
      <c r="E224" s="2">
        <v>12.581464657274767</v>
      </c>
      <c r="F224" s="2">
        <v>13.334503230766105</v>
      </c>
      <c r="G224" s="2">
        <v>13.363086282367311</v>
      </c>
      <c r="H224" s="2">
        <v>14.01070817510417</v>
      </c>
    </row>
    <row r="225" spans="1:8" x14ac:dyDescent="0.2">
      <c r="A225" s="16">
        <f>DATE(2021,7,7)</f>
        <v>44384</v>
      </c>
      <c r="B225" s="2">
        <v>5.0170810527173204</v>
      </c>
      <c r="C225" s="2">
        <v>2.072285980857802</v>
      </c>
      <c r="D225" s="2">
        <v>2.9750268914922051</v>
      </c>
      <c r="E225" s="2">
        <v>12.650940465037586</v>
      </c>
      <c r="F225" s="2">
        <v>13.40784928691081</v>
      </c>
      <c r="G225" s="2">
        <v>13.436579688572325</v>
      </c>
      <c r="H225" s="2">
        <v>14.0875489020996</v>
      </c>
    </row>
    <row r="226" spans="1:8" x14ac:dyDescent="0.2">
      <c r="A226" s="16">
        <f>DATE(2021,7,8)</f>
        <v>44385</v>
      </c>
      <c r="B226" s="2">
        <v>4.4540623722443939</v>
      </c>
      <c r="C226" s="2">
        <v>2.088757394737617</v>
      </c>
      <c r="D226" s="2">
        <v>2.9957107314093179</v>
      </c>
      <c r="E226" s="2">
        <v>12.720459147423503</v>
      </c>
      <c r="F226" s="2">
        <v>13.481242810012173</v>
      </c>
      <c r="G226" s="2">
        <v>13.510120740628674</v>
      </c>
      <c r="H226" s="2">
        <v>14.164441418066611</v>
      </c>
    </row>
    <row r="227" spans="1:8" x14ac:dyDescent="0.2">
      <c r="A227" s="16">
        <f>DATE(2021,7,9)</f>
        <v>44386</v>
      </c>
      <c r="B227" s="2">
        <v>4.7650185722799776</v>
      </c>
      <c r="C227" s="2">
        <v>2.1052314666109684</v>
      </c>
      <c r="D227" s="2">
        <v>3.0163987259379521</v>
      </c>
      <c r="E227" s="2">
        <v>12.790020730891104</v>
      </c>
      <c r="F227" s="2">
        <v>13.554683830789106</v>
      </c>
      <c r="G227" s="2">
        <v>13.583709469425198</v>
      </c>
      <c r="H227" s="2">
        <v>14.24138575790983</v>
      </c>
    </row>
    <row r="228" spans="1:8" x14ac:dyDescent="0.2">
      <c r="A228" s="16">
        <f>DATE(2021,7,12)</f>
        <v>44389</v>
      </c>
      <c r="B228" s="2">
        <v>4.7370727956281389</v>
      </c>
      <c r="C228" s="2">
        <v>2.1217081969067575</v>
      </c>
      <c r="D228" s="2">
        <v>3.0370908759126181</v>
      </c>
      <c r="E228" s="2">
        <v>12.859625241915349</v>
      </c>
      <c r="F228" s="2">
        <v>13.62817237998042</v>
      </c>
      <c r="G228" s="2">
        <v>13.6573459058708</v>
      </c>
      <c r="H228" s="2">
        <v>14.318381956557436</v>
      </c>
    </row>
    <row r="229" spans="1:8" x14ac:dyDescent="0.2">
      <c r="A229" s="16">
        <f>DATE(2021,7,13)</f>
        <v>44390</v>
      </c>
      <c r="B229" s="2">
        <v>4.7655968330525988</v>
      </c>
      <c r="C229" s="2">
        <v>2.1381875860539967</v>
      </c>
      <c r="D229" s="2">
        <v>3.0577871821679814</v>
      </c>
      <c r="E229" s="2">
        <v>12.929272706987517</v>
      </c>
      <c r="F229" s="2">
        <v>13.701708488344821</v>
      </c>
      <c r="G229" s="2">
        <v>13.73103008089438</v>
      </c>
      <c r="H229" s="2">
        <v>14.39543004896111</v>
      </c>
    </row>
    <row r="230" spans="1:8" x14ac:dyDescent="0.2">
      <c r="A230" s="16">
        <f>DATE(2021,7,14)</f>
        <v>44391</v>
      </c>
      <c r="B230" s="2">
        <v>5.0909391260056891</v>
      </c>
      <c r="C230" s="2">
        <v>2.1546696344817207</v>
      </c>
      <c r="D230" s="2">
        <v>3.0784876455389076</v>
      </c>
      <c r="E230" s="2">
        <v>12.998963152615216</v>
      </c>
      <c r="F230" s="2">
        <v>13.775292186660892</v>
      </c>
      <c r="G230" s="2">
        <v>13.804762025444917</v>
      </c>
      <c r="H230" s="2">
        <v>14.472530070096123</v>
      </c>
    </row>
    <row r="231" spans="1:8" x14ac:dyDescent="0.2">
      <c r="A231" s="16">
        <f>DATE(2021,7,15)</f>
        <v>44392</v>
      </c>
      <c r="B231" s="2">
        <v>4.6752415491571275</v>
      </c>
      <c r="C231" s="2">
        <v>2.1711543426190749</v>
      </c>
      <c r="D231" s="2">
        <v>3.0991922668603955</v>
      </c>
      <c r="E231" s="2">
        <v>13.068696605322438</v>
      </c>
      <c r="F231" s="2">
        <v>13.848923505727173</v>
      </c>
      <c r="G231" s="2">
        <v>13.878541770491436</v>
      </c>
      <c r="H231" s="2">
        <v>14.5496820549613</v>
      </c>
    </row>
    <row r="232" spans="1:8" x14ac:dyDescent="0.2">
      <c r="A232" s="16">
        <f>DATE(2021,7,16)</f>
        <v>44393</v>
      </c>
      <c r="B232" s="2">
        <v>4.6113694294130925</v>
      </c>
      <c r="C232" s="2">
        <v>2.1876417108952495</v>
      </c>
      <c r="D232" s="2">
        <v>3.1199010469675992</v>
      </c>
      <c r="E232" s="2">
        <v>13.13847309164955</v>
      </c>
      <c r="F232" s="2">
        <v>13.922602476362123</v>
      </c>
      <c r="G232" s="2">
        <v>13.952369347023064</v>
      </c>
      <c r="H232" s="2">
        <v>14.626886038579046</v>
      </c>
    </row>
    <row r="233" spans="1:8" x14ac:dyDescent="0.2">
      <c r="A233" s="16">
        <f>DATE(2021,7,19)</f>
        <v>44396</v>
      </c>
      <c r="B233" s="2">
        <v>3.6416067146920916</v>
      </c>
      <c r="C233" s="2">
        <v>2.2041317397395011</v>
      </c>
      <c r="D233" s="2">
        <v>3.1406139866958949</v>
      </c>
      <c r="E233" s="2">
        <v>13.208292638153264</v>
      </c>
      <c r="F233" s="2">
        <v>13.996329129404117</v>
      </c>
      <c r="G233" s="2">
        <v>14.02624478604899</v>
      </c>
      <c r="H233" s="2">
        <v>14.704142055995394</v>
      </c>
    </row>
    <row r="234" spans="1:8" x14ac:dyDescent="0.2">
      <c r="A234" s="16">
        <f>DATE(2021,7,20)</f>
        <v>44397</v>
      </c>
      <c r="B234" s="2">
        <v>3.8176458467981789</v>
      </c>
      <c r="C234" s="2">
        <v>2.220624429581175</v>
      </c>
      <c r="D234" s="2">
        <v>3.161331086880792</v>
      </c>
      <c r="E234" s="2">
        <v>13.2781552714067</v>
      </c>
      <c r="F234" s="2">
        <v>14.070103495711541</v>
      </c>
      <c r="G234" s="2">
        <v>14.100168118598534</v>
      </c>
      <c r="H234" s="2">
        <v>14.781450142280006</v>
      </c>
    </row>
    <row r="235" spans="1:8" x14ac:dyDescent="0.2">
      <c r="A235" s="16">
        <f>DATE(2021,7,21)</f>
        <v>44398</v>
      </c>
      <c r="B235" s="2">
        <v>4.4105207336783359</v>
      </c>
      <c r="C235" s="2">
        <v>2.2371197808496834</v>
      </c>
      <c r="D235" s="2">
        <v>3.1820523483579555</v>
      </c>
      <c r="E235" s="2">
        <v>13.34806101799937</v>
      </c>
      <c r="F235" s="2">
        <v>14.143925606162687</v>
      </c>
      <c r="G235" s="2">
        <v>14.174139375721095</v>
      </c>
      <c r="H235" s="2">
        <v>14.85881033252614</v>
      </c>
    </row>
    <row r="236" spans="1:8" x14ac:dyDescent="0.2">
      <c r="A236" s="16">
        <f>DATE(2021,7,22)</f>
        <v>44399</v>
      </c>
      <c r="B236" s="2">
        <v>4.5208163328729789</v>
      </c>
      <c r="C236" s="2">
        <v>2.2536177939744828</v>
      </c>
      <c r="D236" s="2">
        <v>3.2027777719632282</v>
      </c>
      <c r="E236" s="2">
        <v>13.418009904537209</v>
      </c>
      <c r="F236" s="2">
        <v>14.217795491655894</v>
      </c>
      <c r="G236" s="2">
        <v>14.248158588486225</v>
      </c>
      <c r="H236" s="2">
        <v>14.936222661850749</v>
      </c>
    </row>
    <row r="237" spans="1:8" x14ac:dyDescent="0.2">
      <c r="A237" s="16">
        <f>DATE(2021,7,23)</f>
        <v>44400</v>
      </c>
      <c r="B237" s="2">
        <v>4.2511658515871575</v>
      </c>
      <c r="C237" s="2">
        <v>2.2701184693851406</v>
      </c>
      <c r="D237" s="2">
        <v>3.2235073585326508</v>
      </c>
      <c r="E237" s="2">
        <v>13.488001957642547</v>
      </c>
      <c r="F237" s="2">
        <v>14.291713183109467</v>
      </c>
      <c r="G237" s="2">
        <v>14.322225787983633</v>
      </c>
      <c r="H237" s="2">
        <v>15.013687165394417</v>
      </c>
    </row>
    <row r="238" spans="1:8" x14ac:dyDescent="0.2">
      <c r="A238" s="16">
        <f>DATE(2021,7,26)</f>
        <v>44403</v>
      </c>
      <c r="B238" s="2">
        <v>4.428070445860377</v>
      </c>
      <c r="C238" s="2">
        <v>2.2866218075112688</v>
      </c>
      <c r="D238" s="2">
        <v>3.2442411089024015</v>
      </c>
      <c r="E238" s="2">
        <v>13.558037203954164</v>
      </c>
      <c r="F238" s="2">
        <v>14.365678711461705</v>
      </c>
      <c r="G238" s="2">
        <v>14.396341005323166</v>
      </c>
      <c r="H238" s="2">
        <v>15.091203878321435</v>
      </c>
    </row>
    <row r="239" spans="1:8" x14ac:dyDescent="0.2">
      <c r="A239" s="16">
        <f>DATE(2021,7,27)</f>
        <v>44404</v>
      </c>
      <c r="B239" s="2">
        <v>3.8693943261766779</v>
      </c>
      <c r="C239" s="2">
        <v>2.3031278087825235</v>
      </c>
      <c r="D239" s="2">
        <v>3.2649790239088095</v>
      </c>
      <c r="E239" s="2">
        <v>13.628115670127293</v>
      </c>
      <c r="F239" s="2">
        <v>14.439692107670954</v>
      </c>
      <c r="G239" s="2">
        <v>14.470504271634832</v>
      </c>
      <c r="H239" s="2">
        <v>15.168772835819766</v>
      </c>
    </row>
    <row r="240" spans="1:8" x14ac:dyDescent="0.2">
      <c r="A240" s="16">
        <f>DATE(2021,7,28)</f>
        <v>44405</v>
      </c>
      <c r="B240" s="2">
        <v>4.2741262036515737</v>
      </c>
      <c r="C240" s="2">
        <v>2.3196364736286723</v>
      </c>
      <c r="D240" s="2">
        <v>3.2857211043884278</v>
      </c>
      <c r="E240" s="2">
        <v>13.698237382833579</v>
      </c>
      <c r="F240" s="2">
        <v>14.51375340271559</v>
      </c>
      <c r="G240" s="2">
        <v>14.544715618068826</v>
      </c>
      <c r="H240" s="2">
        <v>15.246394073101133</v>
      </c>
    </row>
    <row r="241" spans="1:8" x14ac:dyDescent="0.2">
      <c r="A241" s="16">
        <f>DATE(2021,7,29)</f>
        <v>44406</v>
      </c>
      <c r="B241" s="2">
        <v>4.573545431586501</v>
      </c>
      <c r="C241" s="2">
        <v>2.336147802479549</v>
      </c>
      <c r="D241" s="2">
        <v>3.3064673511779219</v>
      </c>
      <c r="E241" s="2">
        <v>13.768402368761135</v>
      </c>
      <c r="F241" s="2">
        <v>14.58786262759404</v>
      </c>
      <c r="G241" s="2">
        <v>14.618975075795548</v>
      </c>
      <c r="H241" s="2">
        <v>15.324067625400971</v>
      </c>
    </row>
    <row r="242" spans="1:8" x14ac:dyDescent="0.2">
      <c r="A242" s="16">
        <f>DATE(2021,7,30)</f>
        <v>44407</v>
      </c>
      <c r="B242" s="2">
        <v>3.7685830334827748</v>
      </c>
      <c r="C242" s="2">
        <v>2.352661795765032</v>
      </c>
      <c r="D242" s="2">
        <v>3.3272177651141539</v>
      </c>
      <c r="E242" s="2">
        <v>13.838610654614557</v>
      </c>
      <c r="F242" s="2">
        <v>14.662019813324777</v>
      </c>
      <c r="G242" s="2">
        <v>14.693282676005603</v>
      </c>
      <c r="H242" s="2">
        <v>15.401793527978436</v>
      </c>
    </row>
    <row r="243" spans="1:8" x14ac:dyDescent="0.2">
      <c r="A243" s="16">
        <f>DATE(2021,8,2)</f>
        <v>44410</v>
      </c>
      <c r="B243" s="2">
        <v>3.6104904035223484</v>
      </c>
      <c r="C243" s="2">
        <v>2.3691784539150884</v>
      </c>
      <c r="D243" s="2">
        <v>3.3479723470341449</v>
      </c>
      <c r="E243" s="2">
        <v>13.901681961542156</v>
      </c>
      <c r="F243" s="2">
        <v>14.728992532125297</v>
      </c>
      <c r="G243" s="2">
        <v>14.760404010924688</v>
      </c>
      <c r="H243" s="2">
        <v>15.47229250003388</v>
      </c>
    </row>
    <row r="244" spans="1:8" x14ac:dyDescent="0.2">
      <c r="A244" s="16">
        <f>DATE(2021,8,3)</f>
        <v>44411</v>
      </c>
      <c r="B244" s="2">
        <v>3.7176956487429802</v>
      </c>
      <c r="C244" s="2">
        <v>2.3856977773597299</v>
      </c>
      <c r="D244" s="2">
        <v>3.3687310977750906</v>
      </c>
      <c r="E244" s="2">
        <v>13.964788212586997</v>
      </c>
      <c r="F244" s="2">
        <v>14.796004368892435</v>
      </c>
      <c r="G244" s="2">
        <v>14.827564626902756</v>
      </c>
      <c r="H244" s="2">
        <v>15.54283453992138</v>
      </c>
    </row>
    <row r="245" spans="1:8" x14ac:dyDescent="0.2">
      <c r="A245" s="16">
        <f>DATE(2021,8,4)</f>
        <v>44412</v>
      </c>
      <c r="B245" s="2">
        <v>3.5933166991475969</v>
      </c>
      <c r="C245" s="2">
        <v>2.402219766529079</v>
      </c>
      <c r="D245" s="2">
        <v>3.389494018174366</v>
      </c>
      <c r="E245" s="2">
        <v>14.027929427109576</v>
      </c>
      <c r="F245" s="2">
        <v>14.863055346474519</v>
      </c>
      <c r="G245" s="2">
        <v>14.894764546928039</v>
      </c>
      <c r="H245" s="2">
        <v>15.613419673951068</v>
      </c>
    </row>
    <row r="246" spans="1:8" x14ac:dyDescent="0.2">
      <c r="A246" s="16">
        <f>DATE(2021,8,5)</f>
        <v>44413</v>
      </c>
      <c r="B246" s="2">
        <v>4.0010004071511229</v>
      </c>
      <c r="C246" s="2">
        <v>2.4187444218532805</v>
      </c>
      <c r="D246" s="2">
        <v>3.410261109069479</v>
      </c>
      <c r="E246" s="2">
        <v>14.091105624481104</v>
      </c>
      <c r="F246" s="2">
        <v>14.930145487733236</v>
      </c>
      <c r="G246" s="2">
        <v>14.962003794002253</v>
      </c>
      <c r="H246" s="2">
        <v>15.684047928449152</v>
      </c>
    </row>
    <row r="247" spans="1:8" x14ac:dyDescent="0.2">
      <c r="A247" s="16">
        <f>DATE(2021,8,6)</f>
        <v>44414</v>
      </c>
      <c r="B247" s="2">
        <v>4.4396052341967973</v>
      </c>
      <c r="C247" s="2">
        <v>2.4391561200053147</v>
      </c>
      <c r="D247" s="2">
        <v>3.4349545070826659</v>
      </c>
      <c r="E247" s="2">
        <v>14.154316824083546</v>
      </c>
      <c r="F247" s="2">
        <v>14.997274815543671</v>
      </c>
      <c r="G247" s="2">
        <v>15.029282391140564</v>
      </c>
      <c r="H247" s="2">
        <v>15.754719329757959</v>
      </c>
    </row>
    <row r="248" spans="1:8" x14ac:dyDescent="0.2">
      <c r="A248" s="16">
        <f>DATE(2021,8,9)</f>
        <v>44417</v>
      </c>
      <c r="B248" s="2">
        <v>4.3382707843814705</v>
      </c>
      <c r="C248" s="2">
        <v>2.4595718861375238</v>
      </c>
      <c r="D248" s="2">
        <v>3.4596538016471219</v>
      </c>
      <c r="E248" s="2">
        <v>14.217563045309545</v>
      </c>
      <c r="F248" s="2">
        <v>15.064443352794155</v>
      </c>
      <c r="G248" s="2">
        <v>15.096600361371548</v>
      </c>
      <c r="H248" s="2">
        <v>15.825433904235853</v>
      </c>
    </row>
    <row r="249" spans="1:8" x14ac:dyDescent="0.2">
      <c r="A249" s="16">
        <f>DATE(2021,8,10)</f>
        <v>44418</v>
      </c>
      <c r="B249" s="2">
        <v>4.5872052773076488</v>
      </c>
      <c r="C249" s="2">
        <v>2.479991721060637</v>
      </c>
      <c r="D249" s="2">
        <v>3.4843589941708775</v>
      </c>
      <c r="E249" s="2">
        <v>14.280844307562557</v>
      </c>
      <c r="F249" s="2">
        <v>15.131651122386479</v>
      </c>
      <c r="G249" s="2">
        <v>15.163957727737355</v>
      </c>
      <c r="H249" s="2">
        <v>15.896191678257331</v>
      </c>
    </row>
    <row r="250" spans="1:8" x14ac:dyDescent="0.2">
      <c r="A250" s="16">
        <f>DATE(2021,8,11)</f>
        <v>44419</v>
      </c>
      <c r="B250" s="2">
        <v>4.8589725904662151</v>
      </c>
      <c r="C250" s="2">
        <v>2.5004156255855614</v>
      </c>
      <c r="D250" s="2">
        <v>3.5090700860623159</v>
      </c>
      <c r="E250" s="2">
        <v>14.344160630256765</v>
      </c>
      <c r="F250" s="2">
        <v>15.198898147235784</v>
      </c>
      <c r="G250" s="2">
        <v>15.23135451329356</v>
      </c>
      <c r="H250" s="2">
        <v>15.966992678213</v>
      </c>
    </row>
    <row r="251" spans="1:8" x14ac:dyDescent="0.2">
      <c r="A251" s="16">
        <f>DATE(2021,8,12)</f>
        <v>44420</v>
      </c>
      <c r="B251" s="2">
        <v>4.9906516091664743</v>
      </c>
      <c r="C251" s="2">
        <v>2.520843600523337</v>
      </c>
      <c r="D251" s="2">
        <v>3.5337870787301329</v>
      </c>
      <c r="E251" s="2">
        <v>14.407512032817094</v>
      </c>
      <c r="F251" s="2">
        <v>15.266184450270591</v>
      </c>
      <c r="G251" s="2">
        <v>15.298790741109247</v>
      </c>
      <c r="H251" s="2">
        <v>16.037836930509599</v>
      </c>
    </row>
    <row r="252" spans="1:8" x14ac:dyDescent="0.2">
      <c r="A252" s="16">
        <f>DATE(2021,8,13)</f>
        <v>44421</v>
      </c>
      <c r="B252" s="2">
        <v>4.5023749897489695</v>
      </c>
      <c r="C252" s="2">
        <v>2.5412756466851816</v>
      </c>
      <c r="D252" s="2">
        <v>3.5585099735834014</v>
      </c>
      <c r="E252" s="2">
        <v>14.470898534679222</v>
      </c>
      <c r="F252" s="2">
        <v>15.33351005443282</v>
      </c>
      <c r="G252" s="2">
        <v>15.366266434266972</v>
      </c>
      <c r="H252" s="2">
        <v>16.108724461569967</v>
      </c>
    </row>
    <row r="253" spans="1:8" x14ac:dyDescent="0.2">
      <c r="A253" s="16">
        <f>DATE(2021,8,16)</f>
        <v>44424</v>
      </c>
      <c r="B253" s="2">
        <v>4.0637372242592118</v>
      </c>
      <c r="C253" s="2">
        <v>2.5617117648824905</v>
      </c>
      <c r="D253" s="2">
        <v>3.5832387720314829</v>
      </c>
      <c r="E253" s="2">
        <v>14.534320155289704</v>
      </c>
      <c r="F253" s="2">
        <v>15.400874982677838</v>
      </c>
      <c r="G253" s="2">
        <v>15.433781615862886</v>
      </c>
      <c r="H253" s="2">
        <v>16.179655297833182</v>
      </c>
    </row>
    <row r="254" spans="1:8" x14ac:dyDescent="0.2">
      <c r="A254" s="16">
        <f>DATE(2021,8,17)</f>
        <v>44425</v>
      </c>
      <c r="B254" s="2">
        <v>4.0851366580360038</v>
      </c>
      <c r="C254" s="2">
        <v>2.5821519559268147</v>
      </c>
      <c r="D254" s="2">
        <v>3.6079734754841164</v>
      </c>
      <c r="E254" s="2">
        <v>14.59777691410571</v>
      </c>
      <c r="F254" s="2">
        <v>15.468279257974316</v>
      </c>
      <c r="G254" s="2">
        <v>15.501336309006541</v>
      </c>
      <c r="H254" s="2">
        <v>16.250629465754308</v>
      </c>
    </row>
    <row r="255" spans="1:8" x14ac:dyDescent="0.2">
      <c r="A255" s="16">
        <f>DATE(2021,8,18)</f>
        <v>44426</v>
      </c>
      <c r="B255" s="2">
        <v>3.7347757060275821</v>
      </c>
      <c r="C255" s="2">
        <v>2.6025962206298381</v>
      </c>
      <c r="D255" s="2">
        <v>3.632714085351374</v>
      </c>
      <c r="E255" s="2">
        <v>14.661268830595263</v>
      </c>
      <c r="F255" s="2">
        <v>15.535722903304428</v>
      </c>
      <c r="G255" s="2">
        <v>15.568930536821091</v>
      </c>
      <c r="H255" s="2">
        <v>16.321646991804695</v>
      </c>
    </row>
    <row r="256" spans="1:8" x14ac:dyDescent="0.2">
      <c r="A256" s="16">
        <f>DATE(2021,8,19)</f>
        <v>44427</v>
      </c>
      <c r="B256" s="2">
        <v>3.37728596482334</v>
      </c>
      <c r="C256" s="2">
        <v>2.6230445598034224</v>
      </c>
      <c r="D256" s="2">
        <v>3.6574606030436385</v>
      </c>
      <c r="E256" s="2">
        <v>14.724795924237188</v>
      </c>
      <c r="F256" s="2">
        <v>15.603205941663735</v>
      </c>
      <c r="G256" s="2">
        <v>15.63656432244318</v>
      </c>
      <c r="H256" s="2">
        <v>16.392707902471848</v>
      </c>
    </row>
    <row r="257" spans="1:8" x14ac:dyDescent="0.2">
      <c r="A257" s="16">
        <f>DATE(2021,8,20)</f>
        <v>44428</v>
      </c>
      <c r="B257" s="2">
        <v>3.5251423818567722</v>
      </c>
      <c r="C257" s="2">
        <v>2.6434969742596071</v>
      </c>
      <c r="D257" s="2">
        <v>3.6822130299716478</v>
      </c>
      <c r="E257" s="2">
        <v>14.78835821452107</v>
      </c>
      <c r="F257" s="2">
        <v>15.67072839606123</v>
      </c>
      <c r="G257" s="2">
        <v>15.704237689023026</v>
      </c>
      <c r="H257" s="2">
        <v>16.46381222425941</v>
      </c>
    </row>
    <row r="258" spans="1:8" x14ac:dyDescent="0.2">
      <c r="A258" s="16">
        <f>DATE(2021,8,23)</f>
        <v>44431</v>
      </c>
      <c r="B258" s="2">
        <v>3.6644108548206988</v>
      </c>
      <c r="C258" s="2">
        <v>2.6639534648105867</v>
      </c>
      <c r="D258" s="2">
        <v>3.7069713675464522</v>
      </c>
      <c r="E258" s="2">
        <v>14.851955720947331</v>
      </c>
      <c r="F258" s="2">
        <v>15.738290289519339</v>
      </c>
      <c r="G258" s="2">
        <v>15.771950659724387</v>
      </c>
      <c r="H258" s="2">
        <v>16.534959983687259</v>
      </c>
    </row>
    <row r="259" spans="1:8" x14ac:dyDescent="0.2">
      <c r="A259" s="16">
        <f>DATE(2021,8,24)</f>
        <v>44432</v>
      </c>
      <c r="B259" s="2">
        <v>3.9164042555157148</v>
      </c>
      <c r="C259" s="2">
        <v>2.6844140322687116</v>
      </c>
      <c r="D259" s="2">
        <v>3.7317356171794769</v>
      </c>
      <c r="E259" s="2">
        <v>14.915588463027118</v>
      </c>
      <c r="F259" s="2">
        <v>15.805891645073933</v>
      </c>
      <c r="G259" s="2">
        <v>15.839703257724548</v>
      </c>
      <c r="H259" s="2">
        <v>16.606151207291408</v>
      </c>
    </row>
    <row r="260" spans="1:8" x14ac:dyDescent="0.2">
      <c r="A260" s="16">
        <f>DATE(2021,8,25)</f>
        <v>44433</v>
      </c>
      <c r="B260" s="2">
        <v>4.6490741937118774</v>
      </c>
      <c r="C260" s="2">
        <v>2.7048786774464872</v>
      </c>
      <c r="D260" s="2">
        <v>3.7565057802824602</v>
      </c>
      <c r="E260" s="2">
        <v>14.979256460282553</v>
      </c>
      <c r="F260" s="2">
        <v>15.873532485774433</v>
      </c>
      <c r="G260" s="2">
        <v>15.907495506214442</v>
      </c>
      <c r="H260" s="2">
        <v>16.677385921624222</v>
      </c>
    </row>
    <row r="261" spans="1:8" x14ac:dyDescent="0.2">
      <c r="A261" s="16">
        <f>DATE(2021,8,26)</f>
        <v>44434</v>
      </c>
      <c r="B261" s="2">
        <v>4.434590110415515</v>
      </c>
      <c r="C261" s="2">
        <v>2.7253474011565748</v>
      </c>
      <c r="D261" s="2">
        <v>3.7812818582674934</v>
      </c>
      <c r="E261" s="2">
        <v>15.042959732246365</v>
      </c>
      <c r="F261" s="2">
        <v>15.94121283468357</v>
      </c>
      <c r="G261" s="2">
        <v>15.975327428398446</v>
      </c>
      <c r="H261" s="2">
        <v>16.748664153254111</v>
      </c>
    </row>
    <row r="262" spans="1:8" x14ac:dyDescent="0.2">
      <c r="A262" s="16">
        <f>DATE(2021,8,27)</f>
        <v>44435</v>
      </c>
      <c r="B262" s="2">
        <v>4.7197334527352641</v>
      </c>
      <c r="C262" s="2">
        <v>2.7458202042118351</v>
      </c>
      <c r="D262" s="2">
        <v>3.8060638525469814</v>
      </c>
      <c r="E262" s="2">
        <v>15.106698298462231</v>
      </c>
      <c r="F262" s="2">
        <v>16.008932714877645</v>
      </c>
      <c r="G262" s="2">
        <v>16.043199047494603</v>
      </c>
      <c r="H262" s="2">
        <v>16.819985928765835</v>
      </c>
    </row>
    <row r="263" spans="1:8" x14ac:dyDescent="0.2">
      <c r="A263" s="16">
        <f>DATE(2021,8,30)</f>
        <v>44438</v>
      </c>
      <c r="B263" s="2">
        <v>4.6270257088048217</v>
      </c>
      <c r="C263" s="2">
        <v>2.7662970874252624</v>
      </c>
      <c r="D263" s="2">
        <v>3.8308517645336826</v>
      </c>
      <c r="E263" s="2">
        <v>15.170472178484641</v>
      </c>
      <c r="F263" s="2">
        <v>16.07669214944638</v>
      </c>
      <c r="G263" s="2">
        <v>16.111110386734516</v>
      </c>
      <c r="H263" s="2">
        <v>16.891351274760336</v>
      </c>
    </row>
    <row r="264" spans="1:8" x14ac:dyDescent="0.2">
      <c r="A264" s="16">
        <f>DATE(2021,8,31)</f>
        <v>44439</v>
      </c>
      <c r="B264" s="2">
        <v>4.7871291852798814</v>
      </c>
      <c r="C264" s="2">
        <v>2.786778051610006</v>
      </c>
      <c r="D264" s="2">
        <v>3.8556455956406892</v>
      </c>
      <c r="E264" s="2">
        <v>15.234281391878858</v>
      </c>
      <c r="F264" s="2">
        <v>16.144491161493011</v>
      </c>
      <c r="G264" s="2">
        <v>16.179061469363386</v>
      </c>
      <c r="H264" s="2">
        <v>16.962760217854811</v>
      </c>
    </row>
    <row r="265" spans="1:8" x14ac:dyDescent="0.2">
      <c r="A265" s="16">
        <f>DATE(2021,9,1)</f>
        <v>44440</v>
      </c>
      <c r="B265" s="2">
        <v>5.4422008079738404</v>
      </c>
      <c r="C265" s="2">
        <v>2.8072630975794155</v>
      </c>
      <c r="D265" s="2">
        <v>3.8804453472814471</v>
      </c>
      <c r="E265" s="2">
        <v>15.3177025814482</v>
      </c>
      <c r="F265" s="2">
        <v>16.232061621251749</v>
      </c>
      <c r="G265" s="2">
        <v>16.266790061344793</v>
      </c>
      <c r="H265" s="2">
        <v>17.054084180417341</v>
      </c>
    </row>
    <row r="266" spans="1:8" x14ac:dyDescent="0.2">
      <c r="A266" s="16">
        <f>DATE(2021,9,2)</f>
        <v>44441</v>
      </c>
      <c r="B266" s="2">
        <v>5.6213341884335133</v>
      </c>
      <c r="C266" s="2">
        <v>2.8277522261469512</v>
      </c>
      <c r="D266" s="2">
        <v>3.9052510208696929</v>
      </c>
      <c r="E266" s="2">
        <v>15.401184161855962</v>
      </c>
      <c r="F266" s="2">
        <v>16.319698107262326</v>
      </c>
      <c r="G266" s="2">
        <v>16.354584898532121</v>
      </c>
      <c r="H266" s="2">
        <v>17.145479448292122</v>
      </c>
    </row>
    <row r="267" spans="1:8" x14ac:dyDescent="0.2">
      <c r="A267" s="16">
        <f>DATE(2021,9,3)</f>
        <v>44442</v>
      </c>
      <c r="B267" s="2">
        <v>5.8133617140772254</v>
      </c>
      <c r="C267" s="2">
        <v>2.8482454381262734</v>
      </c>
      <c r="D267" s="2">
        <v>3.930062617819563</v>
      </c>
      <c r="E267" s="2">
        <v>15.484726176820708</v>
      </c>
      <c r="F267" s="2">
        <v>16.407400669307105</v>
      </c>
      <c r="G267" s="2">
        <v>16.442446030948133</v>
      </c>
      <c r="H267" s="2">
        <v>17.236946077153981</v>
      </c>
    </row>
    <row r="268" spans="1:8" x14ac:dyDescent="0.2">
      <c r="A268" s="16">
        <f>DATE(2021,9,6)</f>
        <v>44445</v>
      </c>
      <c r="B268" s="2">
        <v>5.7842618544169389</v>
      </c>
      <c r="C268" s="2">
        <v>2.8687427343311978</v>
      </c>
      <c r="D268" s="2">
        <v>3.9548801395454798</v>
      </c>
      <c r="E268" s="2">
        <v>15.568328670092635</v>
      </c>
      <c r="F268" s="2">
        <v>16.495169357206031</v>
      </c>
      <c r="G268" s="2">
        <v>16.530373508653383</v>
      </c>
      <c r="H268" s="2">
        <v>17.328484122721257</v>
      </c>
    </row>
    <row r="269" spans="1:8" x14ac:dyDescent="0.2">
      <c r="A269" s="16">
        <f>DATE(2021,9,8)</f>
        <v>44447</v>
      </c>
      <c r="B269" s="2">
        <v>5.901053023967906</v>
      </c>
      <c r="C269" s="2">
        <v>2.8892441155756732</v>
      </c>
      <c r="D269" s="2">
        <v>3.9797035874622466</v>
      </c>
      <c r="E269" s="2">
        <v>15.651991685453615</v>
      </c>
      <c r="F269" s="2">
        <v>16.583004220816555</v>
      </c>
      <c r="G269" s="2">
        <v>16.618367381746225</v>
      </c>
      <c r="H269" s="2">
        <v>17.420093640755741</v>
      </c>
    </row>
    <row r="270" spans="1:8" x14ac:dyDescent="0.2">
      <c r="A270" s="16">
        <f>DATE(2021,9,9)</f>
        <v>44448</v>
      </c>
      <c r="B270" s="2">
        <v>6.0249441570265905</v>
      </c>
      <c r="C270" s="2">
        <v>2.9097495826738484</v>
      </c>
      <c r="D270" s="2">
        <v>4.0045329629849524</v>
      </c>
      <c r="E270" s="2">
        <v>15.735715266717198</v>
      </c>
      <c r="F270" s="2">
        <v>16.670905310033746</v>
      </c>
      <c r="G270" s="2">
        <v>16.706427700362838</v>
      </c>
      <c r="H270" s="2">
        <v>17.511774687062822</v>
      </c>
    </row>
    <row r="271" spans="1:8" x14ac:dyDescent="0.2">
      <c r="A271" s="16">
        <f>DATE(2021,9,10)</f>
        <v>44449</v>
      </c>
      <c r="B271" s="2">
        <v>6.1123400036146247</v>
      </c>
      <c r="C271" s="2">
        <v>2.9302591364400277</v>
      </c>
      <c r="D271" s="2">
        <v>4.0293682675290654</v>
      </c>
      <c r="E271" s="2">
        <v>15.81949945772867</v>
      </c>
      <c r="F271" s="2">
        <v>16.758872674790304</v>
      </c>
      <c r="G271" s="2">
        <v>16.794554514677241</v>
      </c>
      <c r="H271" s="2">
        <v>17.60352731749142</v>
      </c>
    </row>
    <row r="272" spans="1:8" x14ac:dyDescent="0.2">
      <c r="A272" s="16">
        <f>DATE(2021,9,13)</f>
        <v>44452</v>
      </c>
      <c r="B272" s="2">
        <v>6.0894282039086534</v>
      </c>
      <c r="C272" s="2">
        <v>2.9507727776886483</v>
      </c>
      <c r="D272" s="2">
        <v>4.0542095025103864</v>
      </c>
      <c r="E272" s="2">
        <v>15.903344302365063</v>
      </c>
      <c r="F272" s="2">
        <v>16.846906365056569</v>
      </c>
      <c r="G272" s="2">
        <v>16.882747874901359</v>
      </c>
      <c r="H272" s="2">
        <v>17.695351587934073</v>
      </c>
    </row>
    <row r="273" spans="1:8" x14ac:dyDescent="0.2">
      <c r="A273" s="16">
        <f>DATE(2021,9,14)</f>
        <v>44453</v>
      </c>
      <c r="B273" s="2">
        <v>5.8207216911146276</v>
      </c>
      <c r="C273" s="2">
        <v>2.9712905072343476</v>
      </c>
      <c r="D273" s="2">
        <v>4.0790566693450492</v>
      </c>
      <c r="E273" s="2">
        <v>15.987249844535144</v>
      </c>
      <c r="F273" s="2">
        <v>16.935006430840538</v>
      </c>
      <c r="G273" s="2">
        <v>16.971007831285</v>
      </c>
      <c r="H273" s="2">
        <v>17.787247554326946</v>
      </c>
    </row>
    <row r="274" spans="1:8" x14ac:dyDescent="0.2">
      <c r="A274" s="16">
        <f>DATE(2021,9,15)</f>
        <v>44454</v>
      </c>
      <c r="B274" s="2">
        <v>6.4219334983640852</v>
      </c>
      <c r="C274" s="2">
        <v>2.9918123258918961</v>
      </c>
      <c r="D274" s="2">
        <v>4.1039097694495208</v>
      </c>
      <c r="E274" s="2">
        <v>16.071216128179522</v>
      </c>
      <c r="F274" s="2">
        <v>17.023172922187957</v>
      </c>
      <c r="G274" s="2">
        <v>17.059334434116003</v>
      </c>
      <c r="H274" s="2">
        <v>17.87921527264993</v>
      </c>
    </row>
    <row r="275" spans="1:8" x14ac:dyDescent="0.2">
      <c r="A275" s="16">
        <f>DATE(2021,9,16)</f>
        <v>44455</v>
      </c>
      <c r="B275" s="2">
        <v>6.720281917500559</v>
      </c>
      <c r="C275" s="2">
        <v>3.0123382344762639</v>
      </c>
      <c r="D275" s="2">
        <v>4.1287688042406234</v>
      </c>
      <c r="E275" s="2">
        <v>16.155243197270575</v>
      </c>
      <c r="F275" s="2">
        <v>17.111405889182272</v>
      </c>
      <c r="G275" s="2">
        <v>17.147727733720107</v>
      </c>
      <c r="H275" s="2">
        <v>17.971254798926584</v>
      </c>
    </row>
    <row r="276" spans="1:8" x14ac:dyDescent="0.2">
      <c r="A276" s="16">
        <f>DATE(2021,9,17)</f>
        <v>44456</v>
      </c>
      <c r="B276" s="2">
        <v>6.9581365001829543</v>
      </c>
      <c r="C276" s="2">
        <v>3.0328682338025326</v>
      </c>
      <c r="D276" s="2">
        <v>4.1536337751354901</v>
      </c>
      <c r="E276" s="2">
        <v>16.239331095812503</v>
      </c>
      <c r="F276" s="2">
        <v>17.199705381944685</v>
      </c>
      <c r="G276" s="2">
        <v>17.236187780461055</v>
      </c>
      <c r="H276" s="2">
        <v>18.063366189224194</v>
      </c>
    </row>
    <row r="277" spans="1:8" x14ac:dyDescent="0.2">
      <c r="A277" s="16">
        <f>DATE(2021,9,20)</f>
        <v>44459</v>
      </c>
      <c r="B277" s="2">
        <v>6.3371937642295428</v>
      </c>
      <c r="C277" s="2">
        <v>3.0534023246859832</v>
      </c>
      <c r="D277" s="2">
        <v>4.1785046835516093</v>
      </c>
      <c r="E277" s="2">
        <v>16.323479867841375</v>
      </c>
      <c r="F277" s="2">
        <v>17.288071450634202</v>
      </c>
      <c r="G277" s="2">
        <v>17.324714624740633</v>
      </c>
      <c r="H277" s="2">
        <v>18.155549499653834</v>
      </c>
    </row>
    <row r="278" spans="1:8" x14ac:dyDescent="0.2">
      <c r="A278" s="16">
        <f>DATE(2021,9,21)</f>
        <v>44460</v>
      </c>
      <c r="B278" s="2">
        <v>6.131811282749644</v>
      </c>
      <c r="C278" s="2">
        <v>3.0739405079420523</v>
      </c>
      <c r="D278" s="2">
        <v>4.2033815309068023</v>
      </c>
      <c r="E278" s="2">
        <v>16.407689557425154</v>
      </c>
      <c r="F278" s="2">
        <v>17.376504145447647</v>
      </c>
      <c r="G278" s="2">
        <v>17.413308316998702</v>
      </c>
      <c r="H278" s="2">
        <v>18.247804786370423</v>
      </c>
    </row>
    <row r="279" spans="1:8" x14ac:dyDescent="0.2">
      <c r="A279" s="16">
        <f>DATE(2021,9,22)</f>
        <v>44461</v>
      </c>
      <c r="B279" s="2">
        <v>6.2565949930481812</v>
      </c>
      <c r="C279" s="2">
        <v>3.0944827843863321</v>
      </c>
      <c r="D279" s="2">
        <v>4.2282643186192237</v>
      </c>
      <c r="E279" s="2">
        <v>16.491960208663702</v>
      </c>
      <c r="F279" s="2">
        <v>17.465003516619703</v>
      </c>
      <c r="G279" s="2">
        <v>17.501968907713184</v>
      </c>
      <c r="H279" s="2">
        <v>18.340132105572682</v>
      </c>
    </row>
    <row r="280" spans="1:8" x14ac:dyDescent="0.2">
      <c r="A280" s="16">
        <f>DATE(2021,9,23)</f>
        <v>44462</v>
      </c>
      <c r="B280" s="2">
        <v>6.9991587299374158</v>
      </c>
      <c r="C280" s="2">
        <v>3.1150291548345699</v>
      </c>
      <c r="D280" s="2">
        <v>4.2531530481073831</v>
      </c>
      <c r="E280" s="2">
        <v>16.576291865688788</v>
      </c>
      <c r="F280" s="2">
        <v>17.553569614422916</v>
      </c>
      <c r="G280" s="2">
        <v>17.590696447400145</v>
      </c>
      <c r="H280" s="2">
        <v>18.432531513503235</v>
      </c>
    </row>
    <row r="281" spans="1:8" x14ac:dyDescent="0.2">
      <c r="A281" s="16">
        <f>DATE(2021,9,24)</f>
        <v>44463</v>
      </c>
      <c r="B281" s="2">
        <v>7.5010491176504379</v>
      </c>
      <c r="C281" s="2">
        <v>3.1394535331648932</v>
      </c>
      <c r="D281" s="2">
        <v>4.2819645465126399</v>
      </c>
      <c r="E281" s="2">
        <v>16.66068457266412</v>
      </c>
      <c r="F281" s="2">
        <v>17.642202489167722</v>
      </c>
      <c r="G281" s="2">
        <v>17.679490986613764</v>
      </c>
      <c r="H281" s="2">
        <v>18.52500306644864</v>
      </c>
    </row>
    <row r="282" spans="1:8" x14ac:dyDescent="0.2">
      <c r="A282" s="16">
        <f>DATE(2021,9,27)</f>
        <v>44466</v>
      </c>
      <c r="B282" s="2">
        <v>7.9051972385460578</v>
      </c>
      <c r="C282" s="2">
        <v>3.1638836967843309</v>
      </c>
      <c r="D282" s="2">
        <v>4.3107840072904136</v>
      </c>
      <c r="E282" s="2">
        <v>16.745138373785419</v>
      </c>
      <c r="F282" s="2">
        <v>17.730902191202524</v>
      </c>
      <c r="G282" s="2">
        <v>17.768352575946423</v>
      </c>
      <c r="H282" s="2">
        <v>18.617546820739349</v>
      </c>
    </row>
    <row r="283" spans="1:8" x14ac:dyDescent="0.2">
      <c r="A283" s="16">
        <f>DATE(2021,9,28)</f>
        <v>44467</v>
      </c>
      <c r="B283" s="2">
        <v>7.8399533872903326</v>
      </c>
      <c r="C283" s="2">
        <v>3.1883196470632309</v>
      </c>
      <c r="D283" s="2">
        <v>4.3396114326411883</v>
      </c>
      <c r="E283" s="2">
        <v>16.829653313280367</v>
      </c>
      <c r="F283" s="2">
        <v>17.819668770913655</v>
      </c>
      <c r="G283" s="2">
        <v>17.857281266028679</v>
      </c>
      <c r="H283" s="2">
        <v>18.710162832749845</v>
      </c>
    </row>
    <row r="284" spans="1:8" x14ac:dyDescent="0.2">
      <c r="A284" s="16">
        <f>DATE(2021,9,29)</f>
        <v>44468</v>
      </c>
      <c r="B284" s="2">
        <v>7.7496182304220174</v>
      </c>
      <c r="C284" s="2">
        <v>3.2127613853722536</v>
      </c>
      <c r="D284" s="2">
        <v>4.3684468247660702</v>
      </c>
      <c r="E284" s="2">
        <v>16.914229435408679</v>
      </c>
      <c r="F284" s="2">
        <v>17.908502278725447</v>
      </c>
      <c r="G284" s="2">
        <v>17.946277107529362</v>
      </c>
      <c r="H284" s="2">
        <v>18.802851158898591</v>
      </c>
    </row>
    <row r="285" spans="1:8" x14ac:dyDescent="0.2">
      <c r="A285" s="16">
        <f>DATE(2021,9,30)</f>
        <v>44469</v>
      </c>
      <c r="B285" s="2">
        <v>7.8455675903966302</v>
      </c>
      <c r="C285" s="2">
        <v>3.2372089130823678</v>
      </c>
      <c r="D285" s="2">
        <v>4.3972901858667646</v>
      </c>
      <c r="E285" s="2">
        <v>16.998866784462098</v>
      </c>
      <c r="F285" s="2">
        <v>17.997402765100269</v>
      </c>
      <c r="G285" s="2">
        <v>18.035340151155509</v>
      </c>
      <c r="H285" s="2">
        <v>18.89561185564812</v>
      </c>
    </row>
    <row r="286" spans="1:8" x14ac:dyDescent="0.2">
      <c r="A286" s="16">
        <f>DATE(2021,10,1)</f>
        <v>44470</v>
      </c>
      <c r="B286" s="2">
        <v>7.9050942376657662</v>
      </c>
      <c r="C286" s="2">
        <v>3.2616622315648991</v>
      </c>
      <c r="D286" s="2">
        <v>4.4261415181455765</v>
      </c>
      <c r="E286" s="2">
        <v>17.08457637965839</v>
      </c>
      <c r="F286" s="2">
        <v>18.087389914295482</v>
      </c>
      <c r="G286" s="2">
        <v>18.125490410390842</v>
      </c>
      <c r="H286" s="2">
        <v>18.989472402355823</v>
      </c>
    </row>
    <row r="287" spans="1:8" x14ac:dyDescent="0.2">
      <c r="A287" s="16">
        <f>DATE(2021,10,4)</f>
        <v>44473</v>
      </c>
      <c r="B287" s="2">
        <v>8.0581200250284155</v>
      </c>
      <c r="C287" s="2">
        <v>3.2861213421914841</v>
      </c>
      <c r="D287" s="2">
        <v>4.4550008238054106</v>
      </c>
      <c r="E287" s="2">
        <v>17.170348762938971</v>
      </c>
      <c r="F287" s="2">
        <v>18.177445689467465</v>
      </c>
      <c r="G287" s="2">
        <v>18.215709522473379</v>
      </c>
      <c r="H287" s="2">
        <v>19.083407046013701</v>
      </c>
    </row>
    <row r="288" spans="1:8" x14ac:dyDescent="0.2">
      <c r="A288" s="16">
        <f>DATE(2021,10,5)</f>
        <v>44474</v>
      </c>
      <c r="B288" s="2">
        <v>8.6056397299275602</v>
      </c>
      <c r="C288" s="2">
        <v>3.3105862463340685</v>
      </c>
      <c r="D288" s="2">
        <v>4.4838681050498375</v>
      </c>
      <c r="E288" s="2">
        <v>17.256183980300356</v>
      </c>
      <c r="F288" s="2">
        <v>18.26757014295173</v>
      </c>
      <c r="G288" s="2">
        <v>18.305997539989939</v>
      </c>
      <c r="H288" s="2">
        <v>19.177415845116609</v>
      </c>
    </row>
    <row r="289" spans="1:8" x14ac:dyDescent="0.2">
      <c r="A289" s="16">
        <f>DATE(2021,10,6)</f>
        <v>44475</v>
      </c>
      <c r="B289" s="2">
        <v>8.9588254173853965</v>
      </c>
      <c r="C289" s="2">
        <v>3.3350569453649341</v>
      </c>
      <c r="D289" s="2">
        <v>4.5127433640829606</v>
      </c>
      <c r="E289" s="2">
        <v>17.342082077772769</v>
      </c>
      <c r="F289" s="2">
        <v>18.35776332712371</v>
      </c>
      <c r="G289" s="2">
        <v>18.396354515567491</v>
      </c>
      <c r="H289" s="2">
        <v>19.271498858205561</v>
      </c>
    </row>
    <row r="290" spans="1:8" x14ac:dyDescent="0.2">
      <c r="A290" s="16">
        <f>DATE(2021,10,7)</f>
        <v>44476</v>
      </c>
      <c r="B290" s="2">
        <v>9.5290225312947054</v>
      </c>
      <c r="C290" s="2">
        <v>3.3595334406566923</v>
      </c>
      <c r="D290" s="2">
        <v>4.5416266031095498</v>
      </c>
      <c r="E290" s="2">
        <v>17.428043101420165</v>
      </c>
      <c r="F290" s="2">
        <v>18.448025294398818</v>
      </c>
      <c r="G290" s="2">
        <v>18.486780501873199</v>
      </c>
      <c r="H290" s="2">
        <v>19.365656143867803</v>
      </c>
    </row>
    <row r="291" spans="1:8" x14ac:dyDescent="0.2">
      <c r="A291" s="16">
        <f>DATE(2021,10,8)</f>
        <v>44477</v>
      </c>
      <c r="B291" s="2">
        <v>9.6344642049055675</v>
      </c>
      <c r="C291" s="2">
        <v>3.3840157335822911</v>
      </c>
      <c r="D291" s="2">
        <v>4.570517824334952</v>
      </c>
      <c r="E291" s="2">
        <v>17.514067097340202</v>
      </c>
      <c r="F291" s="2">
        <v>18.538356097232377</v>
      </c>
      <c r="G291" s="2">
        <v>18.577275551614459</v>
      </c>
      <c r="H291" s="2">
        <v>19.459887760736816</v>
      </c>
    </row>
    <row r="292" spans="1:8" x14ac:dyDescent="0.2">
      <c r="A292" s="16">
        <f>DATE(2021,10,11)</f>
        <v>44480</v>
      </c>
      <c r="B292" s="2">
        <v>9.7004285891745479</v>
      </c>
      <c r="C292" s="2">
        <v>3.4085038255149636</v>
      </c>
      <c r="D292" s="2">
        <v>4.5994170299651582</v>
      </c>
      <c r="E292" s="2">
        <v>17.600154111664356</v>
      </c>
      <c r="F292" s="2">
        <v>18.628755788119754</v>
      </c>
      <c r="G292" s="2">
        <v>18.667839717538914</v>
      </c>
      <c r="H292" s="2">
        <v>19.554193767492368</v>
      </c>
    </row>
    <row r="293" spans="1:8" x14ac:dyDescent="0.2">
      <c r="A293" s="16">
        <f>DATE(2021,10,13)</f>
        <v>44482</v>
      </c>
      <c r="B293" s="2">
        <v>9.2883419756964347</v>
      </c>
      <c r="C293" s="2">
        <v>3.4329977178283011</v>
      </c>
      <c r="D293" s="2">
        <v>4.6283242222067145</v>
      </c>
      <c r="E293" s="2">
        <v>17.686304190557877</v>
      </c>
      <c r="F293" s="2">
        <v>18.719224419596326</v>
      </c>
      <c r="G293" s="2">
        <v>18.7584730524345</v>
      </c>
      <c r="H293" s="2">
        <v>19.648574222860571</v>
      </c>
    </row>
    <row r="294" spans="1:8" x14ac:dyDescent="0.2">
      <c r="A294" s="16">
        <f>DATE(2021,10,14)</f>
        <v>44483</v>
      </c>
      <c r="B294" s="2">
        <v>9.5134063967690086</v>
      </c>
      <c r="C294" s="2">
        <v>3.4574974118962265</v>
      </c>
      <c r="D294" s="2">
        <v>4.6572394032668329</v>
      </c>
      <c r="E294" s="2">
        <v>17.772517380219831</v>
      </c>
      <c r="F294" s="2">
        <v>18.809762044237544</v>
      </c>
      <c r="G294" s="2">
        <v>18.849175609129464</v>
      </c>
      <c r="H294" s="2">
        <v>19.743029185613857</v>
      </c>
    </row>
    <row r="295" spans="1:8" x14ac:dyDescent="0.2">
      <c r="A295" s="16">
        <f>DATE(2021,10,15)</f>
        <v>44484</v>
      </c>
      <c r="B295" s="2">
        <v>10.034405522355971</v>
      </c>
      <c r="C295" s="2">
        <v>3.4820029090929738</v>
      </c>
      <c r="D295" s="2">
        <v>4.6861625753533032</v>
      </c>
      <c r="E295" s="2">
        <v>17.858793726883125</v>
      </c>
      <c r="F295" s="2">
        <v>18.900368714658988</v>
      </c>
      <c r="G295" s="2">
        <v>18.939947440492411</v>
      </c>
      <c r="H295" s="2">
        <v>19.837558714571113</v>
      </c>
    </row>
    <row r="296" spans="1:8" x14ac:dyDescent="0.2">
      <c r="A296" s="16">
        <f>DATE(2021,10,18)</f>
        <v>44487</v>
      </c>
      <c r="B296" s="2">
        <v>10.115674818349341</v>
      </c>
      <c r="C296" s="2">
        <v>3.506514210793088</v>
      </c>
      <c r="D296" s="2">
        <v>4.7150937406745141</v>
      </c>
      <c r="E296" s="2">
        <v>17.945133276814573</v>
      </c>
      <c r="F296" s="2">
        <v>18.99104448351634</v>
      </c>
      <c r="G296" s="2">
        <v>19.030788599432348</v>
      </c>
      <c r="H296" s="2">
        <v>19.932162868597647</v>
      </c>
    </row>
    <row r="297" spans="1:8" x14ac:dyDescent="0.2">
      <c r="A297" s="16">
        <f>DATE(2021,10,19)</f>
        <v>44488</v>
      </c>
      <c r="B297" s="2">
        <v>10.677735845407899</v>
      </c>
      <c r="C297" s="2">
        <v>3.5310313183714692</v>
      </c>
      <c r="D297" s="2">
        <v>4.7440329014394989</v>
      </c>
      <c r="E297" s="2">
        <v>18.031536076314758</v>
      </c>
      <c r="F297" s="2">
        <v>19.081789403505358</v>
      </c>
      <c r="G297" s="2">
        <v>19.121699138898585</v>
      </c>
      <c r="H297" s="2">
        <v>20.026841706605136</v>
      </c>
    </row>
    <row r="298" spans="1:8" x14ac:dyDescent="0.2">
      <c r="A298" s="16">
        <f>DATE(2021,10,20)</f>
        <v>44489</v>
      </c>
      <c r="B298" s="2">
        <v>10.553856468280065</v>
      </c>
      <c r="C298" s="2">
        <v>3.5555542332033059</v>
      </c>
      <c r="D298" s="2">
        <v>4.7729800598578898</v>
      </c>
      <c r="E298" s="2">
        <v>18.118002171718349</v>
      </c>
      <c r="F298" s="2">
        <v>19.172603527362121</v>
      </c>
      <c r="G298" s="2">
        <v>19.212679111881027</v>
      </c>
      <c r="H298" s="2">
        <v>20.12159528755193</v>
      </c>
    </row>
    <row r="299" spans="1:8" x14ac:dyDescent="0.2">
      <c r="A299" s="16">
        <f>DATE(2021,10,21)</f>
        <v>44490</v>
      </c>
      <c r="B299" s="2">
        <v>10.907594538904174</v>
      </c>
      <c r="C299" s="2">
        <v>3.5800829566641656</v>
      </c>
      <c r="D299" s="2">
        <v>4.8019352181399189</v>
      </c>
      <c r="E299" s="2">
        <v>18.204531609393879</v>
      </c>
      <c r="F299" s="2">
        <v>19.263486907862859</v>
      </c>
      <c r="G299" s="2">
        <v>19.303728571409941</v>
      </c>
      <c r="H299" s="2">
        <v>20.216423670442808</v>
      </c>
    </row>
    <row r="300" spans="1:8" x14ac:dyDescent="0.2">
      <c r="A300" s="16">
        <f>DATE(2021,10,22)</f>
        <v>44491</v>
      </c>
      <c r="B300" s="2">
        <v>11.035312427637001</v>
      </c>
      <c r="C300" s="2">
        <v>3.6046174901299022</v>
      </c>
      <c r="D300" s="2">
        <v>4.8308983784964399</v>
      </c>
      <c r="E300" s="2">
        <v>18.291124435743853</v>
      </c>
      <c r="F300" s="2">
        <v>19.354439597824037</v>
      </c>
      <c r="G300" s="2">
        <v>19.394847570556141</v>
      </c>
      <c r="H300" s="2">
        <v>20.311326914329154</v>
      </c>
    </row>
    <row r="301" spans="1:8" x14ac:dyDescent="0.2">
      <c r="A301" s="16">
        <f>DATE(2021,10,25)</f>
        <v>44494</v>
      </c>
      <c r="B301" s="2">
        <v>10.938518824404531</v>
      </c>
      <c r="C301" s="2">
        <v>3.6291578349766822</v>
      </c>
      <c r="D301" s="2">
        <v>4.8598695431389283</v>
      </c>
      <c r="E301" s="2">
        <v>18.377780697204727</v>
      </c>
      <c r="F301" s="2">
        <v>19.445461650102413</v>
      </c>
      <c r="G301" s="2">
        <v>19.486036162430942</v>
      </c>
      <c r="H301" s="2">
        <v>20.406305078308961</v>
      </c>
    </row>
    <row r="302" spans="1:8" x14ac:dyDescent="0.2">
      <c r="A302" s="16">
        <f>DATE(2021,10,26)</f>
        <v>44495</v>
      </c>
      <c r="B302" s="2">
        <v>11.12011461742901</v>
      </c>
      <c r="C302" s="2">
        <v>3.6537039925810482</v>
      </c>
      <c r="D302" s="2">
        <v>4.8888487142794368</v>
      </c>
      <c r="E302" s="2">
        <v>18.464500440247079</v>
      </c>
      <c r="F302" s="2">
        <v>19.536553117595101</v>
      </c>
      <c r="G302" s="2">
        <v>19.577294400186275</v>
      </c>
      <c r="H302" s="2">
        <v>20.501358221526942</v>
      </c>
    </row>
    <row r="303" spans="1:8" x14ac:dyDescent="0.2">
      <c r="A303" s="16">
        <f>DATE(2021,10,27)</f>
        <v>44496</v>
      </c>
      <c r="B303" s="2">
        <v>10.614379276006458</v>
      </c>
      <c r="C303" s="2">
        <v>3.6782559643198098</v>
      </c>
      <c r="D303" s="2">
        <v>4.9178358941306177</v>
      </c>
      <c r="E303" s="2">
        <v>18.551283711375422</v>
      </c>
      <c r="F303" s="2">
        <v>19.627714053239487</v>
      </c>
      <c r="G303" s="2">
        <v>19.668622337014629</v>
      </c>
      <c r="H303" s="2">
        <v>20.596486403174438</v>
      </c>
    </row>
    <row r="304" spans="1:8" x14ac:dyDescent="0.2">
      <c r="A304" s="16">
        <f>DATE(2021,10,28)</f>
        <v>44497</v>
      </c>
      <c r="B304" s="2">
        <v>11.052831494327386</v>
      </c>
      <c r="C304" s="2">
        <v>3.7028137515701776</v>
      </c>
      <c r="D304" s="2">
        <v>4.9468310849058339</v>
      </c>
      <c r="E304" s="2">
        <v>18.638130557128395</v>
      </c>
      <c r="F304" s="2">
        <v>19.718944510013369</v>
      </c>
      <c r="G304" s="2">
        <v>19.760020026149117</v>
      </c>
      <c r="H304" s="2">
        <v>20.69168968248951</v>
      </c>
    </row>
    <row r="305" spans="1:8" x14ac:dyDescent="0.2">
      <c r="A305" s="16">
        <f>DATE(2021,10,29)</f>
        <v>44498</v>
      </c>
      <c r="B305" s="2">
        <v>11.348792003655928</v>
      </c>
      <c r="C305" s="2">
        <v>3.7331533350036361</v>
      </c>
      <c r="D305" s="2">
        <v>4.9816797874778551</v>
      </c>
      <c r="E305" s="2">
        <v>18.725041024078728</v>
      </c>
      <c r="F305" s="2">
        <v>19.810244540934917</v>
      </c>
      <c r="G305" s="2">
        <v>19.851487520863497</v>
      </c>
      <c r="H305" s="2">
        <v>20.78696811875702</v>
      </c>
    </row>
    <row r="306" spans="1:8" x14ac:dyDescent="0.2">
      <c r="A306" s="16">
        <f>DATE(2021,11,1)</f>
        <v>44501</v>
      </c>
      <c r="B306" s="2">
        <v>11.506624037749559</v>
      </c>
      <c r="C306" s="2">
        <v>3.7635017946699318</v>
      </c>
      <c r="D306" s="2">
        <v>5.0165400619292422</v>
      </c>
      <c r="E306" s="2">
        <v>18.793194928468715</v>
      </c>
      <c r="F306" s="2">
        <v>19.88262137247623</v>
      </c>
      <c r="G306" s="2">
        <v>19.924025488292841</v>
      </c>
      <c r="H306" s="2">
        <v>20.863173597281804</v>
      </c>
    </row>
    <row r="307" spans="1:8" x14ac:dyDescent="0.2">
      <c r="A307" s="16">
        <f>DATE(2021,11,3)</f>
        <v>44503</v>
      </c>
      <c r="B307" s="2">
        <v>11.829417113509022</v>
      </c>
      <c r="C307" s="2">
        <v>3.7938591331659444</v>
      </c>
      <c r="D307" s="2">
        <v>5.0514119121025658</v>
      </c>
      <c r="E307" s="2">
        <v>18.86138795648964</v>
      </c>
      <c r="F307" s="2">
        <v>19.95504192653701</v>
      </c>
      <c r="G307" s="2">
        <v>19.996607358028573</v>
      </c>
      <c r="H307" s="2">
        <v>20.939427154461555</v>
      </c>
    </row>
    <row r="308" spans="1:8" x14ac:dyDescent="0.2">
      <c r="A308" s="16">
        <f>DATE(2021,11,4)</f>
        <v>44504</v>
      </c>
      <c r="B308" s="2">
        <v>11.479615459920289</v>
      </c>
      <c r="C308" s="2">
        <v>3.8242253530892834</v>
      </c>
      <c r="D308" s="2">
        <v>5.0862953418416845</v>
      </c>
      <c r="E308" s="2">
        <v>18.929620130600291</v>
      </c>
      <c r="F308" s="2">
        <v>20.027506229529756</v>
      </c>
      <c r="G308" s="2">
        <v>20.069233156641687</v>
      </c>
      <c r="H308" s="2">
        <v>21.015728820629388</v>
      </c>
    </row>
    <row r="309" spans="1:8" x14ac:dyDescent="0.2">
      <c r="A309" s="16">
        <f>DATE(2021,11,5)</f>
        <v>44505</v>
      </c>
      <c r="B309" s="2">
        <v>11.168249658504115</v>
      </c>
      <c r="C309" s="2">
        <v>3.8546004570383152</v>
      </c>
      <c r="D309" s="2">
        <v>5.1211903549917004</v>
      </c>
      <c r="E309" s="2">
        <v>18.997891473272443</v>
      </c>
      <c r="F309" s="2">
        <v>20.10001430788304</v>
      </c>
      <c r="G309" s="2">
        <v>20.141902910719377</v>
      </c>
      <c r="H309" s="2">
        <v>21.092078626137688</v>
      </c>
    </row>
    <row r="310" spans="1:8" x14ac:dyDescent="0.2">
      <c r="A310" s="16">
        <f>DATE(2021,11,8)</f>
        <v>44508</v>
      </c>
      <c r="B310" s="2">
        <v>11.698394607133512</v>
      </c>
      <c r="C310" s="2">
        <v>3.8849844476122048</v>
      </c>
      <c r="D310" s="2">
        <v>5.1560969553990255</v>
      </c>
      <c r="E310" s="2">
        <v>19.066202006990739</v>
      </c>
      <c r="F310" s="2">
        <v>20.172566188041351</v>
      </c>
      <c r="G310" s="2">
        <v>20.214616646864901</v>
      </c>
      <c r="H310" s="2">
        <v>21.168476601357966</v>
      </c>
    </row>
    <row r="311" spans="1:8" x14ac:dyDescent="0.2">
      <c r="A311" s="16">
        <f>DATE(2021,11,9)</f>
        <v>44509</v>
      </c>
      <c r="B311" s="2">
        <v>11.49206440836652</v>
      </c>
      <c r="C311" s="2">
        <v>3.9153773274108294</v>
      </c>
      <c r="D311" s="2">
        <v>5.1910151469113153</v>
      </c>
      <c r="E311" s="2">
        <v>19.134551754252737</v>
      </c>
      <c r="F311" s="2">
        <v>20.245161896465191</v>
      </c>
      <c r="G311" s="2">
        <v>20.287374391697611</v>
      </c>
      <c r="H311" s="2">
        <v>21.244922776680887</v>
      </c>
    </row>
    <row r="312" spans="1:8" x14ac:dyDescent="0.2">
      <c r="A312" s="16">
        <f>DATE(2021,11,10)</f>
        <v>44510</v>
      </c>
      <c r="B312" s="2">
        <v>12.01993059900428</v>
      </c>
      <c r="C312" s="2">
        <v>3.9457790990348411</v>
      </c>
      <c r="D312" s="2">
        <v>5.2259449333775354</v>
      </c>
      <c r="E312" s="2">
        <v>19.202940737568898</v>
      </c>
      <c r="F312" s="2">
        <v>20.317801459630981</v>
      </c>
      <c r="G312" s="2">
        <v>20.360176171852995</v>
      </c>
      <c r="H312" s="2">
        <v>21.321417182516257</v>
      </c>
    </row>
    <row r="313" spans="1:8" x14ac:dyDescent="0.2">
      <c r="A313" s="16">
        <f>DATE(2021,11,11)</f>
        <v>44511</v>
      </c>
      <c r="B313" s="2">
        <v>12.25466196206073</v>
      </c>
      <c r="C313" s="2">
        <v>3.976189765085647</v>
      </c>
      <c r="D313" s="2">
        <v>5.2608863186478949</v>
      </c>
      <c r="E313" s="2">
        <v>19.271368979462601</v>
      </c>
      <c r="F313" s="2">
        <v>20.390484904031194</v>
      </c>
      <c r="G313" s="2">
        <v>20.433022013982626</v>
      </c>
      <c r="H313" s="2">
        <v>21.397959849293137</v>
      </c>
    </row>
    <row r="314" spans="1:8" x14ac:dyDescent="0.2">
      <c r="A314" s="16">
        <f>DATE(2021,11,12)</f>
        <v>44512</v>
      </c>
      <c r="B314" s="2">
        <v>12.61665782799628</v>
      </c>
      <c r="C314" s="2">
        <v>4.0066093281654558</v>
      </c>
      <c r="D314" s="2">
        <v>5.2958393065739129</v>
      </c>
      <c r="E314" s="2">
        <v>19.339836502470153</v>
      </c>
      <c r="F314" s="2">
        <v>20.463212256174245</v>
      </c>
      <c r="G314" s="2">
        <v>20.505911944754217</v>
      </c>
      <c r="H314" s="2">
        <v>21.474550807459678</v>
      </c>
    </row>
    <row r="315" spans="1:8" x14ac:dyDescent="0.2">
      <c r="A315" s="16">
        <f>DATE(2021,11,16)</f>
        <v>44516</v>
      </c>
      <c r="B315" s="2">
        <v>12.737703334260919</v>
      </c>
      <c r="C315" s="2">
        <v>4.0370377908771848</v>
      </c>
      <c r="D315" s="2">
        <v>5.3308039010083519</v>
      </c>
      <c r="E315" s="2">
        <v>19.408343329140855</v>
      </c>
      <c r="F315" s="2">
        <v>20.535983542584681</v>
      </c>
      <c r="G315" s="2">
        <v>20.578845990851669</v>
      </c>
      <c r="H315" s="2">
        <v>21.551190087483405</v>
      </c>
    </row>
    <row r="316" spans="1:8" x14ac:dyDescent="0.2">
      <c r="A316" s="16">
        <f>DATE(2021,11,17)</f>
        <v>44517</v>
      </c>
      <c r="B316" s="2">
        <v>12.487380622402998</v>
      </c>
      <c r="C316" s="2">
        <v>4.0674751558245292</v>
      </c>
      <c r="D316" s="2">
        <v>5.3657801058052845</v>
      </c>
      <c r="E316" s="2">
        <v>19.476889482036874</v>
      </c>
      <c r="F316" s="2">
        <v>20.60879878980295</v>
      </c>
      <c r="G316" s="2">
        <v>20.651824178974977</v>
      </c>
      <c r="H316" s="2">
        <v>21.627877719850908</v>
      </c>
    </row>
    <row r="317" spans="1:8" x14ac:dyDescent="0.2">
      <c r="A317" s="16">
        <f>DATE(2021,11,18)</f>
        <v>44518</v>
      </c>
      <c r="B317" s="2">
        <v>12.602227149892077</v>
      </c>
      <c r="C317" s="2">
        <v>4.0979214256119834</v>
      </c>
      <c r="D317" s="2">
        <v>5.4007679248200713</v>
      </c>
      <c r="E317" s="2">
        <v>19.545474983733381</v>
      </c>
      <c r="F317" s="2">
        <v>20.681658024385595</v>
      </c>
      <c r="G317" s="2">
        <v>20.724846535840303</v>
      </c>
      <c r="H317" s="2">
        <v>21.70461373506809</v>
      </c>
    </row>
    <row r="318" spans="1:8" x14ac:dyDescent="0.2">
      <c r="A318" s="16">
        <f>DATE(2021,11,19)</f>
        <v>44519</v>
      </c>
      <c r="B318" s="2">
        <v>12.03834762955298</v>
      </c>
      <c r="C318" s="2">
        <v>4.12837660284473</v>
      </c>
      <c r="D318" s="2">
        <v>5.4357673619093161</v>
      </c>
      <c r="E318" s="2">
        <v>19.614099856818456</v>
      </c>
      <c r="F318" s="2">
        <v>20.754561272905178</v>
      </c>
      <c r="G318" s="2">
        <v>20.79791308818</v>
      </c>
      <c r="H318" s="2">
        <v>21.781398163660093</v>
      </c>
    </row>
    <row r="319" spans="1:8" x14ac:dyDescent="0.2">
      <c r="A319" s="16">
        <f>DATE(2021,11,22)</f>
        <v>44522</v>
      </c>
      <c r="B319" s="2">
        <v>12.665631871295147</v>
      </c>
      <c r="C319" s="2">
        <v>4.1588406901287955</v>
      </c>
      <c r="D319" s="2">
        <v>5.4707784209309329</v>
      </c>
      <c r="E319" s="2">
        <v>19.682764123893225</v>
      </c>
      <c r="F319" s="2">
        <v>20.827508561950346</v>
      </c>
      <c r="G319" s="2">
        <v>20.8710238627426</v>
      </c>
      <c r="H319" s="2">
        <v>21.858231036171325</v>
      </c>
    </row>
    <row r="320" spans="1:8" x14ac:dyDescent="0.2">
      <c r="A320" s="16">
        <f>DATE(2021,11,23)</f>
        <v>44523</v>
      </c>
      <c r="B320" s="2">
        <v>12.905542213243493</v>
      </c>
      <c r="C320" s="2">
        <v>4.1893136900708949</v>
      </c>
      <c r="D320" s="2">
        <v>5.5058011057441014</v>
      </c>
      <c r="E320" s="2">
        <v>19.751467807571665</v>
      </c>
      <c r="F320" s="2">
        <v>20.900499918125703</v>
      </c>
      <c r="G320" s="2">
        <v>20.944178886292718</v>
      </c>
      <c r="H320" s="2">
        <v>21.935112383165368</v>
      </c>
    </row>
    <row r="321" spans="1:8" x14ac:dyDescent="0.2">
      <c r="A321" s="16">
        <f>DATE(2021,11,24)</f>
        <v>44524</v>
      </c>
      <c r="B321" s="2">
        <v>13.053533841679887</v>
      </c>
      <c r="C321" s="2">
        <v>4.2197956052785646</v>
      </c>
      <c r="D321" s="2">
        <v>5.5408354202092891</v>
      </c>
      <c r="E321" s="2">
        <v>19.820210930480918</v>
      </c>
      <c r="F321" s="2">
        <v>20.973535368052111</v>
      </c>
      <c r="G321" s="2">
        <v>21.017378185611403</v>
      </c>
      <c r="H321" s="2">
        <v>22.012042235225259</v>
      </c>
    </row>
    <row r="322" spans="1:8" x14ac:dyDescent="0.2">
      <c r="A322" s="16">
        <f>DATE(2021,11,25)</f>
        <v>44525</v>
      </c>
      <c r="B322" s="2">
        <v>13.180924966489238</v>
      </c>
      <c r="C322" s="2">
        <v>4.2502864383600736</v>
      </c>
      <c r="D322" s="2">
        <v>5.5758813681882513</v>
      </c>
      <c r="E322" s="2">
        <v>19.8889935152609</v>
      </c>
      <c r="F322" s="2">
        <v>21.046614938366325</v>
      </c>
      <c r="G322" s="2">
        <v>21.090621787495678</v>
      </c>
      <c r="H322" s="2">
        <v>22.089020622953171</v>
      </c>
    </row>
    <row r="323" spans="1:8" x14ac:dyDescent="0.2">
      <c r="A323" s="16">
        <f>DATE(2021,11,26)</f>
        <v>44526</v>
      </c>
      <c r="B323" s="2">
        <v>10.668540232540558</v>
      </c>
      <c r="C323" s="2">
        <v>4.2807861919244683</v>
      </c>
      <c r="D323" s="2">
        <v>5.6109389535440313</v>
      </c>
      <c r="E323" s="2">
        <v>19.95781558456471</v>
      </c>
      <c r="F323" s="2">
        <v>21.119738655721342</v>
      </c>
      <c r="G323" s="2">
        <v>21.163909718758923</v>
      </c>
      <c r="H323" s="2">
        <v>22.166047576970715</v>
      </c>
    </row>
    <row r="324" spans="1:8" x14ac:dyDescent="0.2">
      <c r="A324" s="16">
        <f>DATE(2021,11,29)</f>
        <v>44529</v>
      </c>
      <c r="B324" s="2">
        <v>11.191285823583973</v>
      </c>
      <c r="C324" s="2">
        <v>4.3112948685815278</v>
      </c>
      <c r="D324" s="2">
        <v>5.6460081801409157</v>
      </c>
      <c r="E324" s="2">
        <v>20.026677161058306</v>
      </c>
      <c r="F324" s="2">
        <v>21.192906546786116</v>
      </c>
      <c r="G324" s="2">
        <v>21.237242006230652</v>
      </c>
      <c r="H324" s="2">
        <v>22.243123127918697</v>
      </c>
    </row>
    <row r="325" spans="1:8" x14ac:dyDescent="0.2">
      <c r="A325" s="16">
        <f>DATE(2021,11,30)</f>
        <v>44530</v>
      </c>
      <c r="B325" s="2">
        <v>10.293499323311496</v>
      </c>
      <c r="C325" s="2">
        <v>4.3418124709418304</v>
      </c>
      <c r="D325" s="2">
        <v>5.6810890518445234</v>
      </c>
      <c r="E325" s="2">
        <v>20.095578267420745</v>
      </c>
      <c r="F325" s="2">
        <v>21.266118638245835</v>
      </c>
      <c r="G325" s="2">
        <v>21.3106186767567</v>
      </c>
      <c r="H325" s="2">
        <v>22.320247306457318</v>
      </c>
    </row>
    <row r="326" spans="1:8" x14ac:dyDescent="0.2">
      <c r="A326" s="16">
        <f>DATE(2021,12,1)</f>
        <v>44531</v>
      </c>
      <c r="B326" s="2">
        <v>10.195718003510157</v>
      </c>
      <c r="C326" s="2">
        <v>4.3723390016167096</v>
      </c>
      <c r="D326" s="2">
        <v>5.7161815725217169</v>
      </c>
      <c r="E326" s="2">
        <v>20.152261883373335</v>
      </c>
      <c r="F326" s="2">
        <v>21.326998075953906</v>
      </c>
      <c r="G326" s="2">
        <v>21.371658320444212</v>
      </c>
      <c r="H326" s="2">
        <v>22.384935339502032</v>
      </c>
    </row>
    <row r="327" spans="1:8" x14ac:dyDescent="0.2">
      <c r="A327" s="16">
        <f>DATE(2021,12,2)</f>
        <v>44532</v>
      </c>
      <c r="B327" s="2">
        <v>10.907759085540114</v>
      </c>
      <c r="C327" s="2">
        <v>4.4028744632182537</v>
      </c>
      <c r="D327" s="2">
        <v>5.7512857460406686</v>
      </c>
      <c r="E327" s="2">
        <v>20.208972253286085</v>
      </c>
      <c r="F327" s="2">
        <v>21.387908077070605</v>
      </c>
      <c r="G327" s="2">
        <v>21.432728677338385</v>
      </c>
      <c r="H327" s="2">
        <v>22.449657582268443</v>
      </c>
    </row>
    <row r="328" spans="1:8" x14ac:dyDescent="0.2">
      <c r="A328" s="16">
        <f>DATE(2021,12,3)</f>
        <v>44533</v>
      </c>
      <c r="B328" s="2">
        <v>10.356268314546192</v>
      </c>
      <c r="C328" s="2">
        <v>4.4334188583593059</v>
      </c>
      <c r="D328" s="2">
        <v>5.7864015762708165</v>
      </c>
      <c r="E328" s="2">
        <v>20.265709389786537</v>
      </c>
      <c r="F328" s="2">
        <v>21.448848656939724</v>
      </c>
      <c r="G328" s="2">
        <v>21.493829762893135</v>
      </c>
      <c r="H328" s="2">
        <v>22.514414052848085</v>
      </c>
    </row>
    <row r="329" spans="1:8" x14ac:dyDescent="0.2">
      <c r="A329" s="16">
        <f>DATE(2021,12,6)</f>
        <v>44536</v>
      </c>
      <c r="B329" s="2">
        <v>10.779773867667396</v>
      </c>
      <c r="C329" s="2">
        <v>4.4639721896535089</v>
      </c>
      <c r="D329" s="2">
        <v>5.821529067082909</v>
      </c>
      <c r="E329" s="2">
        <v>20.322473305508204</v>
      </c>
      <c r="F329" s="2">
        <v>21.509819830912758</v>
      </c>
      <c r="G329" s="2">
        <v>21.55496159257013</v>
      </c>
      <c r="H329" s="2">
        <v>22.579204769342031</v>
      </c>
    </row>
    <row r="330" spans="1:8" x14ac:dyDescent="0.2">
      <c r="A330" s="16">
        <f>DATE(2021,12,7)</f>
        <v>44537</v>
      </c>
      <c r="B330" s="2">
        <v>11.324628033530715</v>
      </c>
      <c r="C330" s="2">
        <v>4.4945344597152381</v>
      </c>
      <c r="D330" s="2">
        <v>5.8566682223489597</v>
      </c>
      <c r="E330" s="2">
        <v>20.379264013090513</v>
      </c>
      <c r="F330" s="2">
        <v>21.570821614348933</v>
      </c>
      <c r="G330" s="2">
        <v>21.616124181838845</v>
      </c>
      <c r="H330" s="2">
        <v>22.644029749860973</v>
      </c>
    </row>
    <row r="331" spans="1:8" x14ac:dyDescent="0.2">
      <c r="A331" s="16">
        <f>DATE(2021,12,8)</f>
        <v>44538</v>
      </c>
      <c r="B331" s="2">
        <v>11.223139264375281</v>
      </c>
      <c r="C331" s="2">
        <v>4.525105671159646</v>
      </c>
      <c r="D331" s="2">
        <v>5.8918190459422703</v>
      </c>
      <c r="E331" s="2">
        <v>20.436081525178885</v>
      </c>
      <c r="F331" s="2">
        <v>21.631854022615137</v>
      </c>
      <c r="G331" s="2">
        <v>21.6773175461765</v>
      </c>
      <c r="H331" s="2">
        <v>22.708889012525102</v>
      </c>
    </row>
    <row r="332" spans="1:8" x14ac:dyDescent="0.2">
      <c r="A332" s="16">
        <f>DATE(2021,12,9)</f>
        <v>44539</v>
      </c>
      <c r="B332" s="2">
        <v>10.923826968096305</v>
      </c>
      <c r="C332" s="2">
        <v>4.5556858266026401</v>
      </c>
      <c r="D332" s="2">
        <v>5.9269815417374527</v>
      </c>
      <c r="E332" s="2">
        <v>20.492925854424769</v>
      </c>
      <c r="F332" s="2">
        <v>21.69291707108605</v>
      </c>
      <c r="G332" s="2">
        <v>21.738541701068169</v>
      </c>
      <c r="H332" s="2">
        <v>22.77378257546432</v>
      </c>
    </row>
    <row r="333" spans="1:8" x14ac:dyDescent="0.2">
      <c r="A333" s="16">
        <f>DATE(2021,12,10)</f>
        <v>44540</v>
      </c>
      <c r="B333" s="2">
        <v>11.136235638248483</v>
      </c>
      <c r="C333" s="2">
        <v>4.5920181424773165</v>
      </c>
      <c r="D333" s="2">
        <v>5.9679744820589686</v>
      </c>
      <c r="E333" s="2">
        <v>20.549797013485492</v>
      </c>
      <c r="F333" s="2">
        <v>21.754010775144007</v>
      </c>
      <c r="G333" s="2">
        <v>21.799796662006663</v>
      </c>
      <c r="H333" s="2">
        <v>22.838710456817982</v>
      </c>
    </row>
    <row r="334" spans="1:8" x14ac:dyDescent="0.2">
      <c r="A334" s="16">
        <f>DATE(2021,12,13)</f>
        <v>44543</v>
      </c>
      <c r="B334" s="2">
        <v>10.767854918803899</v>
      </c>
      <c r="C334" s="2">
        <v>4.628363083558984</v>
      </c>
      <c r="D334" s="2">
        <v>6.0089832863381876</v>
      </c>
      <c r="E334" s="2">
        <v>20.606695015024389</v>
      </c>
      <c r="F334" s="2">
        <v>21.815135150179099</v>
      </c>
      <c r="G334" s="2">
        <v>21.861082444492631</v>
      </c>
      <c r="H334" s="2">
        <v>22.903672674735098</v>
      </c>
    </row>
    <row r="335" spans="1:8" x14ac:dyDescent="0.2">
      <c r="A335" s="16">
        <f>DATE(2021,12,14)</f>
        <v>44544</v>
      </c>
      <c r="B335" s="2">
        <v>10.981103610269717</v>
      </c>
      <c r="C335" s="2">
        <v>4.6647206542348219</v>
      </c>
      <c r="D335" s="2">
        <v>6.0500079607143542</v>
      </c>
      <c r="E335" s="2">
        <v>20.663619871710793</v>
      </c>
      <c r="F335" s="2">
        <v>21.876290211589122</v>
      </c>
      <c r="G335" s="2">
        <v>21.922399064034462</v>
      </c>
      <c r="H335" s="2">
        <v>22.968669247374287</v>
      </c>
    </row>
    <row r="336" spans="1:8" x14ac:dyDescent="0.2">
      <c r="A336" s="16">
        <f>DATE(2021,12,15)</f>
        <v>44545</v>
      </c>
      <c r="B336" s="2">
        <v>11.230635835866343</v>
      </c>
      <c r="C336" s="2">
        <v>4.7010908588935196</v>
      </c>
      <c r="D336" s="2">
        <v>6.0910485113290891</v>
      </c>
      <c r="E336" s="2">
        <v>20.720571596219983</v>
      </c>
      <c r="F336" s="2">
        <v>21.937475974779598</v>
      </c>
      <c r="G336" s="2">
        <v>21.983746536148384</v>
      </c>
      <c r="H336" s="2">
        <v>23.033700192903758</v>
      </c>
    </row>
    <row r="337" spans="1:8" x14ac:dyDescent="0.2">
      <c r="A337" s="16">
        <f>DATE(2021,12,16)</f>
        <v>44546</v>
      </c>
      <c r="B337" s="2">
        <v>10.780484428157312</v>
      </c>
      <c r="C337" s="2">
        <v>4.7374737019252988</v>
      </c>
      <c r="D337" s="2">
        <v>6.1321049443263664</v>
      </c>
      <c r="E337" s="2">
        <v>20.777550201233218</v>
      </c>
      <c r="F337" s="2">
        <v>21.998692455163791</v>
      </c>
      <c r="G337" s="2">
        <v>22.045124876358436</v>
      </c>
      <c r="H337" s="2">
        <v>23.098765529501321</v>
      </c>
    </row>
    <row r="338" spans="1:8" x14ac:dyDescent="0.2">
      <c r="A338" s="16">
        <f>DATE(2021,12,17)</f>
        <v>44547</v>
      </c>
      <c r="B338" s="2">
        <v>10.419809375630408</v>
      </c>
      <c r="C338" s="2">
        <v>4.7738691877218686</v>
      </c>
      <c r="D338" s="2">
        <v>6.1731772658525363</v>
      </c>
      <c r="E338" s="2">
        <v>20.834555699437797</v>
      </c>
      <c r="F338" s="2">
        <v>22.05993966816273</v>
      </c>
      <c r="G338" s="2">
        <v>22.106534100196473</v>
      </c>
      <c r="H338" s="2">
        <v>23.163865275354389</v>
      </c>
    </row>
    <row r="339" spans="1:8" x14ac:dyDescent="0.2">
      <c r="A339" s="16">
        <f>DATE(2021,12,20)</f>
        <v>44550</v>
      </c>
      <c r="B339" s="2">
        <v>10.11327253209342</v>
      </c>
      <c r="C339" s="2">
        <v>4.8102773206765148</v>
      </c>
      <c r="D339" s="2">
        <v>6.214265482056347</v>
      </c>
      <c r="E339" s="2">
        <v>20.89158810352696</v>
      </c>
      <c r="F339" s="2">
        <v>22.121217629205137</v>
      </c>
      <c r="G339" s="2">
        <v>22.167974223202137</v>
      </c>
      <c r="H339" s="2">
        <v>23.228999448660016</v>
      </c>
    </row>
    <row r="340" spans="1:8" x14ac:dyDescent="0.2">
      <c r="A340" s="16">
        <f>DATE(2021,12,21)</f>
        <v>44551</v>
      </c>
      <c r="B340" s="2">
        <v>10.883628053859029</v>
      </c>
      <c r="C340" s="2">
        <v>4.846698105184033</v>
      </c>
      <c r="D340" s="2">
        <v>6.2553695990889224</v>
      </c>
      <c r="E340" s="2">
        <v>20.94864742619993</v>
      </c>
      <c r="F340" s="2">
        <v>22.182526353727528</v>
      </c>
      <c r="G340" s="2">
        <v>22.229445260922919</v>
      </c>
      <c r="H340" s="2">
        <v>23.294168067624852</v>
      </c>
    </row>
    <row r="341" spans="1:8" x14ac:dyDescent="0.2">
      <c r="A341" s="16">
        <f>DATE(2021,12,22)</f>
        <v>44552</v>
      </c>
      <c r="B341" s="2">
        <v>11.076560567802707</v>
      </c>
      <c r="C341" s="2">
        <v>4.8831315456407509</v>
      </c>
      <c r="D341" s="2">
        <v>6.2964896231037626</v>
      </c>
      <c r="E341" s="2">
        <v>21.005733680161963</v>
      </c>
      <c r="F341" s="2">
        <v>22.243865857174129</v>
      </c>
      <c r="G341" s="2">
        <v>22.290947228914114</v>
      </c>
      <c r="H341" s="2">
        <v>23.359371150465225</v>
      </c>
    </row>
    <row r="342" spans="1:8" x14ac:dyDescent="0.2">
      <c r="A342" s="16">
        <f>DATE(2021,12,23)</f>
        <v>44553</v>
      </c>
      <c r="B342" s="2">
        <v>11.550825682663168</v>
      </c>
      <c r="C342" s="2">
        <v>4.9195776464445062</v>
      </c>
      <c r="D342" s="2">
        <v>6.3376255602567433</v>
      </c>
      <c r="E342" s="2">
        <v>21.062846878124319</v>
      </c>
      <c r="F342" s="2">
        <v>22.305236154996976</v>
      </c>
      <c r="G342" s="2">
        <v>22.352480142738873</v>
      </c>
      <c r="H342" s="2">
        <v>23.424608715407079</v>
      </c>
    </row>
    <row r="343" spans="1:8" x14ac:dyDescent="0.2">
      <c r="A343" s="16">
        <f>DATE(2021,12,24)</f>
        <v>44554</v>
      </c>
      <c r="B343" s="2">
        <v>11.510198277484562</v>
      </c>
      <c r="C343" s="2">
        <v>4.9560364119946687</v>
      </c>
      <c r="D343" s="2">
        <v>6.3787774167061384</v>
      </c>
      <c r="E343" s="2">
        <v>21.119987032804133</v>
      </c>
      <c r="F343" s="2">
        <v>22.366637262655729</v>
      </c>
      <c r="G343" s="2">
        <v>22.41404401796807</v>
      </c>
      <c r="H343" s="2">
        <v>23.489880780685901</v>
      </c>
    </row>
    <row r="344" spans="1:8" x14ac:dyDescent="0.2">
      <c r="A344" s="16">
        <f>DATE(2021,12,27)</f>
        <v>44557</v>
      </c>
      <c r="B344" s="2">
        <v>11.913399918559509</v>
      </c>
      <c r="C344" s="2">
        <v>4.9925078466921402</v>
      </c>
      <c r="D344" s="2">
        <v>6.4199451986125764</v>
      </c>
      <c r="E344" s="2">
        <v>21.17715415692474</v>
      </c>
      <c r="F344" s="2">
        <v>22.428069195617994</v>
      </c>
      <c r="G344" s="2">
        <v>22.475638870180578</v>
      </c>
      <c r="H344" s="2">
        <v>23.555187364546981</v>
      </c>
    </row>
    <row r="345" spans="1:8" x14ac:dyDescent="0.2">
      <c r="A345" s="16">
        <f>DATE(2021,12,28)</f>
        <v>44558</v>
      </c>
      <c r="B345" s="2">
        <v>11.807731424635515</v>
      </c>
      <c r="C345" s="2">
        <v>5.0289919549393547</v>
      </c>
      <c r="D345" s="2">
        <v>6.4611289121391016</v>
      </c>
      <c r="E345" s="2">
        <v>21.234348263215352</v>
      </c>
      <c r="F345" s="2">
        <v>22.48953196935901</v>
      </c>
      <c r="G345" s="2">
        <v>22.537264714963023</v>
      </c>
      <c r="H345" s="2">
        <v>23.620528485245163</v>
      </c>
    </row>
    <row r="346" spans="1:8" x14ac:dyDescent="0.2">
      <c r="A346" s="16">
        <f>DATE(2021,12,29)</f>
        <v>44559</v>
      </c>
      <c r="B346" s="2">
        <v>12.151742281382516</v>
      </c>
      <c r="C346" s="2">
        <v>5.0654887411402783</v>
      </c>
      <c r="D346" s="2">
        <v>6.502328563451143</v>
      </c>
      <c r="E346" s="2">
        <v>21.29156936441121</v>
      </c>
      <c r="F346" s="2">
        <v>22.551025599361839</v>
      </c>
      <c r="G346" s="2">
        <v>22.598921567909859</v>
      </c>
      <c r="H346" s="2">
        <v>23.685904161044945</v>
      </c>
    </row>
    <row r="347" spans="1:8" x14ac:dyDescent="0.2">
      <c r="A347" s="16">
        <f>DATE(2021,12,30)</f>
        <v>44560</v>
      </c>
      <c r="B347" s="2">
        <v>12.107821286570687</v>
      </c>
      <c r="C347" s="2">
        <v>5.1019982097004091</v>
      </c>
      <c r="D347" s="2">
        <v>6.5435441587164744</v>
      </c>
      <c r="E347" s="2">
        <v>21.348817473253568</v>
      </c>
      <c r="F347" s="2">
        <v>22.612550101117311</v>
      </c>
      <c r="G347" s="2">
        <v>22.660609444623425</v>
      </c>
      <c r="H347" s="2">
        <v>23.751314410220512</v>
      </c>
    </row>
    <row r="348" spans="1:8" x14ac:dyDescent="0.2">
      <c r="A348" s="16">
        <f>DATE(2021,12,31)</f>
        <v>44561</v>
      </c>
      <c r="B348" s="2">
        <v>12.156765994636443</v>
      </c>
      <c r="C348" s="2">
        <v>5.1385203650267774</v>
      </c>
      <c r="D348" s="2">
        <v>6.5847757041053168</v>
      </c>
      <c r="E348" s="2">
        <v>21.406092602489689</v>
      </c>
      <c r="F348" s="2">
        <v>22.67410549012401</v>
      </c>
      <c r="G348" s="2">
        <v>22.722328360713885</v>
      </c>
      <c r="H348" s="2">
        <v>23.816759251055707</v>
      </c>
    </row>
    <row r="349" spans="1:8" x14ac:dyDescent="0.2">
      <c r="A349" s="16">
        <f>DATE(2022,1,3)</f>
        <v>44564</v>
      </c>
      <c r="B349" s="2">
        <v>12.84800726815576</v>
      </c>
      <c r="C349" s="2">
        <v>5.1750552115279236</v>
      </c>
      <c r="D349" s="2">
        <v>6.6260232057902213</v>
      </c>
      <c r="E349" s="2">
        <v>21.463606734028872</v>
      </c>
      <c r="F349" s="2">
        <v>22.735905971365298</v>
      </c>
      <c r="G349" s="2">
        <v>22.784292605716971</v>
      </c>
      <c r="H349" s="2">
        <v>23.882454892192008</v>
      </c>
    </row>
    <row r="350" spans="1:8" x14ac:dyDescent="0.2">
      <c r="A350" s="16">
        <f>DATE(2022,1,4)</f>
        <v>44565</v>
      </c>
      <c r="B350" s="2">
        <v>13.18028028288747</v>
      </c>
      <c r="C350" s="2">
        <v>5.211602753613942</v>
      </c>
      <c r="D350" s="2">
        <v>6.6672866699461597</v>
      </c>
      <c r="E350" s="2">
        <v>21.521148111938125</v>
      </c>
      <c r="F350" s="2">
        <v>22.797737586312159</v>
      </c>
      <c r="G350" s="2">
        <v>22.846288137346615</v>
      </c>
      <c r="H350" s="2">
        <v>23.948185390622999</v>
      </c>
    </row>
    <row r="351" spans="1:8" x14ac:dyDescent="0.2">
      <c r="A351" s="16">
        <f>DATE(2022,1,5)</f>
        <v>44566</v>
      </c>
      <c r="B351" s="2">
        <v>13.073702178362501</v>
      </c>
      <c r="C351" s="2">
        <v>5.2481629956964593</v>
      </c>
      <c r="D351" s="2">
        <v>6.7085661027505017</v>
      </c>
      <c r="E351" s="2">
        <v>21.578716749124951</v>
      </c>
      <c r="F351" s="2">
        <v>22.859600350649046</v>
      </c>
      <c r="G351" s="2">
        <v>22.908314971399889</v>
      </c>
      <c r="H351" s="2">
        <v>24.013950764843518</v>
      </c>
    </row>
    <row r="352" spans="1:8" x14ac:dyDescent="0.2">
      <c r="A352" s="16">
        <f>DATE(2022,1,6)</f>
        <v>44567</v>
      </c>
      <c r="B352" s="2">
        <v>13.130597207733773</v>
      </c>
      <c r="C352" s="2">
        <v>5.2847359421886342</v>
      </c>
      <c r="D352" s="2">
        <v>6.7498615103829698</v>
      </c>
      <c r="E352" s="2">
        <v>21.636312658502987</v>
      </c>
      <c r="F352" s="2">
        <v>22.921494280068355</v>
      </c>
      <c r="G352" s="2">
        <v>22.970373123681842</v>
      </c>
      <c r="H352" s="2">
        <v>24.079751033358242</v>
      </c>
    </row>
    <row r="353" spans="1:8" x14ac:dyDescent="0.2">
      <c r="A353" s="16">
        <f>DATE(2022,1,7)</f>
        <v>44568</v>
      </c>
      <c r="B353" s="2">
        <v>13.228466715214603</v>
      </c>
      <c r="C353" s="2">
        <v>5.3213215975051353</v>
      </c>
      <c r="D353" s="2">
        <v>6.7911728990257334</v>
      </c>
      <c r="E353" s="2">
        <v>21.693935852991999</v>
      </c>
      <c r="F353" s="2">
        <v>22.983419390270331</v>
      </c>
      <c r="G353" s="2">
        <v>23.032462610005467</v>
      </c>
      <c r="H353" s="2">
        <v>24.145586214681636</v>
      </c>
    </row>
    <row r="354" spans="1:8" x14ac:dyDescent="0.2">
      <c r="A354" s="16">
        <f>DATE(2022,1,10)</f>
        <v>44571</v>
      </c>
      <c r="B354" s="2">
        <v>13.446701413605021</v>
      </c>
      <c r="C354" s="2">
        <v>5.3579199660622079</v>
      </c>
      <c r="D354" s="2">
        <v>6.8325002748632846</v>
      </c>
      <c r="E354" s="2">
        <v>21.751586345517836</v>
      </c>
      <c r="F354" s="2">
        <v>23.045375696963188</v>
      </c>
      <c r="G354" s="2">
        <v>23.094583446191773</v>
      </c>
      <c r="H354" s="2">
        <v>24.211456327338009</v>
      </c>
    </row>
    <row r="355" spans="1:8" x14ac:dyDescent="0.2">
      <c r="A355" s="16">
        <f>DATE(2022,1,11)</f>
        <v>44572</v>
      </c>
      <c r="B355" s="2">
        <v>13.40978600728937</v>
      </c>
      <c r="C355" s="2">
        <v>5.3945310522775847</v>
      </c>
      <c r="D355" s="2">
        <v>6.8738436440825668</v>
      </c>
      <c r="E355" s="2">
        <v>21.809264149012495</v>
      </c>
      <c r="F355" s="2">
        <v>23.107363215862996</v>
      </c>
      <c r="G355" s="2">
        <v>23.15673564806977</v>
      </c>
      <c r="H355" s="2">
        <v>24.277361389861518</v>
      </c>
    </row>
    <row r="356" spans="1:8" x14ac:dyDescent="0.2">
      <c r="A356" s="16">
        <f>DATE(2022,1,12)</f>
        <v>44573</v>
      </c>
      <c r="B356" s="2">
        <v>13.24254890094112</v>
      </c>
      <c r="C356" s="2">
        <v>5.4311548605705529</v>
      </c>
      <c r="D356" s="2">
        <v>6.9152030128728947</v>
      </c>
      <c r="E356" s="2">
        <v>21.866969276414093</v>
      </c>
      <c r="F356" s="2">
        <v>23.16938196269378</v>
      </c>
      <c r="G356" s="2">
        <v>23.218919231476431</v>
      </c>
      <c r="H356" s="2">
        <v>24.343301420796102</v>
      </c>
    </row>
    <row r="357" spans="1:8" x14ac:dyDescent="0.2">
      <c r="A357" s="16">
        <f>DATE(2022,1,13)</f>
        <v>44574</v>
      </c>
      <c r="B357" s="2">
        <v>12.870307504684453</v>
      </c>
      <c r="C357" s="2">
        <v>5.4677913953619539</v>
      </c>
      <c r="D357" s="2">
        <v>6.9565783874259823</v>
      </c>
      <c r="E357" s="2">
        <v>21.924701740666897</v>
      </c>
      <c r="F357" s="2">
        <v>23.231431953187489</v>
      </c>
      <c r="G357" s="2">
        <v>23.281134212256728</v>
      </c>
      <c r="H357" s="2">
        <v>24.409276438695571</v>
      </c>
    </row>
    <row r="358" spans="1:8" x14ac:dyDescent="0.2">
      <c r="A358" s="16">
        <f>DATE(2022,1,14)</f>
        <v>44575</v>
      </c>
      <c r="B358" s="2">
        <v>13.18126577929608</v>
      </c>
      <c r="C358" s="2">
        <v>5.5044406610741614</v>
      </c>
      <c r="D358" s="2">
        <v>6.9979697739359414</v>
      </c>
      <c r="E358" s="2">
        <v>21.982461554721279</v>
      </c>
      <c r="F358" s="2">
        <v>23.293513203083972</v>
      </c>
      <c r="G358" s="2">
        <v>23.343380606263644</v>
      </c>
      <c r="H358" s="2">
        <v>24.475286462123581</v>
      </c>
    </row>
    <row r="359" spans="1:8" x14ac:dyDescent="0.2">
      <c r="A359" s="16">
        <f>DATE(2022,1,17)</f>
        <v>44578</v>
      </c>
      <c r="B359" s="2">
        <v>13.358730727475043</v>
      </c>
      <c r="C359" s="2">
        <v>5.5411026621310588</v>
      </c>
      <c r="D359" s="2">
        <v>7.039377178599282</v>
      </c>
      <c r="E359" s="2">
        <v>22.040248731533719</v>
      </c>
      <c r="F359" s="2">
        <v>23.355625728130988</v>
      </c>
      <c r="G359" s="2">
        <v>23.405658429358134</v>
      </c>
      <c r="H359" s="2">
        <v>24.54133150965361</v>
      </c>
    </row>
    <row r="360" spans="1:8" x14ac:dyDescent="0.2">
      <c r="A360" s="16">
        <f>DATE(2022,1,18)</f>
        <v>44579</v>
      </c>
      <c r="B360" s="2">
        <v>13.518936404116856</v>
      </c>
      <c r="C360" s="2">
        <v>5.577777402958084</v>
      </c>
      <c r="D360" s="2">
        <v>7.0808006076149121</v>
      </c>
      <c r="E360" s="2">
        <v>22.098063284066939</v>
      </c>
      <c r="F360" s="2">
        <v>23.417769544084322</v>
      </c>
      <c r="G360" s="2">
        <v>23.467967697409243</v>
      </c>
      <c r="H360" s="2">
        <v>24.607411599869057</v>
      </c>
    </row>
    <row r="361" spans="1:8" x14ac:dyDescent="0.2">
      <c r="A361" s="16">
        <f>DATE(2022,1,19)</f>
        <v>44580</v>
      </c>
      <c r="B361" s="2">
        <v>13.369243368559625</v>
      </c>
      <c r="C361" s="2">
        <v>5.6144648879822068</v>
      </c>
      <c r="D361" s="2">
        <v>7.1222400671841157</v>
      </c>
      <c r="E361" s="2">
        <v>22.155905225289718</v>
      </c>
      <c r="F361" s="2">
        <v>23.479944666707596</v>
      </c>
      <c r="G361" s="2">
        <v>23.530308426293956</v>
      </c>
      <c r="H361" s="2">
        <v>24.673526751363116</v>
      </c>
    </row>
    <row r="362" spans="1:8" x14ac:dyDescent="0.2">
      <c r="A362" s="16">
        <f>DATE(2022,1,20)</f>
        <v>44581</v>
      </c>
      <c r="B362" s="2">
        <v>13.159966798674638</v>
      </c>
      <c r="C362" s="2">
        <v>5.6511651216319514</v>
      </c>
      <c r="D362" s="2">
        <v>7.1636955635106192</v>
      </c>
      <c r="E362" s="2">
        <v>22.213774568176969</v>
      </c>
      <c r="F362" s="2">
        <v>23.542151111772426</v>
      </c>
      <c r="G362" s="2">
        <v>23.592680631897277</v>
      </c>
      <c r="H362" s="2">
        <v>24.739676982738889</v>
      </c>
    </row>
    <row r="363" spans="1:8" x14ac:dyDescent="0.2">
      <c r="A363" s="16">
        <f>DATE(2022,1,21)</f>
        <v>44582</v>
      </c>
      <c r="B363" s="2">
        <v>12.529413498250962</v>
      </c>
      <c r="C363" s="2">
        <v>5.687878108337352</v>
      </c>
      <c r="D363" s="2">
        <v>7.2051671028005027</v>
      </c>
      <c r="E363" s="2">
        <v>22.271671325709796</v>
      </c>
      <c r="F363" s="2">
        <v>23.60438889505836</v>
      </c>
      <c r="G363" s="2">
        <v>23.655084330112274</v>
      </c>
      <c r="H363" s="2">
        <v>24.805862312609307</v>
      </c>
    </row>
    <row r="364" spans="1:8" x14ac:dyDescent="0.2">
      <c r="A364" s="16">
        <f>DATE(2022,1,24)</f>
        <v>44585</v>
      </c>
      <c r="B364" s="2">
        <v>12.177673280744195</v>
      </c>
      <c r="C364" s="2">
        <v>5.7246038525300191</v>
      </c>
      <c r="D364" s="2">
        <v>7.2466546912622887</v>
      </c>
      <c r="E364" s="2">
        <v>22.329595510875432</v>
      </c>
      <c r="F364" s="2">
        <v>23.666658032352906</v>
      </c>
      <c r="G364" s="2">
        <v>23.717519536840005</v>
      </c>
      <c r="H364" s="2">
        <v>24.872082759597181</v>
      </c>
    </row>
    <row r="365" spans="1:8" x14ac:dyDescent="0.2">
      <c r="A365" s="16">
        <f>DATE(2022,1,25)</f>
        <v>44586</v>
      </c>
      <c r="B365" s="2">
        <v>12.494644441021441</v>
      </c>
      <c r="C365" s="2">
        <v>5.7613423586430734</v>
      </c>
      <c r="D365" s="2">
        <v>7.2881583351068757</v>
      </c>
      <c r="E365" s="2">
        <v>22.387547136667262</v>
      </c>
      <c r="F365" s="2">
        <v>23.728958539451494</v>
      </c>
      <c r="G365" s="2">
        <v>23.779986267989539</v>
      </c>
      <c r="H365" s="2">
        <v>24.938338342335229</v>
      </c>
    </row>
    <row r="366" spans="1:8" x14ac:dyDescent="0.2">
      <c r="A366" s="16">
        <f>DATE(2022,1,26)</f>
        <v>44587</v>
      </c>
      <c r="B366" s="2">
        <v>13.023061158625815</v>
      </c>
      <c r="C366" s="2">
        <v>5.7980936311111897</v>
      </c>
      <c r="D366" s="2">
        <v>7.3296780405475834</v>
      </c>
      <c r="E366" s="2">
        <v>22.445526216084843</v>
      </c>
      <c r="F366" s="2">
        <v>23.791290432157552</v>
      </c>
      <c r="G366" s="2">
        <v>23.842484539478036</v>
      </c>
      <c r="H366" s="2">
        <v>25.004629079466056</v>
      </c>
    </row>
    <row r="367" spans="1:8" x14ac:dyDescent="0.2">
      <c r="A367" s="16">
        <f>DATE(2022,1,27)</f>
        <v>44588</v>
      </c>
      <c r="B367" s="2">
        <v>13.52431184899876</v>
      </c>
      <c r="C367" s="2">
        <v>5.8348576743705749</v>
      </c>
      <c r="D367" s="2">
        <v>7.3712138138001038</v>
      </c>
      <c r="E367" s="2">
        <v>22.503532762133862</v>
      </c>
      <c r="F367" s="2">
        <v>23.853653726282431</v>
      </c>
      <c r="G367" s="2">
        <v>23.905014367230649</v>
      </c>
      <c r="H367" s="2">
        <v>25.070954989642161</v>
      </c>
    </row>
    <row r="368" spans="1:8" x14ac:dyDescent="0.2">
      <c r="A368" s="16">
        <f>DATE(2022,1,28)</f>
        <v>44589</v>
      </c>
      <c r="B368" s="2">
        <v>13.445622706859185</v>
      </c>
      <c r="C368" s="2">
        <v>5.8716344928589903</v>
      </c>
      <c r="D368" s="2">
        <v>7.4127656610825987</v>
      </c>
      <c r="E368" s="2">
        <v>22.56156678782617</v>
      </c>
      <c r="F368" s="2">
        <v>23.916048437645475</v>
      </c>
      <c r="G368" s="2">
        <v>23.96757576718058</v>
      </c>
      <c r="H368" s="2">
        <v>25.137316091525896</v>
      </c>
    </row>
    <row r="369" spans="1:8" x14ac:dyDescent="0.2">
      <c r="A369" s="16">
        <f>DATE(2022,1,31)</f>
        <v>44592</v>
      </c>
      <c r="B369" s="2">
        <v>13.568426179738635</v>
      </c>
      <c r="C369" s="2">
        <v>5.9084240910157293</v>
      </c>
      <c r="D369" s="2">
        <v>7.4543335886155582</v>
      </c>
      <c r="E369" s="2">
        <v>22.619628306179806</v>
      </c>
      <c r="F369" s="2">
        <v>23.978474582073982</v>
      </c>
      <c r="G369" s="2">
        <v>24.030168755269088</v>
      </c>
      <c r="H369" s="2">
        <v>25.203712403789559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workbookViewId="0"/>
  </sheetViews>
  <sheetFormatPr defaultRowHeight="12" x14ac:dyDescent="0.2"/>
  <cols>
    <col min="2" max="2" width="70.33203125" customWidth="1"/>
    <col min="3" max="4" width="21.1640625" customWidth="1"/>
  </cols>
  <sheetData>
    <row r="1" spans="1:4" x14ac:dyDescent="0.2">
      <c r="A1" s="13" t="s">
        <v>8</v>
      </c>
      <c r="B1" s="14"/>
      <c r="C1" s="14"/>
      <c r="D1" s="14"/>
    </row>
    <row r="2" spans="1:4" x14ac:dyDescent="0.2">
      <c r="A2" s="1"/>
      <c r="B2" s="1" t="s">
        <v>9</v>
      </c>
      <c r="C2" s="1" t="s">
        <v>10</v>
      </c>
      <c r="D2" s="1" t="s">
        <v>11</v>
      </c>
    </row>
    <row r="3" spans="1:4" x14ac:dyDescent="0.2">
      <c r="A3" s="6"/>
      <c r="B3" s="3" t="s">
        <v>1</v>
      </c>
      <c r="C3" s="4">
        <v>13.568426179738413</v>
      </c>
      <c r="D3" s="5">
        <v>1.2586491528916444</v>
      </c>
    </row>
    <row r="4" spans="1:4" x14ac:dyDescent="0.2">
      <c r="A4" s="7"/>
      <c r="B4" s="3" t="s">
        <v>2</v>
      </c>
      <c r="C4" s="4">
        <v>5.9084240910153518</v>
      </c>
      <c r="D4" s="5">
        <v>0.73227559539161824</v>
      </c>
    </row>
    <row r="5" spans="1:4" x14ac:dyDescent="0.2">
      <c r="A5" s="8"/>
      <c r="B5" s="3" t="s">
        <v>3</v>
      </c>
      <c r="C5" s="4">
        <v>7.4543335886155582</v>
      </c>
      <c r="D5" s="5">
        <v>0.81583685734278877</v>
      </c>
    </row>
    <row r="6" spans="1:4" x14ac:dyDescent="0.2">
      <c r="A6" s="9"/>
      <c r="B6" s="3" t="s">
        <v>4</v>
      </c>
      <c r="C6" s="4">
        <v>22.619628306179806</v>
      </c>
      <c r="D6" s="5">
        <v>0.99956738387378952</v>
      </c>
    </row>
    <row r="7" spans="1:4" x14ac:dyDescent="0.2">
      <c r="A7" s="10"/>
      <c r="B7" s="3" t="s">
        <v>5</v>
      </c>
      <c r="C7" s="4">
        <v>23.978474582073982</v>
      </c>
      <c r="D7" s="5">
        <v>1.0632798883991601</v>
      </c>
    </row>
    <row r="8" spans="1:4" x14ac:dyDescent="0.2">
      <c r="A8" s="11"/>
      <c r="B8" s="3" t="s">
        <v>6</v>
      </c>
      <c r="C8" s="4">
        <v>24.030168755269088</v>
      </c>
      <c r="D8" s="5">
        <v>1.0656906628361051</v>
      </c>
    </row>
    <row r="9" spans="1:4" x14ac:dyDescent="0.2">
      <c r="A9" s="12"/>
      <c r="B9" s="3" t="s">
        <v>7</v>
      </c>
      <c r="C9" s="4">
        <v>25.203712403789559</v>
      </c>
      <c r="D9" s="5">
        <v>1.1201659299785449</v>
      </c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Gráfico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Denilson</cp:lastModifiedBy>
  <dcterms:created xsi:type="dcterms:W3CDTF">2022-02-17T18:43:58Z</dcterms:created>
  <dcterms:modified xsi:type="dcterms:W3CDTF">2022-02-17T20:31:17Z</dcterms:modified>
</cp:coreProperties>
</file>