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lson\Desktop\Retorno\del\"/>
    </mc:Choice>
  </mc:AlternateContent>
  <xr:revisionPtr revIDLastSave="0" documentId="13_ncr:1_{96947870-30D1-4502-B3B0-C8C54D0CAC19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Dados" sheetId="1" r:id="rId1"/>
    <sheet name="Gráfico" sheetId="2" r:id="rId2"/>
  </sheets>
  <calcPr calcId="191029"/>
</workbook>
</file>

<file path=xl/calcChain.xml><?xml version="1.0" encoding="utf-8"?>
<calcChain xmlns="http://schemas.openxmlformats.org/spreadsheetml/2006/main">
  <c r="A739" i="1" l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<sst xmlns="http://schemas.openxmlformats.org/spreadsheetml/2006/main" count="19" uniqueCount="12">
  <si>
    <t/>
  </si>
  <si>
    <t>NAVI INSTITUCIONAL FIC AÇÕES</t>
  </si>
  <si>
    <t>Ibovespa</t>
  </si>
  <si>
    <t>CDI +1,00%</t>
  </si>
  <si>
    <t>Índice INPC +4,00%</t>
  </si>
  <si>
    <t>Índice INPC +4,79%</t>
  </si>
  <si>
    <t>Índice INPC +4,82%</t>
  </si>
  <si>
    <t>Índice INPC +5,500%</t>
  </si>
  <si>
    <t>Retorno acumulado - 26/02/2019 até 31/01/2022 (diária)</t>
  </si>
  <si>
    <t>Ativo</t>
  </si>
  <si>
    <t>Retorno</t>
  </si>
  <si>
    <t>Retorno YTD*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</si>
</sst>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\ \%"/>
    <numFmt numFmtId="166" formatCode="#,##0.00\ \%"/>
  </numFmts>
  <fonts count="2" x14ac:knownFonts="1">
    <font>
      <sz val="9"/>
      <color indexed="8"/>
      <name val="Calibri"/>
      <family val="2"/>
      <scheme val="minor"/>
    </font>
    <font>
      <b/>
      <sz val="9"/>
      <color indexed="9"/>
      <name val="Verdana"/>
    </font>
  </fonts>
  <fills count="10">
    <fill>
      <patternFill patternType="none"/>
    </fill>
    <fill>
      <patternFill patternType="gray125"/>
    </fill>
    <fill>
      <patternFill patternType="solid">
        <fgColor rgb="FF4E80A6"/>
        <bgColor rgb="FF4E80A6"/>
      </patternFill>
    </fill>
    <fill>
      <patternFill patternType="solid">
        <fgColor rgb="FF4F94EF"/>
        <bgColor rgb="FF4F94EF"/>
      </patternFill>
    </fill>
    <fill>
      <patternFill patternType="solid">
        <fgColor rgb="FFA2A2A2"/>
        <bgColor rgb="FFA2A2A2"/>
      </patternFill>
    </fill>
    <fill>
      <patternFill patternType="solid">
        <fgColor rgb="FFFF6A6A"/>
        <bgColor rgb="FFFF6A6A"/>
      </patternFill>
    </fill>
    <fill>
      <patternFill patternType="solid">
        <fgColor rgb="FFF0C484"/>
        <bgColor rgb="FFF0C484"/>
      </patternFill>
    </fill>
    <fill>
      <patternFill patternType="solid">
        <fgColor rgb="FF96D7FA"/>
        <bgColor rgb="FF96D7FA"/>
      </patternFill>
    </fill>
    <fill>
      <patternFill patternType="solid">
        <fgColor rgb="FF6DBA82"/>
        <bgColor rgb="FF6DBA82"/>
      </patternFill>
    </fill>
    <fill>
      <patternFill patternType="solid">
        <fgColor rgb="FFC3C6D5"/>
        <bgColor rgb="FFC3C6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top" wrapText="1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2" borderId="0" xfId="0" applyFont="1" applyFill="1" applyAlignment="1">
      <alignment horizontal="center" vertical="top" wrapText="1"/>
    </xf>
    <xf numFmtId="0" fontId="0" fillId="0" borderId="0" xfId="0"/>
    <xf numFmtId="14" fontId="1" fillId="2" borderId="0" xfId="0" applyNumberFormat="1" applyFont="1" applyFill="1" applyAlignment="1">
      <alignment horizontal="center" vertical="top" wrapText="1"/>
    </xf>
    <xf numFmtId="14" fontId="0" fillId="0" borderId="0" xfId="0" applyNumberForma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0</xdr:colOff>
      <xdr:row>36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36289" cy="476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9"/>
  <sheetViews>
    <sheetView tabSelected="1" workbookViewId="0">
      <selection sqref="A1:A1048576"/>
    </sheetView>
  </sheetViews>
  <sheetFormatPr defaultRowHeight="12" x14ac:dyDescent="0.2"/>
  <cols>
    <col min="1" max="1" width="20.33203125" style="17" customWidth="1"/>
    <col min="2" max="9" width="20.33203125" customWidth="1"/>
  </cols>
  <sheetData>
    <row r="1" spans="1:8" ht="33.75" x14ac:dyDescent="0.2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6">
        <f>DATE(2019,2,25)</f>
        <v>43521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2">
      <c r="A3" s="16">
        <f>DATE(2019,2,26)</f>
        <v>43522</v>
      </c>
      <c r="B3" s="2">
        <v>0.23447366614737231</v>
      </c>
      <c r="C3" s="2">
        <v>0.37289219754443881</v>
      </c>
      <c r="D3" s="2">
        <v>2.8569843010672891E-2</v>
      </c>
      <c r="E3" s="2">
        <v>4.2500165204639728E-2</v>
      </c>
      <c r="F3" s="2">
        <v>4.5504442266741663E-2</v>
      </c>
      <c r="G3" s="2">
        <v>4.5618083657372743E-2</v>
      </c>
      <c r="H3" s="2">
        <v>4.8185302853354095E-2</v>
      </c>
    </row>
    <row r="4" spans="1:8" x14ac:dyDescent="0.2">
      <c r="A4" s="16">
        <f>DATE(2019,2,27)</f>
        <v>43523</v>
      </c>
      <c r="B4" s="2">
        <v>0.28457629015488095</v>
      </c>
      <c r="C4" s="2">
        <v>6.9323395026121837E-2</v>
      </c>
      <c r="D4" s="2">
        <v>5.714784838064535E-2</v>
      </c>
      <c r="E4" s="2">
        <v>8.5018393049729468E-2</v>
      </c>
      <c r="F4" s="2">
        <v>9.1029591076163818E-2</v>
      </c>
      <c r="G4" s="2">
        <v>9.1256977410325568E-2</v>
      </c>
      <c r="H4" s="2">
        <v>9.6393823940843504E-2</v>
      </c>
    </row>
    <row r="5" spans="1:8" x14ac:dyDescent="0.2">
      <c r="A5" s="16">
        <f>DATE(2019,2,28)</f>
        <v>43524</v>
      </c>
      <c r="B5" s="2">
        <v>-0.9814956630674776</v>
      </c>
      <c r="C5" s="2">
        <v>-1.7025418578176077</v>
      </c>
      <c r="D5" s="2">
        <v>8.5734018441874227E-2</v>
      </c>
      <c r="E5" s="2">
        <v>0.12755469121188412</v>
      </c>
      <c r="F5" s="2">
        <v>0.13657545585064046</v>
      </c>
      <c r="G5" s="2">
        <v>0.13691669075202029</v>
      </c>
      <c r="H5" s="2">
        <v>0.14462557445020785</v>
      </c>
    </row>
    <row r="6" spans="1:8" x14ac:dyDescent="0.2">
      <c r="A6" s="16">
        <f>DATE(2019,3,1)</f>
        <v>43525</v>
      </c>
      <c r="B6" s="2">
        <v>-1.9511244522653293</v>
      </c>
      <c r="C6" s="2">
        <v>-2.7109756386010209</v>
      </c>
      <c r="D6" s="2">
        <v>0.11432835552702691</v>
      </c>
      <c r="E6" s="2">
        <v>0.18357656604168771</v>
      </c>
      <c r="F6" s="2">
        <v>0.19561116247677199</v>
      </c>
      <c r="G6" s="2">
        <v>0.19606641083806939</v>
      </c>
      <c r="H6" s="2">
        <v>0.20635112578855086</v>
      </c>
    </row>
    <row r="7" spans="1:8" x14ac:dyDescent="0.2">
      <c r="A7" s="16">
        <f>DATE(2019,3,6)</f>
        <v>43530</v>
      </c>
      <c r="B7" s="2">
        <v>-2.4899044496766387</v>
      </c>
      <c r="C7" s="2">
        <v>-3.1088370103218854</v>
      </c>
      <c r="D7" s="2">
        <v>0.14293086196939253</v>
      </c>
      <c r="E7" s="2">
        <v>0.23962978539466831</v>
      </c>
      <c r="F7" s="2">
        <v>0.25468167371489603</v>
      </c>
      <c r="G7" s="2">
        <v>0.25525106998058877</v>
      </c>
      <c r="H7" s="2">
        <v>0.26811472254038016</v>
      </c>
    </row>
    <row r="8" spans="1:8" x14ac:dyDescent="0.2">
      <c r="A8" s="16">
        <f>DATE(2019,3,7)</f>
        <v>43531</v>
      </c>
      <c r="B8" s="2">
        <v>-2.4570937572046092</v>
      </c>
      <c r="C8" s="2">
        <v>-2.9820372090057501</v>
      </c>
      <c r="D8" s="2">
        <v>0.17154154010294853</v>
      </c>
      <c r="E8" s="2">
        <v>0.29571436680826402</v>
      </c>
      <c r="F8" s="2">
        <v>0.31378701008415444</v>
      </c>
      <c r="G8" s="2">
        <v>0.3144706888176696</v>
      </c>
      <c r="H8" s="2">
        <v>0.32991638815551561</v>
      </c>
    </row>
    <row r="9" spans="1:8" x14ac:dyDescent="0.2">
      <c r="A9" s="16">
        <f>DATE(2019,3,8)</f>
        <v>43532</v>
      </c>
      <c r="B9" s="2">
        <v>-1.5384295499443312</v>
      </c>
      <c r="C9" s="2">
        <v>-1.9282722421557152</v>
      </c>
      <c r="D9" s="2">
        <v>0.2001603922623163</v>
      </c>
      <c r="E9" s="2">
        <v>0.35183032782968304</v>
      </c>
      <c r="F9" s="2">
        <v>0.37292719211576841</v>
      </c>
      <c r="G9" s="2">
        <v>0.37372528799959337</v>
      </c>
      <c r="H9" s="2">
        <v>0.39175614609823223</v>
      </c>
    </row>
    <row r="10" spans="1:8" x14ac:dyDescent="0.2">
      <c r="A10" s="16">
        <f>DATE(2019,3,11)</f>
        <v>43535</v>
      </c>
      <c r="B10" s="2">
        <v>0.44258549241773532</v>
      </c>
      <c r="C10" s="2">
        <v>0.80905060576987875</v>
      </c>
      <c r="D10" s="2">
        <v>0.22878742078282777</v>
      </c>
      <c r="E10" s="2">
        <v>0.40797768601599232</v>
      </c>
      <c r="F10" s="2">
        <v>0.43210224035308276</v>
      </c>
      <c r="G10" s="2">
        <v>0.43301488818885397</v>
      </c>
      <c r="H10" s="2">
        <v>0.45363401984728208</v>
      </c>
    </row>
    <row r="11" spans="1:8" x14ac:dyDescent="0.2">
      <c r="A11" s="16">
        <f>DATE(2019,3,12)</f>
        <v>43536</v>
      </c>
      <c r="B11" s="2">
        <v>0.4579881528983698</v>
      </c>
      <c r="C11" s="2">
        <v>0.60482374004913186</v>
      </c>
      <c r="D11" s="2">
        <v>0.25742262800043658</v>
      </c>
      <c r="E11" s="2">
        <v>0.46415645893405078</v>
      </c>
      <c r="F11" s="2">
        <v>0.49131217535149929</v>
      </c>
      <c r="G11" s="2">
        <v>0.49233951006013582</v>
      </c>
      <c r="H11" s="2">
        <v>0.51555003289589507</v>
      </c>
    </row>
    <row r="12" spans="1:8" x14ac:dyDescent="0.2">
      <c r="A12" s="16">
        <f>DATE(2019,3,13)</f>
        <v>43537</v>
      </c>
      <c r="B12" s="2">
        <v>1.1503092441188301</v>
      </c>
      <c r="C12" s="2">
        <v>1.7112111386375695</v>
      </c>
      <c r="D12" s="2">
        <v>0.28606601625180694</v>
      </c>
      <c r="E12" s="2">
        <v>0.52036666416057642</v>
      </c>
      <c r="F12" s="2">
        <v>0.55055701767861009</v>
      </c>
      <c r="G12" s="2">
        <v>0.55169917430033522</v>
      </c>
      <c r="H12" s="2">
        <v>0.57750420875173347</v>
      </c>
    </row>
    <row r="13" spans="1:8" x14ac:dyDescent="0.2">
      <c r="A13" s="16">
        <f>DATE(2019,3,14)</f>
        <v>43538</v>
      </c>
      <c r="B13" s="2">
        <v>1.2167925869929208</v>
      </c>
      <c r="C13" s="2">
        <v>1.403508230674877</v>
      </c>
      <c r="D13" s="2">
        <v>0.31471758787422477</v>
      </c>
      <c r="E13" s="2">
        <v>0.57660831928210143</v>
      </c>
      <c r="F13" s="2">
        <v>0.60983678791406426</v>
      </c>
      <c r="G13" s="2">
        <v>0.61109390160858368</v>
      </c>
      <c r="H13" s="2">
        <v>0.63949657093700374</v>
      </c>
    </row>
    <row r="14" spans="1:8" x14ac:dyDescent="0.2">
      <c r="A14" s="16">
        <f>DATE(2019,3,15)</f>
        <v>43539</v>
      </c>
      <c r="B14" s="2">
        <v>1.3444643883136598</v>
      </c>
      <c r="C14" s="2">
        <v>1.9506807390793579</v>
      </c>
      <c r="D14" s="2">
        <v>0.34337734520568652</v>
      </c>
      <c r="E14" s="2">
        <v>0.63288144189501683</v>
      </c>
      <c r="F14" s="2">
        <v>0.66915150664972334</v>
      </c>
      <c r="G14" s="2">
        <v>0.67052371269624711</v>
      </c>
      <c r="H14" s="2">
        <v>0.70152714298841179</v>
      </c>
    </row>
    <row r="15" spans="1:8" x14ac:dyDescent="0.2">
      <c r="A15" s="16">
        <f>DATE(2019,3,18)</f>
        <v>43542</v>
      </c>
      <c r="B15" s="2">
        <v>2.1888031946341924</v>
      </c>
      <c r="C15" s="2">
        <v>2.8321913124139675</v>
      </c>
      <c r="D15" s="2">
        <v>0.3720452905848104</v>
      </c>
      <c r="E15" s="2">
        <v>0.68918604960550578</v>
      </c>
      <c r="F15" s="2">
        <v>0.72850119448948369</v>
      </c>
      <c r="G15" s="2">
        <v>0.72998862828688171</v>
      </c>
      <c r="H15" s="2">
        <v>0.76359594845709644</v>
      </c>
    </row>
    <row r="16" spans="1:8" x14ac:dyDescent="0.2">
      <c r="A16" s="16">
        <f>DATE(2019,3,19)</f>
        <v>43543</v>
      </c>
      <c r="B16" s="2">
        <v>2.1155789889275356</v>
      </c>
      <c r="C16" s="2">
        <v>2.4151300032188683</v>
      </c>
      <c r="D16" s="2">
        <v>0.40072142635092511</v>
      </c>
      <c r="E16" s="2">
        <v>0.74552216002965466</v>
      </c>
      <c r="F16" s="2">
        <v>0.78788587204947635</v>
      </c>
      <c r="G16" s="2">
        <v>0.78948866911632276</v>
      </c>
      <c r="H16" s="2">
        <v>0.82570301090878484</v>
      </c>
    </row>
    <row r="17" spans="1:8" x14ac:dyDescent="0.2">
      <c r="A17" s="16">
        <f>DATE(2019,3,20)</f>
        <v>43544</v>
      </c>
      <c r="B17" s="2">
        <v>0.70196798364572377</v>
      </c>
      <c r="C17" s="2">
        <v>0.82421927624363178</v>
      </c>
      <c r="D17" s="2">
        <v>0.42940575484402554</v>
      </c>
      <c r="E17" s="2">
        <v>0.80188979079340861</v>
      </c>
      <c r="F17" s="2">
        <v>0.84730555995793377</v>
      </c>
      <c r="G17" s="2">
        <v>0.84902385593264018</v>
      </c>
      <c r="H17" s="2">
        <v>0.88784835392370365</v>
      </c>
    </row>
    <row r="18" spans="1:8" x14ac:dyDescent="0.2">
      <c r="A18" s="16">
        <f>DATE(2019,3,21)</f>
        <v>43545</v>
      </c>
      <c r="B18" s="2">
        <v>-0.41397200733573891</v>
      </c>
      <c r="C18" s="2">
        <v>-0.52531933907785655</v>
      </c>
      <c r="D18" s="2">
        <v>0.45809827840472828</v>
      </c>
      <c r="E18" s="2">
        <v>0.85828895953254936</v>
      </c>
      <c r="F18" s="2">
        <v>0.90676027885530086</v>
      </c>
      <c r="G18" s="2">
        <v>0.90859420949616077</v>
      </c>
      <c r="H18" s="2">
        <v>0.95003200109662345</v>
      </c>
    </row>
    <row r="19" spans="1:8" x14ac:dyDescent="0.2">
      <c r="A19" s="16">
        <f>DATE(2019,3,22)</f>
        <v>43546</v>
      </c>
      <c r="B19" s="2">
        <v>-2.8668439297809156</v>
      </c>
      <c r="C19" s="2">
        <v>-3.6042303622278342</v>
      </c>
      <c r="D19" s="2">
        <v>0.48679899937438265</v>
      </c>
      <c r="E19" s="2">
        <v>0.91471968389271741</v>
      </c>
      <c r="F19" s="2">
        <v>0.96625004939414616</v>
      </c>
      <c r="G19" s="2">
        <v>0.96819975057949037</v>
      </c>
      <c r="H19" s="2">
        <v>1.0122539760368365</v>
      </c>
    </row>
    <row r="20" spans="1:8" x14ac:dyDescent="0.2">
      <c r="A20" s="16">
        <f>DATE(2019,3,25)</f>
        <v>43549</v>
      </c>
      <c r="B20" s="2">
        <v>-2.8054338250093958</v>
      </c>
      <c r="C20" s="2">
        <v>-3.6794464000888372</v>
      </c>
      <c r="D20" s="2">
        <v>0.51550792009495972</v>
      </c>
      <c r="E20" s="2">
        <v>0.97118198152945645</v>
      </c>
      <c r="F20" s="2">
        <v>1.0257748922392507</v>
      </c>
      <c r="G20" s="2">
        <v>1.0278404999674695</v>
      </c>
      <c r="H20" s="2">
        <v>1.0745143023682235</v>
      </c>
    </row>
    <row r="21" spans="1:8" x14ac:dyDescent="0.2">
      <c r="A21" s="16">
        <f>DATE(2019,3,26)</f>
        <v>43550</v>
      </c>
      <c r="B21" s="2">
        <v>-1.286889116781964</v>
      </c>
      <c r="C21" s="2">
        <v>-1.9879493911449611</v>
      </c>
      <c r="D21" s="2">
        <v>0.54422504290911888</v>
      </c>
      <c r="E21" s="2">
        <v>1.0276758701081912</v>
      </c>
      <c r="F21" s="2">
        <v>1.0853348280675412</v>
      </c>
      <c r="G21" s="2">
        <v>1.0875164784572622</v>
      </c>
      <c r="H21" s="2">
        <v>1.1368130037291868</v>
      </c>
    </row>
    <row r="22" spans="1:8" x14ac:dyDescent="0.2">
      <c r="A22" s="16">
        <f>DATE(2019,3,27)</f>
        <v>43551</v>
      </c>
      <c r="B22" s="2">
        <v>-4.5740061422770317</v>
      </c>
      <c r="C22" s="2">
        <v>-5.4879735581792817</v>
      </c>
      <c r="D22" s="2">
        <v>0.57295037016018568</v>
      </c>
      <c r="E22" s="2">
        <v>1.0842013673041828</v>
      </c>
      <c r="F22" s="2">
        <v>1.1449298775681571</v>
      </c>
      <c r="G22" s="2">
        <v>1.147227706858267</v>
      </c>
      <c r="H22" s="2">
        <v>1.1991501037727392</v>
      </c>
    </row>
    <row r="23" spans="1:8" x14ac:dyDescent="0.2">
      <c r="A23" s="16">
        <f>DATE(2019,3,28)</f>
        <v>43552</v>
      </c>
      <c r="B23" s="2">
        <v>-2.6416195999523051</v>
      </c>
      <c r="C23" s="2">
        <v>-2.9318828999206681</v>
      </c>
      <c r="D23" s="2">
        <v>0.60168390419215179</v>
      </c>
      <c r="E23" s="2">
        <v>1.1407584908026402</v>
      </c>
      <c r="F23" s="2">
        <v>1.2045600614424279</v>
      </c>
      <c r="G23" s="2">
        <v>1.2069742059922062</v>
      </c>
      <c r="H23" s="2">
        <v>1.2615256261664376</v>
      </c>
    </row>
    <row r="24" spans="1:8" x14ac:dyDescent="0.2">
      <c r="A24" s="16">
        <f>DATE(2019,3,29)</f>
        <v>43553</v>
      </c>
      <c r="B24" s="2">
        <v>-1.6911122040190296</v>
      </c>
      <c r="C24" s="2">
        <v>-1.8771615355424598</v>
      </c>
      <c r="D24" s="2">
        <v>0.63042564734967499</v>
      </c>
      <c r="E24" s="2">
        <v>1.1973472582986311</v>
      </c>
      <c r="F24" s="2">
        <v>1.2642254004038955</v>
      </c>
      <c r="G24" s="2">
        <v>1.266755996693103</v>
      </c>
      <c r="H24" s="2">
        <v>1.323939594592427</v>
      </c>
    </row>
    <row r="25" spans="1:8" x14ac:dyDescent="0.2">
      <c r="A25" s="16">
        <f>DATE(2019,4,1)</f>
        <v>43556</v>
      </c>
      <c r="B25" s="2">
        <v>-0.86078637090415411</v>
      </c>
      <c r="C25" s="2">
        <v>-1.2190983330916283</v>
      </c>
      <c r="D25" s="2">
        <v>0.65917560197810143</v>
      </c>
      <c r="E25" s="2">
        <v>1.2419343379521663</v>
      </c>
      <c r="F25" s="2">
        <v>1.3118842515709161</v>
      </c>
      <c r="G25" s="2">
        <v>1.3145311215998934</v>
      </c>
      <c r="H25" s="2">
        <v>1.3743429454643241</v>
      </c>
    </row>
    <row r="26" spans="1:8" x14ac:dyDescent="0.2">
      <c r="A26" s="16">
        <f>DATE(2019,4,2)</f>
        <v>43557</v>
      </c>
      <c r="B26" s="2">
        <v>-1.1105008605330591</v>
      </c>
      <c r="C26" s="2">
        <v>-1.9057403390994601</v>
      </c>
      <c r="D26" s="2">
        <v>0.68793377042342119</v>
      </c>
      <c r="E26" s="2">
        <v>1.2865410624652851</v>
      </c>
      <c r="F26" s="2">
        <v>1.3595655328319856</v>
      </c>
      <c r="G26" s="2">
        <v>1.3623287856167954</v>
      </c>
      <c r="H26" s="2">
        <v>1.4247713693623432</v>
      </c>
    </row>
    <row r="27" spans="1:8" x14ac:dyDescent="0.2">
      <c r="A27" s="16">
        <f>DATE(2019,4,3)</f>
        <v>43558</v>
      </c>
      <c r="B27" s="2">
        <v>-2.1371103462006658</v>
      </c>
      <c r="C27" s="2">
        <v>-2.8264323595560858</v>
      </c>
      <c r="D27" s="2">
        <v>0.71670015503231266</v>
      </c>
      <c r="E27" s="2">
        <v>1.3311674404933305</v>
      </c>
      <c r="F27" s="2">
        <v>1.4072692547434817</v>
      </c>
      <c r="G27" s="2">
        <v>1.4101489993771477</v>
      </c>
      <c r="H27" s="2">
        <v>1.4752248787589295</v>
      </c>
    </row>
    <row r="28" spans="1:8" x14ac:dyDescent="0.2">
      <c r="A28" s="16">
        <f>DATE(2019,4,4)</f>
        <v>43559</v>
      </c>
      <c r="B28" s="2">
        <v>-0.77510775265720033</v>
      </c>
      <c r="C28" s="2">
        <v>-0.95314783334821129</v>
      </c>
      <c r="D28" s="2">
        <v>0.74547475815214259</v>
      </c>
      <c r="E28" s="2">
        <v>1.3758134806955979</v>
      </c>
      <c r="F28" s="2">
        <v>1.4549954278668897</v>
      </c>
      <c r="G28" s="2">
        <v>1.4579917735193515</v>
      </c>
      <c r="H28" s="2">
        <v>1.5257034861328345</v>
      </c>
    </row>
    <row r="29" spans="1:8" x14ac:dyDescent="0.2">
      <c r="A29" s="16">
        <f>DATE(2019,4,5)</f>
        <v>43560</v>
      </c>
      <c r="B29" s="2">
        <v>-0.2653774965863831</v>
      </c>
      <c r="C29" s="2">
        <v>-0.13546908213600828</v>
      </c>
      <c r="D29" s="2">
        <v>0.77425758213089946</v>
      </c>
      <c r="E29" s="2">
        <v>1.4204791917351356</v>
      </c>
      <c r="F29" s="2">
        <v>1.5027440627686017</v>
      </c>
      <c r="G29" s="2">
        <v>1.5058571186868486</v>
      </c>
      <c r="H29" s="2">
        <v>1.5762072039689601</v>
      </c>
    </row>
    <row r="30" spans="1:8" x14ac:dyDescent="0.2">
      <c r="A30" s="16">
        <f>DATE(2019,4,8)</f>
        <v>43563</v>
      </c>
      <c r="B30" s="2">
        <v>-0.65624199500549096</v>
      </c>
      <c r="C30" s="2">
        <v>0.13306266254904386</v>
      </c>
      <c r="D30" s="2">
        <v>0.80304862931728227</v>
      </c>
      <c r="E30" s="2">
        <v>1.4651645822788328</v>
      </c>
      <c r="F30" s="2">
        <v>1.5505151700200059</v>
      </c>
      <c r="G30" s="2">
        <v>1.5537450455280766</v>
      </c>
      <c r="H30" s="2">
        <v>1.62673604475847</v>
      </c>
    </row>
    <row r="31" spans="1:8" x14ac:dyDescent="0.2">
      <c r="A31" s="16">
        <f>DATE(2019,4,9)</f>
        <v>43564</v>
      </c>
      <c r="B31" s="2">
        <v>-1.7645334286811254</v>
      </c>
      <c r="C31" s="2">
        <v>-0.97502157036357673</v>
      </c>
      <c r="D31" s="2">
        <v>0.83184790206065617</v>
      </c>
      <c r="E31" s="2">
        <v>1.5098696609973761</v>
      </c>
      <c r="F31" s="2">
        <v>1.5983087601974644</v>
      </c>
      <c r="G31" s="2">
        <v>1.6016555646965136</v>
      </c>
      <c r="H31" s="2">
        <v>1.6772900209987007</v>
      </c>
    </row>
    <row r="32" spans="1:8" x14ac:dyDescent="0.2">
      <c r="A32" s="16">
        <f>DATE(2019,4,10)</f>
        <v>43565</v>
      </c>
      <c r="B32" s="2">
        <v>-2.1681021315304916</v>
      </c>
      <c r="C32" s="2">
        <v>-1.3229651614203308</v>
      </c>
      <c r="D32" s="2">
        <v>0.86065540271103025</v>
      </c>
      <c r="E32" s="2">
        <v>1.5545944365652931</v>
      </c>
      <c r="F32" s="2">
        <v>1.6461248438822906</v>
      </c>
      <c r="G32" s="2">
        <v>1.649588686850656</v>
      </c>
      <c r="H32" s="2">
        <v>1.7278691451932504</v>
      </c>
    </row>
    <row r="33" spans="1:8" x14ac:dyDescent="0.2">
      <c r="A33" s="16">
        <f>DATE(2019,4,11)</f>
        <v>43566</v>
      </c>
      <c r="B33" s="2">
        <v>-3.4558813518075771</v>
      </c>
      <c r="C33" s="2">
        <v>-2.5557410075493392</v>
      </c>
      <c r="D33" s="2">
        <v>0.88947113361914631</v>
      </c>
      <c r="E33" s="2">
        <v>1.5993389176609307</v>
      </c>
      <c r="F33" s="2">
        <v>1.6939634316608165</v>
      </c>
      <c r="G33" s="2">
        <v>1.6975444226540179</v>
      </c>
      <c r="H33" s="2">
        <v>1.7784734298518901</v>
      </c>
    </row>
    <row r="34" spans="1:8" x14ac:dyDescent="0.2">
      <c r="A34" s="16">
        <f>DATE(2019,4,12)</f>
        <v>43567</v>
      </c>
      <c r="B34" s="2">
        <v>-4.9427306355785738</v>
      </c>
      <c r="C34" s="2">
        <v>-4.488795237345955</v>
      </c>
      <c r="D34" s="2">
        <v>0.91829509713630131</v>
      </c>
      <c r="E34" s="2">
        <v>1.644103112966433</v>
      </c>
      <c r="F34" s="2">
        <v>1.7418245341243255</v>
      </c>
      <c r="G34" s="2">
        <v>1.7455227827751549</v>
      </c>
      <c r="H34" s="2">
        <v>1.8291028874906301</v>
      </c>
    </row>
    <row r="35" spans="1:8" x14ac:dyDescent="0.2">
      <c r="A35" s="16">
        <f>DATE(2019,4,15)</f>
        <v>43570</v>
      </c>
      <c r="B35" s="2">
        <v>-4.6681776847816936</v>
      </c>
      <c r="C35" s="2">
        <v>-4.2749221255883212</v>
      </c>
      <c r="D35" s="2">
        <v>0.94712729561459152</v>
      </c>
      <c r="E35" s="2">
        <v>1.6888870311678073</v>
      </c>
      <c r="F35" s="2">
        <v>1.7897081618690971</v>
      </c>
      <c r="G35" s="2">
        <v>1.7935237778876623</v>
      </c>
      <c r="H35" s="2">
        <v>1.8797575306316983</v>
      </c>
    </row>
    <row r="36" spans="1:8" x14ac:dyDescent="0.2">
      <c r="A36" s="16">
        <f>DATE(2019,4,16)</f>
        <v>43571</v>
      </c>
      <c r="B36" s="2">
        <v>-3.7880130923317772</v>
      </c>
      <c r="C36" s="2">
        <v>-2.9890919262565596</v>
      </c>
      <c r="D36" s="2">
        <v>0.97596773140673498</v>
      </c>
      <c r="E36" s="2">
        <v>1.733690680954858</v>
      </c>
      <c r="F36" s="2">
        <v>1.8376143254963839</v>
      </c>
      <c r="G36" s="2">
        <v>1.841547418670153</v>
      </c>
      <c r="H36" s="2">
        <v>1.9304373718035841</v>
      </c>
    </row>
    <row r="37" spans="1:8" x14ac:dyDescent="0.2">
      <c r="A37" s="16">
        <f>DATE(2019,4,17)</f>
        <v>43572</v>
      </c>
      <c r="B37" s="2">
        <v>-4.7045100910822146</v>
      </c>
      <c r="C37" s="2">
        <v>-4.0674147135074668</v>
      </c>
      <c r="D37" s="2">
        <v>1.0048164068661158</v>
      </c>
      <c r="E37" s="2">
        <v>1.778514071021231</v>
      </c>
      <c r="F37" s="2">
        <v>1.8855430356124581</v>
      </c>
      <c r="G37" s="2">
        <v>1.8895937158063036</v>
      </c>
      <c r="H37" s="2">
        <v>1.9811424235409714</v>
      </c>
    </row>
    <row r="38" spans="1:8" x14ac:dyDescent="0.2">
      <c r="A38" s="16">
        <f>DATE(2019,4,18)</f>
        <v>43573</v>
      </c>
      <c r="B38" s="2">
        <v>-3.0898201326000851</v>
      </c>
      <c r="C38" s="2">
        <v>-2.7371891579484942</v>
      </c>
      <c r="D38" s="2">
        <v>1.0336733243467844</v>
      </c>
      <c r="E38" s="2">
        <v>1.8233572100644135</v>
      </c>
      <c r="F38" s="2">
        <v>1.9334943028285645</v>
      </c>
      <c r="G38" s="2">
        <v>1.9376626799848085</v>
      </c>
      <c r="H38" s="2">
        <v>2.0318726983848068</v>
      </c>
    </row>
    <row r="39" spans="1:8" x14ac:dyDescent="0.2">
      <c r="A39" s="16">
        <f>DATE(2019,4,22)</f>
        <v>43577</v>
      </c>
      <c r="B39" s="2">
        <v>-2.766139097986009</v>
      </c>
      <c r="C39" s="2">
        <v>-2.727110990447279</v>
      </c>
      <c r="D39" s="2">
        <v>1.062538486203457</v>
      </c>
      <c r="E39" s="2">
        <v>1.868220106785734</v>
      </c>
      <c r="F39" s="2">
        <v>1.9814681377609666</v>
      </c>
      <c r="G39" s="2">
        <v>1.9857543218994245</v>
      </c>
      <c r="H39" s="2">
        <v>2.0826282088822756</v>
      </c>
    </row>
    <row r="40" spans="1:8" x14ac:dyDescent="0.2">
      <c r="A40" s="16">
        <f>DATE(2019,4,23)</f>
        <v>43578</v>
      </c>
      <c r="B40" s="2">
        <v>-1.532751182192893</v>
      </c>
      <c r="C40" s="2">
        <v>-1.3540326553194038</v>
      </c>
      <c r="D40" s="2">
        <v>1.0914118947915608</v>
      </c>
      <c r="E40" s="2">
        <v>1.9131027698902736</v>
      </c>
      <c r="F40" s="2">
        <v>2.0294645510308573</v>
      </c>
      <c r="G40" s="2">
        <v>2.0338686522489047</v>
      </c>
      <c r="H40" s="2">
        <v>2.1334089675867585</v>
      </c>
    </row>
    <row r="41" spans="1:8" x14ac:dyDescent="0.2">
      <c r="A41" s="16">
        <f>DATE(2019,4,24)</f>
        <v>43579</v>
      </c>
      <c r="B41" s="2">
        <v>-2.3002314867180518</v>
      </c>
      <c r="C41" s="2">
        <v>-2.2567587996284888</v>
      </c>
      <c r="D41" s="2">
        <v>1.1202935524671664</v>
      </c>
      <c r="E41" s="2">
        <v>1.9580052080870436</v>
      </c>
      <c r="F41" s="2">
        <v>2.077483553264492</v>
      </c>
      <c r="G41" s="2">
        <v>2.0820056817371091</v>
      </c>
      <c r="H41" s="2">
        <v>2.1842149870579419</v>
      </c>
    </row>
    <row r="42" spans="1:8" x14ac:dyDescent="0.2">
      <c r="A42" s="16">
        <f>DATE(2019,4,25)</f>
        <v>43580</v>
      </c>
      <c r="B42" s="2">
        <v>-0.93742674457031328</v>
      </c>
      <c r="C42" s="2">
        <v>-0.70739480398471777</v>
      </c>
      <c r="D42" s="2">
        <v>1.1491834615870333</v>
      </c>
      <c r="E42" s="2">
        <v>2.0029274300888522</v>
      </c>
      <c r="F42" s="2">
        <v>2.125525155093122</v>
      </c>
      <c r="G42" s="2">
        <v>2.130165421072916</v>
      </c>
      <c r="H42" s="2">
        <v>2.2350462798617299</v>
      </c>
    </row>
    <row r="43" spans="1:8" x14ac:dyDescent="0.2">
      <c r="A43" s="16">
        <f>DATE(2019,4,26)</f>
        <v>43581</v>
      </c>
      <c r="B43" s="2">
        <v>-1.1963377975835021</v>
      </c>
      <c r="C43" s="2">
        <v>-1.0323540028321143</v>
      </c>
      <c r="D43" s="2">
        <v>1.1780816245085868</v>
      </c>
      <c r="E43" s="2">
        <v>2.0478694446123491</v>
      </c>
      <c r="F43" s="2">
        <v>2.1735893671529727</v>
      </c>
      <c r="G43" s="2">
        <v>2.1783478809702661</v>
      </c>
      <c r="H43" s="2">
        <v>2.2859028585702656</v>
      </c>
    </row>
    <row r="44" spans="1:8" x14ac:dyDescent="0.2">
      <c r="A44" s="16">
        <f>DATE(2019,4,29)</f>
        <v>43584</v>
      </c>
      <c r="B44" s="2">
        <v>-1.3062216017845074</v>
      </c>
      <c r="C44" s="2">
        <v>-1.0820146873865011</v>
      </c>
      <c r="D44" s="2">
        <v>1.2069880435899183</v>
      </c>
      <c r="E44" s="2">
        <v>2.0928312603780252</v>
      </c>
      <c r="F44" s="2">
        <v>2.2216762000853096</v>
      </c>
      <c r="G44" s="2">
        <v>2.226553072148163</v>
      </c>
      <c r="H44" s="2">
        <v>2.3367847357619764</v>
      </c>
    </row>
    <row r="45" spans="1:8" x14ac:dyDescent="0.2">
      <c r="A45" s="16">
        <f>DATE(2019,4,30)</f>
        <v>43585</v>
      </c>
      <c r="B45" s="2">
        <v>-1.232402821015921</v>
      </c>
      <c r="C45" s="2">
        <v>-0.91173479199376795</v>
      </c>
      <c r="D45" s="2">
        <v>1.2359027211898077</v>
      </c>
      <c r="E45" s="2">
        <v>2.137812886110213</v>
      </c>
      <c r="F45" s="2">
        <v>2.2697856645363723</v>
      </c>
      <c r="G45" s="2">
        <v>2.2747810053306505</v>
      </c>
      <c r="H45" s="2">
        <v>2.3876919240215289</v>
      </c>
    </row>
    <row r="46" spans="1:8" x14ac:dyDescent="0.2">
      <c r="A46" s="16">
        <f>DATE(2019,5,2)</f>
        <v>43587</v>
      </c>
      <c r="B46" s="2">
        <v>-1.574424209464087</v>
      </c>
      <c r="C46" s="2">
        <v>-1.7608821070362546</v>
      </c>
      <c r="D46" s="2">
        <v>1.2648256596676788</v>
      </c>
      <c r="E46" s="2">
        <v>2.1606706669383691</v>
      </c>
      <c r="F46" s="2">
        <v>2.2957448297867167</v>
      </c>
      <c r="G46" s="2">
        <v>2.3008576416572168</v>
      </c>
      <c r="H46" s="2">
        <v>2.4164253366697253</v>
      </c>
    </row>
    <row r="47" spans="1:8" x14ac:dyDescent="0.2">
      <c r="A47" s="16">
        <f>DATE(2019,5,3)</f>
        <v>43588</v>
      </c>
      <c r="B47" s="2">
        <v>-1.2644254376661834</v>
      </c>
      <c r="C47" s="2">
        <v>-1.2669799125667014</v>
      </c>
      <c r="D47" s="2">
        <v>1.2937568613836881</v>
      </c>
      <c r="E47" s="2">
        <v>2.1835335631898101</v>
      </c>
      <c r="F47" s="2">
        <v>2.3217105842584518</v>
      </c>
      <c r="G47" s="2">
        <v>2.3269409266508001</v>
      </c>
      <c r="H47" s="2">
        <v>2.4451668128750326</v>
      </c>
    </row>
    <row r="48" spans="1:8" x14ac:dyDescent="0.2">
      <c r="A48" s="16">
        <f>DATE(2019,5,6)</f>
        <v>43591</v>
      </c>
      <c r="B48" s="2">
        <v>-2.1888243038080346</v>
      </c>
      <c r="C48" s="2">
        <v>-2.2945724954467783</v>
      </c>
      <c r="D48" s="2">
        <v>1.3226963286985916</v>
      </c>
      <c r="E48" s="2">
        <v>2.2064015760093314</v>
      </c>
      <c r="F48" s="2">
        <v>2.3476829296241508</v>
      </c>
      <c r="G48" s="2">
        <v>2.3530308620065998</v>
      </c>
      <c r="H48" s="2">
        <v>2.4739163549003962</v>
      </c>
    </row>
    <row r="49" spans="1:8" x14ac:dyDescent="0.2">
      <c r="A49" s="16">
        <f>DATE(2019,5,7)</f>
        <v>43592</v>
      </c>
      <c r="B49" s="2">
        <v>-2.48631589013113</v>
      </c>
      <c r="C49" s="2">
        <v>-2.932098860652832</v>
      </c>
      <c r="D49" s="2">
        <v>1.351644063973878</v>
      </c>
      <c r="E49" s="2">
        <v>2.2292747065419505</v>
      </c>
      <c r="F49" s="2">
        <v>2.3736618675567422</v>
      </c>
      <c r="G49" s="2">
        <v>2.3791274494201708</v>
      </c>
      <c r="H49" s="2">
        <v>2.5026739650092944</v>
      </c>
    </row>
    <row r="50" spans="1:8" x14ac:dyDescent="0.2">
      <c r="A50" s="16">
        <f>DATE(2019,5,8)</f>
        <v>43593</v>
      </c>
      <c r="B50" s="2">
        <v>-1.58053883347401</v>
      </c>
      <c r="C50" s="2">
        <v>-1.6899338645966819</v>
      </c>
      <c r="D50" s="2">
        <v>1.3806000695717024</v>
      </c>
      <c r="E50" s="2">
        <v>2.2521529559329956</v>
      </c>
      <c r="F50" s="2">
        <v>2.399647399729643</v>
      </c>
      <c r="G50" s="2">
        <v>2.4052306905876231</v>
      </c>
      <c r="H50" s="2">
        <v>2.5314396454659382</v>
      </c>
    </row>
    <row r="51" spans="1:8" x14ac:dyDescent="0.2">
      <c r="A51" s="16">
        <f>DATE(2019,5,9)</f>
        <v>43594</v>
      </c>
      <c r="B51" s="2">
        <v>-1.6206568182754677</v>
      </c>
      <c r="C51" s="2">
        <v>-2.5010823746218769</v>
      </c>
      <c r="D51" s="2">
        <v>1.4095643478548636</v>
      </c>
      <c r="E51" s="2">
        <v>2.2750363253280392</v>
      </c>
      <c r="F51" s="2">
        <v>2.4256395278166698</v>
      </c>
      <c r="G51" s="2">
        <v>2.4313405872054217</v>
      </c>
      <c r="H51" s="2">
        <v>2.5602133985351383</v>
      </c>
    </row>
    <row r="52" spans="1:8" x14ac:dyDescent="0.2">
      <c r="A52" s="16">
        <f>DATE(2019,5,10)</f>
        <v>43595</v>
      </c>
      <c r="B52" s="2">
        <v>-2.3917714188893768</v>
      </c>
      <c r="C52" s="2">
        <v>-3.066992047503081</v>
      </c>
      <c r="D52" s="2">
        <v>1.4385369011868487</v>
      </c>
      <c r="E52" s="2">
        <v>2.2979248158728982</v>
      </c>
      <c r="F52" s="2">
        <v>2.4516382534920611</v>
      </c>
      <c r="G52" s="2">
        <v>2.457457140970476</v>
      </c>
      <c r="H52" s="2">
        <v>2.5889952264823268</v>
      </c>
    </row>
    <row r="53" spans="1:8" x14ac:dyDescent="0.2">
      <c r="A53" s="16">
        <f>DATE(2019,5,13)</f>
        <v>43598</v>
      </c>
      <c r="B53" s="2">
        <v>-4.7475200326939078</v>
      </c>
      <c r="C53" s="2">
        <v>-5.6698536300427653</v>
      </c>
      <c r="D53" s="2">
        <v>1.4675177319318333</v>
      </c>
      <c r="E53" s="2">
        <v>2.3208184287136557</v>
      </c>
      <c r="F53" s="2">
        <v>2.4776435784304995</v>
      </c>
      <c r="G53" s="2">
        <v>2.4835803535801393</v>
      </c>
      <c r="H53" s="2">
        <v>2.6177851315735801</v>
      </c>
    </row>
    <row r="54" spans="1:8" x14ac:dyDescent="0.2">
      <c r="A54" s="16">
        <f>DATE(2019,5,14)</f>
        <v>43599</v>
      </c>
      <c r="B54" s="2">
        <v>-4.6358313941332385</v>
      </c>
      <c r="C54" s="2">
        <v>-5.2935677638499712</v>
      </c>
      <c r="D54" s="2">
        <v>1.4965068424546812</v>
      </c>
      <c r="E54" s="2">
        <v>2.3437171649966615</v>
      </c>
      <c r="F54" s="2">
        <v>2.5036555043070674</v>
      </c>
      <c r="G54" s="2">
        <v>2.5097102267322091</v>
      </c>
      <c r="H54" s="2">
        <v>2.6465831160756403</v>
      </c>
    </row>
    <row r="55" spans="1:8" x14ac:dyDescent="0.2">
      <c r="A55" s="16">
        <f>DATE(2019,5,15)</f>
        <v>43600</v>
      </c>
      <c r="B55" s="2">
        <v>-4.8992457375564902</v>
      </c>
      <c r="C55" s="2">
        <v>-5.7758800656931513</v>
      </c>
      <c r="D55" s="2">
        <v>1.5255042351208781</v>
      </c>
      <c r="E55" s="2">
        <v>2.3666210258685094</v>
      </c>
      <c r="F55" s="2">
        <v>2.5296740327972689</v>
      </c>
      <c r="G55" s="2">
        <v>2.5358467621248826</v>
      </c>
      <c r="H55" s="2">
        <v>2.6753891822558273</v>
      </c>
    </row>
    <row r="56" spans="1:8" x14ac:dyDescent="0.2">
      <c r="A56" s="16">
        <f>DATE(2019,5,16)</f>
        <v>43601</v>
      </c>
      <c r="B56" s="2">
        <v>-6.7539927386553336</v>
      </c>
      <c r="C56" s="2">
        <v>-7.4202359319579303</v>
      </c>
      <c r="D56" s="2">
        <v>1.5545099122966421</v>
      </c>
      <c r="E56" s="2">
        <v>2.3895300124760155</v>
      </c>
      <c r="F56" s="2">
        <v>2.55569916557703</v>
      </c>
      <c r="G56" s="2">
        <v>2.5619899614568009</v>
      </c>
      <c r="H56" s="2">
        <v>2.7042033323821268</v>
      </c>
    </row>
    <row r="57" spans="1:8" x14ac:dyDescent="0.2">
      <c r="A57" s="16">
        <f>DATE(2019,5,17)</f>
        <v>43602</v>
      </c>
      <c r="B57" s="2">
        <v>-6.8439389282049508</v>
      </c>
      <c r="C57" s="2">
        <v>-7.4528768540485624</v>
      </c>
      <c r="D57" s="2">
        <v>1.5835238763488135</v>
      </c>
      <c r="E57" s="2">
        <v>2.4124441259663287</v>
      </c>
      <c r="F57" s="2">
        <v>2.5817309043227876</v>
      </c>
      <c r="G57" s="2">
        <v>2.5881398264270716</v>
      </c>
      <c r="H57" s="2">
        <v>2.733025568723213</v>
      </c>
    </row>
    <row r="58" spans="1:8" x14ac:dyDescent="0.2">
      <c r="A58" s="16">
        <f>DATE(2019,5,20)</f>
        <v>43605</v>
      </c>
      <c r="B58" s="2">
        <v>-5.0256967249926339</v>
      </c>
      <c r="C58" s="2">
        <v>-5.4439689880388169</v>
      </c>
      <c r="D58" s="2">
        <v>1.6125461296450094</v>
      </c>
      <c r="E58" s="2">
        <v>2.4353633674867758</v>
      </c>
      <c r="F58" s="2">
        <v>2.6077692507112893</v>
      </c>
      <c r="G58" s="2">
        <v>2.6142963587352019</v>
      </c>
      <c r="H58" s="2">
        <v>2.7618558935483151</v>
      </c>
    </row>
    <row r="59" spans="1:8" x14ac:dyDescent="0.2">
      <c r="A59" s="16">
        <f>DATE(2019,5,21)</f>
        <v>43606</v>
      </c>
      <c r="B59" s="2">
        <v>-2.5950844263165518</v>
      </c>
      <c r="C59" s="2">
        <v>-2.8334767929625082</v>
      </c>
      <c r="D59" s="2">
        <v>1.6415766745534019</v>
      </c>
      <c r="E59" s="2">
        <v>2.4582877381849944</v>
      </c>
      <c r="F59" s="2">
        <v>2.6338142064197489</v>
      </c>
      <c r="G59" s="2">
        <v>2.6404595600811209</v>
      </c>
      <c r="H59" s="2">
        <v>2.7906943091273506</v>
      </c>
    </row>
    <row r="60" spans="1:8" x14ac:dyDescent="0.2">
      <c r="A60" s="16">
        <f>DATE(2019,5,22)</f>
        <v>43607</v>
      </c>
      <c r="B60" s="2">
        <v>-2.7027271398994301</v>
      </c>
      <c r="C60" s="2">
        <v>-2.960965611852695</v>
      </c>
      <c r="D60" s="2">
        <v>1.670615513442897</v>
      </c>
      <c r="E60" s="2">
        <v>2.4812172392088661</v>
      </c>
      <c r="F60" s="2">
        <v>2.6598657731258246</v>
      </c>
      <c r="G60" s="2">
        <v>2.666629432165224</v>
      </c>
      <c r="H60" s="2">
        <v>2.8195408177308368</v>
      </c>
    </row>
    <row r="61" spans="1:8" x14ac:dyDescent="0.2">
      <c r="A61" s="16">
        <f>DATE(2019,5,23)</f>
        <v>43608</v>
      </c>
      <c r="B61" s="2">
        <v>-3.0959769749576149</v>
      </c>
      <c r="C61" s="2">
        <v>-3.4243864915533222</v>
      </c>
      <c r="D61" s="2">
        <v>1.6996626486830646</v>
      </c>
      <c r="E61" s="2">
        <v>2.504151871706517</v>
      </c>
      <c r="F61" s="2">
        <v>2.6859239525075962</v>
      </c>
      <c r="G61" s="2">
        <v>2.6928059766883283</v>
      </c>
      <c r="H61" s="2">
        <v>2.8483954216299567</v>
      </c>
    </row>
    <row r="62" spans="1:8" x14ac:dyDescent="0.2">
      <c r="A62" s="16">
        <f>DATE(2019,5,24)</f>
        <v>43609</v>
      </c>
      <c r="B62" s="2">
        <v>-3.3691402384795182</v>
      </c>
      <c r="C62" s="2">
        <v>-3.7146274317435108</v>
      </c>
      <c r="D62" s="2">
        <v>1.7287180826441872</v>
      </c>
      <c r="E62" s="2">
        <v>2.5270916368263396</v>
      </c>
      <c r="F62" s="2">
        <v>2.7119887462435432</v>
      </c>
      <c r="G62" s="2">
        <v>2.7189891953516732</v>
      </c>
      <c r="H62" s="2">
        <v>2.8772581230965155</v>
      </c>
    </row>
    <row r="63" spans="1:8" x14ac:dyDescent="0.2">
      <c r="A63" s="16">
        <f>DATE(2019,5,27)</f>
        <v>43612</v>
      </c>
      <c r="B63" s="2">
        <v>-2.0428860307615149</v>
      </c>
      <c r="C63" s="2">
        <v>-2.443081492268051</v>
      </c>
      <c r="D63" s="2">
        <v>1.7577818176971682</v>
      </c>
      <c r="E63" s="2">
        <v>2.550036535716993</v>
      </c>
      <c r="F63" s="2">
        <v>2.7380601560126117</v>
      </c>
      <c r="G63" s="2">
        <v>2.7451790898569417</v>
      </c>
      <c r="H63" s="2">
        <v>2.9061289244029842</v>
      </c>
    </row>
    <row r="64" spans="1:8" x14ac:dyDescent="0.2">
      <c r="A64" s="16">
        <f>DATE(2019,5,28)</f>
        <v>43613</v>
      </c>
      <c r="B64" s="2">
        <v>-0.45409351033285361</v>
      </c>
      <c r="C64" s="2">
        <v>-0.87118559356802461</v>
      </c>
      <c r="D64" s="2">
        <v>1.7868538562136216</v>
      </c>
      <c r="E64" s="2">
        <v>2.5729865695273801</v>
      </c>
      <c r="F64" s="2">
        <v>2.764138183494147</v>
      </c>
      <c r="G64" s="2">
        <v>2.7713756619062835</v>
      </c>
      <c r="H64" s="2">
        <v>2.9350078278224334</v>
      </c>
    </row>
    <row r="65" spans="1:8" x14ac:dyDescent="0.2">
      <c r="A65" s="16">
        <f>DATE(2019,5,29)</f>
        <v>43614</v>
      </c>
      <c r="B65" s="2">
        <v>-0.27199522257181918</v>
      </c>
      <c r="C65" s="2">
        <v>-0.69246266193193629</v>
      </c>
      <c r="D65" s="2">
        <v>1.8159342005658496</v>
      </c>
      <c r="E65" s="2">
        <v>2.5959417394066486</v>
      </c>
      <c r="F65" s="2">
        <v>2.7902228303678944</v>
      </c>
      <c r="G65" s="2">
        <v>2.7975789132021811</v>
      </c>
      <c r="H65" s="2">
        <v>2.9638948356285777</v>
      </c>
    </row>
    <row r="66" spans="1:8" x14ac:dyDescent="0.2">
      <c r="A66" s="16">
        <f>DATE(2019,5,30)</f>
        <v>43615</v>
      </c>
      <c r="B66" s="2">
        <v>0.75309088438675342</v>
      </c>
      <c r="C66" s="2">
        <v>0.22363248008281378</v>
      </c>
      <c r="D66" s="2">
        <v>1.8450228531267987</v>
      </c>
      <c r="E66" s="2">
        <v>2.6189020465042123</v>
      </c>
      <c r="F66" s="2">
        <v>2.8163140983140877</v>
      </c>
      <c r="G66" s="2">
        <v>2.8237888454476723</v>
      </c>
      <c r="H66" s="2">
        <v>2.9927899500957755</v>
      </c>
    </row>
    <row r="67" spans="1:8" x14ac:dyDescent="0.2">
      <c r="A67" s="16">
        <f>DATE(2019,5,31)</f>
        <v>43616</v>
      </c>
      <c r="B67" s="2">
        <v>0.37413899638047976</v>
      </c>
      <c r="C67" s="2">
        <v>-0.21552881070419083</v>
      </c>
      <c r="D67" s="2">
        <v>1.8741198162701256</v>
      </c>
      <c r="E67" s="2">
        <v>2.6418674919697516</v>
      </c>
      <c r="F67" s="2">
        <v>2.8424119890133381</v>
      </c>
      <c r="G67" s="2">
        <v>2.85000546034615</v>
      </c>
      <c r="H67" s="2">
        <v>3.0216931734990293</v>
      </c>
    </row>
    <row r="68" spans="1:8" x14ac:dyDescent="0.2">
      <c r="A68" s="16">
        <f>DATE(2019,6,3)</f>
        <v>43619</v>
      </c>
      <c r="B68" s="2">
        <v>0.6950406564445899</v>
      </c>
      <c r="C68" s="2">
        <v>-0.22564811358296577</v>
      </c>
      <c r="D68" s="2">
        <v>1.903225092370131</v>
      </c>
      <c r="E68" s="2">
        <v>2.6583839634102491</v>
      </c>
      <c r="F68" s="2">
        <v>2.8620495861838346</v>
      </c>
      <c r="G68" s="2">
        <v>2.869761356801015</v>
      </c>
      <c r="H68" s="2">
        <v>3.0441261430318001</v>
      </c>
    </row>
    <row r="69" spans="1:8" x14ac:dyDescent="0.2">
      <c r="A69" s="16">
        <f>DATE(2019,6,4)</f>
        <v>43620</v>
      </c>
      <c r="B69" s="2">
        <v>1.1131746892139915</v>
      </c>
      <c r="C69" s="2">
        <v>0.14436460753253222</v>
      </c>
      <c r="D69" s="2">
        <v>1.9323386838018264</v>
      </c>
      <c r="E69" s="2">
        <v>2.6749030925754314</v>
      </c>
      <c r="F69" s="2">
        <v>2.8816909331226714</v>
      </c>
      <c r="G69" s="2">
        <v>2.889521048058219</v>
      </c>
      <c r="H69" s="2">
        <v>3.066563997342775</v>
      </c>
    </row>
    <row r="70" spans="1:8" x14ac:dyDescent="0.2">
      <c r="A70" s="16">
        <f>DATE(2019,6,5)</f>
        <v>43621</v>
      </c>
      <c r="B70" s="2">
        <v>0.21230199726907095</v>
      </c>
      <c r="C70" s="2">
        <v>-1.2763793463382522</v>
      </c>
      <c r="D70" s="2">
        <v>1.961460592940889</v>
      </c>
      <c r="E70" s="2">
        <v>2.6914248798930229</v>
      </c>
      <c r="F70" s="2">
        <v>2.9013360305458979</v>
      </c>
      <c r="G70" s="2">
        <v>2.9092845348467344</v>
      </c>
      <c r="H70" s="2">
        <v>3.0890067374956365</v>
      </c>
    </row>
    <row r="71" spans="1:8" x14ac:dyDescent="0.2">
      <c r="A71" s="16">
        <f>DATE(2019,6,6)</f>
        <v>43622</v>
      </c>
      <c r="B71" s="2">
        <v>1.538320485879674</v>
      </c>
      <c r="C71" s="2">
        <v>-3.6044874583329722E-2</v>
      </c>
      <c r="D71" s="2">
        <v>1.9905908221636848</v>
      </c>
      <c r="E71" s="2">
        <v>2.7079493257907483</v>
      </c>
      <c r="F71" s="2">
        <v>2.9209848791696524</v>
      </c>
      <c r="G71" s="2">
        <v>2.9290518178956226</v>
      </c>
      <c r="H71" s="2">
        <v>3.1114543645542669</v>
      </c>
    </row>
    <row r="72" spans="1:8" x14ac:dyDescent="0.2">
      <c r="A72" s="16">
        <f>DATE(2019,6,7)</f>
        <v>43623</v>
      </c>
      <c r="B72" s="2">
        <v>2.1912307496208872</v>
      </c>
      <c r="C72" s="2">
        <v>0.59786157739780688</v>
      </c>
      <c r="D72" s="2">
        <v>2.0197293738472455</v>
      </c>
      <c r="E72" s="2">
        <v>2.7244764306963765</v>
      </c>
      <c r="F72" s="2">
        <v>2.9406374797101842</v>
      </c>
      <c r="G72" s="2">
        <v>2.9488228979340336</v>
      </c>
      <c r="H72" s="2">
        <v>3.1339068795827485</v>
      </c>
    </row>
    <row r="73" spans="1:8" x14ac:dyDescent="0.2">
      <c r="A73" s="16">
        <f>DATE(2019,6,10)</f>
        <v>43626</v>
      </c>
      <c r="B73" s="2">
        <v>1.8345068216230054</v>
      </c>
      <c r="C73" s="2">
        <v>0.23322730689774307</v>
      </c>
      <c r="D73" s="2">
        <v>2.0488762503692692</v>
      </c>
      <c r="E73" s="2">
        <v>2.7410061950378317</v>
      </c>
      <c r="F73" s="2">
        <v>2.9602938328840089</v>
      </c>
      <c r="G73" s="2">
        <v>2.9685977756914061</v>
      </c>
      <c r="H73" s="2">
        <v>3.1563642836455186</v>
      </c>
    </row>
    <row r="74" spans="1:8" x14ac:dyDescent="0.2">
      <c r="A74" s="16">
        <f>DATE(2019,6,11)</f>
        <v>43627</v>
      </c>
      <c r="B74" s="2">
        <v>2.6627287737494454</v>
      </c>
      <c r="C74" s="2">
        <v>1.7689240733485434</v>
      </c>
      <c r="D74" s="2">
        <v>2.0780314541081646</v>
      </c>
      <c r="E74" s="2">
        <v>2.757538619242994</v>
      </c>
      <c r="F74" s="2">
        <v>2.979953939407598</v>
      </c>
      <c r="G74" s="2">
        <v>2.9883764518971345</v>
      </c>
      <c r="H74" s="2">
        <v>3.1788265778071034</v>
      </c>
    </row>
    <row r="75" spans="1:8" x14ac:dyDescent="0.2">
      <c r="A75" s="16">
        <f>DATE(2019,6,12)</f>
        <v>43628</v>
      </c>
      <c r="B75" s="2">
        <v>1.9036077020479603</v>
      </c>
      <c r="C75" s="2">
        <v>1.1116630107600445</v>
      </c>
      <c r="D75" s="2">
        <v>2.1071949874429841</v>
      </c>
      <c r="E75" s="2">
        <v>2.7740737037398988</v>
      </c>
      <c r="F75" s="2">
        <v>2.999617799997667</v>
      </c>
      <c r="G75" s="2">
        <v>3.0081589272808795</v>
      </c>
      <c r="H75" s="2">
        <v>3.2012937631323402</v>
      </c>
    </row>
    <row r="76" spans="1:8" x14ac:dyDescent="0.2">
      <c r="A76" s="16">
        <f>DATE(2019,6,13)</f>
        <v>43629</v>
      </c>
      <c r="B76" s="2">
        <v>2.400996127838706</v>
      </c>
      <c r="C76" s="2">
        <v>1.5773360523818389</v>
      </c>
      <c r="D76" s="2">
        <v>2.1363668527534907</v>
      </c>
      <c r="E76" s="2">
        <v>2.7906114489566258</v>
      </c>
      <c r="F76" s="2">
        <v>3.0192854153710647</v>
      </c>
      <c r="G76" s="2">
        <v>3.0279452025723907</v>
      </c>
      <c r="H76" s="2">
        <v>3.2237658406862661</v>
      </c>
    </row>
    <row r="77" spans="1:8" x14ac:dyDescent="0.2">
      <c r="A77" s="16">
        <f>DATE(2019,6,14)</f>
        <v>43630</v>
      </c>
      <c r="B77" s="2">
        <v>1.8097985336934519</v>
      </c>
      <c r="C77" s="2">
        <v>0.82287209262867922</v>
      </c>
      <c r="D77" s="2">
        <v>2.1655470524201359</v>
      </c>
      <c r="E77" s="2">
        <v>2.8071518553212993</v>
      </c>
      <c r="F77" s="2">
        <v>3.0389567862447509</v>
      </c>
      <c r="G77" s="2">
        <v>3.0477352785015954</v>
      </c>
      <c r="H77" s="2">
        <v>3.2462428115341835</v>
      </c>
    </row>
    <row r="78" spans="1:8" x14ac:dyDescent="0.2">
      <c r="A78" s="16">
        <f>DATE(2019,6,17)</f>
        <v>43633</v>
      </c>
      <c r="B78" s="2">
        <v>1.7684562168117646</v>
      </c>
      <c r="C78" s="2">
        <v>0.39423117465160468</v>
      </c>
      <c r="D78" s="2">
        <v>2.194735588824015</v>
      </c>
      <c r="E78" s="2">
        <v>2.8236949232621544</v>
      </c>
      <c r="F78" s="2">
        <v>3.0586319133358186</v>
      </c>
      <c r="G78" s="2">
        <v>3.0675291557985096</v>
      </c>
      <c r="H78" s="2">
        <v>3.2687246767415972</v>
      </c>
    </row>
    <row r="79" spans="1:8" x14ac:dyDescent="0.2">
      <c r="A79" s="16">
        <f>DATE(2019,6,18)</f>
        <v>43634</v>
      </c>
      <c r="B79" s="2">
        <v>3.0255039982358456</v>
      </c>
      <c r="C79" s="2">
        <v>2.2259278341504318</v>
      </c>
      <c r="D79" s="2">
        <v>2.2239324643469116</v>
      </c>
      <c r="E79" s="2">
        <v>2.8402406532074709</v>
      </c>
      <c r="F79" s="2">
        <v>3.0783107973615387</v>
      </c>
      <c r="G79" s="2">
        <v>3.087326835193327</v>
      </c>
      <c r="H79" s="2">
        <v>3.2912114373742312</v>
      </c>
    </row>
    <row r="80" spans="1:8" x14ac:dyDescent="0.2">
      <c r="A80" s="16">
        <f>DATE(2019,6,19)</f>
        <v>43635</v>
      </c>
      <c r="B80" s="2">
        <v>3.9403509632344846</v>
      </c>
      <c r="C80" s="2">
        <v>3.1504660124085371</v>
      </c>
      <c r="D80" s="2">
        <v>2.25313768137132</v>
      </c>
      <c r="E80" s="2">
        <v>2.8567890455856171</v>
      </c>
      <c r="F80" s="2">
        <v>3.0979934390392705</v>
      </c>
      <c r="G80" s="2">
        <v>3.1071283174163744</v>
      </c>
      <c r="H80" s="2">
        <v>3.3137030944980994</v>
      </c>
    </row>
    <row r="81" spans="1:8" x14ac:dyDescent="0.2">
      <c r="A81" s="16">
        <f>DATE(2019,6,21)</f>
        <v>43637</v>
      </c>
      <c r="B81" s="2">
        <v>4.7882361107529636</v>
      </c>
      <c r="C81" s="2">
        <v>4.908211546906216</v>
      </c>
      <c r="D81" s="2">
        <v>2.2823512422803782</v>
      </c>
      <c r="E81" s="2">
        <v>2.8733401008250059</v>
      </c>
      <c r="F81" s="2">
        <v>3.1176798390865734</v>
      </c>
      <c r="G81" s="2">
        <v>3.1269336031981338</v>
      </c>
      <c r="H81" s="2">
        <v>3.3361996491794166</v>
      </c>
    </row>
    <row r="82" spans="1:8" x14ac:dyDescent="0.2">
      <c r="A82" s="16">
        <f>DATE(2019,6,24)</f>
        <v>43640</v>
      </c>
      <c r="B82" s="2">
        <v>4.7824486789369125</v>
      </c>
      <c r="C82" s="2">
        <v>4.9593119696750732</v>
      </c>
      <c r="D82" s="2">
        <v>2.3115731494579128</v>
      </c>
      <c r="E82" s="2">
        <v>2.8898938193540946</v>
      </c>
      <c r="F82" s="2">
        <v>3.1373699982210508</v>
      </c>
      <c r="G82" s="2">
        <v>3.1467426932691782</v>
      </c>
      <c r="H82" s="2">
        <v>3.3587011024845959</v>
      </c>
    </row>
    <row r="83" spans="1:8" x14ac:dyDescent="0.2">
      <c r="A83" s="16">
        <f>DATE(2019,6,25)</f>
        <v>43641</v>
      </c>
      <c r="B83" s="2">
        <v>3.0202020774171556</v>
      </c>
      <c r="C83" s="2">
        <v>2.9340322233980753</v>
      </c>
      <c r="D83" s="2">
        <v>2.3408034052884608</v>
      </c>
      <c r="E83" s="2">
        <v>2.9064502016014737</v>
      </c>
      <c r="F83" s="2">
        <v>3.1570639171605075</v>
      </c>
      <c r="G83" s="2">
        <v>3.1665555883602758</v>
      </c>
      <c r="H83" s="2">
        <v>3.3812074554803169</v>
      </c>
    </row>
    <row r="84" spans="1:8" x14ac:dyDescent="0.2">
      <c r="A84" s="16">
        <f>DATE(2019,6,26)</f>
        <v>43642</v>
      </c>
      <c r="B84" s="2">
        <v>3.4371997329971431</v>
      </c>
      <c r="C84" s="2">
        <v>3.5466202659608652</v>
      </c>
      <c r="D84" s="2">
        <v>2.370042012157203</v>
      </c>
      <c r="E84" s="2">
        <v>2.9230092479957781</v>
      </c>
      <c r="F84" s="2">
        <v>3.176761596622879</v>
      </c>
      <c r="G84" s="2">
        <v>3.1863722892022879</v>
      </c>
      <c r="H84" s="2">
        <v>3.4037187092335048</v>
      </c>
    </row>
    <row r="85" spans="1:8" x14ac:dyDescent="0.2">
      <c r="A85" s="16">
        <f>DATE(2019,6,27)</f>
        <v>43643</v>
      </c>
      <c r="B85" s="2">
        <v>4.1146845932338083</v>
      </c>
      <c r="C85" s="2">
        <v>3.5829633720315002</v>
      </c>
      <c r="D85" s="2">
        <v>2.399288972450031</v>
      </c>
      <c r="E85" s="2">
        <v>2.9395709589656871</v>
      </c>
      <c r="F85" s="2">
        <v>3.1964630373262359</v>
      </c>
      <c r="G85" s="2">
        <v>3.2061927965262749</v>
      </c>
      <c r="H85" s="2">
        <v>3.4262348648112839</v>
      </c>
    </row>
    <row r="86" spans="1:8" x14ac:dyDescent="0.2">
      <c r="A86" s="16">
        <f>DATE(2019,6,28)</f>
        <v>43644</v>
      </c>
      <c r="B86" s="2">
        <v>4.9052125973497951</v>
      </c>
      <c r="C86" s="2">
        <v>3.8330973191046609</v>
      </c>
      <c r="D86" s="2">
        <v>2.4285442885535025</v>
      </c>
      <c r="E86" s="2">
        <v>2.9561353349399688</v>
      </c>
      <c r="F86" s="2">
        <v>3.2161682399887588</v>
      </c>
      <c r="G86" s="2">
        <v>3.2260171110633622</v>
      </c>
      <c r="H86" s="2">
        <v>3.4487559232810217</v>
      </c>
    </row>
    <row r="87" spans="1:8" x14ac:dyDescent="0.2">
      <c r="A87" s="16">
        <f>DATE(2019,7,1)</f>
        <v>43647</v>
      </c>
      <c r="B87" s="2">
        <v>4.5532276788693871</v>
      </c>
      <c r="C87" s="2">
        <v>4.2161499549053794</v>
      </c>
      <c r="D87" s="2">
        <v>2.4578079628548632</v>
      </c>
      <c r="E87" s="2">
        <v>2.9766353539298018</v>
      </c>
      <c r="F87" s="2">
        <v>3.2398202347081684</v>
      </c>
      <c r="G87" s="2">
        <v>3.2497886436468004</v>
      </c>
      <c r="H87" s="2">
        <v>3.4752339062233522</v>
      </c>
    </row>
    <row r="88" spans="1:8" x14ac:dyDescent="0.2">
      <c r="A88" s="16">
        <f>DATE(2019,7,2)</f>
        <v>43648</v>
      </c>
      <c r="B88" s="2">
        <v>3.7099267402605158</v>
      </c>
      <c r="C88" s="2">
        <v>3.4607913006903912</v>
      </c>
      <c r="D88" s="2">
        <v>2.4870799977420255</v>
      </c>
      <c r="E88" s="2">
        <v>2.9971394547625652</v>
      </c>
      <c r="F88" s="2">
        <v>3.2634776492843631</v>
      </c>
      <c r="G88" s="2">
        <v>3.2735656504873312</v>
      </c>
      <c r="H88" s="2">
        <v>3.5017186662754658</v>
      </c>
    </row>
    <row r="89" spans="1:8" x14ac:dyDescent="0.2">
      <c r="A89" s="16">
        <f>DATE(2019,7,3)</f>
        <v>43649</v>
      </c>
      <c r="B89" s="2">
        <v>5.3995824112875734</v>
      </c>
      <c r="C89" s="2">
        <v>4.939546420759422</v>
      </c>
      <c r="D89" s="2">
        <v>2.5163603956036118</v>
      </c>
      <c r="E89" s="2">
        <v>3.0176476382510975</v>
      </c>
      <c r="F89" s="2">
        <v>3.2871404849593722</v>
      </c>
      <c r="G89" s="2">
        <v>3.2973481328456788</v>
      </c>
      <c r="H89" s="2">
        <v>3.5282102051720439</v>
      </c>
    </row>
    <row r="90" spans="1:8" x14ac:dyDescent="0.2">
      <c r="A90" s="16">
        <f>DATE(2019,7,4)</f>
        <v>43650</v>
      </c>
      <c r="B90" s="2">
        <v>7.4107096900712488</v>
      </c>
      <c r="C90" s="2">
        <v>6.5778245349903166</v>
      </c>
      <c r="D90" s="2">
        <v>2.5456491588288888</v>
      </c>
      <c r="E90" s="2">
        <v>3.0381599052082819</v>
      </c>
      <c r="F90" s="2">
        <v>3.3108087429754018</v>
      </c>
      <c r="G90" s="2">
        <v>3.321136091982746</v>
      </c>
      <c r="H90" s="2">
        <v>3.5547085246481425</v>
      </c>
    </row>
    <row r="91" spans="1:8" x14ac:dyDescent="0.2">
      <c r="A91" s="16">
        <f>DATE(2019,7,5)</f>
        <v>43651</v>
      </c>
      <c r="B91" s="2">
        <v>8.2461298704625143</v>
      </c>
      <c r="C91" s="2">
        <v>7.0439912011428074</v>
      </c>
      <c r="D91" s="2">
        <v>2.5749462898078335</v>
      </c>
      <c r="E91" s="2">
        <v>3.0586762564471792</v>
      </c>
      <c r="F91" s="2">
        <v>3.3344824245750142</v>
      </c>
      <c r="G91" s="2">
        <v>3.344929529159768</v>
      </c>
      <c r="H91" s="2">
        <v>3.5812136264392609</v>
      </c>
    </row>
    <row r="92" spans="1:8" x14ac:dyDescent="0.2">
      <c r="A92" s="16">
        <f>DATE(2019,7,8)</f>
        <v>43654</v>
      </c>
      <c r="B92" s="2">
        <v>9.1128444010080134</v>
      </c>
      <c r="C92" s="2">
        <v>7.4972516425871003</v>
      </c>
      <c r="D92" s="2">
        <v>2.6042517909311114</v>
      </c>
      <c r="E92" s="2">
        <v>3.0791966927810277</v>
      </c>
      <c r="F92" s="2">
        <v>3.3581615310009694</v>
      </c>
      <c r="G92" s="2">
        <v>3.3687284456382249</v>
      </c>
      <c r="H92" s="2">
        <v>3.6077255122813234</v>
      </c>
    </row>
    <row r="93" spans="1:8" x14ac:dyDescent="0.2">
      <c r="A93" s="16">
        <f>DATE(2019,7,9)</f>
        <v>43655</v>
      </c>
      <c r="B93" s="2">
        <v>9.1082144555551636</v>
      </c>
      <c r="C93" s="2">
        <v>7.4972516425871003</v>
      </c>
      <c r="D93" s="2">
        <v>2.633565664590054</v>
      </c>
      <c r="E93" s="2">
        <v>3.0997212150232656</v>
      </c>
      <c r="F93" s="2">
        <v>3.3818460634964298</v>
      </c>
      <c r="G93" s="2">
        <v>3.3925328426799961</v>
      </c>
      <c r="H93" s="2">
        <v>3.634244183910762</v>
      </c>
    </row>
    <row r="94" spans="1:8" x14ac:dyDescent="0.2">
      <c r="A94" s="16">
        <f>DATE(2019,7,10)</f>
        <v>43656</v>
      </c>
      <c r="B94" s="2">
        <v>10.598785990305748</v>
      </c>
      <c r="C94" s="2">
        <v>8.8206178739386196</v>
      </c>
      <c r="D94" s="2">
        <v>2.6628879131766814</v>
      </c>
      <c r="E94" s="2">
        <v>3.1202498239874199</v>
      </c>
      <c r="F94" s="2">
        <v>3.405536023304756</v>
      </c>
      <c r="G94" s="2">
        <v>3.4163427215471391</v>
      </c>
      <c r="H94" s="2">
        <v>3.6607696430644099</v>
      </c>
    </row>
    <row r="95" spans="1:8" x14ac:dyDescent="0.2">
      <c r="A95" s="16">
        <f>DATE(2019,7,11)</f>
        <v>43657</v>
      </c>
      <c r="B95" s="2">
        <v>10.41640272869846</v>
      </c>
      <c r="C95" s="2">
        <v>8.1309627015248243</v>
      </c>
      <c r="D95" s="2">
        <v>2.6922185390837239</v>
      </c>
      <c r="E95" s="2">
        <v>3.1407825204872175</v>
      </c>
      <c r="F95" s="2">
        <v>3.4292314116696199</v>
      </c>
      <c r="G95" s="2">
        <v>3.4401580835020429</v>
      </c>
      <c r="H95" s="2">
        <v>3.6873018914795659</v>
      </c>
    </row>
    <row r="96" spans="1:8" x14ac:dyDescent="0.2">
      <c r="A96" s="16">
        <f>DATE(2019,7,12)</f>
        <v>43658</v>
      </c>
      <c r="B96" s="2">
        <v>9.4987095434328364</v>
      </c>
      <c r="C96" s="2">
        <v>6.8553032242937739</v>
      </c>
      <c r="D96" s="2">
        <v>2.7215575447044893</v>
      </c>
      <c r="E96" s="2">
        <v>3.1613193053365851</v>
      </c>
      <c r="F96" s="2">
        <v>3.4529322298349818</v>
      </c>
      <c r="G96" s="2">
        <v>3.4639789298074102</v>
      </c>
      <c r="H96" s="2">
        <v>3.7138409308939524</v>
      </c>
    </row>
    <row r="97" spans="1:8" x14ac:dyDescent="0.2">
      <c r="A97" s="16">
        <f>DATE(2019,7,15)</f>
        <v>43661</v>
      </c>
      <c r="B97" s="2">
        <v>8.9703187777253603</v>
      </c>
      <c r="C97" s="2">
        <v>6.7490711117556001</v>
      </c>
      <c r="D97" s="2">
        <v>2.7509049324331292</v>
      </c>
      <c r="E97" s="2">
        <v>3.181860179349516</v>
      </c>
      <c r="F97" s="2">
        <v>3.4766384790450466</v>
      </c>
      <c r="G97" s="2">
        <v>3.4878052617261619</v>
      </c>
      <c r="H97" s="2">
        <v>3.740386763045711</v>
      </c>
    </row>
    <row r="98" spans="1:8" x14ac:dyDescent="0.2">
      <c r="A98" s="16">
        <f>DATE(2019,7,16)</f>
        <v>43662</v>
      </c>
      <c r="B98" s="2">
        <v>9.0007370971670433</v>
      </c>
      <c r="C98" s="2">
        <v>6.721016784262468</v>
      </c>
      <c r="D98" s="2">
        <v>2.7802607046643724</v>
      </c>
      <c r="E98" s="2">
        <v>3.2024051433402478</v>
      </c>
      <c r="F98" s="2">
        <v>3.5003501605443521</v>
      </c>
      <c r="G98" s="2">
        <v>3.5116370805216008</v>
      </c>
      <c r="H98" s="2">
        <v>3.766939389673496</v>
      </c>
    </row>
    <row r="99" spans="1:8" x14ac:dyDescent="0.2">
      <c r="A99" s="16">
        <f>DATE(2019,7,17)</f>
        <v>43663</v>
      </c>
      <c r="B99" s="2">
        <v>9.1411588394612497</v>
      </c>
      <c r="C99" s="2">
        <v>6.8034109455069602</v>
      </c>
      <c r="D99" s="2">
        <v>2.8096248637936583</v>
      </c>
      <c r="E99" s="2">
        <v>3.2229541981231291</v>
      </c>
      <c r="F99" s="2">
        <v>3.5240672755777251</v>
      </c>
      <c r="G99" s="2">
        <v>3.5354743874572714</v>
      </c>
      <c r="H99" s="2">
        <v>3.7934988125163605</v>
      </c>
    </row>
    <row r="100" spans="1:8" x14ac:dyDescent="0.2">
      <c r="A100" s="16">
        <f>DATE(2019,7,18)</f>
        <v>43664</v>
      </c>
      <c r="B100" s="2">
        <v>10.304408007117738</v>
      </c>
      <c r="C100" s="2">
        <v>7.6889116504644797</v>
      </c>
      <c r="D100" s="2">
        <v>2.8389974122171147</v>
      </c>
      <c r="E100" s="2">
        <v>3.2435073445127305</v>
      </c>
      <c r="F100" s="2">
        <v>3.5477898253902569</v>
      </c>
      <c r="G100" s="2">
        <v>3.5593171837970061</v>
      </c>
      <c r="H100" s="2">
        <v>3.820065033313802</v>
      </c>
    </row>
    <row r="101" spans="1:8" x14ac:dyDescent="0.2">
      <c r="A101" s="16">
        <f>DATE(2019,7,19)</f>
        <v>43665</v>
      </c>
      <c r="B101" s="2">
        <v>8.8308786120127269</v>
      </c>
      <c r="C101" s="2">
        <v>6.3883549859677036</v>
      </c>
      <c r="D101" s="2">
        <v>2.8683783523315354</v>
      </c>
      <c r="E101" s="2">
        <v>3.2640645833237114</v>
      </c>
      <c r="F101" s="2">
        <v>3.5715178112273316</v>
      </c>
      <c r="G101" s="2">
        <v>3.5831654708049498</v>
      </c>
      <c r="H101" s="2">
        <v>3.8466380538057838</v>
      </c>
    </row>
    <row r="102" spans="1:8" x14ac:dyDescent="0.2">
      <c r="A102" s="16">
        <f>DATE(2019,7,22)</f>
        <v>43668</v>
      </c>
      <c r="B102" s="2">
        <v>9.0842660978823542</v>
      </c>
      <c r="C102" s="2">
        <v>6.900007095852656</v>
      </c>
      <c r="D102" s="2">
        <v>2.8977676865344248</v>
      </c>
      <c r="E102" s="2">
        <v>3.2846259153709534</v>
      </c>
      <c r="F102" s="2">
        <v>3.5952512343345955</v>
      </c>
      <c r="G102" s="2">
        <v>3.6070192497455134</v>
      </c>
      <c r="H102" s="2">
        <v>3.8732178757327151</v>
      </c>
    </row>
    <row r="103" spans="1:8" x14ac:dyDescent="0.2">
      <c r="A103" s="16">
        <f>DATE(2019,7,23)</f>
        <v>43669</v>
      </c>
      <c r="B103" s="2">
        <v>8.7883928815503776</v>
      </c>
      <c r="C103" s="2">
        <v>6.6478677991236301</v>
      </c>
      <c r="D103" s="2">
        <v>2.9271654172239536</v>
      </c>
      <c r="E103" s="2">
        <v>3.3051913414694711</v>
      </c>
      <c r="F103" s="2">
        <v>3.6189900959580079</v>
      </c>
      <c r="G103" s="2">
        <v>3.6308785218834405</v>
      </c>
      <c r="H103" s="2">
        <v>3.8998045008354465</v>
      </c>
    </row>
    <row r="104" spans="1:8" x14ac:dyDescent="0.2">
      <c r="A104" s="16">
        <f>DATE(2019,7,24)</f>
        <v>43670</v>
      </c>
      <c r="B104" s="2">
        <v>8.9820765875304076</v>
      </c>
      <c r="C104" s="2">
        <v>7.0749147212204377</v>
      </c>
      <c r="D104" s="2">
        <v>2.9565715467989806</v>
      </c>
      <c r="E104" s="2">
        <v>3.325760862434457</v>
      </c>
      <c r="F104" s="2">
        <v>3.6427343973438164</v>
      </c>
      <c r="G104" s="2">
        <v>3.6547432884837194</v>
      </c>
      <c r="H104" s="2">
        <v>3.9263979308552521</v>
      </c>
    </row>
    <row r="105" spans="1:8" x14ac:dyDescent="0.2">
      <c r="A105" s="16">
        <f>DATE(2019,7,25)</f>
        <v>43671</v>
      </c>
      <c r="B105" s="2">
        <v>7.4680773880606344</v>
      </c>
      <c r="C105" s="2">
        <v>5.5683726536123856</v>
      </c>
      <c r="D105" s="2">
        <v>2.9859860776590752</v>
      </c>
      <c r="E105" s="2">
        <v>3.3463344790812588</v>
      </c>
      <c r="F105" s="2">
        <v>3.666484139738535</v>
      </c>
      <c r="G105" s="2">
        <v>3.6786135508116491</v>
      </c>
      <c r="H105" s="2">
        <v>3.9529981675338721</v>
      </c>
    </row>
    <row r="106" spans="1:8" x14ac:dyDescent="0.2">
      <c r="A106" s="16">
        <f>DATE(2019,7,26)</f>
        <v>43672</v>
      </c>
      <c r="B106" s="2">
        <v>7.7577972802307604</v>
      </c>
      <c r="C106" s="2">
        <v>5.7373876361452636</v>
      </c>
      <c r="D106" s="2">
        <v>3.0154090122044508</v>
      </c>
      <c r="E106" s="2">
        <v>3.3669121922253575</v>
      </c>
      <c r="F106" s="2">
        <v>3.6902393243889664</v>
      </c>
      <c r="G106" s="2">
        <v>3.7024893101328171</v>
      </c>
      <c r="H106" s="2">
        <v>3.9796052126134907</v>
      </c>
    </row>
    <row r="107" spans="1:8" x14ac:dyDescent="0.2">
      <c r="A107" s="16">
        <f>DATE(2019,7,29)</f>
        <v>43675</v>
      </c>
      <c r="B107" s="2">
        <v>8.3167330204227063</v>
      </c>
      <c r="C107" s="2">
        <v>6.4199263882419144</v>
      </c>
      <c r="D107" s="2">
        <v>3.0448403528360313</v>
      </c>
      <c r="E107" s="2">
        <v>3.3874940026824558</v>
      </c>
      <c r="F107" s="2">
        <v>3.7139999525422018</v>
      </c>
      <c r="G107" s="2">
        <v>3.726370567713122</v>
      </c>
      <c r="H107" s="2">
        <v>4.006219067836736</v>
      </c>
    </row>
    <row r="108" spans="1:8" x14ac:dyDescent="0.2">
      <c r="A108" s="16">
        <f>DATE(2019,7,30)</f>
        <v>43676</v>
      </c>
      <c r="B108" s="2">
        <v>7.9745005402365843</v>
      </c>
      <c r="C108" s="2">
        <v>5.8544486368250492</v>
      </c>
      <c r="D108" s="2">
        <v>3.0742801019554289</v>
      </c>
      <c r="E108" s="2">
        <v>3.4080799112683691</v>
      </c>
      <c r="F108" s="2">
        <v>3.7377660254456209</v>
      </c>
      <c r="G108" s="2">
        <v>3.7502573248187292</v>
      </c>
      <c r="H108" s="2">
        <v>4.0328397349466805</v>
      </c>
    </row>
    <row r="109" spans="1:8" x14ac:dyDescent="0.2">
      <c r="A109" s="16">
        <f>DATE(2019,7,31)</f>
        <v>43677</v>
      </c>
      <c r="B109" s="2">
        <v>7.2726521752423556</v>
      </c>
      <c r="C109" s="2">
        <v>4.7020101830627548</v>
      </c>
      <c r="D109" s="2">
        <v>3.1037282619649442</v>
      </c>
      <c r="E109" s="2">
        <v>3.4286699187990881</v>
      </c>
      <c r="F109" s="2">
        <v>3.7615375443469161</v>
      </c>
      <c r="G109" s="2">
        <v>3.7741495827160909</v>
      </c>
      <c r="H109" s="2">
        <v>4.0594672156868405</v>
      </c>
    </row>
    <row r="110" spans="1:8" x14ac:dyDescent="0.2">
      <c r="A110" s="16">
        <f>DATE(2019,8,1)</f>
        <v>43678</v>
      </c>
      <c r="B110" s="2">
        <v>7.8128781510587766</v>
      </c>
      <c r="C110" s="2">
        <v>5.0247275038333594</v>
      </c>
      <c r="D110" s="2">
        <v>3.133184835267544</v>
      </c>
      <c r="E110" s="2">
        <v>3.4504077899469192</v>
      </c>
      <c r="F110" s="2">
        <v>3.786461989817802</v>
      </c>
      <c r="G110" s="2">
        <v>3.7991949627735222</v>
      </c>
      <c r="H110" s="2">
        <v>4.0872523167098107</v>
      </c>
    </row>
    <row r="111" spans="1:8" x14ac:dyDescent="0.2">
      <c r="A111" s="16">
        <f>DATE(2019,8,2)</f>
        <v>43679</v>
      </c>
      <c r="B111" s="2">
        <v>8.3561403297063528</v>
      </c>
      <c r="C111" s="2">
        <v>5.5880147963953464</v>
      </c>
      <c r="D111" s="2">
        <v>3.1607215504774855</v>
      </c>
      <c r="E111" s="2">
        <v>3.4721502297993645</v>
      </c>
      <c r="F111" s="2">
        <v>3.8113924223624811</v>
      </c>
      <c r="G111" s="2">
        <v>3.824246387410124</v>
      </c>
      <c r="H111" s="2">
        <v>4.1150448366813697</v>
      </c>
    </row>
    <row r="112" spans="1:8" x14ac:dyDescent="0.2">
      <c r="A112" s="16">
        <f>DATE(2019,8,5)</f>
        <v>43682</v>
      </c>
      <c r="B112" s="2">
        <v>6.2293066329492719</v>
      </c>
      <c r="C112" s="2">
        <v>2.9389684687047612</v>
      </c>
      <c r="D112" s="2">
        <v>3.1882656180317381</v>
      </c>
      <c r="E112" s="2">
        <v>3.4938972393166345</v>
      </c>
      <c r="F112" s="2">
        <v>3.8363288434191118</v>
      </c>
      <c r="G112" s="2">
        <v>3.8493038580847072</v>
      </c>
      <c r="H112" s="2">
        <v>4.1428447775824884</v>
      </c>
    </row>
    <row r="113" spans="1:8" x14ac:dyDescent="0.2">
      <c r="A113" s="16">
        <f>DATE(2019,8,6)</f>
        <v>43683</v>
      </c>
      <c r="B113" s="2">
        <v>8.1399049897197049</v>
      </c>
      <c r="C113" s="2">
        <v>5.063549016401736</v>
      </c>
      <c r="D113" s="2">
        <v>3.2158170398933761</v>
      </c>
      <c r="E113" s="2">
        <v>3.5156488194591384</v>
      </c>
      <c r="F113" s="2">
        <v>3.8612712544261458</v>
      </c>
      <c r="G113" s="2">
        <v>3.8743673762564379</v>
      </c>
      <c r="H113" s="2">
        <v>4.1706521413946041</v>
      </c>
    </row>
    <row r="114" spans="1:8" x14ac:dyDescent="0.2">
      <c r="A114" s="16">
        <f>DATE(2019,8,7)</f>
        <v>43684</v>
      </c>
      <c r="B114" s="2">
        <v>8.523472750396266</v>
      </c>
      <c r="C114" s="2">
        <v>5.6997899010591713</v>
      </c>
      <c r="D114" s="2">
        <v>3.2433758180260286</v>
      </c>
      <c r="E114" s="2">
        <v>3.5374049711875521</v>
      </c>
      <c r="F114" s="2">
        <v>3.8862196568224761</v>
      </c>
      <c r="G114" s="2">
        <v>3.8994369433849041</v>
      </c>
      <c r="H114" s="2">
        <v>4.1984669300997757</v>
      </c>
    </row>
    <row r="115" spans="1:8" x14ac:dyDescent="0.2">
      <c r="A115" s="16">
        <f>DATE(2019,8,8)</f>
        <v>43685</v>
      </c>
      <c r="B115" s="2">
        <v>10.256954584421797</v>
      </c>
      <c r="C115" s="2">
        <v>7.0704823842888009</v>
      </c>
      <c r="D115" s="2">
        <v>3.2709419543938134</v>
      </c>
      <c r="E115" s="2">
        <v>3.5591656954626405</v>
      </c>
      <c r="F115" s="2">
        <v>3.9111740520472389</v>
      </c>
      <c r="G115" s="2">
        <v>3.9245125609299381</v>
      </c>
      <c r="H115" s="2">
        <v>4.2262891456804841</v>
      </c>
    </row>
    <row r="116" spans="1:8" x14ac:dyDescent="0.2">
      <c r="A116" s="16">
        <f>DATE(2019,8,9)</f>
        <v>43686</v>
      </c>
      <c r="B116" s="2">
        <v>10.185035629294935</v>
      </c>
      <c r="C116" s="2">
        <v>6.9480326491492272</v>
      </c>
      <c r="D116" s="2">
        <v>3.2985154509614034</v>
      </c>
      <c r="E116" s="2">
        <v>3.5809309932454569</v>
      </c>
      <c r="F116" s="2">
        <v>3.9361344415400179</v>
      </c>
      <c r="G116" s="2">
        <v>3.9495942303518379</v>
      </c>
      <c r="H116" s="2">
        <v>4.2541187901198318</v>
      </c>
    </row>
    <row r="117" spans="1:8" x14ac:dyDescent="0.2">
      <c r="A117" s="16">
        <f>DATE(2019,8,12)</f>
        <v>43689</v>
      </c>
      <c r="B117" s="2">
        <v>8.2524204042540674</v>
      </c>
      <c r="C117" s="2">
        <v>4.8080263348687646</v>
      </c>
      <c r="D117" s="2">
        <v>3.3260963096939822</v>
      </c>
      <c r="E117" s="2">
        <v>3.6027008654972104</v>
      </c>
      <c r="F117" s="2">
        <v>3.9611008267406378</v>
      </c>
      <c r="G117" s="2">
        <v>3.9746819531111255</v>
      </c>
      <c r="H117" s="2">
        <v>4.2819558654013878</v>
      </c>
    </row>
    <row r="118" spans="1:8" x14ac:dyDescent="0.2">
      <c r="A118" s="16">
        <f>DATE(2019,8,13)</f>
        <v>43690</v>
      </c>
      <c r="B118" s="2">
        <v>9.1394173326230224</v>
      </c>
      <c r="C118" s="2">
        <v>6.2315674944133592</v>
      </c>
      <c r="D118" s="2">
        <v>3.3536845325572662</v>
      </c>
      <c r="E118" s="2">
        <v>3.6244753131793539</v>
      </c>
      <c r="F118" s="2">
        <v>3.9860732090893691</v>
      </c>
      <c r="G118" s="2">
        <v>3.9997757306688086</v>
      </c>
      <c r="H118" s="2">
        <v>4.3098003735092982</v>
      </c>
    </row>
    <row r="119" spans="1:8" x14ac:dyDescent="0.2">
      <c r="A119" s="16">
        <f>DATE(2019,8,14)</f>
        <v>43691</v>
      </c>
      <c r="B119" s="2">
        <v>6.6741754343327084</v>
      </c>
      <c r="C119" s="2">
        <v>3.1037773588825646</v>
      </c>
      <c r="D119" s="2">
        <v>3.3812801215174826</v>
      </c>
      <c r="E119" s="2">
        <v>3.6462543372534961</v>
      </c>
      <c r="F119" s="2">
        <v>4.0110515900267707</v>
      </c>
      <c r="G119" s="2">
        <v>4.0248755644861633</v>
      </c>
      <c r="H119" s="2">
        <v>4.3376523164281977</v>
      </c>
    </row>
    <row r="120" spans="1:8" x14ac:dyDescent="0.2">
      <c r="A120" s="16">
        <f>DATE(2019,8,15)</f>
        <v>43692</v>
      </c>
      <c r="B120" s="2">
        <v>5.3903260385775198</v>
      </c>
      <c r="C120" s="2">
        <v>1.8685848093221491</v>
      </c>
      <c r="D120" s="2">
        <v>3.4088830785413688</v>
      </c>
      <c r="E120" s="2">
        <v>3.6680379386814899</v>
      </c>
      <c r="F120" s="2">
        <v>4.0360359709937343</v>
      </c>
      <c r="G120" s="2">
        <v>4.0499814560248204</v>
      </c>
      <c r="H120" s="2">
        <v>4.3655116961432761</v>
      </c>
    </row>
    <row r="121" spans="1:8" x14ac:dyDescent="0.2">
      <c r="A121" s="16">
        <f>DATE(2019,8,16)</f>
        <v>43693</v>
      </c>
      <c r="B121" s="2">
        <v>6.4906874592967068</v>
      </c>
      <c r="C121" s="2">
        <v>2.6387110640797129</v>
      </c>
      <c r="D121" s="2">
        <v>3.4364934055962415</v>
      </c>
      <c r="E121" s="2">
        <v>3.6898261184253434</v>
      </c>
      <c r="F121" s="2">
        <v>4.0610263534315294</v>
      </c>
      <c r="G121" s="2">
        <v>4.0750934067467881</v>
      </c>
      <c r="H121" s="2">
        <v>4.3933785146402338</v>
      </c>
    </row>
    <row r="122" spans="1:8" x14ac:dyDescent="0.2">
      <c r="A122" s="16">
        <f>DATE(2019,8,19)</f>
        <v>43696</v>
      </c>
      <c r="B122" s="2">
        <v>5.9982209891963123</v>
      </c>
      <c r="C122" s="2">
        <v>2.2920323858828029</v>
      </c>
      <c r="D122" s="2">
        <v>3.4641111046498811</v>
      </c>
      <c r="E122" s="2">
        <v>3.7116188774473091</v>
      </c>
      <c r="F122" s="2">
        <v>4.0860227387817583</v>
      </c>
      <c r="G122" s="2">
        <v>4.1002114181144078</v>
      </c>
      <c r="H122" s="2">
        <v>4.4212527739053264</v>
      </c>
    </row>
    <row r="123" spans="1:8" x14ac:dyDescent="0.2">
      <c r="A123" s="16">
        <f>DATE(2019,8,20)</f>
        <v>43697</v>
      </c>
      <c r="B123" s="2">
        <v>6.133784103321549</v>
      </c>
      <c r="C123" s="2">
        <v>2.0386178924495457</v>
      </c>
      <c r="D123" s="2">
        <v>3.4917361776706461</v>
      </c>
      <c r="E123" s="2">
        <v>3.7334162167098168</v>
      </c>
      <c r="F123" s="2">
        <v>4.1110251284863786</v>
      </c>
      <c r="G123" s="2">
        <v>4.1253354915904206</v>
      </c>
      <c r="H123" s="2">
        <v>4.4491344759253204</v>
      </c>
    </row>
    <row r="124" spans="1:8" x14ac:dyDescent="0.2">
      <c r="A124" s="16">
        <f>DATE(2019,8,21)</f>
        <v>43698</v>
      </c>
      <c r="B124" s="2">
        <v>8.6252893320111212</v>
      </c>
      <c r="C124" s="2">
        <v>4.0744591469140001</v>
      </c>
      <c r="D124" s="2">
        <v>3.5193686266273616</v>
      </c>
      <c r="E124" s="2">
        <v>3.75521813717552</v>
      </c>
      <c r="F124" s="2">
        <v>4.1360335239877033</v>
      </c>
      <c r="G124" s="2">
        <v>4.1504656286378561</v>
      </c>
      <c r="H124" s="2">
        <v>4.4770236226875149</v>
      </c>
    </row>
    <row r="125" spans="1:8" x14ac:dyDescent="0.2">
      <c r="A125" s="16">
        <f>DATE(2019,8,22)</f>
        <v>43699</v>
      </c>
      <c r="B125" s="2">
        <v>7.5164173960560632</v>
      </c>
      <c r="C125" s="2">
        <v>2.8500440662732496</v>
      </c>
      <c r="D125" s="2">
        <v>3.5470084534894974</v>
      </c>
      <c r="E125" s="2">
        <v>3.7770246398072471</v>
      </c>
      <c r="F125" s="2">
        <v>4.1610479267283562</v>
      </c>
      <c r="G125" s="2">
        <v>4.1756018307201437</v>
      </c>
      <c r="H125" s="2">
        <v>4.5049202161797419</v>
      </c>
    </row>
    <row r="126" spans="1:8" x14ac:dyDescent="0.2">
      <c r="A126" s="16">
        <f>DATE(2019,8,23)</f>
        <v>43700</v>
      </c>
      <c r="B126" s="2">
        <v>5.1324458168847675</v>
      </c>
      <c r="C126" s="2">
        <v>0.43972690222844335</v>
      </c>
      <c r="D126" s="2">
        <v>3.5746556602268775</v>
      </c>
      <c r="E126" s="2">
        <v>3.7988357255680505</v>
      </c>
      <c r="F126" s="2">
        <v>4.1860683381513386</v>
      </c>
      <c r="G126" s="2">
        <v>4.2007440993010237</v>
      </c>
      <c r="H126" s="2">
        <v>4.5328242583903888</v>
      </c>
    </row>
    <row r="127" spans="1:8" x14ac:dyDescent="0.2">
      <c r="A127" s="16">
        <f>DATE(2019,8,26)</f>
        <v>43703</v>
      </c>
      <c r="B127" s="2">
        <v>4.8902673023014431</v>
      </c>
      <c r="C127" s="2">
        <v>-0.83329991083903598</v>
      </c>
      <c r="D127" s="2">
        <v>3.6023102488099701</v>
      </c>
      <c r="E127" s="2">
        <v>3.8206513954211818</v>
      </c>
      <c r="F127" s="2">
        <v>4.2110947596999848</v>
      </c>
      <c r="G127" s="2">
        <v>4.2258924358446359</v>
      </c>
      <c r="H127" s="2">
        <v>4.5607357513083313</v>
      </c>
    </row>
    <row r="128" spans="1:8" x14ac:dyDescent="0.2">
      <c r="A128" s="16">
        <f>DATE(2019,8,27)</f>
        <v>43704</v>
      </c>
      <c r="B128" s="2">
        <v>4.9052125973498173</v>
      </c>
      <c r="C128" s="2">
        <v>3.7320071287649803E-2</v>
      </c>
      <c r="D128" s="2">
        <v>3.6299722212097318</v>
      </c>
      <c r="E128" s="2">
        <v>3.8424716503300926</v>
      </c>
      <c r="F128" s="2">
        <v>4.2361271928179844</v>
      </c>
      <c r="G128" s="2">
        <v>4.2510468418154534</v>
      </c>
      <c r="H128" s="2">
        <v>4.5886546969230002</v>
      </c>
    </row>
    <row r="129" spans="1:8" x14ac:dyDescent="0.2">
      <c r="A129" s="16">
        <f>DATE(2019,8,28)</f>
        <v>43705</v>
      </c>
      <c r="B129" s="2">
        <v>6.0026890976500491</v>
      </c>
      <c r="C129" s="2">
        <v>0.980698252466361</v>
      </c>
      <c r="D129" s="2">
        <v>3.6576415793976746</v>
      </c>
      <c r="E129" s="2">
        <v>3.8642964912584121</v>
      </c>
      <c r="F129" s="2">
        <v>4.2611656389493824</v>
      </c>
      <c r="G129" s="2">
        <v>4.2762073186783045</v>
      </c>
      <c r="H129" s="2">
        <v>4.6165810972243371</v>
      </c>
    </row>
    <row r="130" spans="1:8" x14ac:dyDescent="0.2">
      <c r="A130" s="16">
        <f>DATE(2019,8,29)</f>
        <v>43706</v>
      </c>
      <c r="B130" s="2">
        <v>8.5825362186806586</v>
      </c>
      <c r="C130" s="2">
        <v>3.3777595410937611</v>
      </c>
      <c r="D130" s="2">
        <v>3.6853183253457988</v>
      </c>
      <c r="E130" s="2">
        <v>3.8861259191700142</v>
      </c>
      <c r="F130" s="2">
        <v>4.2862100995385344</v>
      </c>
      <c r="G130" s="2">
        <v>4.3013738678983726</v>
      </c>
      <c r="H130" s="2">
        <v>4.6445149542028608</v>
      </c>
    </row>
    <row r="131" spans="1:8" x14ac:dyDescent="0.2">
      <c r="A131" s="16">
        <f>DATE(2019,8,30)</f>
        <v>43707</v>
      </c>
      <c r="B131" s="2">
        <v>9.9810858284582249</v>
      </c>
      <c r="C131" s="2">
        <v>4.0052591580205688</v>
      </c>
      <c r="D131" s="2">
        <v>3.7130024610266381</v>
      </c>
      <c r="E131" s="2">
        <v>3.9079599350289711</v>
      </c>
      <c r="F131" s="2">
        <v>4.3112605760301959</v>
      </c>
      <c r="G131" s="2">
        <v>4.3265464909411744</v>
      </c>
      <c r="H131" s="2">
        <v>4.6724562698495564</v>
      </c>
    </row>
    <row r="132" spans="1:8" x14ac:dyDescent="0.2">
      <c r="A132" s="16">
        <f>DATE(2019,9,2)</f>
        <v>43710</v>
      </c>
      <c r="B132" s="2">
        <v>9.7759503956932559</v>
      </c>
      <c r="C132" s="2">
        <v>3.4819451685985436</v>
      </c>
      <c r="D132" s="2">
        <v>3.7406939884132795</v>
      </c>
      <c r="E132" s="2">
        <v>3.9216582212812545</v>
      </c>
      <c r="F132" s="2">
        <v>4.3281449107205772</v>
      </c>
      <c r="G132" s="2">
        <v>4.3435518232803227</v>
      </c>
      <c r="H132" s="2">
        <v>4.6922043697567029</v>
      </c>
    </row>
    <row r="133" spans="1:8" x14ac:dyDescent="0.2">
      <c r="A133" s="16">
        <f>DATE(2019,9,3)</f>
        <v>43711</v>
      </c>
      <c r="B133" s="2">
        <v>8.827582062704753</v>
      </c>
      <c r="C133" s="2">
        <v>2.5102144284394168</v>
      </c>
      <c r="D133" s="2">
        <v>3.7683929094793012</v>
      </c>
      <c r="E133" s="2">
        <v>3.9353583133917791</v>
      </c>
      <c r="F133" s="2">
        <v>4.3450319783925995</v>
      </c>
      <c r="G133" s="2">
        <v>4.3605599275057916</v>
      </c>
      <c r="H133" s="2">
        <v>4.7119561954525047</v>
      </c>
    </row>
    <row r="134" spans="1:8" x14ac:dyDescent="0.2">
      <c r="A134" s="16">
        <f>DATE(2019,9,4)</f>
        <v>43712</v>
      </c>
      <c r="B134" s="2">
        <v>9.8031917844784608</v>
      </c>
      <c r="C134" s="2">
        <v>4.0734204786307515</v>
      </c>
      <c r="D134" s="2">
        <v>3.7960992261988569</v>
      </c>
      <c r="E134" s="2">
        <v>3.9490602115986206</v>
      </c>
      <c r="F134" s="2">
        <v>4.3619217794885978</v>
      </c>
      <c r="G134" s="2">
        <v>4.3775708040694195</v>
      </c>
      <c r="H134" s="2">
        <v>4.7317117476398884</v>
      </c>
    </row>
    <row r="135" spans="1:8" x14ac:dyDescent="0.2">
      <c r="A135" s="16">
        <f>DATE(2019,9,5)</f>
        <v>43713</v>
      </c>
      <c r="B135" s="2">
        <v>10.36566682947706</v>
      </c>
      <c r="C135" s="2">
        <v>5.1451101862507675</v>
      </c>
      <c r="D135" s="2">
        <v>3.8238129405465671</v>
      </c>
      <c r="E135" s="2">
        <v>3.9627639161398776</v>
      </c>
      <c r="F135" s="2">
        <v>4.3788143144510405</v>
      </c>
      <c r="G135" s="2">
        <v>4.3945844534230893</v>
      </c>
      <c r="H135" s="2">
        <v>4.751471027021914</v>
      </c>
    </row>
    <row r="136" spans="1:8" x14ac:dyDescent="0.2">
      <c r="A136" s="16">
        <f>DATE(2019,9,6)</f>
        <v>43714</v>
      </c>
      <c r="B136" s="2">
        <v>10.451841513308269</v>
      </c>
      <c r="C136" s="2">
        <v>5.8571944232769235</v>
      </c>
      <c r="D136" s="2">
        <v>3.8515340544976295</v>
      </c>
      <c r="E136" s="2">
        <v>3.9764694272536705</v>
      </c>
      <c r="F136" s="2">
        <v>4.3957095837224403</v>
      </c>
      <c r="G136" s="2">
        <v>4.411600876018773</v>
      </c>
      <c r="H136" s="2">
        <v>4.7712340343017745</v>
      </c>
    </row>
    <row r="137" spans="1:8" x14ac:dyDescent="0.2">
      <c r="A137" s="16">
        <f>DATE(2019,9,9)</f>
        <v>43717</v>
      </c>
      <c r="B137" s="2">
        <v>9.7698815082265966</v>
      </c>
      <c r="C137" s="2">
        <v>6.1093131523171529</v>
      </c>
      <c r="D137" s="2">
        <v>3.8792625700277306</v>
      </c>
      <c r="E137" s="2">
        <v>3.9901767451781645</v>
      </c>
      <c r="F137" s="2">
        <v>4.4126075877453985</v>
      </c>
      <c r="G137" s="2">
        <v>4.428620072308509</v>
      </c>
      <c r="H137" s="2">
        <v>4.7910007701827961</v>
      </c>
    </row>
    <row r="138" spans="1:8" x14ac:dyDescent="0.2">
      <c r="A138" s="16">
        <f>DATE(2019,9,10)</f>
        <v>43718</v>
      </c>
      <c r="B138" s="2">
        <v>9.5713954652077096</v>
      </c>
      <c r="C138" s="2">
        <v>5.9559913163218514</v>
      </c>
      <c r="D138" s="2">
        <v>3.9069984891131115</v>
      </c>
      <c r="E138" s="2">
        <v>4.0038858701515689</v>
      </c>
      <c r="F138" s="2">
        <v>4.4295083269625612</v>
      </c>
      <c r="G138" s="2">
        <v>4.4456420427444021</v>
      </c>
      <c r="H138" s="2">
        <v>4.8107712353684384</v>
      </c>
    </row>
    <row r="139" spans="1:8" x14ac:dyDescent="0.2">
      <c r="A139" s="16">
        <f>DATE(2019,9,11)</f>
        <v>43719</v>
      </c>
      <c r="B139" s="2">
        <v>11.267091878136348</v>
      </c>
      <c r="C139" s="2">
        <v>6.3818453124695251</v>
      </c>
      <c r="D139" s="2">
        <v>3.9347418137305472</v>
      </c>
      <c r="E139" s="2">
        <v>4.0175968024120934</v>
      </c>
      <c r="F139" s="2">
        <v>4.4464118018166632</v>
      </c>
      <c r="G139" s="2">
        <v>4.4626667877786463</v>
      </c>
      <c r="H139" s="2">
        <v>4.8305454305623385</v>
      </c>
    </row>
    <row r="140" spans="1:8" x14ac:dyDescent="0.2">
      <c r="A140" s="16">
        <f>DATE(2019,9,12)</f>
        <v>43720</v>
      </c>
      <c r="B140" s="2">
        <v>11.94572015195372</v>
      </c>
      <c r="C140" s="2">
        <v>7.3334197176262661</v>
      </c>
      <c r="D140" s="2">
        <v>3.9624925458573208</v>
      </c>
      <c r="E140" s="2">
        <v>4.0313095421979694</v>
      </c>
      <c r="F140" s="2">
        <v>4.4633180127504612</v>
      </c>
      <c r="G140" s="2">
        <v>4.4796943078635021</v>
      </c>
      <c r="H140" s="2">
        <v>4.8503233564681558</v>
      </c>
    </row>
    <row r="141" spans="1:8" x14ac:dyDescent="0.2">
      <c r="A141" s="16">
        <f>DATE(2019,9,13)</f>
        <v>43721</v>
      </c>
      <c r="B141" s="2">
        <v>10.900998995168164</v>
      </c>
      <c r="C141" s="2">
        <v>6.4390029195834808</v>
      </c>
      <c r="D141" s="2">
        <v>3.9902506874712311</v>
      </c>
      <c r="E141" s="2">
        <v>4.0450240897475398</v>
      </c>
      <c r="F141" s="2">
        <v>4.4802269602069122</v>
      </c>
      <c r="G141" s="2">
        <v>4.4967246034513186</v>
      </c>
      <c r="H141" s="2">
        <v>4.8701050137897495</v>
      </c>
    </row>
    <row r="142" spans="1:8" x14ac:dyDescent="0.2">
      <c r="A142" s="16">
        <f>DATE(2019,9,16)</f>
        <v>43724</v>
      </c>
      <c r="B142" s="2">
        <v>11.28563980551276</v>
      </c>
      <c r="C142" s="2">
        <v>6.6233202625671783</v>
      </c>
      <c r="D142" s="2">
        <v>4.0180162405506259</v>
      </c>
      <c r="E142" s="2">
        <v>4.0587404452991027</v>
      </c>
      <c r="F142" s="2">
        <v>4.4971386446289285</v>
      </c>
      <c r="G142" s="2">
        <v>4.5137576749945119</v>
      </c>
      <c r="H142" s="2">
        <v>4.8898904032311341</v>
      </c>
    </row>
    <row r="143" spans="1:8" x14ac:dyDescent="0.2">
      <c r="A143" s="16">
        <f>DATE(2019,9,17)</f>
        <v>43725</v>
      </c>
      <c r="B143" s="2">
        <v>12.235795381882753</v>
      </c>
      <c r="C143" s="2">
        <v>7.5863508703732263</v>
      </c>
      <c r="D143" s="2">
        <v>4.0457892070743906</v>
      </c>
      <c r="E143" s="2">
        <v>4.0724586090910009</v>
      </c>
      <c r="F143" s="2">
        <v>4.5140530664595335</v>
      </c>
      <c r="G143" s="2">
        <v>4.5307935229455421</v>
      </c>
      <c r="H143" s="2">
        <v>4.9096795254964354</v>
      </c>
    </row>
    <row r="144" spans="1:8" x14ac:dyDescent="0.2">
      <c r="A144" s="16">
        <f>DATE(2019,9,18)</f>
        <v>43726</v>
      </c>
      <c r="B144" s="2">
        <v>12.288202424029816</v>
      </c>
      <c r="C144" s="2">
        <v>7.4990101799776054</v>
      </c>
      <c r="D144" s="2">
        <v>4.0735695890219192</v>
      </c>
      <c r="E144" s="2">
        <v>4.0861785813616214</v>
      </c>
      <c r="F144" s="2">
        <v>4.530970226141795</v>
      </c>
      <c r="G144" s="2">
        <v>4.5478321477569805</v>
      </c>
      <c r="H144" s="2">
        <v>4.92947238128989</v>
      </c>
    </row>
    <row r="145" spans="1:8" x14ac:dyDescent="0.2">
      <c r="A145" s="16">
        <f>DATE(2019,9,19)</f>
        <v>43727</v>
      </c>
      <c r="B145" s="2">
        <v>12.231587619905882</v>
      </c>
      <c r="C145" s="2">
        <v>7.300768511691258</v>
      </c>
      <c r="D145" s="2">
        <v>4.1013573883731391</v>
      </c>
      <c r="E145" s="2">
        <v>4.0999003623493735</v>
      </c>
      <c r="F145" s="2">
        <v>4.5478901241188918</v>
      </c>
      <c r="G145" s="2">
        <v>4.564873549881443</v>
      </c>
      <c r="H145" s="2">
        <v>4.9492689713159121</v>
      </c>
    </row>
    <row r="146" spans="1:8" x14ac:dyDescent="0.2">
      <c r="A146" s="16">
        <f>DATE(2019,9,20)</f>
        <v>43728</v>
      </c>
      <c r="B146" s="2">
        <v>12.065219184819354</v>
      </c>
      <c r="C146" s="2">
        <v>7.7925830857498601</v>
      </c>
      <c r="D146" s="2">
        <v>4.127197056638976</v>
      </c>
      <c r="E146" s="2">
        <v>4.1136239522927109</v>
      </c>
      <c r="F146" s="2">
        <v>4.5648127608340694</v>
      </c>
      <c r="G146" s="2">
        <v>4.5819177297716562</v>
      </c>
      <c r="H146" s="2">
        <v>4.9690692962790273</v>
      </c>
    </row>
    <row r="147" spans="1:8" x14ac:dyDescent="0.2">
      <c r="A147" s="16">
        <f>DATE(2019,9,23)</f>
        <v>43731</v>
      </c>
      <c r="B147" s="2">
        <v>12.213000992377498</v>
      </c>
      <c r="C147" s="2">
        <v>7.6079058082125561</v>
      </c>
      <c r="D147" s="2">
        <v>4.1530431387352795</v>
      </c>
      <c r="E147" s="2">
        <v>4.1273493514300874</v>
      </c>
      <c r="F147" s="2">
        <v>4.5817381367305954</v>
      </c>
      <c r="G147" s="2">
        <v>4.5989646878803692</v>
      </c>
      <c r="H147" s="2">
        <v>4.9888733568838273</v>
      </c>
    </row>
    <row r="148" spans="1:8" x14ac:dyDescent="0.2">
      <c r="A148" s="16">
        <f>DATE(2019,9,24)</f>
        <v>43732</v>
      </c>
      <c r="B148" s="2">
        <v>11.490120853890073</v>
      </c>
      <c r="C148" s="2">
        <v>6.8241123242620327</v>
      </c>
      <c r="D148" s="2">
        <v>4.178895636254043</v>
      </c>
      <c r="E148" s="2">
        <v>4.1410765600000454</v>
      </c>
      <c r="F148" s="2">
        <v>4.5986662522518928</v>
      </c>
      <c r="G148" s="2">
        <v>4.616014424660464</v>
      </c>
      <c r="H148" s="2">
        <v>5.0086811538351705</v>
      </c>
    </row>
    <row r="149" spans="1:8" x14ac:dyDescent="0.2">
      <c r="A149" s="16">
        <f>DATE(2019,9,25)</f>
        <v>43733</v>
      </c>
      <c r="B149" s="2">
        <v>11.528286240115326</v>
      </c>
      <c r="C149" s="2">
        <v>7.4466139928157649</v>
      </c>
      <c r="D149" s="2">
        <v>4.2047545507876816</v>
      </c>
      <c r="E149" s="2">
        <v>4.1548055782411053</v>
      </c>
      <c r="F149" s="2">
        <v>4.6155971078413849</v>
      </c>
      <c r="G149" s="2">
        <v>4.6330669405648672</v>
      </c>
      <c r="H149" s="2">
        <v>5.0284926878379377</v>
      </c>
    </row>
    <row r="150" spans="1:8" x14ac:dyDescent="0.2">
      <c r="A150" s="16">
        <f>DATE(2019,9,26)</f>
        <v>43734</v>
      </c>
      <c r="B150" s="2">
        <v>12.543799336756891</v>
      </c>
      <c r="C150" s="2">
        <v>8.3088320740766441</v>
      </c>
      <c r="D150" s="2">
        <v>4.2306198839290321</v>
      </c>
      <c r="E150" s="2">
        <v>4.1685364063918318</v>
      </c>
      <c r="F150" s="2">
        <v>4.6325307039426056</v>
      </c>
      <c r="G150" s="2">
        <v>4.6501222360465722</v>
      </c>
      <c r="H150" s="2">
        <v>5.0483079595972091</v>
      </c>
    </row>
    <row r="151" spans="1:8" x14ac:dyDescent="0.2">
      <c r="A151" s="16">
        <f>DATE(2019,9,27)</f>
        <v>43735</v>
      </c>
      <c r="B151" s="2">
        <v>12.1326242949493</v>
      </c>
      <c r="C151" s="2">
        <v>8.0601995682842755</v>
      </c>
      <c r="D151" s="2">
        <v>4.2564916372712647</v>
      </c>
      <c r="E151" s="2">
        <v>4.1822690446908339</v>
      </c>
      <c r="F151" s="2">
        <v>4.6494670409991334</v>
      </c>
      <c r="G151" s="2">
        <v>4.6671803115586386</v>
      </c>
      <c r="H151" s="2">
        <v>5.0681269698181541</v>
      </c>
    </row>
    <row r="152" spans="1:8" x14ac:dyDescent="0.2">
      <c r="A152" s="16">
        <f>DATE(2019,9,30)</f>
        <v>43738</v>
      </c>
      <c r="B152" s="2">
        <v>12.229631503134074</v>
      </c>
      <c r="C152" s="2">
        <v>7.7184571353940754</v>
      </c>
      <c r="D152" s="2">
        <v>4.2823698124079934</v>
      </c>
      <c r="E152" s="2">
        <v>4.1960034933767432</v>
      </c>
      <c r="F152" s="2">
        <v>4.666406119454658</v>
      </c>
      <c r="G152" s="2">
        <v>4.6842411675542373</v>
      </c>
      <c r="H152" s="2">
        <v>5.0879497192060974</v>
      </c>
    </row>
    <row r="153" spans="1:8" x14ac:dyDescent="0.2">
      <c r="A153" s="16">
        <f>DATE(2019,10,1)</f>
        <v>43739</v>
      </c>
      <c r="B153" s="2">
        <v>11.30443752477921</v>
      </c>
      <c r="C153" s="2">
        <v>7.006897374431742</v>
      </c>
      <c r="D153" s="2">
        <v>4.3082544109332099</v>
      </c>
      <c r="E153" s="2">
        <v>4.2140336268592815</v>
      </c>
      <c r="F153" s="2">
        <v>4.6876613285486313</v>
      </c>
      <c r="G153" s="2">
        <v>4.7056189331797338</v>
      </c>
      <c r="H153" s="2">
        <v>5.1121070854700079</v>
      </c>
    </row>
    <row r="154" spans="1:8" x14ac:dyDescent="0.2">
      <c r="A154" s="16">
        <f>DATE(2019,10,2)</f>
        <v>43740</v>
      </c>
      <c r="B154" s="2">
        <v>8.7248683412036065</v>
      </c>
      <c r="C154" s="2">
        <v>3.8991607354594842</v>
      </c>
      <c r="D154" s="2">
        <v>4.3341454344413055</v>
      </c>
      <c r="E154" s="2">
        <v>4.2320668802859673</v>
      </c>
      <c r="F154" s="2">
        <v>4.7089208540601835</v>
      </c>
      <c r="G154" s="2">
        <v>4.7270010643989169</v>
      </c>
      <c r="H154" s="2">
        <v>5.1362700049714327</v>
      </c>
    </row>
    <row r="155" spans="1:8" x14ac:dyDescent="0.2">
      <c r="A155" s="16">
        <f>DATE(2019,10,3)</f>
        <v>43741</v>
      </c>
      <c r="B155" s="2">
        <v>9.3743237368333343</v>
      </c>
      <c r="C155" s="2">
        <v>4.3975158345494592</v>
      </c>
      <c r="D155" s="2">
        <v>4.3600428845270711</v>
      </c>
      <c r="E155" s="2">
        <v>4.2501032541967021</v>
      </c>
      <c r="F155" s="2">
        <v>4.7301846968658579</v>
      </c>
      <c r="G155" s="2">
        <v>4.7483875621033178</v>
      </c>
      <c r="H155" s="2">
        <v>5.1604384789869284</v>
      </c>
    </row>
    <row r="156" spans="1:8" x14ac:dyDescent="0.2">
      <c r="A156" s="16">
        <f>DATE(2019,10,4)</f>
        <v>43742</v>
      </c>
      <c r="B156" s="2">
        <v>10.319546802926061</v>
      </c>
      <c r="C156" s="2">
        <v>5.4621816764518272</v>
      </c>
      <c r="D156" s="2">
        <v>4.3859467627856974</v>
      </c>
      <c r="E156" s="2">
        <v>4.2681427491314539</v>
      </c>
      <c r="F156" s="2">
        <v>4.7514528578423976</v>
      </c>
      <c r="G156" s="2">
        <v>4.7697784271846011</v>
      </c>
      <c r="H156" s="2">
        <v>5.1846125087933626</v>
      </c>
    </row>
    <row r="157" spans="1:8" x14ac:dyDescent="0.2">
      <c r="A157" s="16">
        <f>DATE(2019,10,7)</f>
        <v>43745</v>
      </c>
      <c r="B157" s="2">
        <v>8.5130940732794471</v>
      </c>
      <c r="C157" s="2">
        <v>3.4274716448701388</v>
      </c>
      <c r="D157" s="2">
        <v>4.4118570708127525</v>
      </c>
      <c r="E157" s="2">
        <v>4.2861853656302795</v>
      </c>
      <c r="F157" s="2">
        <v>4.7727253378667012</v>
      </c>
      <c r="G157" s="2">
        <v>4.7911736605346311</v>
      </c>
      <c r="H157" s="2">
        <v>5.2087920956678913</v>
      </c>
    </row>
    <row r="158" spans="1:8" x14ac:dyDescent="0.2">
      <c r="A158" s="16">
        <f>DATE(2019,10,8)</f>
        <v>43746</v>
      </c>
      <c r="B158" s="2">
        <v>7.9723051861617664</v>
      </c>
      <c r="C158" s="2">
        <v>2.8193159392390088</v>
      </c>
      <c r="D158" s="2">
        <v>4.4377738102042041</v>
      </c>
      <c r="E158" s="2">
        <v>4.304231104233347</v>
      </c>
      <c r="F158" s="2">
        <v>4.794002137815867</v>
      </c>
      <c r="G158" s="2">
        <v>4.8125732630454721</v>
      </c>
      <c r="H158" s="2">
        <v>5.2329772408879593</v>
      </c>
    </row>
    <row r="159" spans="1:8" x14ac:dyDescent="0.2">
      <c r="A159" s="16">
        <f>DATE(2019,10,9)</f>
        <v>43747</v>
      </c>
      <c r="B159" s="2">
        <v>9.3740844995302997</v>
      </c>
      <c r="C159" s="2">
        <v>4.122669809409607</v>
      </c>
      <c r="D159" s="2">
        <v>4.4636969825564199</v>
      </c>
      <c r="E159" s="2">
        <v>4.322279965480913</v>
      </c>
      <c r="F159" s="2">
        <v>4.8152832585671934</v>
      </c>
      <c r="G159" s="2">
        <v>4.8339772356093658</v>
      </c>
      <c r="H159" s="2">
        <v>5.2571679457313003</v>
      </c>
    </row>
    <row r="160" spans="1:8" x14ac:dyDescent="0.2">
      <c r="A160" s="16">
        <f>DATE(2019,10,10)</f>
        <v>43748</v>
      </c>
      <c r="B160" s="2">
        <v>9.7507284512014181</v>
      </c>
      <c r="C160" s="2">
        <v>4.7071521052572951</v>
      </c>
      <c r="D160" s="2">
        <v>4.4896265894661891</v>
      </c>
      <c r="E160" s="2">
        <v>4.3403319499133008</v>
      </c>
      <c r="F160" s="2">
        <v>4.8365687009981118</v>
      </c>
      <c r="G160" s="2">
        <v>4.8553855791187317</v>
      </c>
      <c r="H160" s="2">
        <v>5.2813642114759585</v>
      </c>
    </row>
    <row r="161" spans="1:8" x14ac:dyDescent="0.2">
      <c r="A161" s="16">
        <f>DATE(2019,10,11)</f>
        <v>43749</v>
      </c>
      <c r="B161" s="2">
        <v>12.14782993647454</v>
      </c>
      <c r="C161" s="2">
        <v>6.7791307889046406</v>
      </c>
      <c r="D161" s="2">
        <v>4.5155626325306564</v>
      </c>
      <c r="E161" s="2">
        <v>4.358387058070945</v>
      </c>
      <c r="F161" s="2">
        <v>4.8578584659862312</v>
      </c>
      <c r="G161" s="2">
        <v>4.8767982944661448</v>
      </c>
      <c r="H161" s="2">
        <v>5.3055660394002446</v>
      </c>
    </row>
    <row r="162" spans="1:8" x14ac:dyDescent="0.2">
      <c r="A162" s="16">
        <f>DATE(2019,10,14)</f>
        <v>43752</v>
      </c>
      <c r="B162" s="2">
        <v>12.68896008856859</v>
      </c>
      <c r="C162" s="2">
        <v>7.2621218244774974</v>
      </c>
      <c r="D162" s="2">
        <v>4.5415051133473883</v>
      </c>
      <c r="E162" s="2">
        <v>4.3764452904943907</v>
      </c>
      <c r="F162" s="2">
        <v>4.8791525544093828</v>
      </c>
      <c r="G162" s="2">
        <v>4.8982153825444019</v>
      </c>
      <c r="H162" s="2">
        <v>5.3297734307827804</v>
      </c>
    </row>
    <row r="163" spans="1:8" x14ac:dyDescent="0.2">
      <c r="A163" s="16">
        <f>DATE(2019,10,15)</f>
        <v>43753</v>
      </c>
      <c r="B163" s="2">
        <v>12.484176475366905</v>
      </c>
      <c r="C163" s="2">
        <v>7.4554375313015342</v>
      </c>
      <c r="D163" s="2">
        <v>4.5674540335143288</v>
      </c>
      <c r="E163" s="2">
        <v>4.3945066477242722</v>
      </c>
      <c r="F163" s="2">
        <v>4.9004509671455532</v>
      </c>
      <c r="G163" s="2">
        <v>4.9196368442464777</v>
      </c>
      <c r="H163" s="2">
        <v>5.3539863869024984</v>
      </c>
    </row>
    <row r="164" spans="1:8" x14ac:dyDescent="0.2">
      <c r="A164" s="16">
        <f>DATE(2019,10,16)</f>
        <v>43754</v>
      </c>
      <c r="B164" s="2">
        <v>13.717163316857883</v>
      </c>
      <c r="C164" s="2">
        <v>8.415167025058734</v>
      </c>
      <c r="D164" s="2">
        <v>4.5934093946298438</v>
      </c>
      <c r="E164" s="2">
        <v>4.4125711303012904</v>
      </c>
      <c r="F164" s="2">
        <v>4.9217537050729065</v>
      </c>
      <c r="G164" s="2">
        <v>4.9410626804655022</v>
      </c>
      <c r="H164" s="2">
        <v>5.3782049090385975</v>
      </c>
    </row>
    <row r="165" spans="1:8" x14ac:dyDescent="0.2">
      <c r="A165" s="16">
        <f>DATE(2019,10,17)</f>
        <v>43755</v>
      </c>
      <c r="B165" s="2">
        <v>13.087156506686592</v>
      </c>
      <c r="C165" s="2">
        <v>7.9965837068940671</v>
      </c>
      <c r="D165" s="2">
        <v>4.6193711982926766</v>
      </c>
      <c r="E165" s="2">
        <v>4.4306387387662571</v>
      </c>
      <c r="F165" s="2">
        <v>4.9430607690697626</v>
      </c>
      <c r="G165" s="2">
        <v>4.9624928920948053</v>
      </c>
      <c r="H165" s="2">
        <v>5.4024289984705653</v>
      </c>
    </row>
    <row r="166" spans="1:8" x14ac:dyDescent="0.2">
      <c r="A166" s="16">
        <f>DATE(2019,10,18)</f>
        <v>43756</v>
      </c>
      <c r="B166" s="2">
        <v>13.21298829169133</v>
      </c>
      <c r="C166" s="2">
        <v>7.7015607790629881</v>
      </c>
      <c r="D166" s="2">
        <v>4.6453394461019704</v>
      </c>
      <c r="E166" s="2">
        <v>4.4487094736600952</v>
      </c>
      <c r="F166" s="2">
        <v>4.9643721600146629</v>
      </c>
      <c r="G166" s="2">
        <v>4.9839274800278943</v>
      </c>
      <c r="H166" s="2">
        <v>5.4266586564782227</v>
      </c>
    </row>
    <row r="167" spans="1:8" x14ac:dyDescent="0.2">
      <c r="A167" s="16">
        <f>DATE(2019,10,21)</f>
        <v>43759</v>
      </c>
      <c r="B167" s="2">
        <v>14.185596992590209</v>
      </c>
      <c r="C167" s="2">
        <v>9.0316629284893146</v>
      </c>
      <c r="D167" s="2">
        <v>4.6713141396572455</v>
      </c>
      <c r="E167" s="2">
        <v>4.466783335523794</v>
      </c>
      <c r="F167" s="2">
        <v>4.9856878787863046</v>
      </c>
      <c r="G167" s="2">
        <v>5.0053664451584767</v>
      </c>
      <c r="H167" s="2">
        <v>5.4508938843416344</v>
      </c>
    </row>
    <row r="168" spans="1:8" x14ac:dyDescent="0.2">
      <c r="A168" s="16">
        <f>DATE(2019,10,22)</f>
        <v>43760</v>
      </c>
      <c r="B168" s="2">
        <v>15.066085259038363</v>
      </c>
      <c r="C168" s="2">
        <v>10.429062555597103</v>
      </c>
      <c r="D168" s="2">
        <v>4.6972952805585111</v>
      </c>
      <c r="E168" s="2">
        <v>4.484860324898432</v>
      </c>
      <c r="F168" s="2">
        <v>5.0070079262635403</v>
      </c>
      <c r="G168" s="2">
        <v>5.0268097883804153</v>
      </c>
      <c r="H168" s="2">
        <v>5.4751346833411985</v>
      </c>
    </row>
    <row r="169" spans="1:8" x14ac:dyDescent="0.2">
      <c r="A169" s="16">
        <f>DATE(2019,10,23)</f>
        <v>43761</v>
      </c>
      <c r="B169" s="2">
        <v>15.284607426186358</v>
      </c>
      <c r="C169" s="2">
        <v>10.596154459229234</v>
      </c>
      <c r="D169" s="2">
        <v>4.7232828704060426</v>
      </c>
      <c r="E169" s="2">
        <v>4.5029404423252206</v>
      </c>
      <c r="F169" s="2">
        <v>5.0283323033254446</v>
      </c>
      <c r="G169" s="2">
        <v>5.0482575105877725</v>
      </c>
      <c r="H169" s="2">
        <v>5.4993810547576016</v>
      </c>
    </row>
    <row r="170" spans="1:8" x14ac:dyDescent="0.2">
      <c r="A170" s="16">
        <f>DATE(2019,10,24)</f>
        <v>43762</v>
      </c>
      <c r="B170" s="2">
        <v>14.655532937857775</v>
      </c>
      <c r="C170" s="2">
        <v>10.022891837609915</v>
      </c>
      <c r="D170" s="2">
        <v>4.7492769108006039</v>
      </c>
      <c r="E170" s="2">
        <v>4.5210236883454158</v>
      </c>
      <c r="F170" s="2">
        <v>5.0496610108512474</v>
      </c>
      <c r="G170" s="2">
        <v>5.0697096126747887</v>
      </c>
      <c r="H170" s="2">
        <v>5.5236329998718192</v>
      </c>
    </row>
    <row r="171" spans="1:8" x14ac:dyDescent="0.2">
      <c r="A171" s="16">
        <f>DATE(2019,10,25)</f>
        <v>43763</v>
      </c>
      <c r="B171" s="2">
        <v>15.278299301416641</v>
      </c>
      <c r="C171" s="2">
        <v>10.411230369426594</v>
      </c>
      <c r="D171" s="2">
        <v>4.7752774033433143</v>
      </c>
      <c r="E171" s="2">
        <v>4.5391100635004067</v>
      </c>
      <c r="F171" s="2">
        <v>5.0709940497203787</v>
      </c>
      <c r="G171" s="2">
        <v>5.0911660955358817</v>
      </c>
      <c r="H171" s="2">
        <v>5.5478905199651152</v>
      </c>
    </row>
    <row r="172" spans="1:8" x14ac:dyDescent="0.2">
      <c r="A172" s="16">
        <f>DATE(2019,10,28)</f>
        <v>43766</v>
      </c>
      <c r="B172" s="2">
        <v>16.347735782522999</v>
      </c>
      <c r="C172" s="2">
        <v>11.25788899412694</v>
      </c>
      <c r="D172" s="2">
        <v>4.8012843496356927</v>
      </c>
      <c r="E172" s="2">
        <v>4.5571995683316491</v>
      </c>
      <c r="F172" s="2">
        <v>5.0923314208124015</v>
      </c>
      <c r="G172" s="2">
        <v>5.1126269600656693</v>
      </c>
      <c r="H172" s="2">
        <v>5.5721536163190422</v>
      </c>
    </row>
    <row r="173" spans="1:8" x14ac:dyDescent="0.2">
      <c r="A173" s="16">
        <f>DATE(2019,10,29)</f>
        <v>43767</v>
      </c>
      <c r="B173" s="2">
        <v>16.086084055111805</v>
      </c>
      <c r="C173" s="2">
        <v>10.609184090070078</v>
      </c>
      <c r="D173" s="2">
        <v>4.82729775127968</v>
      </c>
      <c r="E173" s="2">
        <v>4.5752922033807097</v>
      </c>
      <c r="F173" s="2">
        <v>5.113673125007101</v>
      </c>
      <c r="G173" s="2">
        <v>5.1340922071589468</v>
      </c>
      <c r="H173" s="2">
        <v>5.5964222902154637</v>
      </c>
    </row>
    <row r="174" spans="1:8" x14ac:dyDescent="0.2">
      <c r="A174" s="16">
        <f>DATE(2019,10,30)</f>
        <v>43768</v>
      </c>
      <c r="B174" s="2">
        <v>17.176429172864239</v>
      </c>
      <c r="C174" s="2">
        <v>11.484627195215168</v>
      </c>
      <c r="D174" s="2">
        <v>4.8533176098776165</v>
      </c>
      <c r="E174" s="2">
        <v>4.5933879691892443</v>
      </c>
      <c r="F174" s="2">
        <v>5.1350191631844178</v>
      </c>
      <c r="G174" s="2">
        <v>5.1555618377106649</v>
      </c>
      <c r="H174" s="2">
        <v>5.6206965429365319</v>
      </c>
    </row>
    <row r="175" spans="1:8" x14ac:dyDescent="0.2">
      <c r="A175" s="16">
        <f>DATE(2019,10,31)</f>
        <v>43769</v>
      </c>
      <c r="B175" s="2">
        <v>15.866369219644284</v>
      </c>
      <c r="C175" s="2">
        <v>10.263204713291607</v>
      </c>
      <c r="D175" s="2">
        <v>4.8793439270321981</v>
      </c>
      <c r="E175" s="2">
        <v>4.6114868662989972</v>
      </c>
      <c r="F175" s="2">
        <v>5.1563695362244921</v>
      </c>
      <c r="G175" s="2">
        <v>5.1770358526159743</v>
      </c>
      <c r="H175" s="2">
        <v>5.6449763757646876</v>
      </c>
    </row>
    <row r="176" spans="1:8" x14ac:dyDescent="0.2">
      <c r="A176" s="16">
        <f>DATE(2019,11,1)</f>
        <v>43770</v>
      </c>
      <c r="B176" s="2">
        <v>16.494968751562421</v>
      </c>
      <c r="C176" s="2">
        <v>11.266702248768311</v>
      </c>
      <c r="D176" s="2">
        <v>4.9033972082257238</v>
      </c>
      <c r="E176" s="2">
        <v>4.6559469210402327</v>
      </c>
      <c r="F176" s="2">
        <v>5.2042203556899258</v>
      </c>
      <c r="G176" s="2">
        <v>5.2250156008195825</v>
      </c>
      <c r="H176" s="2">
        <v>5.6958817275807316</v>
      </c>
    </row>
    <row r="177" spans="1:8" x14ac:dyDescent="0.2">
      <c r="A177" s="16">
        <f>DATE(2019,11,4)</f>
        <v>43773</v>
      </c>
      <c r="B177" s="2">
        <v>16.661428659735389</v>
      </c>
      <c r="C177" s="2">
        <v>11.866970245753095</v>
      </c>
      <c r="D177" s="2">
        <v>4.9274560058566674</v>
      </c>
      <c r="E177" s="2">
        <v>4.7004258713781777</v>
      </c>
      <c r="F177" s="2">
        <v>5.2520929494038748</v>
      </c>
      <c r="G177" s="2">
        <v>5.273017236464872</v>
      </c>
      <c r="H177" s="2">
        <v>5.7468116082947107</v>
      </c>
    </row>
    <row r="178" spans="1:8" x14ac:dyDescent="0.2">
      <c r="A178" s="16">
        <f>DATE(2019,11,5)</f>
        <v>43774</v>
      </c>
      <c r="B178" s="2">
        <v>16.263992171874111</v>
      </c>
      <c r="C178" s="2">
        <v>11.804948380243152</v>
      </c>
      <c r="D178" s="2">
        <v>4.9515203211901726</v>
      </c>
      <c r="E178" s="2">
        <v>4.7449237253434973</v>
      </c>
      <c r="F178" s="2">
        <v>5.2999873272745912</v>
      </c>
      <c r="G178" s="2">
        <v>5.3210407695364559</v>
      </c>
      <c r="H178" s="2">
        <v>5.7977660297259481</v>
      </c>
    </row>
    <row r="179" spans="1:8" x14ac:dyDescent="0.2">
      <c r="A179" s="16">
        <f>DATE(2019,11,6)</f>
        <v>43775</v>
      </c>
      <c r="B179" s="2">
        <v>16.123338228668118</v>
      </c>
      <c r="C179" s="2">
        <v>11.435964043566527</v>
      </c>
      <c r="D179" s="2">
        <v>4.9755901554916715</v>
      </c>
      <c r="E179" s="2">
        <v>4.7894404909702759</v>
      </c>
      <c r="F179" s="2">
        <v>5.3479034992148344</v>
      </c>
      <c r="G179" s="2">
        <v>5.3690862100235437</v>
      </c>
      <c r="H179" s="2">
        <v>5.8487450036994737</v>
      </c>
    </row>
    <row r="180" spans="1:8" x14ac:dyDescent="0.2">
      <c r="A180" s="16">
        <f>DATE(2019,11,7)</f>
        <v>43776</v>
      </c>
      <c r="B180" s="2">
        <v>16.711759966459041</v>
      </c>
      <c r="C180" s="2">
        <v>12.690952993575721</v>
      </c>
      <c r="D180" s="2">
        <v>4.9996655100269072</v>
      </c>
      <c r="E180" s="2">
        <v>4.8339761762959732</v>
      </c>
      <c r="F180" s="2">
        <v>5.3958414751418715</v>
      </c>
      <c r="G180" s="2">
        <v>5.4171535679198746</v>
      </c>
      <c r="H180" s="2">
        <v>5.8997485420460016</v>
      </c>
    </row>
    <row r="181" spans="1:8" x14ac:dyDescent="0.2">
      <c r="A181" s="16">
        <f>DATE(2019,11,8)</f>
        <v>43777</v>
      </c>
      <c r="B181" s="2">
        <v>14.811424186349642</v>
      </c>
      <c r="C181" s="2">
        <v>10.683968206466711</v>
      </c>
      <c r="D181" s="2">
        <v>5.0237463860619114</v>
      </c>
      <c r="E181" s="2">
        <v>4.8785307893615126</v>
      </c>
      <c r="F181" s="2">
        <v>5.4438012649774992</v>
      </c>
      <c r="G181" s="2">
        <v>5.4652428532237396</v>
      </c>
      <c r="H181" s="2">
        <v>5.9507766566019527</v>
      </c>
    </row>
    <row r="182" spans="1:8" x14ac:dyDescent="0.2">
      <c r="A182" s="16">
        <f>DATE(2019,11,11)</f>
        <v>43780</v>
      </c>
      <c r="B182" s="2">
        <v>15.672340730492197</v>
      </c>
      <c r="C182" s="2">
        <v>11.443388979215374</v>
      </c>
      <c r="D182" s="2">
        <v>5.0478327848630045</v>
      </c>
      <c r="E182" s="2">
        <v>4.923104338211215</v>
      </c>
      <c r="F182" s="2">
        <v>5.4917828786479994</v>
      </c>
      <c r="G182" s="2">
        <v>5.513354075938004</v>
      </c>
      <c r="H182" s="2">
        <v>6.0018293592094318</v>
      </c>
    </row>
    <row r="183" spans="1:8" x14ac:dyDescent="0.2">
      <c r="A183" s="16">
        <f>DATE(2019,11,12)</f>
        <v>43781</v>
      </c>
      <c r="B183" s="2">
        <v>14.029607234620567</v>
      </c>
      <c r="C183" s="2">
        <v>9.7811803590913247</v>
      </c>
      <c r="D183" s="2">
        <v>5.0719247076967733</v>
      </c>
      <c r="E183" s="2">
        <v>4.9676968308928204</v>
      </c>
      <c r="F183" s="2">
        <v>5.539786326084184</v>
      </c>
      <c r="G183" s="2">
        <v>5.5614872460700848</v>
      </c>
      <c r="H183" s="2">
        <v>6.0529066617162952</v>
      </c>
    </row>
    <row r="184" spans="1:8" x14ac:dyDescent="0.2">
      <c r="A184" s="16">
        <f>DATE(2019,11,13)</f>
        <v>43782</v>
      </c>
      <c r="B184" s="2">
        <v>13.24126402999255</v>
      </c>
      <c r="C184" s="2">
        <v>9.0704021703025717</v>
      </c>
      <c r="D184" s="2">
        <v>5.0960221558301155</v>
      </c>
      <c r="E184" s="2">
        <v>5.0123082754574888</v>
      </c>
      <c r="F184" s="2">
        <v>5.5878116172213943</v>
      </c>
      <c r="G184" s="2">
        <v>5.6096423736319956</v>
      </c>
      <c r="H184" s="2">
        <v>6.1040085759760609</v>
      </c>
    </row>
    <row r="185" spans="1:8" x14ac:dyDescent="0.2">
      <c r="A185" s="16">
        <f>DATE(2019,11,14)</f>
        <v>43783</v>
      </c>
      <c r="B185" s="2">
        <v>13.861303791935953</v>
      </c>
      <c r="C185" s="2">
        <v>9.5814372495241606</v>
      </c>
      <c r="D185" s="2">
        <v>5.1201251305302176</v>
      </c>
      <c r="E185" s="2">
        <v>5.0569386799597771</v>
      </c>
      <c r="F185" s="2">
        <v>5.6358587619995015</v>
      </c>
      <c r="G185" s="2">
        <v>5.6578194686402794</v>
      </c>
      <c r="H185" s="2">
        <v>6.155135113847976</v>
      </c>
    </row>
    <row r="186" spans="1:8" x14ac:dyDescent="0.2">
      <c r="A186" s="16">
        <f>DATE(2019,11,18)</f>
        <v>43787</v>
      </c>
      <c r="B186" s="2">
        <v>13.34610274165604</v>
      </c>
      <c r="C186" s="2">
        <v>9.2856430333639217</v>
      </c>
      <c r="D186" s="2">
        <v>5.1442336330645544</v>
      </c>
      <c r="E186" s="2">
        <v>5.1015880524577284</v>
      </c>
      <c r="F186" s="2">
        <v>5.6839277703628621</v>
      </c>
      <c r="G186" s="2">
        <v>5.7060185411160536</v>
      </c>
      <c r="H186" s="2">
        <v>6.2062862871969937</v>
      </c>
    </row>
    <row r="187" spans="1:8" x14ac:dyDescent="0.2">
      <c r="A187" s="16">
        <f>DATE(2019,11,19)</f>
        <v>43788</v>
      </c>
      <c r="B187" s="2">
        <v>12.993350856527663</v>
      </c>
      <c r="C187" s="2">
        <v>8.8690753486994964</v>
      </c>
      <c r="D187" s="2">
        <v>5.1683476647008897</v>
      </c>
      <c r="E187" s="2">
        <v>5.1462564010127387</v>
      </c>
      <c r="F187" s="2">
        <v>5.7320186522603844</v>
      </c>
      <c r="G187" s="2">
        <v>5.7542396010850316</v>
      </c>
      <c r="H187" s="2">
        <v>6.2574621078937964</v>
      </c>
    </row>
    <row r="188" spans="1:8" x14ac:dyDescent="0.2">
      <c r="A188" s="16">
        <f>DATE(2019,11,20)</f>
        <v>43789</v>
      </c>
      <c r="B188" s="2">
        <v>12.990606663934035</v>
      </c>
      <c r="C188" s="2">
        <v>8.8690753486994964</v>
      </c>
      <c r="D188" s="2">
        <v>5.192467226707298</v>
      </c>
      <c r="E188" s="2">
        <v>5.1909437336896902</v>
      </c>
      <c r="F188" s="2">
        <v>5.7801314176454843</v>
      </c>
      <c r="G188" s="2">
        <v>5.8024826585775013</v>
      </c>
      <c r="H188" s="2">
        <v>6.3086625878147951</v>
      </c>
    </row>
    <row r="189" spans="1:8" x14ac:dyDescent="0.2">
      <c r="A189" s="16">
        <f>DATE(2019,11,21)</f>
        <v>43790</v>
      </c>
      <c r="B189" s="2">
        <v>14.599966556032372</v>
      </c>
      <c r="C189" s="2">
        <v>10.547964364422469</v>
      </c>
      <c r="D189" s="2">
        <v>5.2165923203520981</v>
      </c>
      <c r="E189" s="2">
        <v>5.2356500585568844</v>
      </c>
      <c r="F189" s="2">
        <v>5.8282660764761518</v>
      </c>
      <c r="G189" s="2">
        <v>5.8507477236283245</v>
      </c>
      <c r="H189" s="2">
        <v>6.3598877388421302</v>
      </c>
    </row>
    <row r="190" spans="1:8" x14ac:dyDescent="0.2">
      <c r="A190" s="16">
        <f>DATE(2019,11,22)</f>
        <v>43791</v>
      </c>
      <c r="B190" s="2">
        <v>15.518282461925015</v>
      </c>
      <c r="C190" s="2">
        <v>11.777449380347017</v>
      </c>
      <c r="D190" s="2">
        <v>5.240722946903964</v>
      </c>
      <c r="E190" s="2">
        <v>5.2803753836859535</v>
      </c>
      <c r="F190" s="2">
        <v>5.8764226387148177</v>
      </c>
      <c r="G190" s="2">
        <v>5.8990348062768483</v>
      </c>
      <c r="H190" s="2">
        <v>6.4111375728635789</v>
      </c>
    </row>
    <row r="191" spans="1:8" x14ac:dyDescent="0.2">
      <c r="A191" s="16">
        <f>DATE(2019,11,25)</f>
        <v>43794</v>
      </c>
      <c r="B191" s="2">
        <v>15.343428138972026</v>
      </c>
      <c r="C191" s="2">
        <v>11.501482416168729</v>
      </c>
      <c r="D191" s="2">
        <v>5.2648591076317919</v>
      </c>
      <c r="E191" s="2">
        <v>5.3251197171521047</v>
      </c>
      <c r="F191" s="2">
        <v>5.9246011143285759</v>
      </c>
      <c r="G191" s="2">
        <v>5.9473439165671493</v>
      </c>
      <c r="H191" s="2">
        <v>6.4624121017727854</v>
      </c>
    </row>
    <row r="192" spans="1:8" x14ac:dyDescent="0.2">
      <c r="A192" s="16">
        <f>DATE(2019,11,26)</f>
        <v>43795</v>
      </c>
      <c r="B192" s="2">
        <v>14.318204822383795</v>
      </c>
      <c r="C192" s="2">
        <v>10.098220997759212</v>
      </c>
      <c r="D192" s="2">
        <v>5.2890008038048331</v>
      </c>
      <c r="E192" s="2">
        <v>5.3698830670338982</v>
      </c>
      <c r="F192" s="2">
        <v>5.9728015132889389</v>
      </c>
      <c r="G192" s="2">
        <v>5.9956750645477896</v>
      </c>
      <c r="H192" s="2">
        <v>6.5137113374690303</v>
      </c>
    </row>
    <row r="193" spans="1:8" x14ac:dyDescent="0.2">
      <c r="A193" s="16">
        <f>DATE(2019,11,27)</f>
        <v>43796</v>
      </c>
      <c r="B193" s="2">
        <v>15.078831681816141</v>
      </c>
      <c r="C193" s="2">
        <v>10.764974048718745</v>
      </c>
      <c r="D193" s="2">
        <v>5.3131480366925832</v>
      </c>
      <c r="E193" s="2">
        <v>5.4146654414133577</v>
      </c>
      <c r="F193" s="2">
        <v>6.0210238455720155</v>
      </c>
      <c r="G193" s="2">
        <v>6.0440282602719497</v>
      </c>
      <c r="H193" s="2">
        <v>6.5650352918573676</v>
      </c>
    </row>
    <row r="194" spans="1:8" x14ac:dyDescent="0.2">
      <c r="A194" s="16">
        <f>DATE(2019,11,28)</f>
        <v>43797</v>
      </c>
      <c r="B194" s="2">
        <v>15.793553124630977</v>
      </c>
      <c r="C194" s="2">
        <v>11.363843442866607</v>
      </c>
      <c r="D194" s="2">
        <v>5.3373008075648487</v>
      </c>
      <c r="E194" s="2">
        <v>5.4594668483759046</v>
      </c>
      <c r="F194" s="2">
        <v>6.0692681211584665</v>
      </c>
      <c r="G194" s="2">
        <v>6.0924035137973842</v>
      </c>
      <c r="H194" s="2">
        <v>6.6163839768485611</v>
      </c>
    </row>
    <row r="195" spans="1:8" x14ac:dyDescent="0.2">
      <c r="A195" s="16">
        <f>DATE(2019,11,29)</f>
        <v>43798</v>
      </c>
      <c r="B195" s="2">
        <v>16.03069006487241</v>
      </c>
      <c r="C195" s="2">
        <v>11.305420922892816</v>
      </c>
      <c r="D195" s="2">
        <v>5.3614591176917248</v>
      </c>
      <c r="E195" s="2">
        <v>5.5042872960104017</v>
      </c>
      <c r="F195" s="2">
        <v>6.1175343500334156</v>
      </c>
      <c r="G195" s="2">
        <v>6.1408008351864218</v>
      </c>
      <c r="H195" s="2">
        <v>6.6677574043590981</v>
      </c>
    </row>
    <row r="196" spans="1:8" x14ac:dyDescent="0.2">
      <c r="A196" s="16">
        <f>DATE(2019,12,2)</f>
        <v>43801</v>
      </c>
      <c r="B196" s="2">
        <v>16.727686838088918</v>
      </c>
      <c r="C196" s="2">
        <v>12.019685334929452</v>
      </c>
      <c r="D196" s="2">
        <v>5.3856229683435952</v>
      </c>
      <c r="E196" s="2">
        <v>5.5816581950308919</v>
      </c>
      <c r="F196" s="2">
        <v>6.198544017226193</v>
      </c>
      <c r="G196" s="2">
        <v>6.2219489209719203</v>
      </c>
      <c r="H196" s="2">
        <v>6.7520476046853961</v>
      </c>
    </row>
    <row r="197" spans="1:8" x14ac:dyDescent="0.2">
      <c r="A197" s="16">
        <f>DATE(2019,12,3)</f>
        <v>43802</v>
      </c>
      <c r="B197" s="2">
        <v>16.80300085200146</v>
      </c>
      <c r="C197" s="2">
        <v>12.048675492261983</v>
      </c>
      <c r="D197" s="2">
        <v>5.4097923607911325</v>
      </c>
      <c r="E197" s="2">
        <v>5.6590858335088035</v>
      </c>
      <c r="F197" s="2">
        <v>6.2796155268488576</v>
      </c>
      <c r="G197" s="2">
        <v>6.3031590471017029</v>
      </c>
      <c r="H197" s="2">
        <v>6.836404412185626</v>
      </c>
    </row>
    <row r="198" spans="1:8" x14ac:dyDescent="0.2">
      <c r="A198" s="16">
        <f>DATE(2019,12,4)</f>
        <v>43803</v>
      </c>
      <c r="B198" s="2">
        <v>17.917705956315768</v>
      </c>
      <c r="C198" s="2">
        <v>13.431760007980319</v>
      </c>
      <c r="D198" s="2">
        <v>5.4339672963053198</v>
      </c>
      <c r="E198" s="2">
        <v>5.73657025305363</v>
      </c>
      <c r="F198" s="2">
        <v>6.3607489261116701</v>
      </c>
      <c r="G198" s="2">
        <v>6.3844312610076281</v>
      </c>
      <c r="H198" s="2">
        <v>6.9208278794936184</v>
      </c>
    </row>
    <row r="199" spans="1:8" x14ac:dyDescent="0.2">
      <c r="A199" s="16">
        <f>DATE(2019,12,5)</f>
        <v>43804</v>
      </c>
      <c r="B199" s="2">
        <v>18.269884375555989</v>
      </c>
      <c r="C199" s="2">
        <v>13.762221063575829</v>
      </c>
      <c r="D199" s="2">
        <v>5.4581477761574071</v>
      </c>
      <c r="E199" s="2">
        <v>5.8141114953054407</v>
      </c>
      <c r="F199" s="2">
        <v>6.4419442622609244</v>
      </c>
      <c r="G199" s="2">
        <v>6.4657656101578356</v>
      </c>
      <c r="H199" s="2">
        <v>7.0053180592848152</v>
      </c>
    </row>
    <row r="200" spans="1:8" x14ac:dyDescent="0.2">
      <c r="A200" s="16">
        <f>DATE(2019,12,6)</f>
        <v>43805</v>
      </c>
      <c r="B200" s="2">
        <v>19.189772914896519</v>
      </c>
      <c r="C200" s="2">
        <v>14.279992060872203</v>
      </c>
      <c r="D200" s="2">
        <v>5.4823338016189549</v>
      </c>
      <c r="E200" s="2">
        <v>5.891709601934747</v>
      </c>
      <c r="F200" s="2">
        <v>6.523201582578908</v>
      </c>
      <c r="G200" s="2">
        <v>6.5471621420566617</v>
      </c>
      <c r="H200" s="2">
        <v>7.0898750042762027</v>
      </c>
    </row>
    <row r="201" spans="1:8" x14ac:dyDescent="0.2">
      <c r="A201" s="16">
        <f>DATE(2019,12,9)</f>
        <v>43808</v>
      </c>
      <c r="B201" s="2">
        <v>19.412942618475505</v>
      </c>
      <c r="C201" s="2">
        <v>14.127256404007071</v>
      </c>
      <c r="D201" s="2">
        <v>5.5065253739617903</v>
      </c>
      <c r="E201" s="2">
        <v>5.9693646146427248</v>
      </c>
      <c r="F201" s="2">
        <v>6.6045209343841282</v>
      </c>
      <c r="G201" s="2">
        <v>6.6286209042449196</v>
      </c>
      <c r="H201" s="2">
        <v>7.1744987672265337</v>
      </c>
    </row>
    <row r="202" spans="1:8" x14ac:dyDescent="0.2">
      <c r="A202" s="16">
        <f>DATE(2019,12,10)</f>
        <v>43809</v>
      </c>
      <c r="B202" s="2">
        <v>19.295730412771238</v>
      </c>
      <c r="C202" s="2">
        <v>13.813372905566611</v>
      </c>
      <c r="D202" s="2">
        <v>5.5307224944580735</v>
      </c>
      <c r="E202" s="2">
        <v>6.0470765751611033</v>
      </c>
      <c r="F202" s="2">
        <v>6.6859023650311711</v>
      </c>
      <c r="G202" s="2">
        <v>6.7101419442996626</v>
      </c>
      <c r="H202" s="2">
        <v>7.2591894009361946</v>
      </c>
    </row>
    <row r="203" spans="1:8" x14ac:dyDescent="0.2">
      <c r="A203" s="16">
        <f>DATE(2019,12,11)</f>
        <v>43810</v>
      </c>
      <c r="B203" s="2">
        <v>19.695063208078658</v>
      </c>
      <c r="C203" s="2">
        <v>14.113517187903367</v>
      </c>
      <c r="D203" s="2">
        <v>5.5549251643801867</v>
      </c>
      <c r="E203" s="2">
        <v>6.124845525252165</v>
      </c>
      <c r="F203" s="2">
        <v>6.7673459219107057</v>
      </c>
      <c r="G203" s="2">
        <v>6.7917253098343178</v>
      </c>
      <c r="H203" s="2">
        <v>7.3439469582472503</v>
      </c>
    </row>
    <row r="204" spans="1:8" x14ac:dyDescent="0.2">
      <c r="A204" s="16">
        <f>DATE(2019,12,12)</f>
        <v>43811</v>
      </c>
      <c r="B204" s="2">
        <v>21.312201830721246</v>
      </c>
      <c r="C204" s="2">
        <v>15.384466664404274</v>
      </c>
      <c r="D204" s="2">
        <v>5.5791333850008895</v>
      </c>
      <c r="E204" s="2">
        <v>6.2026715067088567</v>
      </c>
      <c r="F204" s="2">
        <v>6.848851652449639</v>
      </c>
      <c r="G204" s="2">
        <v>6.8733710484987443</v>
      </c>
      <c r="H204" s="2">
        <v>7.4287714920435954</v>
      </c>
    </row>
    <row r="205" spans="1:8" x14ac:dyDescent="0.2">
      <c r="A205" s="16">
        <f>DATE(2019,12,13)</f>
        <v>43812</v>
      </c>
      <c r="B205" s="2">
        <v>21.827884873802851</v>
      </c>
      <c r="C205" s="2">
        <v>15.759950390734723</v>
      </c>
      <c r="D205" s="2">
        <v>5.6013449706558305</v>
      </c>
      <c r="E205" s="2">
        <v>6.2805545613547684</v>
      </c>
      <c r="F205" s="2">
        <v>6.9304196041110933</v>
      </c>
      <c r="G205" s="2">
        <v>6.9550792079792423</v>
      </c>
      <c r="H205" s="2">
        <v>7.5136630552508974</v>
      </c>
    </row>
    <row r="206" spans="1:8" x14ac:dyDescent="0.2">
      <c r="A206" s="16">
        <f>DATE(2019,12,16)</f>
        <v>43815</v>
      </c>
      <c r="B206" s="2">
        <v>21.248195297572671</v>
      </c>
      <c r="C206" s="2">
        <v>15.072146310310952</v>
      </c>
      <c r="D206" s="2">
        <v>5.6235612291520853</v>
      </c>
      <c r="E206" s="2">
        <v>6.3584947310441509</v>
      </c>
      <c r="F206" s="2">
        <v>7.0120498243943841</v>
      </c>
      <c r="G206" s="2">
        <v>7.0368498359985274</v>
      </c>
      <c r="H206" s="2">
        <v>7.5986217008366266</v>
      </c>
    </row>
    <row r="207" spans="1:8" x14ac:dyDescent="0.2">
      <c r="A207" s="16">
        <f>DATE(2019,12,17)</f>
        <v>43816</v>
      </c>
      <c r="B207" s="2">
        <v>21.768722896040703</v>
      </c>
      <c r="C207" s="2">
        <v>15.812192320230768</v>
      </c>
      <c r="D207" s="2">
        <v>5.6457821614727344</v>
      </c>
      <c r="E207" s="2">
        <v>6.4364920576619689</v>
      </c>
      <c r="F207" s="2">
        <v>7.0937423608351091</v>
      </c>
      <c r="G207" s="2">
        <v>7.118682980315838</v>
      </c>
      <c r="H207" s="2">
        <v>7.6836474818101186</v>
      </c>
    </row>
    <row r="208" spans="1:8" x14ac:dyDescent="0.2">
      <c r="A208" s="16">
        <f>DATE(2019,12,18)</f>
        <v>43817</v>
      </c>
      <c r="B208" s="2">
        <v>23.272266018089628</v>
      </c>
      <c r="C208" s="2">
        <v>17.559407198074116</v>
      </c>
      <c r="D208" s="2">
        <v>5.6680077686010355</v>
      </c>
      <c r="E208" s="2">
        <v>6.5145465831238916</v>
      </c>
      <c r="F208" s="2">
        <v>7.1754972610051704</v>
      </c>
      <c r="G208" s="2">
        <v>7.2005786887268997</v>
      </c>
      <c r="H208" s="2">
        <v>7.7687404512226221</v>
      </c>
    </row>
    <row r="209" spans="1:8" x14ac:dyDescent="0.2">
      <c r="A209" s="16">
        <f>DATE(2019,12,19)</f>
        <v>43818</v>
      </c>
      <c r="B209" s="2">
        <v>24.356971468242584</v>
      </c>
      <c r="C209" s="2">
        <v>18.399185930878261</v>
      </c>
      <c r="D209" s="2">
        <v>5.6902380515204909</v>
      </c>
      <c r="E209" s="2">
        <v>6.592658349376368</v>
      </c>
      <c r="F209" s="2">
        <v>7.2573145725127963</v>
      </c>
      <c r="G209" s="2">
        <v>7.2825370090640273</v>
      </c>
      <c r="H209" s="2">
        <v>7.8539006621672902</v>
      </c>
    </row>
    <row r="210" spans="1:8" x14ac:dyDescent="0.2">
      <c r="A210" s="16">
        <f>DATE(2019,12,20)</f>
        <v>43819</v>
      </c>
      <c r="B210" s="2">
        <v>24.457461690103855</v>
      </c>
      <c r="C210" s="2">
        <v>18.388727261134672</v>
      </c>
      <c r="D210" s="2">
        <v>5.7124730112147581</v>
      </c>
      <c r="E210" s="2">
        <v>6.6708273983964839</v>
      </c>
      <c r="F210" s="2">
        <v>7.3391943430024309</v>
      </c>
      <c r="G210" s="2">
        <v>7.3645579891959967</v>
      </c>
      <c r="H210" s="2">
        <v>7.9391281677791534</v>
      </c>
    </row>
    <row r="211" spans="1:8" x14ac:dyDescent="0.2">
      <c r="A211" s="16">
        <f>DATE(2019,12,23)</f>
        <v>43822</v>
      </c>
      <c r="B211" s="2">
        <v>25.797384087855502</v>
      </c>
      <c r="C211" s="2">
        <v>19.152004475529182</v>
      </c>
      <c r="D211" s="2">
        <v>5.7347126486677613</v>
      </c>
      <c r="E211" s="2">
        <v>6.7490537721922603</v>
      </c>
      <c r="F211" s="2">
        <v>7.4211366201550888</v>
      </c>
      <c r="G211" s="2">
        <v>7.4466416770283317</v>
      </c>
      <c r="H211" s="2">
        <v>8.0244230212353607</v>
      </c>
    </row>
    <row r="212" spans="1:8" x14ac:dyDescent="0.2">
      <c r="A212" s="16">
        <f>DATE(2019,12,24)</f>
        <v>43823</v>
      </c>
      <c r="B212" s="2">
        <v>25.792106794406219</v>
      </c>
      <c r="C212" s="2">
        <v>19.152004475529182</v>
      </c>
      <c r="D212" s="2">
        <v>5.7569569648635799</v>
      </c>
      <c r="E212" s="2">
        <v>6.8273375128024227</v>
      </c>
      <c r="F212" s="2">
        <v>7.5031414516880668</v>
      </c>
      <c r="G212" s="2">
        <v>7.5287881205030596</v>
      </c>
      <c r="H212" s="2">
        <v>8.1097852757550335</v>
      </c>
    </row>
    <row r="213" spans="1:8" x14ac:dyDescent="0.2">
      <c r="A213" s="16">
        <f>DATE(2019,12,26)</f>
        <v>43825</v>
      </c>
      <c r="B213" s="2">
        <v>27.347328692106188</v>
      </c>
      <c r="C213" s="2">
        <v>20.529947069053023</v>
      </c>
      <c r="D213" s="2">
        <v>5.7792059607865154</v>
      </c>
      <c r="E213" s="2">
        <v>6.9056786622965882</v>
      </c>
      <c r="F213" s="2">
        <v>7.585208885355077</v>
      </c>
      <c r="G213" s="2">
        <v>7.6109973675989151</v>
      </c>
      <c r="H213" s="2">
        <v>8.1952149845993194</v>
      </c>
    </row>
    <row r="214" spans="1:8" x14ac:dyDescent="0.2">
      <c r="A214" s="16">
        <f>DATE(2019,12,27)</f>
        <v>43826</v>
      </c>
      <c r="B214" s="2">
        <v>27.092773165286467</v>
      </c>
      <c r="C214" s="2">
        <v>19.841731634853701</v>
      </c>
      <c r="D214" s="2">
        <v>5.8014596374210914</v>
      </c>
      <c r="E214" s="2">
        <v>6.9840772627751679</v>
      </c>
      <c r="F214" s="2">
        <v>7.6673389689463578</v>
      </c>
      <c r="G214" s="2">
        <v>7.6932694663313104</v>
      </c>
      <c r="H214" s="2">
        <v>8.2807122010714718</v>
      </c>
    </row>
    <row r="215" spans="1:8" x14ac:dyDescent="0.2">
      <c r="A215" s="16">
        <f>DATE(2019,12,30)</f>
        <v>43829</v>
      </c>
      <c r="B215" s="2">
        <v>26.53110026889216</v>
      </c>
      <c r="C215" s="2">
        <v>18.927868087071364</v>
      </c>
      <c r="D215" s="2">
        <v>5.8237179957520313</v>
      </c>
      <c r="E215" s="2">
        <v>7.0625333563695047</v>
      </c>
      <c r="F215" s="2">
        <v>7.749531750288563</v>
      </c>
      <c r="G215" s="2">
        <v>7.7756044647523606</v>
      </c>
      <c r="H215" s="2">
        <v>8.3662769785168614</v>
      </c>
    </row>
    <row r="216" spans="1:8" x14ac:dyDescent="0.2">
      <c r="A216" s="16">
        <f>DATE(2019,12,31)</f>
        <v>43830</v>
      </c>
      <c r="B216" s="2">
        <v>26.524809735100611</v>
      </c>
      <c r="C216" s="2">
        <v>18.927868087071364</v>
      </c>
      <c r="D216" s="2">
        <v>5.8459810367642584</v>
      </c>
      <c r="E216" s="2">
        <v>7.1410469852417826</v>
      </c>
      <c r="F216" s="2">
        <v>7.8317872772448949</v>
      </c>
      <c r="G216" s="2">
        <v>7.858002410950915</v>
      </c>
      <c r="H216" s="2">
        <v>8.4519093703230297</v>
      </c>
    </row>
    <row r="217" spans="1:8" x14ac:dyDescent="0.2">
      <c r="A217" s="16">
        <f>DATE(2020,1,2)</f>
        <v>43832</v>
      </c>
      <c r="B217" s="2">
        <v>29.48747172294237</v>
      </c>
      <c r="C217" s="2">
        <v>21.938730911899462</v>
      </c>
      <c r="D217" s="2">
        <v>5.868248761442918</v>
      </c>
      <c r="E217" s="2">
        <v>7.1669696233653379</v>
      </c>
      <c r="F217" s="2">
        <v>7.8611160119818724</v>
      </c>
      <c r="G217" s="2">
        <v>7.8874608247431643</v>
      </c>
      <c r="H217" s="2">
        <v>8.4843136820810905</v>
      </c>
    </row>
    <row r="218" spans="1:8" x14ac:dyDescent="0.2">
      <c r="A218" s="16">
        <f>DATE(2020,1,3)</f>
        <v>43833</v>
      </c>
      <c r="B218" s="2">
        <v>29.128471522370035</v>
      </c>
      <c r="C218" s="2">
        <v>21.047697498660668</v>
      </c>
      <c r="D218" s="2">
        <v>5.8905211707733551</v>
      </c>
      <c r="E218" s="2">
        <v>7.1928985334377424</v>
      </c>
      <c r="F218" s="2">
        <v>7.8904527237236177</v>
      </c>
      <c r="G218" s="2">
        <v>7.916927284281905</v>
      </c>
      <c r="H218" s="2">
        <v>8.5167276759132502</v>
      </c>
    </row>
    <row r="219" spans="1:8" x14ac:dyDescent="0.2">
      <c r="A219" s="16">
        <f>DATE(2020,1,6)</f>
        <v>43836</v>
      </c>
      <c r="B219" s="2">
        <v>27.570164167100074</v>
      </c>
      <c r="C219" s="2">
        <v>20.195434178768298</v>
      </c>
      <c r="D219" s="2">
        <v>5.9127982657411149</v>
      </c>
      <c r="E219" s="2">
        <v>7.2188337169764916</v>
      </c>
      <c r="F219" s="2">
        <v>7.9197974146397732</v>
      </c>
      <c r="G219" s="2">
        <v>7.9464017917646013</v>
      </c>
      <c r="H219" s="2">
        <v>8.5491513547123699</v>
      </c>
    </row>
    <row r="220" spans="1:8" x14ac:dyDescent="0.2">
      <c r="A220" s="16">
        <f>DATE(2020,1,7)</f>
        <v>43837</v>
      </c>
      <c r="B220" s="2">
        <v>26.677752735652181</v>
      </c>
      <c r="C220" s="2">
        <v>19.973323707655101</v>
      </c>
      <c r="D220" s="2">
        <v>5.9350800473319421</v>
      </c>
      <c r="E220" s="2">
        <v>7.2447751754994396</v>
      </c>
      <c r="F220" s="2">
        <v>7.9491500869005582</v>
      </c>
      <c r="G220" s="2">
        <v>7.9758843493893172</v>
      </c>
      <c r="H220" s="2">
        <v>8.5815847213722485</v>
      </c>
    </row>
    <row r="221" spans="1:8" x14ac:dyDescent="0.2">
      <c r="A221" s="16">
        <f>DATE(2020,1,8)</f>
        <v>43838</v>
      </c>
      <c r="B221" s="2">
        <v>26.274039786781866</v>
      </c>
      <c r="C221" s="2">
        <v>19.54663672011192</v>
      </c>
      <c r="D221" s="2">
        <v>5.9573665165318257</v>
      </c>
      <c r="E221" s="2">
        <v>7.2707229105248183</v>
      </c>
      <c r="F221" s="2">
        <v>7.9785107426767699</v>
      </c>
      <c r="G221" s="2">
        <v>8.0053749593547163</v>
      </c>
      <c r="H221" s="2">
        <v>8.6140277787875021</v>
      </c>
    </row>
    <row r="222" spans="1:8" x14ac:dyDescent="0.2">
      <c r="A222" s="16">
        <f>DATE(2020,1,9)</f>
        <v>43839</v>
      </c>
      <c r="B222" s="2">
        <v>26.111914295628559</v>
      </c>
      <c r="C222" s="2">
        <v>19.238203659197616</v>
      </c>
      <c r="D222" s="2">
        <v>5.9796576743269103</v>
      </c>
      <c r="E222" s="2">
        <v>7.2966769235712334</v>
      </c>
      <c r="F222" s="2">
        <v>8.0078793841398266</v>
      </c>
      <c r="G222" s="2">
        <v>8.0348736238600846</v>
      </c>
      <c r="H222" s="2">
        <v>8.6464805298536405</v>
      </c>
    </row>
    <row r="223" spans="1:8" x14ac:dyDescent="0.2">
      <c r="A223" s="16">
        <f>DATE(2020,1,10)</f>
        <v>43840</v>
      </c>
      <c r="B223" s="2">
        <v>26.094703282592626</v>
      </c>
      <c r="C223" s="2">
        <v>18.781919767502941</v>
      </c>
      <c r="D223" s="2">
        <v>6.0019535217036069</v>
      </c>
      <c r="E223" s="2">
        <v>7.3226372161576458</v>
      </c>
      <c r="F223" s="2">
        <v>8.0372560134617466</v>
      </c>
      <c r="G223" s="2">
        <v>8.0643803451053255</v>
      </c>
      <c r="H223" s="2">
        <v>8.6789429774670523</v>
      </c>
    </row>
    <row r="224" spans="1:8" x14ac:dyDescent="0.2">
      <c r="A224" s="16">
        <f>DATE(2020,1,13)</f>
        <v>43843</v>
      </c>
      <c r="B224" s="2">
        <v>27.868792130612597</v>
      </c>
      <c r="C224" s="2">
        <v>20.655492241353699</v>
      </c>
      <c r="D224" s="2">
        <v>6.0242540596484595</v>
      </c>
      <c r="E224" s="2">
        <v>7.3486037898033096</v>
      </c>
      <c r="F224" s="2">
        <v>8.0666406328150586</v>
      </c>
      <c r="G224" s="2">
        <v>8.0938951252908407</v>
      </c>
      <c r="H224" s="2">
        <v>8.7114151245248905</v>
      </c>
    </row>
    <row r="225" spans="1:8" x14ac:dyDescent="0.2">
      <c r="A225" s="16">
        <f>DATE(2020,1,14)</f>
        <v>43844</v>
      </c>
      <c r="B225" s="2">
        <v>28.307345770835092</v>
      </c>
      <c r="C225" s="2">
        <v>20.971329670228055</v>
      </c>
      <c r="D225" s="2">
        <v>6.0465592891483011</v>
      </c>
      <c r="E225" s="2">
        <v>7.3745766460280082</v>
      </c>
      <c r="F225" s="2">
        <v>8.0960332443729808</v>
      </c>
      <c r="G225" s="2">
        <v>8.1234179666177742</v>
      </c>
      <c r="H225" s="2">
        <v>8.7438969739253256</v>
      </c>
    </row>
    <row r="226" spans="1:8" x14ac:dyDescent="0.2">
      <c r="A226" s="16">
        <f>DATE(2020,1,15)</f>
        <v>43845</v>
      </c>
      <c r="B226" s="2">
        <v>27.127895312289297</v>
      </c>
      <c r="C226" s="2">
        <v>19.718706004428331</v>
      </c>
      <c r="D226" s="2">
        <v>6.0688692111901199</v>
      </c>
      <c r="E226" s="2">
        <v>7.4005557863517701</v>
      </c>
      <c r="F226" s="2">
        <v>8.1254338503092836</v>
      </c>
      <c r="G226" s="2">
        <v>8.1529488712877676</v>
      </c>
      <c r="H226" s="2">
        <v>8.7763885285672796</v>
      </c>
    </row>
    <row r="227" spans="1:8" x14ac:dyDescent="0.2">
      <c r="A227" s="16">
        <f>DATE(2020,1,16)</f>
        <v>43846</v>
      </c>
      <c r="B227" s="2">
        <v>27.608892464626567</v>
      </c>
      <c r="C227" s="2">
        <v>20.016793517887319</v>
      </c>
      <c r="D227" s="2">
        <v>6.0911838267611262</v>
      </c>
      <c r="E227" s="2">
        <v>7.4265412122950236</v>
      </c>
      <c r="F227" s="2">
        <v>8.1548424527982935</v>
      </c>
      <c r="G227" s="2">
        <v>8.1824878415031055</v>
      </c>
      <c r="H227" s="2">
        <v>8.8088897913505946</v>
      </c>
    </row>
    <row r="228" spans="1:8" x14ac:dyDescent="0.2">
      <c r="A228" s="16">
        <f>DATE(2020,1,17)</f>
        <v>43847</v>
      </c>
      <c r="B228" s="2">
        <v>29.44600626921352</v>
      </c>
      <c r="C228" s="2">
        <v>21.841240067091896</v>
      </c>
      <c r="D228" s="2">
        <v>6.1135031368487747</v>
      </c>
      <c r="E228" s="2">
        <v>7.4525329253785744</v>
      </c>
      <c r="F228" s="2">
        <v>8.1842590540149853</v>
      </c>
      <c r="G228" s="2">
        <v>8.2120348794666675</v>
      </c>
      <c r="H228" s="2">
        <v>8.8414007651759441</v>
      </c>
    </row>
    <row r="229" spans="1:8" x14ac:dyDescent="0.2">
      <c r="A229" s="16">
        <f>DATE(2020,1,20)</f>
        <v>43850</v>
      </c>
      <c r="B229" s="2">
        <v>30.340623609323234</v>
      </c>
      <c r="C229" s="2">
        <v>22.235450674054679</v>
      </c>
      <c r="D229" s="2">
        <v>6.1358271424406086</v>
      </c>
      <c r="E229" s="2">
        <v>7.4785309271235834</v>
      </c>
      <c r="F229" s="2">
        <v>8.2136836561349078</v>
      </c>
      <c r="G229" s="2">
        <v>8.2415899873819356</v>
      </c>
      <c r="H229" s="2">
        <v>8.8739214529449004</v>
      </c>
    </row>
    <row r="230" spans="1:8" x14ac:dyDescent="0.2">
      <c r="A230" s="16">
        <f>DATE(2020,1,21)</f>
        <v>43851</v>
      </c>
      <c r="B230" s="2">
        <v>28.572139246946392</v>
      </c>
      <c r="C230" s="2">
        <v>20.347758481857834</v>
      </c>
      <c r="D230" s="2">
        <v>6.1581558445245266</v>
      </c>
      <c r="E230" s="2">
        <v>7.5045352190515668</v>
      </c>
      <c r="F230" s="2">
        <v>8.2431162613341815</v>
      </c>
      <c r="G230" s="2">
        <v>8.2711531674529937</v>
      </c>
      <c r="H230" s="2">
        <v>8.9064518575598939</v>
      </c>
    </row>
    <row r="231" spans="1:8" x14ac:dyDescent="0.2">
      <c r="A231" s="16">
        <f>DATE(2020,1,22)</f>
        <v>43852</v>
      </c>
      <c r="B231" s="2">
        <v>29.43639455874456</v>
      </c>
      <c r="C231" s="2">
        <v>21.751832323974085</v>
      </c>
      <c r="D231" s="2">
        <v>6.1804892440885606</v>
      </c>
      <c r="E231" s="2">
        <v>7.5305458026844407</v>
      </c>
      <c r="F231" s="2">
        <v>8.2725568717895381</v>
      </c>
      <c r="G231" s="2">
        <v>8.3007244218845422</v>
      </c>
      <c r="H231" s="2">
        <v>8.9389919819242056</v>
      </c>
    </row>
    <row r="232" spans="1:8" x14ac:dyDescent="0.2">
      <c r="A232" s="16">
        <f>DATE(2020,1,23)</f>
        <v>43853</v>
      </c>
      <c r="B232" s="2">
        <v>30.272458568936631</v>
      </c>
      <c r="C232" s="2">
        <v>22.920354710360758</v>
      </c>
      <c r="D232" s="2">
        <v>6.2028273421209423</v>
      </c>
      <c r="E232" s="2">
        <v>7.5565626795444762</v>
      </c>
      <c r="F232" s="2">
        <v>8.3020054896782778</v>
      </c>
      <c r="G232" s="2">
        <v>8.3303037528818393</v>
      </c>
      <c r="H232" s="2">
        <v>8.9715418289419979</v>
      </c>
    </row>
    <row r="233" spans="1:8" x14ac:dyDescent="0.2">
      <c r="A233" s="16">
        <f>DATE(2020,1,24)</f>
        <v>43854</v>
      </c>
      <c r="B233" s="2">
        <v>28.73894745648704</v>
      </c>
      <c r="C233" s="2">
        <v>21.73640655739062</v>
      </c>
      <c r="D233" s="2">
        <v>6.2251701396101478</v>
      </c>
      <c r="E233" s="2">
        <v>7.582585851154322</v>
      </c>
      <c r="F233" s="2">
        <v>8.3314621171783223</v>
      </c>
      <c r="G233" s="2">
        <v>8.3598911626507899</v>
      </c>
      <c r="H233" s="2">
        <v>9.0041014015183052</v>
      </c>
    </row>
    <row r="234" spans="1:8" x14ac:dyDescent="0.2">
      <c r="A234" s="16">
        <f>DATE(2020,1,27)</f>
        <v>43857</v>
      </c>
      <c r="B234" s="2">
        <v>24.45904487813868</v>
      </c>
      <c r="C234" s="2">
        <v>17.731342792413486</v>
      </c>
      <c r="D234" s="2">
        <v>6.2475176375448305</v>
      </c>
      <c r="E234" s="2">
        <v>7.6086153190369821</v>
      </c>
      <c r="F234" s="2">
        <v>8.360926756468201</v>
      </c>
      <c r="G234" s="2">
        <v>8.3894866533979151</v>
      </c>
      <c r="H234" s="2">
        <v>9.0366707025590465</v>
      </c>
    </row>
    <row r="235" spans="1:8" x14ac:dyDescent="0.2">
      <c r="A235" s="16">
        <f>DATE(2020,1,28)</f>
        <v>43858</v>
      </c>
      <c r="B235" s="2">
        <v>26.583904867145726</v>
      </c>
      <c r="C235" s="2">
        <v>19.78517049071429</v>
      </c>
      <c r="D235" s="2">
        <v>6.2698698369138661</v>
      </c>
      <c r="E235" s="2">
        <v>7.6346510847158164</v>
      </c>
      <c r="F235" s="2">
        <v>8.3903994097269674</v>
      </c>
      <c r="G235" s="2">
        <v>8.4190902273302495</v>
      </c>
      <c r="H235" s="2">
        <v>9.0692497349709402</v>
      </c>
    </row>
    <row r="236" spans="1:8" x14ac:dyDescent="0.2">
      <c r="A236" s="16">
        <f>DATE(2020,1,29)</f>
        <v>43859</v>
      </c>
      <c r="B236" s="2">
        <v>25.259638439960309</v>
      </c>
      <c r="C236" s="2">
        <v>18.659973940738396</v>
      </c>
      <c r="D236" s="2">
        <v>6.2922267387063302</v>
      </c>
      <c r="E236" s="2">
        <v>7.660693149714537</v>
      </c>
      <c r="F236" s="2">
        <v>8.4198800791343018</v>
      </c>
      <c r="G236" s="2">
        <v>8.4487018866554955</v>
      </c>
      <c r="H236" s="2">
        <v>9.1018385016616197</v>
      </c>
    </row>
    <row r="237" spans="1:8" x14ac:dyDescent="0.2">
      <c r="A237" s="16">
        <f>DATE(2020,1,30)</f>
        <v>43860</v>
      </c>
      <c r="B237" s="2">
        <v>24.942057956573603</v>
      </c>
      <c r="C237" s="2">
        <v>18.807238592388597</v>
      </c>
      <c r="D237" s="2">
        <v>6.3145883439115202</v>
      </c>
      <c r="E237" s="2">
        <v>7.6867415155573271</v>
      </c>
      <c r="F237" s="2">
        <v>8.4493687668705242</v>
      </c>
      <c r="G237" s="2">
        <v>8.4783216335819986</v>
      </c>
      <c r="H237" s="2">
        <v>9.1344370055396418</v>
      </c>
    </row>
    <row r="238" spans="1:8" x14ac:dyDescent="0.2">
      <c r="A238" s="16">
        <f>DATE(2020,1,31)</f>
        <v>43861</v>
      </c>
      <c r="B238" s="2">
        <v>23.617006971762034</v>
      </c>
      <c r="C238" s="2">
        <v>16.989599948169509</v>
      </c>
      <c r="D238" s="2">
        <v>6.3369546535189336</v>
      </c>
      <c r="E238" s="2">
        <v>7.7127961837686332</v>
      </c>
      <c r="F238" s="2">
        <v>8.4788654751164927</v>
      </c>
      <c r="G238" s="2">
        <v>8.507949470318632</v>
      </c>
      <c r="H238" s="2">
        <v>9.1670452495143273</v>
      </c>
    </row>
    <row r="239" spans="1:8" x14ac:dyDescent="0.2">
      <c r="A239" s="16">
        <f>DATE(2020,2,3)</f>
        <v>43864</v>
      </c>
      <c r="B239" s="2">
        <v>25.10854952850725</v>
      </c>
      <c r="C239" s="2">
        <v>17.882895807173881</v>
      </c>
      <c r="D239" s="2">
        <v>6.3593256685182684</v>
      </c>
      <c r="E239" s="2">
        <v>7.7397279654764617</v>
      </c>
      <c r="F239" s="2">
        <v>8.5092472353195614</v>
      </c>
      <c r="G239" s="2">
        <v>8.5384626644753983</v>
      </c>
      <c r="H239" s="2">
        <v>9.2005458532037796</v>
      </c>
    </row>
    <row r="240" spans="1:8" x14ac:dyDescent="0.2">
      <c r="A240" s="16">
        <f>DATE(2020,2,4)</f>
        <v>43865</v>
      </c>
      <c r="B240" s="2">
        <v>25.780605812882438</v>
      </c>
      <c r="C240" s="2">
        <v>18.836722374251803</v>
      </c>
      <c r="D240" s="2">
        <v>6.3817013898994412</v>
      </c>
      <c r="E240" s="2">
        <v>7.7666664810255304</v>
      </c>
      <c r="F240" s="2">
        <v>8.5396375045658779</v>
      </c>
      <c r="G240" s="2">
        <v>8.5689844391557681</v>
      </c>
      <c r="H240" s="2">
        <v>9.2340567373808025</v>
      </c>
    </row>
    <row r="241" spans="1:8" x14ac:dyDescent="0.2">
      <c r="A241" s="16">
        <f>DATE(2020,2,5)</f>
        <v>43866</v>
      </c>
      <c r="B241" s="2">
        <v>25.784131044906555</v>
      </c>
      <c r="C241" s="2">
        <v>19.321667340258553</v>
      </c>
      <c r="D241" s="2">
        <v>6.4040818186525739</v>
      </c>
      <c r="E241" s="2">
        <v>7.7936117320994702</v>
      </c>
      <c r="F241" s="2">
        <v>8.5700362852384906</v>
      </c>
      <c r="G241" s="2">
        <v>8.5995147967725671</v>
      </c>
      <c r="H241" s="2">
        <v>9.2675779052001417</v>
      </c>
    </row>
    <row r="242" spans="1:8" x14ac:dyDescent="0.2">
      <c r="A242" s="16">
        <f>DATE(2020,2,6)</f>
        <v>43867</v>
      </c>
      <c r="B242" s="2">
        <v>24.884099201717902</v>
      </c>
      <c r="C242" s="2">
        <v>18.459572665130342</v>
      </c>
      <c r="D242" s="2">
        <v>6.4264669557679843</v>
      </c>
      <c r="E242" s="2">
        <v>7.8205637203824008</v>
      </c>
      <c r="F242" s="2">
        <v>8.6004435797212508</v>
      </c>
      <c r="G242" s="2">
        <v>8.6300537397394184</v>
      </c>
      <c r="H242" s="2">
        <v>9.3011093598176284</v>
      </c>
    </row>
    <row r="243" spans="1:8" x14ac:dyDescent="0.2">
      <c r="A243" s="16">
        <f>DATE(2020,2,7)</f>
        <v>43868</v>
      </c>
      <c r="B243" s="2">
        <v>23.350714744311095</v>
      </c>
      <c r="C243" s="2">
        <v>16.999595844915572</v>
      </c>
      <c r="D243" s="2">
        <v>6.4478440611876797</v>
      </c>
      <c r="E243" s="2">
        <v>7.8475224475588412</v>
      </c>
      <c r="F243" s="2">
        <v>8.6308593903986033</v>
      </c>
      <c r="G243" s="2">
        <v>8.6606012704705684</v>
      </c>
      <c r="H243" s="2">
        <v>9.3346511043900016</v>
      </c>
    </row>
    <row r="244" spans="1:8" x14ac:dyDescent="0.2">
      <c r="A244" s="16">
        <f>DATE(2020,2,10)</f>
        <v>43871</v>
      </c>
      <c r="B244" s="2">
        <v>22.495955042526017</v>
      </c>
      <c r="C244" s="2">
        <v>15.765544802082344</v>
      </c>
      <c r="D244" s="2">
        <v>6.469225460470085</v>
      </c>
      <c r="E244" s="2">
        <v>7.874487915313777</v>
      </c>
      <c r="F244" s="2">
        <v>8.6612837196557315</v>
      </c>
      <c r="G244" s="2">
        <v>8.6911573913809992</v>
      </c>
      <c r="H244" s="2">
        <v>9.3682031420750267</v>
      </c>
    </row>
    <row r="245" spans="1:8" x14ac:dyDescent="0.2">
      <c r="A245" s="16">
        <f>DATE(2020,2,11)</f>
        <v>43872</v>
      </c>
      <c r="B245" s="2">
        <v>25.171113601446351</v>
      </c>
      <c r="C245" s="2">
        <v>18.645340030172864</v>
      </c>
      <c r="D245" s="2">
        <v>6.4906111544776426</v>
      </c>
      <c r="E245" s="2">
        <v>7.9014601253325711</v>
      </c>
      <c r="F245" s="2">
        <v>8.6917165698783947</v>
      </c>
      <c r="G245" s="2">
        <v>8.7217221048862879</v>
      </c>
      <c r="H245" s="2">
        <v>9.4017654760313754</v>
      </c>
    </row>
    <row r="246" spans="1:8" x14ac:dyDescent="0.2">
      <c r="A246" s="16">
        <f>DATE(2020,2,12)</f>
        <v>43873</v>
      </c>
      <c r="B246" s="2">
        <v>26.72851678043866</v>
      </c>
      <c r="C246" s="2">
        <v>19.985859713965226</v>
      </c>
      <c r="D246" s="2">
        <v>6.5120011440730208</v>
      </c>
      <c r="E246" s="2">
        <v>7.9284390793009862</v>
      </c>
      <c r="F246" s="2">
        <v>8.7221579434530803</v>
      </c>
      <c r="G246" s="2">
        <v>8.7522954134027433</v>
      </c>
      <c r="H246" s="2">
        <v>9.4353381094186997</v>
      </c>
    </row>
    <row r="247" spans="1:8" x14ac:dyDescent="0.2">
      <c r="A247" s="16">
        <f>DATE(2020,2,13)</f>
        <v>43874</v>
      </c>
      <c r="B247" s="2">
        <v>26.01142759196291</v>
      </c>
      <c r="C247" s="2">
        <v>18.94541232559892</v>
      </c>
      <c r="D247" s="2">
        <v>6.53339543011906</v>
      </c>
      <c r="E247" s="2">
        <v>7.955424778905229</v>
      </c>
      <c r="F247" s="2">
        <v>8.7526078427669241</v>
      </c>
      <c r="G247" s="2">
        <v>8.7828773193473264</v>
      </c>
      <c r="H247" s="2">
        <v>9.4689210453976269</v>
      </c>
    </row>
    <row r="248" spans="1:8" x14ac:dyDescent="0.2">
      <c r="A248" s="16">
        <f>DATE(2020,2,14)</f>
        <v>43875</v>
      </c>
      <c r="B248" s="2">
        <v>24.67548779166766</v>
      </c>
      <c r="C248" s="2">
        <v>17.627342274107715</v>
      </c>
      <c r="D248" s="2">
        <v>6.5547940134787366</v>
      </c>
      <c r="E248" s="2">
        <v>7.9824172258319734</v>
      </c>
      <c r="F248" s="2">
        <v>8.7830662702077724</v>
      </c>
      <c r="G248" s="2">
        <v>8.8134678251377441</v>
      </c>
      <c r="H248" s="2">
        <v>9.5025142871298041</v>
      </c>
    </row>
    <row r="249" spans="1:8" x14ac:dyDescent="0.2">
      <c r="A249" s="16">
        <f>DATE(2020,2,17)</f>
        <v>43878</v>
      </c>
      <c r="B249" s="2">
        <v>25.65832388727123</v>
      </c>
      <c r="C249" s="2">
        <v>18.582063535647464</v>
      </c>
      <c r="D249" s="2">
        <v>6.5761968950152303</v>
      </c>
      <c r="E249" s="2">
        <v>8.0094164217682451</v>
      </c>
      <c r="F249" s="2">
        <v>8.8135332281640721</v>
      </c>
      <c r="G249" s="2">
        <v>8.8440669331922859</v>
      </c>
      <c r="H249" s="2">
        <v>9.5361178377777911</v>
      </c>
    </row>
    <row r="250" spans="1:8" x14ac:dyDescent="0.2">
      <c r="A250" s="16">
        <f>DATE(2020,2,18)</f>
        <v>43879</v>
      </c>
      <c r="B250" s="2">
        <v>25.885659134479532</v>
      </c>
      <c r="C250" s="2">
        <v>18.240855862665484</v>
      </c>
      <c r="D250" s="2">
        <v>6.5976040755918666</v>
      </c>
      <c r="E250" s="2">
        <v>8.0364223684015403</v>
      </c>
      <c r="F250" s="2">
        <v>8.8440087190249752</v>
      </c>
      <c r="G250" s="2">
        <v>8.8746746459299928</v>
      </c>
      <c r="H250" s="2">
        <v>9.5697317005051232</v>
      </c>
    </row>
    <row r="251" spans="1:8" x14ac:dyDescent="0.2">
      <c r="A251" s="16">
        <f>DATE(2020,2,19)</f>
        <v>43880</v>
      </c>
      <c r="B251" s="2">
        <v>27.414498083128699</v>
      </c>
      <c r="C251" s="2">
        <v>19.824876413900117</v>
      </c>
      <c r="D251" s="2">
        <v>6.6190155560721831</v>
      </c>
      <c r="E251" s="2">
        <v>8.0634350674197321</v>
      </c>
      <c r="F251" s="2">
        <v>8.8744927451803068</v>
      </c>
      <c r="G251" s="2">
        <v>8.9052909657705506</v>
      </c>
      <c r="H251" s="2">
        <v>9.6033558784763162</v>
      </c>
    </row>
    <row r="252" spans="1:8" x14ac:dyDescent="0.2">
      <c r="A252" s="16">
        <f>DATE(2020,2,20)</f>
        <v>43881</v>
      </c>
      <c r="B252" s="2">
        <v>25.362711017416096</v>
      </c>
      <c r="C252" s="2">
        <v>17.838706127834424</v>
      </c>
      <c r="D252" s="2">
        <v>6.6404313373198409</v>
      </c>
      <c r="E252" s="2">
        <v>8.0904545205111589</v>
      </c>
      <c r="F252" s="2">
        <v>8.90498530902053</v>
      </c>
      <c r="G252" s="2">
        <v>8.9359158951343396</v>
      </c>
      <c r="H252" s="2">
        <v>9.6369903748568575</v>
      </c>
    </row>
    <row r="253" spans="1:8" x14ac:dyDescent="0.2">
      <c r="A253" s="16">
        <f>DATE(2020,2,21)</f>
        <v>43882</v>
      </c>
      <c r="B253" s="2">
        <v>25.12345260520803</v>
      </c>
      <c r="C253" s="2">
        <v>16.908203319830719</v>
      </c>
      <c r="D253" s="2">
        <v>6.6618514201987278</v>
      </c>
      <c r="E253" s="2">
        <v>8.1174807293645568</v>
      </c>
      <c r="F253" s="2">
        <v>8.9354864129368217</v>
      </c>
      <c r="G253" s="2">
        <v>8.966549436442417</v>
      </c>
      <c r="H253" s="2">
        <v>9.670635192813215</v>
      </c>
    </row>
    <row r="254" spans="1:8" x14ac:dyDescent="0.2">
      <c r="A254" s="16">
        <f>DATE(2020,2,26)</f>
        <v>43887</v>
      </c>
      <c r="B254" s="2">
        <v>16.483784407645441</v>
      </c>
      <c r="C254" s="2">
        <v>8.7190443429086883</v>
      </c>
      <c r="D254" s="2">
        <v>6.6832758055728858</v>
      </c>
      <c r="E254" s="2">
        <v>8.1445136956691098</v>
      </c>
      <c r="F254" s="2">
        <v>8.965996059321002</v>
      </c>
      <c r="G254" s="2">
        <v>8.9971915921165166</v>
      </c>
      <c r="H254" s="2">
        <v>9.7042903355128107</v>
      </c>
    </row>
    <row r="255" spans="1:8" x14ac:dyDescent="0.2">
      <c r="A255" s="16">
        <f>DATE(2020,2,27)</f>
        <v>43888</v>
      </c>
      <c r="B255" s="2">
        <v>13.979212600375446</v>
      </c>
      <c r="C255" s="2">
        <v>5.906669998632319</v>
      </c>
      <c r="D255" s="2">
        <v>6.7047044943065126</v>
      </c>
      <c r="E255" s="2">
        <v>8.1715534211143748</v>
      </c>
      <c r="F255" s="2">
        <v>8.9965142505655784</v>
      </c>
      <c r="G255" s="2">
        <v>9.0278423645790742</v>
      </c>
      <c r="H255" s="2">
        <v>9.7379558061240434</v>
      </c>
    </row>
    <row r="256" spans="1:8" x14ac:dyDescent="0.2">
      <c r="A256" s="16">
        <f>DATE(2020,2,28)</f>
        <v>43889</v>
      </c>
      <c r="B256" s="2">
        <v>15.854942120228642</v>
      </c>
      <c r="C256" s="2">
        <v>7.1284215635763593</v>
      </c>
      <c r="D256" s="2">
        <v>6.7261374872640056</v>
      </c>
      <c r="E256" s="2">
        <v>8.1985999073903795</v>
      </c>
      <c r="F256" s="2">
        <v>9.0270409890637051</v>
      </c>
      <c r="G256" s="2">
        <v>9.0585017562531789</v>
      </c>
      <c r="H256" s="2">
        <v>9.7716316078163103</v>
      </c>
    </row>
    <row r="257" spans="1:8" x14ac:dyDescent="0.2">
      <c r="A257" s="16">
        <f>DATE(2020,3,2)</f>
        <v>43892</v>
      </c>
      <c r="B257" s="2">
        <v>18.49594603594522</v>
      </c>
      <c r="C257" s="2">
        <v>9.6519124351218899</v>
      </c>
      <c r="D257" s="2">
        <v>6.7475747853098964</v>
      </c>
      <c r="E257" s="2">
        <v>8.2242873977733435</v>
      </c>
      <c r="F257" s="2">
        <v>9.0562000203043844</v>
      </c>
      <c r="G257" s="2">
        <v>9.0877931139623058</v>
      </c>
      <c r="H257" s="2">
        <v>9.8039320506986272</v>
      </c>
    </row>
    <row r="258" spans="1:8" x14ac:dyDescent="0.2">
      <c r="A258" s="16">
        <f>DATE(2020,3,3)</f>
        <v>43893</v>
      </c>
      <c r="B258" s="2">
        <v>17.475183791419436</v>
      </c>
      <c r="C258" s="2">
        <v>8.5327525018023209</v>
      </c>
      <c r="D258" s="2">
        <v>6.769016389308935</v>
      </c>
      <c r="E258" s="2">
        <v>8.2499809866378282</v>
      </c>
      <c r="F258" s="2">
        <v>9.085366850060872</v>
      </c>
      <c r="G258" s="2">
        <v>9.1170923388585123</v>
      </c>
      <c r="H258" s="2">
        <v>9.8362419980275284</v>
      </c>
    </row>
    <row r="259" spans="1:8" x14ac:dyDescent="0.2">
      <c r="A259" s="16">
        <f>DATE(2020,3,4)</f>
        <v>43894</v>
      </c>
      <c r="B259" s="2">
        <v>19.784671650847539</v>
      </c>
      <c r="C259" s="2">
        <v>10.267719320978408</v>
      </c>
      <c r="D259" s="2">
        <v>6.7904623001260322</v>
      </c>
      <c r="E259" s="2">
        <v>8.2756806754316745</v>
      </c>
      <c r="F259" s="2">
        <v>9.1145414804188807</v>
      </c>
      <c r="G259" s="2">
        <v>9.1463994330548193</v>
      </c>
      <c r="H259" s="2">
        <v>9.8685614525997334</v>
      </c>
    </row>
    <row r="260" spans="1:8" x14ac:dyDescent="0.2">
      <c r="A260" s="16">
        <f>DATE(2020,3,5)</f>
        <v>43895</v>
      </c>
      <c r="B260" s="2">
        <v>14.494202558917403</v>
      </c>
      <c r="C260" s="2">
        <v>5.1350731541271566</v>
      </c>
      <c r="D260" s="2">
        <v>6.8119125186262508</v>
      </c>
      <c r="E260" s="2">
        <v>8.3013864656030787</v>
      </c>
      <c r="F260" s="2">
        <v>9.1437239134646529</v>
      </c>
      <c r="G260" s="2">
        <v>9.1757143986647574</v>
      </c>
      <c r="H260" s="2">
        <v>9.9008904172127377</v>
      </c>
    </row>
    <row r="261" spans="1:8" x14ac:dyDescent="0.2">
      <c r="A261" s="16">
        <f>DATE(2020,3,6)</f>
        <v>43896</v>
      </c>
      <c r="B261" s="2">
        <v>9.1585809442351849</v>
      </c>
      <c r="C261" s="2">
        <v>0.7783533302688328</v>
      </c>
      <c r="D261" s="2">
        <v>6.8333670456748541</v>
      </c>
      <c r="E261" s="2">
        <v>8.3270983586005709</v>
      </c>
      <c r="F261" s="2">
        <v>9.1729141512849832</v>
      </c>
      <c r="G261" s="2">
        <v>9.2050372378025056</v>
      </c>
      <c r="H261" s="2">
        <v>9.9332288946649037</v>
      </c>
    </row>
    <row r="262" spans="1:8" x14ac:dyDescent="0.2">
      <c r="A262" s="16">
        <f>DATE(2020,3,9)</f>
        <v>43899</v>
      </c>
      <c r="B262" s="2">
        <v>-4.9350715236858189</v>
      </c>
      <c r="C262" s="2">
        <v>-11.489830820475888</v>
      </c>
      <c r="D262" s="2">
        <v>6.854825882137261</v>
      </c>
      <c r="E262" s="2">
        <v>8.3528163558730153</v>
      </c>
      <c r="F262" s="2">
        <v>9.2021121959672492</v>
      </c>
      <c r="G262" s="2">
        <v>9.2343679525827227</v>
      </c>
      <c r="H262" s="2">
        <v>9.9655768877553665</v>
      </c>
    </row>
    <row r="263" spans="1:8" x14ac:dyDescent="0.2">
      <c r="A263" s="16">
        <f>DATE(2020,3,10)</f>
        <v>43900</v>
      </c>
      <c r="B263" s="2">
        <v>2.1544691234532065</v>
      </c>
      <c r="C263" s="2">
        <v>-5.1680740107712282</v>
      </c>
      <c r="D263" s="2">
        <v>6.8762890288791123</v>
      </c>
      <c r="E263" s="2">
        <v>8.3785404588696544</v>
      </c>
      <c r="F263" s="2">
        <v>9.2313180495993805</v>
      </c>
      <c r="G263" s="2">
        <v>9.2637065451206979</v>
      </c>
      <c r="H263" s="2">
        <v>9.9979343992841585</v>
      </c>
    </row>
    <row r="264" spans="1:8" x14ac:dyDescent="0.2">
      <c r="A264" s="16">
        <f>DATE(2020,3,11)</f>
        <v>43901</v>
      </c>
      <c r="B264" s="2">
        <v>-5.0560059803696378</v>
      </c>
      <c r="C264" s="2">
        <v>-12.411335264639245</v>
      </c>
      <c r="D264" s="2">
        <v>6.8977564867661378</v>
      </c>
      <c r="E264" s="2">
        <v>8.4042706690400149</v>
      </c>
      <c r="F264" s="2">
        <v>9.2605317142698595</v>
      </c>
      <c r="G264" s="2">
        <v>9.2930530175322712</v>
      </c>
      <c r="H264" s="2">
        <v>10.030301432052058</v>
      </c>
    </row>
    <row r="265" spans="1:8" x14ac:dyDescent="0.2">
      <c r="A265" s="16">
        <f>DATE(2020,3,12)</f>
        <v>43902</v>
      </c>
      <c r="B265" s="2">
        <v>-17.910286081726035</v>
      </c>
      <c r="C265" s="2">
        <v>-25.357255612150929</v>
      </c>
      <c r="D265" s="2">
        <v>6.9192282566642902</v>
      </c>
      <c r="E265" s="2">
        <v>8.4300069878340267</v>
      </c>
      <c r="F265" s="2">
        <v>9.2897531920677299</v>
      </c>
      <c r="G265" s="2">
        <v>9.3224073719338616</v>
      </c>
      <c r="H265" s="2">
        <v>10.062677988860713</v>
      </c>
    </row>
    <row r="266" spans="1:8" x14ac:dyDescent="0.2">
      <c r="A266" s="16">
        <f>DATE(2020,3,13)</f>
        <v>43903</v>
      </c>
      <c r="B266" s="2">
        <v>-6.3714417365165916</v>
      </c>
      <c r="C266" s="2">
        <v>-14.975323915388572</v>
      </c>
      <c r="D266" s="2">
        <v>6.9407043394396961</v>
      </c>
      <c r="E266" s="2">
        <v>8.455749416701952</v>
      </c>
      <c r="F266" s="2">
        <v>9.3189824850826053</v>
      </c>
      <c r="G266" s="2">
        <v>9.3517696104424406</v>
      </c>
      <c r="H266" s="2">
        <v>10.095064072512594</v>
      </c>
    </row>
    <row r="267" spans="1:8" x14ac:dyDescent="0.2">
      <c r="A267" s="16">
        <f>DATE(2020,3,16)</f>
        <v>43906</v>
      </c>
      <c r="B267" s="2">
        <v>-18.237893422666385</v>
      </c>
      <c r="C267" s="2">
        <v>-26.811884833283393</v>
      </c>
      <c r="D267" s="2">
        <v>6.9621847359586431</v>
      </c>
      <c r="E267" s="2">
        <v>8.4814979570943851</v>
      </c>
      <c r="F267" s="2">
        <v>9.348219595404661</v>
      </c>
      <c r="G267" s="2">
        <v>9.3811397351755588</v>
      </c>
      <c r="H267" s="2">
        <v>10.12745968581099</v>
      </c>
    </row>
    <row r="268" spans="1:8" x14ac:dyDescent="0.2">
      <c r="A268" s="16">
        <f>DATE(2020,3,17)</f>
        <v>43907</v>
      </c>
      <c r="B268" s="2">
        <v>-15.144206793065795</v>
      </c>
      <c r="C268" s="2">
        <v>-23.264791510480709</v>
      </c>
      <c r="D268" s="2">
        <v>6.9836694470876148</v>
      </c>
      <c r="E268" s="2">
        <v>8.5072526104622135</v>
      </c>
      <c r="F268" s="2">
        <v>9.377464525124557</v>
      </c>
      <c r="G268" s="2">
        <v>9.4105177482512783</v>
      </c>
      <c r="H268" s="2">
        <v>10.15986483155995</v>
      </c>
    </row>
    <row r="269" spans="1:8" x14ac:dyDescent="0.2">
      <c r="A269" s="16">
        <f>DATE(2020,3,18)</f>
        <v>43908</v>
      </c>
      <c r="B269" s="2">
        <v>-23.80740820121656</v>
      </c>
      <c r="C269" s="2">
        <v>-31.206274379138542</v>
      </c>
      <c r="D269" s="2">
        <v>7.0051584736932524</v>
      </c>
      <c r="E269" s="2">
        <v>8.5330133782568041</v>
      </c>
      <c r="F269" s="2">
        <v>9.4067172763336426</v>
      </c>
      <c r="G269" s="2">
        <v>9.4399036517883275</v>
      </c>
      <c r="H269" s="2">
        <v>10.192279512564495</v>
      </c>
    </row>
    <row r="270" spans="1:8" x14ac:dyDescent="0.2">
      <c r="A270" s="16">
        <f>DATE(2020,3,19)</f>
        <v>43909</v>
      </c>
      <c r="B270" s="2">
        <v>-23.97119076251294</v>
      </c>
      <c r="C270" s="2">
        <v>-29.728640198107914</v>
      </c>
      <c r="D270" s="2">
        <v>7.0266518166423708</v>
      </c>
      <c r="E270" s="2">
        <v>8.5587802619297335</v>
      </c>
      <c r="F270" s="2">
        <v>9.4359778511237113</v>
      </c>
      <c r="G270" s="2">
        <v>9.4692974479059675</v>
      </c>
      <c r="H270" s="2">
        <v>10.224703731630337</v>
      </c>
    </row>
    <row r="271" spans="1:8" x14ac:dyDescent="0.2">
      <c r="A271" s="16">
        <f>DATE(2020,3,20)</f>
        <v>43910</v>
      </c>
      <c r="B271" s="2">
        <v>-24.811564562355269</v>
      </c>
      <c r="C271" s="2">
        <v>-31.02691384915034</v>
      </c>
      <c r="D271" s="2">
        <v>7.0461052467359453</v>
      </c>
      <c r="E271" s="2">
        <v>8.5845532629329924</v>
      </c>
      <c r="F271" s="2">
        <v>9.4652462515871996</v>
      </c>
      <c r="G271" s="2">
        <v>9.4986991387239872</v>
      </c>
      <c r="H271" s="2">
        <v>10.257137491564071</v>
      </c>
    </row>
    <row r="272" spans="1:8" x14ac:dyDescent="0.2">
      <c r="A272" s="16">
        <f>DATE(2020,3,23)</f>
        <v>43913</v>
      </c>
      <c r="B272" s="2">
        <v>-28.416050979499062</v>
      </c>
      <c r="C272" s="2">
        <v>-34.625992005339313</v>
      </c>
      <c r="D272" s="2">
        <v>7.0655622127332904</v>
      </c>
      <c r="E272" s="2">
        <v>8.6103323827189104</v>
      </c>
      <c r="F272" s="2">
        <v>9.4945224798170358</v>
      </c>
      <c r="G272" s="2">
        <v>9.5281087263627828</v>
      </c>
      <c r="H272" s="2">
        <v>10.289580795173126</v>
      </c>
    </row>
    <row r="273" spans="1:8" x14ac:dyDescent="0.2">
      <c r="A273" s="16">
        <f>DATE(2020,3,24)</f>
        <v>43914</v>
      </c>
      <c r="B273" s="2">
        <v>-21.32028312608989</v>
      </c>
      <c r="C273" s="2">
        <v>-28.29147294474792</v>
      </c>
      <c r="D273" s="2">
        <v>7.0850227152771117</v>
      </c>
      <c r="E273" s="2">
        <v>8.6361176227401248</v>
      </c>
      <c r="F273" s="2">
        <v>9.5238065379067436</v>
      </c>
      <c r="G273" s="2">
        <v>9.5575262129433245</v>
      </c>
      <c r="H273" s="2">
        <v>10.322033645265716</v>
      </c>
    </row>
    <row r="274" spans="1:8" x14ac:dyDescent="0.2">
      <c r="A274" s="16">
        <f>DATE(2020,3,25)</f>
        <v>43915</v>
      </c>
      <c r="B274" s="2">
        <v>-15.054992388207809</v>
      </c>
      <c r="C274" s="2">
        <v>-22.91685820326833</v>
      </c>
      <c r="D274" s="2">
        <v>7.1044867550102087</v>
      </c>
      <c r="E274" s="2">
        <v>8.6619089844496511</v>
      </c>
      <c r="F274" s="2">
        <v>9.5530984279504025</v>
      </c>
      <c r="G274" s="2">
        <v>9.5869516005871347</v>
      </c>
      <c r="H274" s="2">
        <v>10.354496044650929</v>
      </c>
    </row>
    <row r="275" spans="1:8" x14ac:dyDescent="0.2">
      <c r="A275" s="16">
        <f>DATE(2020,3,26)</f>
        <v>43916</v>
      </c>
      <c r="B275" s="2">
        <v>-10.971253843760643</v>
      </c>
      <c r="C275" s="2">
        <v>-20.084594903943675</v>
      </c>
      <c r="D275" s="2">
        <v>7.1239543325755097</v>
      </c>
      <c r="E275" s="2">
        <v>8.6877064693008599</v>
      </c>
      <c r="F275" s="2">
        <v>9.5823981520426482</v>
      </c>
      <c r="G275" s="2">
        <v>9.6163848914163186</v>
      </c>
      <c r="H275" s="2">
        <v>10.386967996138653</v>
      </c>
    </row>
    <row r="276" spans="1:8" x14ac:dyDescent="0.2">
      <c r="A276" s="16">
        <f>DATE(2020,3,27)</f>
        <v>43917</v>
      </c>
      <c r="B276" s="2">
        <v>-16.839203085063513</v>
      </c>
      <c r="C276" s="2">
        <v>-24.486985280733464</v>
      </c>
      <c r="D276" s="2">
        <v>7.1434254486160809</v>
      </c>
      <c r="E276" s="2">
        <v>8.7135100787474329</v>
      </c>
      <c r="F276" s="2">
        <v>9.6117057122786953</v>
      </c>
      <c r="G276" s="2">
        <v>9.6458260875535338</v>
      </c>
      <c r="H276" s="2">
        <v>10.419449502539591</v>
      </c>
    </row>
    <row r="277" spans="1:8" x14ac:dyDescent="0.2">
      <c r="A277" s="16">
        <f>DATE(2020,3,30)</f>
        <v>43920</v>
      </c>
      <c r="B277" s="2">
        <v>-14.647940671681924</v>
      </c>
      <c r="C277" s="2">
        <v>-23.241920240559633</v>
      </c>
      <c r="D277" s="2">
        <v>7.1629001037750717</v>
      </c>
      <c r="E277" s="2">
        <v>8.7393198142434283</v>
      </c>
      <c r="F277" s="2">
        <v>9.6410211107542896</v>
      </c>
      <c r="G277" s="2">
        <v>9.6752751911220134</v>
      </c>
      <c r="H277" s="2">
        <v>10.451940566665296</v>
      </c>
    </row>
    <row r="278" spans="1:8" x14ac:dyDescent="0.2">
      <c r="A278" s="16">
        <f>DATE(2020,3,31)</f>
        <v>43921</v>
      </c>
      <c r="B278" s="2">
        <v>-16.423060351022322</v>
      </c>
      <c r="C278" s="2">
        <v>-24.907615083931546</v>
      </c>
      <c r="D278" s="2">
        <v>7.1823782986957463</v>
      </c>
      <c r="E278" s="2">
        <v>8.7651356772432187</v>
      </c>
      <c r="F278" s="2">
        <v>9.6703443495657524</v>
      </c>
      <c r="G278" s="2">
        <v>9.7047322042455697</v>
      </c>
      <c r="H278" s="2">
        <v>10.484441191328141</v>
      </c>
    </row>
    <row r="279" spans="1:8" x14ac:dyDescent="0.2">
      <c r="A279" s="16">
        <f>DATE(2020,4,1)</f>
        <v>43922</v>
      </c>
      <c r="B279" s="2">
        <v>-18.534864316035826</v>
      </c>
      <c r="C279" s="2">
        <v>-27.018950040055518</v>
      </c>
      <c r="D279" s="2">
        <v>7.2018600340215233</v>
      </c>
      <c r="E279" s="2">
        <v>8.7695413306442251</v>
      </c>
      <c r="F279" s="2">
        <v>9.6780802041570588</v>
      </c>
      <c r="G279" s="2">
        <v>9.7125951065333052</v>
      </c>
      <c r="H279" s="2">
        <v>10.495195265618529</v>
      </c>
    </row>
    <row r="280" spans="1:8" x14ac:dyDescent="0.2">
      <c r="A280" s="16">
        <f>DATE(2020,4,2)</f>
        <v>43923</v>
      </c>
      <c r="B280" s="2">
        <v>-17.641664808766155</v>
      </c>
      <c r="C280" s="2">
        <v>-25.695666079459091</v>
      </c>
      <c r="D280" s="2">
        <v>7.2213453103959102</v>
      </c>
      <c r="E280" s="2">
        <v>8.7739471625011713</v>
      </c>
      <c r="F280" s="2">
        <v>9.6858166044150096</v>
      </c>
      <c r="G280" s="2">
        <v>9.7204585723813732</v>
      </c>
      <c r="H280" s="2">
        <v>10.505950386663686</v>
      </c>
    </row>
    <row r="281" spans="1:8" x14ac:dyDescent="0.2">
      <c r="A281" s="16">
        <f>DATE(2020,4,3)</f>
        <v>43924</v>
      </c>
      <c r="B281" s="2">
        <v>-20.69734085274937</v>
      </c>
      <c r="C281" s="2">
        <v>-28.488655377062244</v>
      </c>
      <c r="D281" s="2">
        <v>7.2408341284625246</v>
      </c>
      <c r="E281" s="2">
        <v>8.7783531728212303</v>
      </c>
      <c r="F281" s="2">
        <v>9.6935535503780201</v>
      </c>
      <c r="G281" s="2">
        <v>9.7283226018300972</v>
      </c>
      <c r="H281" s="2">
        <v>10.516706554565468</v>
      </c>
    </row>
    <row r="282" spans="1:8" x14ac:dyDescent="0.2">
      <c r="A282" s="16">
        <f>DATE(2020,4,6)</f>
        <v>43927</v>
      </c>
      <c r="B282" s="2">
        <v>-15.347312226950592</v>
      </c>
      <c r="C282" s="2">
        <v>-23.824500025195359</v>
      </c>
      <c r="D282" s="2">
        <v>7.2603264888651209</v>
      </c>
      <c r="E282" s="2">
        <v>8.7827593616116584</v>
      </c>
      <c r="F282" s="2">
        <v>9.7012910420846588</v>
      </c>
      <c r="G282" s="2">
        <v>9.7361871949199319</v>
      </c>
      <c r="H282" s="2">
        <v>10.52746376942577</v>
      </c>
    </row>
    <row r="283" spans="1:8" x14ac:dyDescent="0.2">
      <c r="A283" s="16">
        <f>DATE(2020,4,7)</f>
        <v>43928</v>
      </c>
      <c r="B283" s="2">
        <v>-12.570249131524546</v>
      </c>
      <c r="C283" s="2">
        <v>-21.474528460025098</v>
      </c>
      <c r="D283" s="2">
        <v>7.2798223922475813</v>
      </c>
      <c r="E283" s="2">
        <v>8.7871657288796978</v>
      </c>
      <c r="F283" s="2">
        <v>9.7090290795733836</v>
      </c>
      <c r="G283" s="2">
        <v>9.744052351691268</v>
      </c>
      <c r="H283" s="2">
        <v>10.53822203134651</v>
      </c>
    </row>
    <row r="284" spans="1:8" x14ac:dyDescent="0.2">
      <c r="A284" s="16">
        <f>DATE(2020,4,8)</f>
        <v>43929</v>
      </c>
      <c r="B284" s="2">
        <v>-9.4394068378453433</v>
      </c>
      <c r="C284" s="2">
        <v>-19.143664277729556</v>
      </c>
      <c r="D284" s="2">
        <v>7.2993218392538584</v>
      </c>
      <c r="E284" s="2">
        <v>8.7915722746325642</v>
      </c>
      <c r="F284" s="2">
        <v>9.7167676628827202</v>
      </c>
      <c r="G284" s="2">
        <v>9.7519180721844965</v>
      </c>
      <c r="H284" s="2">
        <v>10.548981340429608</v>
      </c>
    </row>
    <row r="285" spans="1:8" x14ac:dyDescent="0.2">
      <c r="A285" s="16">
        <f>DATE(2020,4,9)</f>
        <v>43930</v>
      </c>
      <c r="B285" s="2">
        <v>-9.8318228605385531</v>
      </c>
      <c r="C285" s="2">
        <v>-20.113101720589942</v>
      </c>
      <c r="D285" s="2">
        <v>7.318824830528059</v>
      </c>
      <c r="E285" s="2">
        <v>8.7959789988774961</v>
      </c>
      <c r="F285" s="2">
        <v>9.7245067920511463</v>
      </c>
      <c r="G285" s="2">
        <v>9.7597843564400044</v>
      </c>
      <c r="H285" s="2">
        <v>10.559741696777003</v>
      </c>
    </row>
    <row r="286" spans="1:8" x14ac:dyDescent="0.2">
      <c r="A286" s="16">
        <f>DATE(2020,4,13)</f>
        <v>43934</v>
      </c>
      <c r="B286" s="2">
        <v>-8.8957224757218238</v>
      </c>
      <c r="C286" s="2">
        <v>-18.926469484234275</v>
      </c>
      <c r="D286" s="2">
        <v>7.3383313667144012</v>
      </c>
      <c r="E286" s="2">
        <v>8.8003859016217092</v>
      </c>
      <c r="F286" s="2">
        <v>9.7322464671171662</v>
      </c>
      <c r="G286" s="2">
        <v>9.7676512044982289</v>
      </c>
      <c r="H286" s="2">
        <v>10.570503100490614</v>
      </c>
    </row>
    <row r="287" spans="1:8" x14ac:dyDescent="0.2">
      <c r="A287" s="16">
        <f>DATE(2020,4,14)</f>
        <v>43935</v>
      </c>
      <c r="B287" s="2">
        <v>-8.1355002087872492</v>
      </c>
      <c r="C287" s="2">
        <v>-17.813202193749611</v>
      </c>
      <c r="D287" s="2">
        <v>7.3578414484572141</v>
      </c>
      <c r="E287" s="2">
        <v>8.8047929828724456</v>
      </c>
      <c r="F287" s="2">
        <v>9.7399866881193056</v>
      </c>
      <c r="G287" s="2">
        <v>9.7755186163995589</v>
      </c>
      <c r="H287" s="2">
        <v>10.581265551672381</v>
      </c>
    </row>
    <row r="288" spans="1:8" x14ac:dyDescent="0.2">
      <c r="A288" s="16">
        <f>DATE(2020,4,15)</f>
        <v>43936</v>
      </c>
      <c r="B288" s="2">
        <v>-9.239464261834474</v>
      </c>
      <c r="C288" s="2">
        <v>-18.930953240387868</v>
      </c>
      <c r="D288" s="2">
        <v>7.3773550764009599</v>
      </c>
      <c r="E288" s="2">
        <v>8.8092002426369387</v>
      </c>
      <c r="F288" s="2">
        <v>9.7477274550960669</v>
      </c>
      <c r="G288" s="2">
        <v>9.7833865921844065</v>
      </c>
      <c r="H288" s="2">
        <v>10.592029050424291</v>
      </c>
    </row>
    <row r="289" spans="1:8" x14ac:dyDescent="0.2">
      <c r="A289" s="16">
        <f>DATE(2020,4,16)</f>
        <v>43937</v>
      </c>
      <c r="B289" s="2">
        <v>-10.158174205637982</v>
      </c>
      <c r="C289" s="2">
        <v>-19.979504298132689</v>
      </c>
      <c r="D289" s="2">
        <v>7.3968722511901897</v>
      </c>
      <c r="E289" s="2">
        <v>8.8136076809224075</v>
      </c>
      <c r="F289" s="2">
        <v>9.7554687680859296</v>
      </c>
      <c r="G289" s="2">
        <v>9.791255131893184</v>
      </c>
      <c r="H289" s="2">
        <v>10.602793596848281</v>
      </c>
    </row>
    <row r="290" spans="1:8" x14ac:dyDescent="0.2">
      <c r="A290" s="16">
        <f>DATE(2020,4,17)</f>
        <v>43938</v>
      </c>
      <c r="B290" s="2">
        <v>-9.1013258285059901</v>
      </c>
      <c r="C290" s="2">
        <v>-18.767614939957699</v>
      </c>
      <c r="D290" s="2">
        <v>7.4163929734695877</v>
      </c>
      <c r="E290" s="2">
        <v>8.8180152977361157</v>
      </c>
      <c r="F290" s="2">
        <v>9.7632106271274601</v>
      </c>
      <c r="G290" s="2">
        <v>9.7991242355663477</v>
      </c>
      <c r="H290" s="2">
        <v>10.613559191046361</v>
      </c>
    </row>
    <row r="291" spans="1:8" x14ac:dyDescent="0.2">
      <c r="A291" s="16">
        <f>DATE(2020,4,20)</f>
        <v>43941</v>
      </c>
      <c r="B291" s="2">
        <v>-8.6223692296357619</v>
      </c>
      <c r="C291" s="2">
        <v>-18.785642519171574</v>
      </c>
      <c r="D291" s="2">
        <v>7.4359172438839503</v>
      </c>
      <c r="E291" s="2">
        <v>8.8224230930852521</v>
      </c>
      <c r="F291" s="2">
        <v>9.7709530322591434</v>
      </c>
      <c r="G291" s="2">
        <v>9.8069939032442885</v>
      </c>
      <c r="H291" s="2">
        <v>10.624325833120475</v>
      </c>
    </row>
    <row r="292" spans="1:8" x14ac:dyDescent="0.2">
      <c r="A292" s="16">
        <f>DATE(2020,4,22)</f>
        <v>43943</v>
      </c>
      <c r="B292" s="2">
        <v>-5.5634458910834068</v>
      </c>
      <c r="C292" s="2">
        <v>-17.022590520969192</v>
      </c>
      <c r="D292" s="2">
        <v>7.4554450630782032</v>
      </c>
      <c r="E292" s="2">
        <v>8.8268310669770802</v>
      </c>
      <c r="F292" s="2">
        <v>9.7786959835195031</v>
      </c>
      <c r="G292" s="2">
        <v>9.8148641349674168</v>
      </c>
      <c r="H292" s="2">
        <v>10.635093523172644</v>
      </c>
    </row>
    <row r="293" spans="1:8" x14ac:dyDescent="0.2">
      <c r="A293" s="16">
        <f>DATE(2020,4,23)</f>
        <v>43944</v>
      </c>
      <c r="B293" s="2">
        <v>-7.1643093407284137</v>
      </c>
      <c r="C293" s="2">
        <v>-18.065218084345958</v>
      </c>
      <c r="D293" s="2">
        <v>7.4749764316973888</v>
      </c>
      <c r="E293" s="2">
        <v>8.8312392194187961</v>
      </c>
      <c r="F293" s="2">
        <v>9.7864394809470401</v>
      </c>
      <c r="G293" s="2">
        <v>9.8227349307761678</v>
      </c>
      <c r="H293" s="2">
        <v>10.645862261304838</v>
      </c>
    </row>
    <row r="294" spans="1:8" x14ac:dyDescent="0.2">
      <c r="A294" s="16">
        <f>DATE(2020,4,24)</f>
        <v>43945</v>
      </c>
      <c r="B294" s="2">
        <v>-13.713764739876334</v>
      </c>
      <c r="C294" s="2">
        <v>-22.531172903304022</v>
      </c>
      <c r="D294" s="2">
        <v>7.4945113503866567</v>
      </c>
      <c r="E294" s="2">
        <v>8.8356475504176579</v>
      </c>
      <c r="F294" s="2">
        <v>9.7941835245803244</v>
      </c>
      <c r="G294" s="2">
        <v>9.8306062907109961</v>
      </c>
      <c r="H294" s="2">
        <v>10.656632047619109</v>
      </c>
    </row>
    <row r="295" spans="1:8" x14ac:dyDescent="0.2">
      <c r="A295" s="16">
        <f>DATE(2020,4,27)</f>
        <v>43948</v>
      </c>
      <c r="B295" s="2">
        <v>-10.718489078518001</v>
      </c>
      <c r="C295" s="2">
        <v>-19.540641238832954</v>
      </c>
      <c r="D295" s="2">
        <v>7.5140498197912686</v>
      </c>
      <c r="E295" s="2">
        <v>8.8400560599809044</v>
      </c>
      <c r="F295" s="2">
        <v>9.8019281144578585</v>
      </c>
      <c r="G295" s="2">
        <v>9.8384782148123175</v>
      </c>
      <c r="H295" s="2">
        <v>10.667402882217457</v>
      </c>
    </row>
    <row r="296" spans="1:8" x14ac:dyDescent="0.2">
      <c r="A296" s="16">
        <f>DATE(2020,4,28)</f>
        <v>43949</v>
      </c>
      <c r="B296" s="2">
        <v>-6.5097807069961036</v>
      </c>
      <c r="C296" s="2">
        <v>-16.379767975902837</v>
      </c>
      <c r="D296" s="2">
        <v>7.5335918405566202</v>
      </c>
      <c r="E296" s="2">
        <v>8.8444647481157777</v>
      </c>
      <c r="F296" s="2">
        <v>9.8096732506182125</v>
      </c>
      <c r="G296" s="2">
        <v>9.8463507031205886</v>
      </c>
      <c r="H296" s="2">
        <v>10.678174765201964</v>
      </c>
    </row>
    <row r="297" spans="1:8" x14ac:dyDescent="0.2">
      <c r="A297" s="16">
        <f>DATE(2020,4,29)</f>
        <v>43950</v>
      </c>
      <c r="B297" s="2">
        <v>-3.3931378508911152</v>
      </c>
      <c r="C297" s="2">
        <v>-14.468443509300123</v>
      </c>
      <c r="D297" s="2">
        <v>7.5531374133281934</v>
      </c>
      <c r="E297" s="2">
        <v>8.8488736148294667</v>
      </c>
      <c r="F297" s="2">
        <v>9.8174189330998427</v>
      </c>
      <c r="G297" s="2">
        <v>9.8542237556761716</v>
      </c>
      <c r="H297" s="2">
        <v>10.68894769667461</v>
      </c>
    </row>
    <row r="298" spans="1:8" x14ac:dyDescent="0.2">
      <c r="A298" s="16">
        <f>DATE(2020,4,30)</f>
        <v>43951</v>
      </c>
      <c r="B298" s="2">
        <v>-6.2107094508338623</v>
      </c>
      <c r="C298" s="2">
        <v>-17.208995484363864</v>
      </c>
      <c r="D298" s="2">
        <v>7.5726865387516273</v>
      </c>
      <c r="E298" s="2">
        <v>8.8532826601292367</v>
      </c>
      <c r="F298" s="2">
        <v>9.8251651619413405</v>
      </c>
      <c r="G298" s="2">
        <v>9.862097372519596</v>
      </c>
      <c r="H298" s="2">
        <v>10.699721676737495</v>
      </c>
    </row>
    <row r="299" spans="1:8" x14ac:dyDescent="0.2">
      <c r="A299" s="16">
        <f>DATE(2020,5,4)</f>
        <v>43955</v>
      </c>
      <c r="B299" s="2">
        <v>-8.3094749828320094</v>
      </c>
      <c r="C299" s="2">
        <v>-18.88492275290281</v>
      </c>
      <c r="D299" s="2">
        <v>7.5922392174726738</v>
      </c>
      <c r="E299" s="2">
        <v>8.8566006936990238</v>
      </c>
      <c r="F299" s="2">
        <v>9.8318109712447708</v>
      </c>
      <c r="G299" s="2">
        <v>9.8688702162689204</v>
      </c>
      <c r="H299" s="2">
        <v>10.709386942639899</v>
      </c>
    </row>
    <row r="300" spans="1:8" x14ac:dyDescent="0.2">
      <c r="A300" s="16">
        <f>DATE(2020,5,5)</f>
        <v>43956</v>
      </c>
      <c r="B300" s="2">
        <v>-8.11310689358411</v>
      </c>
      <c r="C300" s="2">
        <v>-18.273486500911606</v>
      </c>
      <c r="D300" s="2">
        <v>7.611795450137171</v>
      </c>
      <c r="E300" s="2">
        <v>8.8599188284081087</v>
      </c>
      <c r="F300" s="2">
        <v>9.8384571827035749</v>
      </c>
      <c r="G300" s="2">
        <v>9.8756434775545632</v>
      </c>
      <c r="H300" s="2">
        <v>10.719053052423044</v>
      </c>
    </row>
    <row r="301" spans="1:8" x14ac:dyDescent="0.2">
      <c r="A301" s="16">
        <f>DATE(2020,5,6)</f>
        <v>43957</v>
      </c>
      <c r="B301" s="2">
        <v>-8.3149598498236212</v>
      </c>
      <c r="C301" s="2">
        <v>-18.692141805986996</v>
      </c>
      <c r="D301" s="2">
        <v>7.6313552373910909</v>
      </c>
      <c r="E301" s="2">
        <v>8.8632370642595983</v>
      </c>
      <c r="F301" s="2">
        <v>9.8451037963420927</v>
      </c>
      <c r="G301" s="2">
        <v>9.8824171564022123</v>
      </c>
      <c r="H301" s="2">
        <v>10.72872000616063</v>
      </c>
    </row>
    <row r="302" spans="1:8" x14ac:dyDescent="0.2">
      <c r="A302" s="16">
        <f>DATE(2020,5,7)</f>
        <v>43958</v>
      </c>
      <c r="B302" s="2">
        <v>-10.262435933217661</v>
      </c>
      <c r="C302" s="2">
        <v>-19.664078223033886</v>
      </c>
      <c r="D302" s="2">
        <v>7.6509185798805168</v>
      </c>
      <c r="E302" s="2">
        <v>8.8665554012565817</v>
      </c>
      <c r="F302" s="2">
        <v>9.8517508121846564</v>
      </c>
      <c r="G302" s="2">
        <v>9.8891912528376267</v>
      </c>
      <c r="H302" s="2">
        <v>10.738387803926329</v>
      </c>
    </row>
    <row r="303" spans="1:8" x14ac:dyDescent="0.2">
      <c r="A303" s="16">
        <f>DATE(2020,5,8)</f>
        <v>43959</v>
      </c>
      <c r="B303" s="2">
        <v>-8.0550637020332267</v>
      </c>
      <c r="C303" s="2">
        <v>-17.458419846174191</v>
      </c>
      <c r="D303" s="2">
        <v>7.6673826492567487</v>
      </c>
      <c r="E303" s="2">
        <v>8.8698738394021195</v>
      </c>
      <c r="F303" s="2">
        <v>9.8583982302556272</v>
      </c>
      <c r="G303" s="2">
        <v>9.8959657668865617</v>
      </c>
      <c r="H303" s="2">
        <v>10.748056445793862</v>
      </c>
    </row>
    <row r="304" spans="1:8" x14ac:dyDescent="0.2">
      <c r="A304" s="16">
        <f>DATE(2020,5,11)</f>
        <v>43962</v>
      </c>
      <c r="B304" s="2">
        <v>-9.8173349309224278</v>
      </c>
      <c r="C304" s="2">
        <v>-18.691195692303197</v>
      </c>
      <c r="D304" s="2">
        <v>7.6838492366382516</v>
      </c>
      <c r="E304" s="2">
        <v>8.8731923786993239</v>
      </c>
      <c r="F304" s="2">
        <v>9.865046050579318</v>
      </c>
      <c r="G304" s="2">
        <v>9.9027406985747515</v>
      </c>
      <c r="H304" s="2">
        <v>10.757725931836903</v>
      </c>
    </row>
    <row r="305" spans="1:8" x14ac:dyDescent="0.2">
      <c r="A305" s="16">
        <f>DATE(2020,5,12)</f>
        <v>43963</v>
      </c>
      <c r="B305" s="2">
        <v>-11.272696363779366</v>
      </c>
      <c r="C305" s="2">
        <v>-19.917698393354932</v>
      </c>
      <c r="D305" s="2">
        <v>7.7003183424101174</v>
      </c>
      <c r="E305" s="2">
        <v>8.8765110191512555</v>
      </c>
      <c r="F305" s="2">
        <v>9.8716942731800863</v>
      </c>
      <c r="G305" s="2">
        <v>9.9095160479279585</v>
      </c>
      <c r="H305" s="2">
        <v>10.76739626212917</v>
      </c>
    </row>
    <row r="306" spans="1:8" x14ac:dyDescent="0.2">
      <c r="A306" s="16">
        <f>DATE(2020,5,13)</f>
        <v>43964</v>
      </c>
      <c r="B306" s="2">
        <v>-11.61847870335906</v>
      </c>
      <c r="C306" s="2">
        <v>-20.020279741135017</v>
      </c>
      <c r="D306" s="2">
        <v>7.7167899669575268</v>
      </c>
      <c r="E306" s="2">
        <v>8.8798297607609822</v>
      </c>
      <c r="F306" s="2">
        <v>9.8783428980822485</v>
      </c>
      <c r="G306" s="2">
        <v>9.9162918149719115</v>
      </c>
      <c r="H306" s="2">
        <v>10.777067436744336</v>
      </c>
    </row>
    <row r="307" spans="1:8" x14ac:dyDescent="0.2">
      <c r="A307" s="16">
        <f>DATE(2020,5,14)</f>
        <v>43965</v>
      </c>
      <c r="B307" s="2">
        <v>-9.9518531409446993</v>
      </c>
      <c r="C307" s="2">
        <v>-18.746512491271528</v>
      </c>
      <c r="D307" s="2">
        <v>7.7332641106656608</v>
      </c>
      <c r="E307" s="2">
        <v>8.883148603531632</v>
      </c>
      <c r="F307" s="2">
        <v>9.8849919253102048</v>
      </c>
      <c r="G307" s="2">
        <v>9.9230679997323925</v>
      </c>
      <c r="H307" s="2">
        <v>10.786739455756189</v>
      </c>
    </row>
    <row r="308" spans="1:8" x14ac:dyDescent="0.2">
      <c r="A308" s="16">
        <f>DATE(2020,5,15)</f>
        <v>43966</v>
      </c>
      <c r="B308" s="2">
        <v>-11.496622479419438</v>
      </c>
      <c r="C308" s="2">
        <v>-20.241978858472653</v>
      </c>
      <c r="D308" s="2">
        <v>7.7497407739198776</v>
      </c>
      <c r="E308" s="2">
        <v>8.8864675474662693</v>
      </c>
      <c r="F308" s="2">
        <v>9.8916413548882698</v>
      </c>
      <c r="G308" s="2">
        <v>9.9298446022351161</v>
      </c>
      <c r="H308" s="2">
        <v>10.796412319238401</v>
      </c>
    </row>
    <row r="309" spans="1:8" x14ac:dyDescent="0.2">
      <c r="A309" s="16">
        <f>DATE(2020,5,18)</f>
        <v>43969</v>
      </c>
      <c r="B309" s="2">
        <v>-7.6608815451323249</v>
      </c>
      <c r="C309" s="2">
        <v>-16.501055636626472</v>
      </c>
      <c r="D309" s="2">
        <v>7.7662199571054469</v>
      </c>
      <c r="E309" s="2">
        <v>8.8897865925679618</v>
      </c>
      <c r="F309" s="2">
        <v>9.8982911868407797</v>
      </c>
      <c r="G309" s="2">
        <v>9.936621622505859</v>
      </c>
      <c r="H309" s="2">
        <v>10.806086027264739</v>
      </c>
    </row>
    <row r="310" spans="1:8" x14ac:dyDescent="0.2">
      <c r="A310" s="16">
        <f>DATE(2020,5,19)</f>
        <v>43970</v>
      </c>
      <c r="B310" s="2">
        <v>-7.5840758162714401</v>
      </c>
      <c r="C310" s="2">
        <v>-16.965823699942032</v>
      </c>
      <c r="D310" s="2">
        <v>7.7827016606077937</v>
      </c>
      <c r="E310" s="2">
        <v>8.8931057388397683</v>
      </c>
      <c r="F310" s="2">
        <v>9.9049414211920475</v>
      </c>
      <c r="G310" s="2">
        <v>9.9433990605703357</v>
      </c>
      <c r="H310" s="2">
        <v>10.815760579908874</v>
      </c>
    </row>
    <row r="311" spans="1:8" x14ac:dyDescent="0.2">
      <c r="A311" s="16">
        <f>DATE(2020,5,20)</f>
        <v>43971</v>
      </c>
      <c r="B311" s="2">
        <v>-7.410537298485143</v>
      </c>
      <c r="C311" s="2">
        <v>-16.372343040253991</v>
      </c>
      <c r="D311" s="2">
        <v>7.799185884812343</v>
      </c>
      <c r="E311" s="2">
        <v>8.8964249862848686</v>
      </c>
      <c r="F311" s="2">
        <v>9.9115920579665442</v>
      </c>
      <c r="G311" s="2">
        <v>9.9501769164543674</v>
      </c>
      <c r="H311" s="2">
        <v>10.825435977244657</v>
      </c>
    </row>
    <row r="312" spans="1:8" x14ac:dyDescent="0.2">
      <c r="A312" s="16">
        <f>DATE(2020,5,21)</f>
        <v>43972</v>
      </c>
      <c r="B312" s="2">
        <v>-6.0896201935421779</v>
      </c>
      <c r="C312" s="2">
        <v>-14.61623263701417</v>
      </c>
      <c r="D312" s="2">
        <v>7.8156726301046531</v>
      </c>
      <c r="E312" s="2">
        <v>8.8997443349062788</v>
      </c>
      <c r="F312" s="2">
        <v>9.9182430971885172</v>
      </c>
      <c r="G312" s="2">
        <v>9.9569551901836917</v>
      </c>
      <c r="H312" s="2">
        <v>10.835112219345765</v>
      </c>
    </row>
    <row r="313" spans="1:8" x14ac:dyDescent="0.2">
      <c r="A313" s="16">
        <f>DATE(2020,5,22)</f>
        <v>43973</v>
      </c>
      <c r="B313" s="2">
        <v>-7.4260771685954694</v>
      </c>
      <c r="C313" s="2">
        <v>-15.494349541700403</v>
      </c>
      <c r="D313" s="2">
        <v>7.83216189687026</v>
      </c>
      <c r="E313" s="2">
        <v>8.9030637847070881</v>
      </c>
      <c r="F313" s="2">
        <v>9.9248945388823451</v>
      </c>
      <c r="G313" s="2">
        <v>9.9637338817840195</v>
      </c>
      <c r="H313" s="2">
        <v>10.844789306285962</v>
      </c>
    </row>
    <row r="314" spans="1:8" x14ac:dyDescent="0.2">
      <c r="A314" s="16">
        <f>DATE(2020,5,25)</f>
        <v>43976</v>
      </c>
      <c r="B314" s="2">
        <v>-3.0889018835398185</v>
      </c>
      <c r="C314" s="2">
        <v>-11.905010186147802</v>
      </c>
      <c r="D314" s="2">
        <v>7.848653685494833</v>
      </c>
      <c r="E314" s="2">
        <v>8.9063833356903821</v>
      </c>
      <c r="F314" s="2">
        <v>9.9315463830723871</v>
      </c>
      <c r="G314" s="2">
        <v>9.9705129912811774</v>
      </c>
      <c r="H314" s="2">
        <v>10.854467238139032</v>
      </c>
    </row>
    <row r="315" spans="1:8" x14ac:dyDescent="0.2">
      <c r="A315" s="16">
        <f>DATE(2020,5,26)</f>
        <v>43977</v>
      </c>
      <c r="B315" s="2">
        <v>-2.7975073302484499</v>
      </c>
      <c r="C315" s="2">
        <v>-12.105102946424184</v>
      </c>
      <c r="D315" s="2">
        <v>7.865147996363997</v>
      </c>
      <c r="E315" s="2">
        <v>8.9097029878592462</v>
      </c>
      <c r="F315" s="2">
        <v>9.9381986297830025</v>
      </c>
      <c r="G315" s="2">
        <v>9.9772925187008745</v>
      </c>
      <c r="H315" s="2">
        <v>10.864146014978715</v>
      </c>
    </row>
    <row r="316" spans="1:8" x14ac:dyDescent="0.2">
      <c r="A316" s="16">
        <f>DATE(2020,5,27)</f>
        <v>43978</v>
      </c>
      <c r="B316" s="2">
        <v>0.49442962326362577</v>
      </c>
      <c r="C316" s="2">
        <v>-9.5574450405645504</v>
      </c>
      <c r="D316" s="2">
        <v>7.8816448298635766</v>
      </c>
      <c r="E316" s="2">
        <v>8.9130227412167695</v>
      </c>
      <c r="F316" s="2">
        <v>9.9448512790385468</v>
      </c>
      <c r="G316" s="2">
        <v>9.984072464068916</v>
      </c>
      <c r="H316" s="2">
        <v>10.87382563687882</v>
      </c>
    </row>
    <row r="317" spans="1:8" x14ac:dyDescent="0.2">
      <c r="A317" s="16">
        <f>DATE(2020,5,28)</f>
        <v>43979</v>
      </c>
      <c r="B317" s="2">
        <v>-0.23724248611033394</v>
      </c>
      <c r="C317" s="2">
        <v>-10.582908867656105</v>
      </c>
      <c r="D317" s="2">
        <v>7.8981441863793522</v>
      </c>
      <c r="E317" s="2">
        <v>8.9163425957660358</v>
      </c>
      <c r="F317" s="2">
        <v>9.951504330863381</v>
      </c>
      <c r="G317" s="2">
        <v>9.9908528274110342</v>
      </c>
      <c r="H317" s="2">
        <v>10.88350610391311</v>
      </c>
    </row>
    <row r="318" spans="1:8" x14ac:dyDescent="0.2">
      <c r="A318" s="16">
        <f>DATE(2020,5,29)</f>
        <v>43980</v>
      </c>
      <c r="B318" s="2">
        <v>0.50848129662126595</v>
      </c>
      <c r="C318" s="2">
        <v>-10.116536524615849</v>
      </c>
      <c r="D318" s="2">
        <v>7.9146460662971929</v>
      </c>
      <c r="E318" s="2">
        <v>8.9196625515101324</v>
      </c>
      <c r="F318" s="2">
        <v>9.9581577852818626</v>
      </c>
      <c r="G318" s="2">
        <v>9.9976336087530093</v>
      </c>
      <c r="H318" s="2">
        <v>10.893187416155371</v>
      </c>
    </row>
    <row r="319" spans="1:8" x14ac:dyDescent="0.2">
      <c r="A319" s="16">
        <f>DATE(2020,6,1)</f>
        <v>43983</v>
      </c>
      <c r="B319" s="2">
        <v>1.8691399394329622</v>
      </c>
      <c r="C319" s="2">
        <v>-8.8644681864130987</v>
      </c>
      <c r="D319" s="2">
        <v>7.9311504700030344</v>
      </c>
      <c r="E319" s="2">
        <v>8.9521560670859266</v>
      </c>
      <c r="F319" s="2">
        <v>9.9942641399161545</v>
      </c>
      <c r="G319" s="2">
        <v>10.03387791285839</v>
      </c>
      <c r="H319" s="2">
        <v>10.932573316639772</v>
      </c>
    </row>
    <row r="320" spans="1:8" x14ac:dyDescent="0.2">
      <c r="A320" s="16">
        <f>DATE(2020,6,2)</f>
        <v>43984</v>
      </c>
      <c r="B320" s="2">
        <v>4.8055350786798012</v>
      </c>
      <c r="C320" s="2">
        <v>-6.369319590003597</v>
      </c>
      <c r="D320" s="2">
        <v>7.9476573978828569</v>
      </c>
      <c r="E320" s="2">
        <v>8.9846592763068287</v>
      </c>
      <c r="F320" s="2">
        <v>10.030382350595236</v>
      </c>
      <c r="G320" s="2">
        <v>10.070134159489609</v>
      </c>
      <c r="H320" s="2">
        <v>10.971973205802765</v>
      </c>
    </row>
    <row r="321" spans="1:8" x14ac:dyDescent="0.2">
      <c r="A321" s="16">
        <f>DATE(2020,6,3)</f>
        <v>43985</v>
      </c>
      <c r="B321" s="2">
        <v>6.5628175061616112</v>
      </c>
      <c r="C321" s="2">
        <v>-4.3580464397844016</v>
      </c>
      <c r="D321" s="2">
        <v>7.964166850322707</v>
      </c>
      <c r="E321" s="2">
        <v>9.0171721820647033</v>
      </c>
      <c r="F321" s="2">
        <v>10.066512421212238</v>
      </c>
      <c r="G321" s="2">
        <v>10.106402352581711</v>
      </c>
      <c r="H321" s="2">
        <v>11.011387088612713</v>
      </c>
    </row>
    <row r="322" spans="1:8" x14ac:dyDescent="0.2">
      <c r="A322" s="16">
        <f>DATE(2020,6,4)</f>
        <v>43986</v>
      </c>
      <c r="B322" s="2">
        <v>7.2238970201622843</v>
      </c>
      <c r="C322" s="2">
        <v>-3.5081175525683461</v>
      </c>
      <c r="D322" s="2">
        <v>7.980678827708676</v>
      </c>
      <c r="E322" s="2">
        <v>9.0496947872522835</v>
      </c>
      <c r="F322" s="2">
        <v>10.10265435566151</v>
      </c>
      <c r="G322" s="2">
        <v>10.142682496071087</v>
      </c>
      <c r="H322" s="2">
        <v>11.050814970039724</v>
      </c>
    </row>
    <row r="323" spans="1:8" x14ac:dyDescent="0.2">
      <c r="A323" s="16">
        <f>DATE(2020,6,5)</f>
        <v>43987</v>
      </c>
      <c r="B323" s="2">
        <v>8.1247204573683405</v>
      </c>
      <c r="C323" s="2">
        <v>-2.6767201529412477</v>
      </c>
      <c r="D323" s="2">
        <v>7.9971933304269438</v>
      </c>
      <c r="E323" s="2">
        <v>9.0822270947631178</v>
      </c>
      <c r="F323" s="2">
        <v>10.138808157838719</v>
      </c>
      <c r="G323" s="2">
        <v>10.178974593895362</v>
      </c>
      <c r="H323" s="2">
        <v>11.090256855055669</v>
      </c>
    </row>
    <row r="324" spans="1:8" x14ac:dyDescent="0.2">
      <c r="A324" s="16">
        <f>DATE(2020,6,8)</f>
        <v>43990</v>
      </c>
      <c r="B324" s="2">
        <v>11.781554107333413</v>
      </c>
      <c r="C324" s="2">
        <v>0.41625916933283325</v>
      </c>
      <c r="D324" s="2">
        <v>8.0137103588637348</v>
      </c>
      <c r="E324" s="2">
        <v>9.1147691074917372</v>
      </c>
      <c r="F324" s="2">
        <v>10.174973831640854</v>
      </c>
      <c r="G324" s="2">
        <v>10.215278649993587</v>
      </c>
      <c r="H324" s="2">
        <v>11.129712748634256</v>
      </c>
    </row>
    <row r="325" spans="1:8" x14ac:dyDescent="0.2">
      <c r="A325" s="16">
        <f>DATE(2020,6,9)</f>
        <v>43991</v>
      </c>
      <c r="B325" s="2">
        <v>10.811833845049135</v>
      </c>
      <c r="C325" s="2">
        <v>-0.50735346293026007</v>
      </c>
      <c r="D325" s="2">
        <v>8.0302299134053179</v>
      </c>
      <c r="E325" s="2">
        <v>9.1473208283333829</v>
      </c>
      <c r="F325" s="2">
        <v>10.211151380966088</v>
      </c>
      <c r="G325" s="2">
        <v>10.251594668305941</v>
      </c>
      <c r="H325" s="2">
        <v>11.169182655750841</v>
      </c>
    </row>
    <row r="326" spans="1:8" x14ac:dyDescent="0.2">
      <c r="A326" s="16">
        <f>DATE(2020,6,10)</f>
        <v>43992</v>
      </c>
      <c r="B326" s="2">
        <v>8.3739564723911855</v>
      </c>
      <c r="C326" s="2">
        <v>-2.6264115861903803</v>
      </c>
      <c r="D326" s="2">
        <v>8.0467519944380506</v>
      </c>
      <c r="E326" s="2">
        <v>9.1798822601842698</v>
      </c>
      <c r="F326" s="2">
        <v>10.247340809713924</v>
      </c>
      <c r="G326" s="2">
        <v>10.287922652774006</v>
      </c>
      <c r="H326" s="2">
        <v>11.208666581382642</v>
      </c>
    </row>
    <row r="327" spans="1:8" x14ac:dyDescent="0.2">
      <c r="A327" s="16">
        <f>DATE(2020,6,12)</f>
        <v>43994</v>
      </c>
      <c r="B327" s="2">
        <v>6.9458047645587717</v>
      </c>
      <c r="C327" s="2">
        <v>-4.5707883286592592</v>
      </c>
      <c r="D327" s="2">
        <v>8.0632766023483136</v>
      </c>
      <c r="E327" s="2">
        <v>9.2124534059414334</v>
      </c>
      <c r="F327" s="2">
        <v>10.28354212178515</v>
      </c>
      <c r="G327" s="2">
        <v>10.324262607340629</v>
      </c>
      <c r="H327" s="2">
        <v>11.248164530508586</v>
      </c>
    </row>
    <row r="328" spans="1:8" x14ac:dyDescent="0.2">
      <c r="A328" s="16">
        <f>DATE(2020,6,15)</f>
        <v>43997</v>
      </c>
      <c r="B328" s="2">
        <v>6.4544641170608994</v>
      </c>
      <c r="C328" s="2">
        <v>-5.0024526968867056</v>
      </c>
      <c r="D328" s="2">
        <v>8.0798037375225729</v>
      </c>
      <c r="E328" s="2">
        <v>9.2450342685027618</v>
      </c>
      <c r="F328" s="2">
        <v>10.319755321081825</v>
      </c>
      <c r="G328" s="2">
        <v>10.360614535949987</v>
      </c>
      <c r="H328" s="2">
        <v>11.287676508109401</v>
      </c>
    </row>
    <row r="329" spans="1:8" x14ac:dyDescent="0.2">
      <c r="A329" s="16">
        <f>DATE(2020,6,16)</f>
        <v>43998</v>
      </c>
      <c r="B329" s="2">
        <v>7.8483908177768846</v>
      </c>
      <c r="C329" s="2">
        <v>-3.8140002200742211</v>
      </c>
      <c r="D329" s="2">
        <v>8.0963334003473655</v>
      </c>
      <c r="E329" s="2">
        <v>9.2776248507670402</v>
      </c>
      <c r="F329" s="2">
        <v>10.355980411507293</v>
      </c>
      <c r="G329" s="2">
        <v>10.396978442547521</v>
      </c>
      <c r="H329" s="2">
        <v>11.32720251916759</v>
      </c>
    </row>
    <row r="330" spans="1:8" x14ac:dyDescent="0.2">
      <c r="A330" s="16">
        <f>DATE(2020,6,17)</f>
        <v>43999</v>
      </c>
      <c r="B330" s="2">
        <v>10.689833375088552</v>
      </c>
      <c r="C330" s="2">
        <v>-1.7406537851231474</v>
      </c>
      <c r="D330" s="2">
        <v>8.1128655912092498</v>
      </c>
      <c r="E330" s="2">
        <v>9.3102251556339102</v>
      </c>
      <c r="F330" s="2">
        <v>10.392217396966187</v>
      </c>
      <c r="G330" s="2">
        <v>10.433354331079991</v>
      </c>
      <c r="H330" s="2">
        <v>11.36674256866741</v>
      </c>
    </row>
    <row r="331" spans="1:8" x14ac:dyDescent="0.2">
      <c r="A331" s="16">
        <f>DATE(2020,6,18)</f>
        <v>44000</v>
      </c>
      <c r="B331" s="2">
        <v>10.634530857935687</v>
      </c>
      <c r="C331" s="2">
        <v>-1.1462989986620209</v>
      </c>
      <c r="D331" s="2">
        <v>8.1294003104948729</v>
      </c>
      <c r="E331" s="2">
        <v>9.3428351860038497</v>
      </c>
      <c r="F331" s="2">
        <v>10.4284662813644</v>
      </c>
      <c r="G331" s="2">
        <v>10.469742205495457</v>
      </c>
      <c r="H331" s="2">
        <v>11.406296661594872</v>
      </c>
    </row>
    <row r="332" spans="1:8" x14ac:dyDescent="0.2">
      <c r="A332" s="16">
        <f>DATE(2020,6,19)</f>
        <v>44001</v>
      </c>
      <c r="B332" s="2">
        <v>10.083180347528176</v>
      </c>
      <c r="C332" s="2">
        <v>-0.68675512829604601</v>
      </c>
      <c r="D332" s="2">
        <v>8.1427982299093102</v>
      </c>
      <c r="E332" s="2">
        <v>9.3754549447782285</v>
      </c>
      <c r="F332" s="2">
        <v>10.464727068609125</v>
      </c>
      <c r="G332" s="2">
        <v>10.506142069743252</v>
      </c>
      <c r="H332" s="2">
        <v>11.445864802937766</v>
      </c>
    </row>
    <row r="333" spans="1:8" x14ac:dyDescent="0.2">
      <c r="A333" s="16">
        <f>DATE(2020,6,22)</f>
        <v>44004</v>
      </c>
      <c r="B333" s="2">
        <v>8.9380815511415967</v>
      </c>
      <c r="C333" s="2">
        <v>-1.9579822685954484</v>
      </c>
      <c r="D333" s="2">
        <v>8.1561978094110366</v>
      </c>
      <c r="E333" s="2">
        <v>9.4080844348593207</v>
      </c>
      <c r="F333" s="2">
        <v>10.500999762608876</v>
      </c>
      <c r="G333" s="2">
        <v>10.542553927774101</v>
      </c>
      <c r="H333" s="2">
        <v>11.485446997685743</v>
      </c>
    </row>
    <row r="334" spans="1:8" x14ac:dyDescent="0.2">
      <c r="A334" s="16">
        <f>DATE(2020,6,23)</f>
        <v>44005</v>
      </c>
      <c r="B334" s="2">
        <v>9.574656832559425</v>
      </c>
      <c r="C334" s="2">
        <v>-1.300638935251841</v>
      </c>
      <c r="D334" s="2">
        <v>8.1695990492057788</v>
      </c>
      <c r="E334" s="2">
        <v>9.4407236591501622</v>
      </c>
      <c r="F334" s="2">
        <v>10.537284367273347</v>
      </c>
      <c r="G334" s="2">
        <v>10.578977783539889</v>
      </c>
      <c r="H334" s="2">
        <v>11.525043250830057</v>
      </c>
    </row>
    <row r="335" spans="1:8" x14ac:dyDescent="0.2">
      <c r="A335" s="16">
        <f>DATE(2020,6,24)</f>
        <v>44006</v>
      </c>
      <c r="B335" s="2">
        <v>7.4403751156475897</v>
      </c>
      <c r="C335" s="2">
        <v>-2.9437915917231106</v>
      </c>
      <c r="D335" s="2">
        <v>8.1830019494992356</v>
      </c>
      <c r="E335" s="2">
        <v>9.4733726205547644</v>
      </c>
      <c r="F335" s="2">
        <v>10.573580886513589</v>
      </c>
      <c r="G335" s="2">
        <v>10.615413640993919</v>
      </c>
      <c r="H335" s="2">
        <v>11.564653567363846</v>
      </c>
    </row>
    <row r="336" spans="1:8" x14ac:dyDescent="0.2">
      <c r="A336" s="16">
        <f>DATE(2020,6,25)</f>
        <v>44007</v>
      </c>
      <c r="B336" s="2">
        <v>9.1578597141305238</v>
      </c>
      <c r="C336" s="2">
        <v>-1.2924838466514044</v>
      </c>
      <c r="D336" s="2">
        <v>8.1964065104971553</v>
      </c>
      <c r="E336" s="2">
        <v>9.5060313219779378</v>
      </c>
      <c r="F336" s="2">
        <v>10.609889324241939</v>
      </c>
      <c r="G336" s="2">
        <v>10.651861504090743</v>
      </c>
      <c r="H336" s="2">
        <v>11.604277952282027</v>
      </c>
    </row>
    <row r="337" spans="1:8" x14ac:dyDescent="0.2">
      <c r="A337" s="16">
        <f>DATE(2020,6,26)</f>
        <v>44008</v>
      </c>
      <c r="B337" s="2">
        <v>6.7444338011209304</v>
      </c>
      <c r="C337" s="2">
        <v>-3.5020706520676899</v>
      </c>
      <c r="D337" s="2">
        <v>8.2098127324053074</v>
      </c>
      <c r="E337" s="2">
        <v>9.5386997663253759</v>
      </c>
      <c r="F337" s="2">
        <v>10.646209684372</v>
      </c>
      <c r="G337" s="2">
        <v>10.688321376786236</v>
      </c>
      <c r="H337" s="2">
        <v>11.643916410581244</v>
      </c>
    </row>
    <row r="338" spans="1:8" x14ac:dyDescent="0.2">
      <c r="A338" s="16">
        <f>DATE(2020,6,29)</f>
        <v>44011</v>
      </c>
      <c r="B338" s="2">
        <v>8.9387535265074582</v>
      </c>
      <c r="C338" s="2">
        <v>-1.5472558075440013</v>
      </c>
      <c r="D338" s="2">
        <v>8.2232206154295042</v>
      </c>
      <c r="E338" s="2">
        <v>9.5713779565036248</v>
      </c>
      <c r="F338" s="2">
        <v>10.682541970818683</v>
      </c>
      <c r="G338" s="2">
        <v>10.724793263037569</v>
      </c>
      <c r="H338" s="2">
        <v>11.683568947259927</v>
      </c>
    </row>
    <row r="339" spans="1:8" x14ac:dyDescent="0.2">
      <c r="A339" s="16">
        <f>DATE(2020,6,30)</f>
        <v>44012</v>
      </c>
      <c r="B339" s="2">
        <v>8.8533035909766244</v>
      </c>
      <c r="C339" s="2">
        <v>-2.246073885308375</v>
      </c>
      <c r="D339" s="2">
        <v>8.2366301597755598</v>
      </c>
      <c r="E339" s="2">
        <v>9.604065895420133</v>
      </c>
      <c r="F339" s="2">
        <v>10.718886187498144</v>
      </c>
      <c r="G339" s="2">
        <v>10.761277166803218</v>
      </c>
      <c r="H339" s="2">
        <v>11.723235567318312</v>
      </c>
    </row>
    <row r="340" spans="1:8" x14ac:dyDescent="0.2">
      <c r="A340" s="16">
        <f>DATE(2020,7,1)</f>
        <v>44013</v>
      </c>
      <c r="B340" s="2">
        <v>10.787115002532643</v>
      </c>
      <c r="C340" s="2">
        <v>-1.0661261478055684</v>
      </c>
      <c r="D340" s="2">
        <v>8.2500413656493077</v>
      </c>
      <c r="E340" s="2">
        <v>9.6420527471585924</v>
      </c>
      <c r="F340" s="2">
        <v>10.760585457812487</v>
      </c>
      <c r="G340" s="2">
        <v>10.803118263321188</v>
      </c>
      <c r="H340" s="2">
        <v>11.768308008041251</v>
      </c>
    </row>
    <row r="341" spans="1:8" x14ac:dyDescent="0.2">
      <c r="A341" s="16">
        <f>DATE(2020,7,2)</f>
        <v>44014</v>
      </c>
      <c r="B341" s="2">
        <v>10.264852933617584</v>
      </c>
      <c r="C341" s="2">
        <v>-1.033464658026173</v>
      </c>
      <c r="D341" s="2">
        <v>8.2634542332566507</v>
      </c>
      <c r="E341" s="2">
        <v>9.6800527644753007</v>
      </c>
      <c r="F341" s="2">
        <v>10.802300433027835</v>
      </c>
      <c r="G341" s="2">
        <v>10.844975165700221</v>
      </c>
      <c r="H341" s="2">
        <v>11.813398632313032</v>
      </c>
    </row>
    <row r="342" spans="1:8" x14ac:dyDescent="0.2">
      <c r="A342" s="16">
        <f>DATE(2020,7,3)</f>
        <v>44015</v>
      </c>
      <c r="B342" s="2">
        <v>11.461866224762597</v>
      </c>
      <c r="C342" s="2">
        <v>-0.48853402769849508</v>
      </c>
      <c r="D342" s="2">
        <v>8.2768687628034687</v>
      </c>
      <c r="E342" s="2">
        <v>9.7180659519332089</v>
      </c>
      <c r="F342" s="2">
        <v>10.844031119058982</v>
      </c>
      <c r="G342" s="2">
        <v>10.886847879911121</v>
      </c>
      <c r="H342" s="2">
        <v>11.858507447469457</v>
      </c>
    </row>
    <row r="343" spans="1:8" x14ac:dyDescent="0.2">
      <c r="A343" s="16">
        <f>DATE(2020,7,6)</f>
        <v>44018</v>
      </c>
      <c r="B343" s="2">
        <v>14.133503069854436</v>
      </c>
      <c r="C343" s="2">
        <v>1.7454357727640699</v>
      </c>
      <c r="D343" s="2">
        <v>8.2902849544956858</v>
      </c>
      <c r="E343" s="2">
        <v>9.7560923140968434</v>
      </c>
      <c r="F343" s="2">
        <v>10.885777521823004</v>
      </c>
      <c r="G343" s="2">
        <v>10.928736411926954</v>
      </c>
      <c r="H343" s="2">
        <v>11.903634460849254</v>
      </c>
    </row>
    <row r="344" spans="1:8" x14ac:dyDescent="0.2">
      <c r="A344" s="16">
        <f>DATE(2020,7,7)</f>
        <v>44019</v>
      </c>
      <c r="B344" s="2">
        <v>12.668772682027196</v>
      </c>
      <c r="C344" s="2">
        <v>0.53593226648731562</v>
      </c>
      <c r="D344" s="2">
        <v>8.3037028085392706</v>
      </c>
      <c r="E344" s="2">
        <v>9.7941318555323509</v>
      </c>
      <c r="F344" s="2">
        <v>10.927539647239159</v>
      </c>
      <c r="G344" s="2">
        <v>10.970640767723051</v>
      </c>
      <c r="H344" s="2">
        <v>11.94877967979413</v>
      </c>
    </row>
    <row r="345" spans="1:8" x14ac:dyDescent="0.2">
      <c r="A345" s="16">
        <f>DATE(2020,7,8)</f>
        <v>44020</v>
      </c>
      <c r="B345" s="2">
        <v>14.614004156607473</v>
      </c>
      <c r="C345" s="2">
        <v>2.6017920627232183</v>
      </c>
      <c r="D345" s="2">
        <v>8.3171223251401702</v>
      </c>
      <c r="E345" s="2">
        <v>9.8321845808074126</v>
      </c>
      <c r="F345" s="2">
        <v>10.96931750122898</v>
      </c>
      <c r="G345" s="2">
        <v>11.012560953276983</v>
      </c>
      <c r="H345" s="2">
        <v>11.993943111648742</v>
      </c>
    </row>
    <row r="346" spans="1:8" x14ac:dyDescent="0.2">
      <c r="A346" s="16">
        <f>DATE(2020,7,9)</f>
        <v>44021</v>
      </c>
      <c r="B346" s="2">
        <v>15.397052476808026</v>
      </c>
      <c r="C346" s="2">
        <v>1.9749403279929245</v>
      </c>
      <c r="D346" s="2">
        <v>8.3305435045044174</v>
      </c>
      <c r="E346" s="2">
        <v>9.8702504944913283</v>
      </c>
      <c r="F346" s="2">
        <v>11.011111089716197</v>
      </c>
      <c r="G346" s="2">
        <v>11.054496974568595</v>
      </c>
      <c r="H346" s="2">
        <v>12.039124763760721</v>
      </c>
    </row>
    <row r="347" spans="1:8" x14ac:dyDescent="0.2">
      <c r="A347" s="16">
        <f>DATE(2020,7,10)</f>
        <v>44022</v>
      </c>
      <c r="B347" s="2">
        <v>16.00704075382837</v>
      </c>
      <c r="C347" s="2">
        <v>2.8711773664925389</v>
      </c>
      <c r="D347" s="2">
        <v>8.3439663468380285</v>
      </c>
      <c r="E347" s="2">
        <v>9.9083296011549749</v>
      </c>
      <c r="F347" s="2">
        <v>11.052920418626776</v>
      </c>
      <c r="G347" s="2">
        <v>11.096448837579986</v>
      </c>
      <c r="H347" s="2">
        <v>12.084324643480636</v>
      </c>
    </row>
    <row r="348" spans="1:8" x14ac:dyDescent="0.2">
      <c r="A348" s="16">
        <f>DATE(2020,7,13)</f>
        <v>44025</v>
      </c>
      <c r="B348" s="2">
        <v>13.986393237662176</v>
      </c>
      <c r="C348" s="2">
        <v>1.4985206689846153</v>
      </c>
      <c r="D348" s="2">
        <v>8.3573908523470344</v>
      </c>
      <c r="E348" s="2">
        <v>9.9464219053707836</v>
      </c>
      <c r="F348" s="2">
        <v>11.094745493888913</v>
      </c>
      <c r="G348" s="2">
        <v>11.138416548295481</v>
      </c>
      <c r="H348" s="2">
        <v>12.129542758162026</v>
      </c>
    </row>
    <row r="349" spans="1:8" x14ac:dyDescent="0.2">
      <c r="A349" s="16">
        <f>DATE(2020,7,14)</f>
        <v>44026</v>
      </c>
      <c r="B349" s="2">
        <v>15.466997724184871</v>
      </c>
      <c r="C349" s="2">
        <v>3.2911695713384814</v>
      </c>
      <c r="D349" s="2">
        <v>8.3708170212375421</v>
      </c>
      <c r="E349" s="2">
        <v>9.9845274117128735</v>
      </c>
      <c r="F349" s="2">
        <v>11.136586321433105</v>
      </c>
      <c r="G349" s="2">
        <v>11.18040011270176</v>
      </c>
      <c r="H349" s="2">
        <v>12.174779115161494</v>
      </c>
    </row>
    <row r="350" spans="1:8" x14ac:dyDescent="0.2">
      <c r="A350" s="16">
        <f>DATE(2020,7,15)</f>
        <v>44027</v>
      </c>
      <c r="B350" s="2">
        <v>17.329984339455851</v>
      </c>
      <c r="C350" s="2">
        <v>4.6798073630268666</v>
      </c>
      <c r="D350" s="2">
        <v>8.3842448537156056</v>
      </c>
      <c r="E350" s="2">
        <v>10.022646124756784</v>
      </c>
      <c r="F350" s="2">
        <v>11.178442907191966</v>
      </c>
      <c r="G350" s="2">
        <v>11.222399536787654</v>
      </c>
      <c r="H350" s="2">
        <v>12.22003372183844</v>
      </c>
    </row>
    <row r="351" spans="1:8" x14ac:dyDescent="0.2">
      <c r="A351" s="16">
        <f>DATE(2020,7,16)</f>
        <v>44028</v>
      </c>
      <c r="B351" s="2">
        <v>15.845003217565878</v>
      </c>
      <c r="C351" s="2">
        <v>3.407418148311514</v>
      </c>
      <c r="D351" s="2">
        <v>8.3976743499874384</v>
      </c>
      <c r="E351" s="2">
        <v>10.060778049079765</v>
      </c>
      <c r="F351" s="2">
        <v>11.22031525710041</v>
      </c>
      <c r="G351" s="2">
        <v>11.2644148265443</v>
      </c>
      <c r="H351" s="2">
        <v>12.265306585555358</v>
      </c>
    </row>
    <row r="352" spans="1:8" x14ac:dyDescent="0.2">
      <c r="A352" s="16">
        <f>DATE(2020,7,17)</f>
        <v>44029</v>
      </c>
      <c r="B352" s="2">
        <v>19.843728082740707</v>
      </c>
      <c r="C352" s="2">
        <v>5.8086752454496349</v>
      </c>
      <c r="D352" s="2">
        <v>8.4111055102591425</v>
      </c>
      <c r="E352" s="2">
        <v>10.098923189260599</v>
      </c>
      <c r="F352" s="2">
        <v>11.262203377095581</v>
      </c>
      <c r="G352" s="2">
        <v>11.306445987965107</v>
      </c>
      <c r="H352" s="2">
        <v>12.310597713677662</v>
      </c>
    </row>
    <row r="353" spans="1:8" x14ac:dyDescent="0.2">
      <c r="A353" s="16">
        <f>DATE(2020,7,20)</f>
        <v>44032</v>
      </c>
      <c r="B353" s="2">
        <v>20.590479178597064</v>
      </c>
      <c r="C353" s="2">
        <v>7.3904539186074647</v>
      </c>
      <c r="D353" s="2">
        <v>8.4245383347368854</v>
      </c>
      <c r="E353" s="2">
        <v>10.137081549879667</v>
      </c>
      <c r="F353" s="2">
        <v>11.304107273116859</v>
      </c>
      <c r="G353" s="2">
        <v>11.348493027045746</v>
      </c>
      <c r="H353" s="2">
        <v>12.355907113573773</v>
      </c>
    </row>
    <row r="354" spans="1:8" x14ac:dyDescent="0.2">
      <c r="A354" s="16">
        <f>DATE(2020,7,21)</f>
        <v>44033</v>
      </c>
      <c r="B354" s="2">
        <v>20.436663665528588</v>
      </c>
      <c r="C354" s="2">
        <v>7.2705134414988049</v>
      </c>
      <c r="D354" s="2">
        <v>8.4379728236269056</v>
      </c>
      <c r="E354" s="2">
        <v>10.175253135518968</v>
      </c>
      <c r="F354" s="2">
        <v>11.346026951105848</v>
      </c>
      <c r="G354" s="2">
        <v>11.390555949784154</v>
      </c>
      <c r="H354" s="2">
        <v>12.401234792615035</v>
      </c>
    </row>
    <row r="355" spans="1:8" x14ac:dyDescent="0.2">
      <c r="A355" s="16">
        <f>DATE(2020,7,22)</f>
        <v>44034</v>
      </c>
      <c r="B355" s="2">
        <v>20.513268857238408</v>
      </c>
      <c r="C355" s="2">
        <v>7.2497709273662281</v>
      </c>
      <c r="D355" s="2">
        <v>8.4514089771354097</v>
      </c>
      <c r="E355" s="2">
        <v>10.213437950762039</v>
      </c>
      <c r="F355" s="2">
        <v>11.387962417006392</v>
      </c>
      <c r="G355" s="2">
        <v>11.432634762180527</v>
      </c>
      <c r="H355" s="2">
        <v>12.446580758175818</v>
      </c>
    </row>
    <row r="356" spans="1:8" x14ac:dyDescent="0.2">
      <c r="A356" s="16">
        <f>DATE(2020,7,23)</f>
        <v>44035</v>
      </c>
      <c r="B356" s="2">
        <v>17.838043452601049</v>
      </c>
      <c r="C356" s="2">
        <v>5.1968482073716515</v>
      </c>
      <c r="D356" s="2">
        <v>8.4648467954686613</v>
      </c>
      <c r="E356" s="2">
        <v>10.251636000194031</v>
      </c>
      <c r="F356" s="2">
        <v>11.429913676764603</v>
      </c>
      <c r="G356" s="2">
        <v>11.474729470237333</v>
      </c>
      <c r="H356" s="2">
        <v>12.491945017633421</v>
      </c>
    </row>
    <row r="357" spans="1:8" x14ac:dyDescent="0.2">
      <c r="A357" s="16">
        <f>DATE(2020,7,24)</f>
        <v>44036</v>
      </c>
      <c r="B357" s="2">
        <v>17.701136387744064</v>
      </c>
      <c r="C357" s="2">
        <v>5.2876237017931649</v>
      </c>
      <c r="D357" s="2">
        <v>8.4782862788329574</v>
      </c>
      <c r="E357" s="2">
        <v>10.289847288401699</v>
      </c>
      <c r="F357" s="2">
        <v>11.471880736328789</v>
      </c>
      <c r="G357" s="2">
        <v>11.516840079959323</v>
      </c>
      <c r="H357" s="2">
        <v>12.53732757836814</v>
      </c>
    </row>
    <row r="358" spans="1:8" x14ac:dyDescent="0.2">
      <c r="A358" s="16">
        <f>DATE(2020,7,27)</f>
        <v>44039</v>
      </c>
      <c r="B358" s="2">
        <v>19.508524957429032</v>
      </c>
      <c r="C358" s="2">
        <v>7.4426032935039688</v>
      </c>
      <c r="D358" s="2">
        <v>8.4917274274346024</v>
      </c>
      <c r="E358" s="2">
        <v>10.328071819973349</v>
      </c>
      <c r="F358" s="2">
        <v>11.513863601649543</v>
      </c>
      <c r="G358" s="2">
        <v>11.55896659735347</v>
      </c>
      <c r="H358" s="2">
        <v>12.582728447763269</v>
      </c>
    </row>
    <row r="359" spans="1:8" x14ac:dyDescent="0.2">
      <c r="A359" s="16">
        <f>DATE(2020,7,28)</f>
        <v>44040</v>
      </c>
      <c r="B359" s="2">
        <v>18.971289447900539</v>
      </c>
      <c r="C359" s="2">
        <v>7.0641475361451036</v>
      </c>
      <c r="D359" s="2">
        <v>8.5051702414799202</v>
      </c>
      <c r="E359" s="2">
        <v>10.366309599498935</v>
      </c>
      <c r="F359" s="2">
        <v>11.555862278679664</v>
      </c>
      <c r="G359" s="2">
        <v>11.601109028429057</v>
      </c>
      <c r="H359" s="2">
        <v>12.628147633205057</v>
      </c>
    </row>
    <row r="360" spans="1:8" x14ac:dyDescent="0.2">
      <c r="A360" s="16">
        <f>DATE(2020,7,29)</f>
        <v>44041</v>
      </c>
      <c r="B360" s="2">
        <v>20.909255848498987</v>
      </c>
      <c r="C360" s="2">
        <v>8.6027134951804243</v>
      </c>
      <c r="D360" s="2">
        <v>8.5186147211752559</v>
      </c>
      <c r="E360" s="2">
        <v>10.404560631569938</v>
      </c>
      <c r="F360" s="2">
        <v>11.597876773374205</v>
      </c>
      <c r="G360" s="2">
        <v>11.643267379197608</v>
      </c>
      <c r="H360" s="2">
        <v>12.673585142082722</v>
      </c>
    </row>
    <row r="361" spans="1:8" x14ac:dyDescent="0.2">
      <c r="A361" s="16">
        <f>DATE(2020,7,30)</f>
        <v>44042</v>
      </c>
      <c r="B361" s="2">
        <v>20.461970046715727</v>
      </c>
      <c r="C361" s="2">
        <v>7.9893130289109271</v>
      </c>
      <c r="D361" s="2">
        <v>8.5320608667270204</v>
      </c>
      <c r="E361" s="2">
        <v>10.442824920779481</v>
      </c>
      <c r="F361" s="2">
        <v>11.639907091690471</v>
      </c>
      <c r="G361" s="2">
        <v>11.68544165567298</v>
      </c>
      <c r="H361" s="2">
        <v>12.71904098178851</v>
      </c>
    </row>
    <row r="362" spans="1:8" x14ac:dyDescent="0.2">
      <c r="A362" s="16">
        <f>DATE(2020,7,31)</f>
        <v>44043</v>
      </c>
      <c r="B362" s="2">
        <v>18.406907540868932</v>
      </c>
      <c r="C362" s="2">
        <v>5.8333461881387993</v>
      </c>
      <c r="D362" s="2">
        <v>8.5455086783416299</v>
      </c>
      <c r="E362" s="2">
        <v>10.481102471722181</v>
      </c>
      <c r="F362" s="2">
        <v>11.681953239587939</v>
      </c>
      <c r="G362" s="2">
        <v>11.72763186387118</v>
      </c>
      <c r="H362" s="2">
        <v>12.764515159717527</v>
      </c>
    </row>
    <row r="363" spans="1:8" x14ac:dyDescent="0.2">
      <c r="A363" s="16">
        <f>DATE(2020,8,3)</f>
        <v>44046</v>
      </c>
      <c r="B363" s="2">
        <v>18.665188836863855</v>
      </c>
      <c r="C363" s="2">
        <v>5.7487307165062784</v>
      </c>
      <c r="D363" s="2">
        <v>8.5589581562254491</v>
      </c>
      <c r="E363" s="2">
        <v>10.517209008586903</v>
      </c>
      <c r="F363" s="2">
        <v>11.721807134744266</v>
      </c>
      <c r="G363" s="2">
        <v>11.767629015895187</v>
      </c>
      <c r="H363" s="2">
        <v>12.807778131673354</v>
      </c>
    </row>
    <row r="364" spans="1:8" x14ac:dyDescent="0.2">
      <c r="A364" s="16">
        <f>DATE(2020,8,4)</f>
        <v>44047</v>
      </c>
      <c r="B364" s="2">
        <v>16.769870003726894</v>
      </c>
      <c r="C364" s="2">
        <v>4.088825677525354</v>
      </c>
      <c r="D364" s="2">
        <v>8.5724093005850275</v>
      </c>
      <c r="E364" s="2">
        <v>10.553327345496788</v>
      </c>
      <c r="F364" s="2">
        <v>11.761675251830871</v>
      </c>
      <c r="G364" s="2">
        <v>11.807640486419801</v>
      </c>
      <c r="H364" s="2">
        <v>12.851057701800441</v>
      </c>
    </row>
    <row r="365" spans="1:8" x14ac:dyDescent="0.2">
      <c r="A365" s="16">
        <f>DATE(2020,8,5)</f>
        <v>44048</v>
      </c>
      <c r="B365" s="2">
        <v>18.220633154891686</v>
      </c>
      <c r="C365" s="2">
        <v>5.7197302753293489</v>
      </c>
      <c r="D365" s="2">
        <v>8.5858621116268186</v>
      </c>
      <c r="E365" s="2">
        <v>10.589457486308307</v>
      </c>
      <c r="F365" s="2">
        <v>11.801557595922961</v>
      </c>
      <c r="G365" s="2">
        <v>11.847666280570945</v>
      </c>
      <c r="H365" s="2">
        <v>12.894353876466912</v>
      </c>
    </row>
    <row r="366" spans="1:8" x14ac:dyDescent="0.2">
      <c r="A366" s="16">
        <f>DATE(2020,8,6)</f>
        <v>44049</v>
      </c>
      <c r="B366" s="2">
        <v>19.748525708915611</v>
      </c>
      <c r="C366" s="2">
        <v>7.0811878662976557</v>
      </c>
      <c r="D366" s="2">
        <v>8.5993165895573256</v>
      </c>
      <c r="E366" s="2">
        <v>10.625599434879085</v>
      </c>
      <c r="F366" s="2">
        <v>11.841454172097453</v>
      </c>
      <c r="G366" s="2">
        <v>11.887706403476272</v>
      </c>
      <c r="H366" s="2">
        <v>12.93766666204319</v>
      </c>
    </row>
    <row r="367" spans="1:8" x14ac:dyDescent="0.2">
      <c r="A367" s="16">
        <f>DATE(2020,8,7)</f>
        <v>44050</v>
      </c>
      <c r="B367" s="2">
        <v>18.819057122866823</v>
      </c>
      <c r="C367" s="2">
        <v>5.6927763191858327</v>
      </c>
      <c r="D367" s="2">
        <v>8.6117166179778835</v>
      </c>
      <c r="E367" s="2">
        <v>10.661753195068059</v>
      </c>
      <c r="F367" s="2">
        <v>11.881364985433086</v>
      </c>
      <c r="G367" s="2">
        <v>11.927760860265323</v>
      </c>
      <c r="H367" s="2">
        <v>12.980996064902174</v>
      </c>
    </row>
    <row r="368" spans="1:8" x14ac:dyDescent="0.2">
      <c r="A368" s="16">
        <f>DATE(2020,8,10)</f>
        <v>44053</v>
      </c>
      <c r="B368" s="2">
        <v>19.205727932091587</v>
      </c>
      <c r="C368" s="2">
        <v>6.3806935218978733</v>
      </c>
      <c r="D368" s="2">
        <v>8.6241180622517835</v>
      </c>
      <c r="E368" s="2">
        <v>10.697918770735383</v>
      </c>
      <c r="F368" s="2">
        <v>11.921290041010391</v>
      </c>
      <c r="G368" s="2">
        <v>11.967829656069441</v>
      </c>
      <c r="H368" s="2">
        <v>13.024342091419205</v>
      </c>
    </row>
    <row r="369" spans="1:8" x14ac:dyDescent="0.2">
      <c r="A369" s="16">
        <f>DATE(2020,8,11)</f>
        <v>44054</v>
      </c>
      <c r="B369" s="2">
        <v>18.193131419629658</v>
      </c>
      <c r="C369" s="2">
        <v>5.0745630137422726</v>
      </c>
      <c r="D369" s="2">
        <v>8.6365209225406794</v>
      </c>
      <c r="E369" s="2">
        <v>10.734096165742502</v>
      </c>
      <c r="F369" s="2">
        <v>11.96122934391175</v>
      </c>
      <c r="G369" s="2">
        <v>12.007912796021825</v>
      </c>
      <c r="H369" s="2">
        <v>13.067704747972074</v>
      </c>
    </row>
    <row r="370" spans="1:8" x14ac:dyDescent="0.2">
      <c r="A370" s="16">
        <f>DATE(2020,8,12)</f>
        <v>44055</v>
      </c>
      <c r="B370" s="2">
        <v>17.666256996239937</v>
      </c>
      <c r="C370" s="2">
        <v>5.0163461706562495</v>
      </c>
      <c r="D370" s="2">
        <v>8.6489251990062623</v>
      </c>
      <c r="E370" s="2">
        <v>10.770285383952105</v>
      </c>
      <c r="F370" s="2">
        <v>12.001182899221362</v>
      </c>
      <c r="G370" s="2">
        <v>12.048010285257504</v>
      </c>
      <c r="H370" s="2">
        <v>13.111084040941035</v>
      </c>
    </row>
    <row r="371" spans="1:8" x14ac:dyDescent="0.2">
      <c r="A371" s="16">
        <f>DATE(2020,8,13)</f>
        <v>44056</v>
      </c>
      <c r="B371" s="2">
        <v>15.433986494561781</v>
      </c>
      <c r="C371" s="2">
        <v>3.312117762358846</v>
      </c>
      <c r="D371" s="2">
        <v>8.6613308918102252</v>
      </c>
      <c r="E371" s="2">
        <v>10.806486429228167</v>
      </c>
      <c r="F371" s="2">
        <v>12.041150712025207</v>
      </c>
      <c r="G371" s="2">
        <v>12.088122128913369</v>
      </c>
      <c r="H371" s="2">
        <v>13.154479976708776</v>
      </c>
    </row>
    <row r="372" spans="1:8" x14ac:dyDescent="0.2">
      <c r="A372" s="16">
        <f>DATE(2020,8,14)</f>
        <v>44057</v>
      </c>
      <c r="B372" s="2">
        <v>15.593519075533656</v>
      </c>
      <c r="C372" s="2">
        <v>4.2303108086289232</v>
      </c>
      <c r="D372" s="2">
        <v>8.6737380011142839</v>
      </c>
      <c r="E372" s="2">
        <v>10.842699305435932</v>
      </c>
      <c r="F372" s="2">
        <v>12.081132787411097</v>
      </c>
      <c r="G372" s="2">
        <v>12.128248332128111</v>
      </c>
      <c r="H372" s="2">
        <v>13.19789256166044</v>
      </c>
    </row>
    <row r="373" spans="1:8" x14ac:dyDescent="0.2">
      <c r="A373" s="16">
        <f>DATE(2020,8,17)</f>
        <v>44060</v>
      </c>
      <c r="B373" s="2">
        <v>12.815136656745295</v>
      </c>
      <c r="C373" s="2">
        <v>2.422369829668658</v>
      </c>
      <c r="D373" s="2">
        <v>8.6861465270801954</v>
      </c>
      <c r="E373" s="2">
        <v>10.878924016441861</v>
      </c>
      <c r="F373" s="2">
        <v>12.121129130468654</v>
      </c>
      <c r="G373" s="2">
        <v>12.168388900042283</v>
      </c>
      <c r="H373" s="2">
        <v>13.241321802183602</v>
      </c>
    </row>
    <row r="374" spans="1:8" x14ac:dyDescent="0.2">
      <c r="A374" s="16">
        <f>DATE(2020,8,18)</f>
        <v>44061</v>
      </c>
      <c r="B374" s="2">
        <v>15.157512608949331</v>
      </c>
      <c r="C374" s="2">
        <v>4.9624176906804429</v>
      </c>
      <c r="D374" s="2">
        <v>8.6985564698697004</v>
      </c>
      <c r="E374" s="2">
        <v>10.915160566113723</v>
      </c>
      <c r="F374" s="2">
        <v>12.16113974628934</v>
      </c>
      <c r="G374" s="2">
        <v>12.208543837798279</v>
      </c>
      <c r="H374" s="2">
        <v>13.28476770466831</v>
      </c>
    </row>
    <row r="375" spans="1:8" x14ac:dyDescent="0.2">
      <c r="A375" s="16">
        <f>DATE(2020,8,19)</f>
        <v>44062</v>
      </c>
      <c r="B375" s="2">
        <v>13.410841059496216</v>
      </c>
      <c r="C375" s="2">
        <v>3.7163962529784156</v>
      </c>
      <c r="D375" s="2">
        <v>8.7109678296445772</v>
      </c>
      <c r="E375" s="2">
        <v>10.951408958320519</v>
      </c>
      <c r="F375" s="2">
        <v>12.20116463996639</v>
      </c>
      <c r="G375" s="2">
        <v>12.248713150540347</v>
      </c>
      <c r="H375" s="2">
        <v>13.328230275507048</v>
      </c>
    </row>
    <row r="376" spans="1:8" x14ac:dyDescent="0.2">
      <c r="A376" s="16">
        <f>DATE(2020,8,20)</f>
        <v>44063</v>
      </c>
      <c r="B376" s="2">
        <v>13.643182699090085</v>
      </c>
      <c r="C376" s="2">
        <v>4.3479785561276518</v>
      </c>
      <c r="D376" s="2">
        <v>8.7233806065666322</v>
      </c>
      <c r="E376" s="2">
        <v>10.987669196932549</v>
      </c>
      <c r="F376" s="2">
        <v>12.241203816594881</v>
      </c>
      <c r="G376" s="2">
        <v>12.288896843414522</v>
      </c>
      <c r="H376" s="2">
        <v>13.371709521094767</v>
      </c>
    </row>
    <row r="377" spans="1:8" x14ac:dyDescent="0.2">
      <c r="A377" s="16">
        <f>DATE(2020,8,21)</f>
        <v>44064</v>
      </c>
      <c r="B377" s="2">
        <v>14.90119094792195</v>
      </c>
      <c r="C377" s="2">
        <v>4.4029148528535789</v>
      </c>
      <c r="D377" s="2">
        <v>8.7357948007976916</v>
      </c>
      <c r="E377" s="2">
        <v>11.023941285821337</v>
      </c>
      <c r="F377" s="2">
        <v>12.28125728127174</v>
      </c>
      <c r="G377" s="2">
        <v>12.32909492156875</v>
      </c>
      <c r="H377" s="2">
        <v>13.415205447828837</v>
      </c>
    </row>
    <row r="378" spans="1:8" x14ac:dyDescent="0.2">
      <c r="A378" s="16">
        <f>DATE(2020,8,24)</f>
        <v>44067</v>
      </c>
      <c r="B378" s="2">
        <v>17.043912816157004</v>
      </c>
      <c r="C378" s="2">
        <v>5.2016199111681427</v>
      </c>
      <c r="D378" s="2">
        <v>8.7482104124995121</v>
      </c>
      <c r="E378" s="2">
        <v>11.060225228859721</v>
      </c>
      <c r="F378" s="2">
        <v>12.321325039095642</v>
      </c>
      <c r="G378" s="2">
        <v>12.369307390152784</v>
      </c>
      <c r="H378" s="2">
        <v>13.458718062109144</v>
      </c>
    </row>
    <row r="379" spans="1:8" x14ac:dyDescent="0.2">
      <c r="A379" s="16">
        <f>DATE(2020,8,25)</f>
        <v>44068</v>
      </c>
      <c r="B379" s="2">
        <v>17.70305028616832</v>
      </c>
      <c r="C379" s="2">
        <v>5.0161919129904309</v>
      </c>
      <c r="D379" s="2">
        <v>8.7606274418340124</v>
      </c>
      <c r="E379" s="2">
        <v>11.09652102992178</v>
      </c>
      <c r="F379" s="2">
        <v>12.361407095167175</v>
      </c>
      <c r="G379" s="2">
        <v>12.409534254318233</v>
      </c>
      <c r="H379" s="2">
        <v>13.502247370337983</v>
      </c>
    </row>
    <row r="380" spans="1:8" x14ac:dyDescent="0.2">
      <c r="A380" s="16">
        <f>DATE(2020,8,26)</f>
        <v>44069</v>
      </c>
      <c r="B380" s="2">
        <v>15.67202057468957</v>
      </c>
      <c r="C380" s="2">
        <v>3.4835802998563148</v>
      </c>
      <c r="D380" s="2">
        <v>8.7730458889630381</v>
      </c>
      <c r="E380" s="2">
        <v>11.132828692882812</v>
      </c>
      <c r="F380" s="2">
        <v>12.401503454588635</v>
      </c>
      <c r="G380" s="2">
        <v>12.449775519218509</v>
      </c>
      <c r="H380" s="2">
        <v>13.545793378920081</v>
      </c>
    </row>
    <row r="381" spans="1:8" x14ac:dyDescent="0.2">
      <c r="A381" s="16">
        <f>DATE(2020,8,27)</f>
        <v>44070</v>
      </c>
      <c r="B381" s="2">
        <v>15.34427602411952</v>
      </c>
      <c r="C381" s="2">
        <v>3.4797855612767714</v>
      </c>
      <c r="D381" s="2">
        <v>8.7854657540484826</v>
      </c>
      <c r="E381" s="2">
        <v>11.169148221619452</v>
      </c>
      <c r="F381" s="2">
        <v>12.441614122464228</v>
      </c>
      <c r="G381" s="2">
        <v>12.49003119000891</v>
      </c>
      <c r="H381" s="2">
        <v>13.589356094262683</v>
      </c>
    </row>
    <row r="382" spans="1:8" x14ac:dyDescent="0.2">
      <c r="A382" s="16">
        <f>DATE(2020,8,28)</f>
        <v>44071</v>
      </c>
      <c r="B382" s="2">
        <v>17.491244354483438</v>
      </c>
      <c r="C382" s="2">
        <v>5.0421997554501496</v>
      </c>
      <c r="D382" s="2">
        <v>8.7978870372522398</v>
      </c>
      <c r="E382" s="2">
        <v>11.205479620009552</v>
      </c>
      <c r="F382" s="2">
        <v>12.481739103899914</v>
      </c>
      <c r="G382" s="2">
        <v>12.530301271846556</v>
      </c>
      <c r="H382" s="2">
        <v>13.632935522775448</v>
      </c>
    </row>
    <row r="383" spans="1:8" x14ac:dyDescent="0.2">
      <c r="A383" s="16">
        <f>DATE(2020,8,31)</f>
        <v>44074</v>
      </c>
      <c r="B383" s="2">
        <v>14.999130477949384</v>
      </c>
      <c r="C383" s="2">
        <v>2.1896875665235793</v>
      </c>
      <c r="D383" s="2">
        <v>8.8103097387362439</v>
      </c>
      <c r="E383" s="2">
        <v>11.24182289193234</v>
      </c>
      <c r="F383" s="2">
        <v>12.521878404003584</v>
      </c>
      <c r="G383" s="2">
        <v>12.570585769890521</v>
      </c>
      <c r="H383" s="2">
        <v>13.676531670870572</v>
      </c>
    </row>
    <row r="384" spans="1:8" x14ac:dyDescent="0.2">
      <c r="A384" s="16">
        <f>DATE(2020,9,1)</f>
        <v>44075</v>
      </c>
      <c r="B384" s="2">
        <v>18.108976180091663</v>
      </c>
      <c r="C384" s="2">
        <v>5.0676214187796997</v>
      </c>
      <c r="D384" s="2">
        <v>8.8227338586624136</v>
      </c>
      <c r="E384" s="2">
        <v>11.305040854996395</v>
      </c>
      <c r="F384" s="2">
        <v>12.589204766982999</v>
      </c>
      <c r="G384" s="2">
        <v>12.638069221547021</v>
      </c>
      <c r="H384" s="2">
        <v>13.74759685514444</v>
      </c>
    </row>
    <row r="385" spans="1:8" x14ac:dyDescent="0.2">
      <c r="A385" s="16">
        <f>DATE(2020,9,2)</f>
        <v>44076</v>
      </c>
      <c r="B385" s="2">
        <v>18.244423193761005</v>
      </c>
      <c r="C385" s="2">
        <v>4.803820242513579</v>
      </c>
      <c r="D385" s="2">
        <v>8.8351593971927276</v>
      </c>
      <c r="E385" s="2">
        <v>11.368294744394181</v>
      </c>
      <c r="F385" s="2">
        <v>12.656571414031736</v>
      </c>
      <c r="G385" s="2">
        <v>12.705593127965441</v>
      </c>
      <c r="H385" s="2">
        <v>13.818706466006114</v>
      </c>
    </row>
    <row r="386" spans="1:8" x14ac:dyDescent="0.2">
      <c r="A386" s="16">
        <f>DATE(2020,9,3)</f>
        <v>44077</v>
      </c>
      <c r="B386" s="2">
        <v>17.301842292588574</v>
      </c>
      <c r="C386" s="2">
        <v>3.5802792886458819</v>
      </c>
      <c r="D386" s="2">
        <v>8.8475863544891684</v>
      </c>
      <c r="E386" s="2">
        <v>11.431584580542387</v>
      </c>
      <c r="F386" s="2">
        <v>12.723978369253407</v>
      </c>
      <c r="G386" s="2">
        <v>12.773157513397493</v>
      </c>
      <c r="H386" s="2">
        <v>13.88986053122898</v>
      </c>
    </row>
    <row r="387" spans="1:8" x14ac:dyDescent="0.2">
      <c r="A387" s="16">
        <f>DATE(2020,9,4)</f>
        <v>44078</v>
      </c>
      <c r="B387" s="2">
        <v>17.720532200267947</v>
      </c>
      <c r="C387" s="2">
        <v>4.1154196991152414</v>
      </c>
      <c r="D387" s="2">
        <v>8.8600147307137167</v>
      </c>
      <c r="E387" s="2">
        <v>11.494910383869295</v>
      </c>
      <c r="F387" s="2">
        <v>12.791425656765988</v>
      </c>
      <c r="G387" s="2">
        <v>12.840762402109386</v>
      </c>
      <c r="H387" s="2">
        <v>13.961059078603832</v>
      </c>
    </row>
    <row r="388" spans="1:8" x14ac:dyDescent="0.2">
      <c r="A388" s="16">
        <f>DATE(2020,9,8)</f>
        <v>44082</v>
      </c>
      <c r="B388" s="2">
        <v>16.823515450736636</v>
      </c>
      <c r="C388" s="2">
        <v>2.89030531705603</v>
      </c>
      <c r="D388" s="2">
        <v>8.8724445260283993</v>
      </c>
      <c r="E388" s="2">
        <v>11.558272174814821</v>
      </c>
      <c r="F388" s="2">
        <v>12.858913300701923</v>
      </c>
      <c r="G388" s="2">
        <v>12.908407818381894</v>
      </c>
      <c r="H388" s="2">
        <v>14.03230213593878</v>
      </c>
    </row>
    <row r="389" spans="1:8" x14ac:dyDescent="0.2">
      <c r="A389" s="16">
        <f>DATE(2020,9,9)</f>
        <v>44083</v>
      </c>
      <c r="B389" s="2">
        <v>17.961915602638246</v>
      </c>
      <c r="C389" s="2">
        <v>4.1671680040805903</v>
      </c>
      <c r="D389" s="2">
        <v>8.8848757405952448</v>
      </c>
      <c r="E389" s="2">
        <v>11.621669973830473</v>
      </c>
      <c r="F389" s="2">
        <v>12.926441325208081</v>
      </c>
      <c r="G389" s="2">
        <v>12.976093786510368</v>
      </c>
      <c r="H389" s="2">
        <v>14.103589731059341</v>
      </c>
    </row>
    <row r="390" spans="1:8" x14ac:dyDescent="0.2">
      <c r="A390" s="16">
        <f>DATE(2020,9,10)</f>
        <v>44084</v>
      </c>
      <c r="B390" s="2">
        <v>14.975910386772483</v>
      </c>
      <c r="C390" s="2">
        <v>1.6399543808662376</v>
      </c>
      <c r="D390" s="2">
        <v>8.8973083745763173</v>
      </c>
      <c r="E390" s="2">
        <v>11.685103801379393</v>
      </c>
      <c r="F390" s="2">
        <v>12.994009754445781</v>
      </c>
      <c r="G390" s="2">
        <v>13.04382033080469</v>
      </c>
      <c r="H390" s="2">
        <v>14.174921891808445</v>
      </c>
    </row>
    <row r="391" spans="1:8" x14ac:dyDescent="0.2">
      <c r="A391" s="16">
        <f>DATE(2020,9,11)</f>
        <v>44085</v>
      </c>
      <c r="B391" s="2">
        <v>14.027967755455562</v>
      </c>
      <c r="C391" s="2">
        <v>1.1552048079028765</v>
      </c>
      <c r="D391" s="2">
        <v>8.9097424281336703</v>
      </c>
      <c r="E391" s="2">
        <v>11.748573677936337</v>
      </c>
      <c r="F391" s="2">
        <v>13.061618612590786</v>
      </c>
      <c r="G391" s="2">
        <v>13.111587475589337</v>
      </c>
      <c r="H391" s="2">
        <v>14.246298646046407</v>
      </c>
    </row>
    <row r="392" spans="1:8" x14ac:dyDescent="0.2">
      <c r="A392" s="16">
        <f>DATE(2020,9,14)</f>
        <v>44088</v>
      </c>
      <c r="B392" s="2">
        <v>15.482442603013036</v>
      </c>
      <c r="C392" s="2">
        <v>3.1207559859686596</v>
      </c>
      <c r="D392" s="2">
        <v>8.9221779014293965</v>
      </c>
      <c r="E392" s="2">
        <v>11.812079623987715</v>
      </c>
      <c r="F392" s="2">
        <v>13.129267923833353</v>
      </c>
      <c r="G392" s="2">
        <v>13.17939524520335</v>
      </c>
      <c r="H392" s="2">
        <v>14.317720021650947</v>
      </c>
    </row>
    <row r="393" spans="1:8" x14ac:dyDescent="0.2">
      <c r="A393" s="16">
        <f>DATE(2020,9,15)</f>
        <v>44089</v>
      </c>
      <c r="B393" s="2">
        <v>14.80907403166678</v>
      </c>
      <c r="C393" s="2">
        <v>3.1448098979944832</v>
      </c>
      <c r="D393" s="2">
        <v>8.934614794625606</v>
      </c>
      <c r="E393" s="2">
        <v>11.875621660031577</v>
      </c>
      <c r="F393" s="2">
        <v>13.196957712378188</v>
      </c>
      <c r="G393" s="2">
        <v>13.247243664000363</v>
      </c>
      <c r="H393" s="2">
        <v>14.389186046517265</v>
      </c>
    </row>
    <row r="394" spans="1:8" x14ac:dyDescent="0.2">
      <c r="A394" s="16">
        <f>DATE(2020,9,16)</f>
        <v>44090</v>
      </c>
      <c r="B394" s="2">
        <v>14.611224782057453</v>
      </c>
      <c r="C394" s="2">
        <v>2.5049182485789467</v>
      </c>
      <c r="D394" s="2">
        <v>8.9470531078844395</v>
      </c>
      <c r="E394" s="2">
        <v>11.939199806577626</v>
      </c>
      <c r="F394" s="2">
        <v>13.26468800244449</v>
      </c>
      <c r="G394" s="2">
        <v>13.315132756348635</v>
      </c>
      <c r="H394" s="2">
        <v>14.460696748557943</v>
      </c>
    </row>
    <row r="395" spans="1:8" x14ac:dyDescent="0.2">
      <c r="A395" s="16">
        <f>DATE(2020,9,17)</f>
        <v>44091</v>
      </c>
      <c r="B395" s="2">
        <v>14.96073640900797</v>
      </c>
      <c r="C395" s="2">
        <v>2.9390507394597476</v>
      </c>
      <c r="D395" s="2">
        <v>8.9594928413680321</v>
      </c>
      <c r="E395" s="2">
        <v>12.002814084147206</v>
      </c>
      <c r="F395" s="2">
        <v>13.332458818265946</v>
      </c>
      <c r="G395" s="2">
        <v>13.38306254663102</v>
      </c>
      <c r="H395" s="2">
        <v>14.53225215570304</v>
      </c>
    </row>
    <row r="396" spans="1:8" x14ac:dyDescent="0.2">
      <c r="A396" s="16">
        <f>DATE(2020,9,18)</f>
        <v>44092</v>
      </c>
      <c r="B396" s="2">
        <v>12.429313732668001</v>
      </c>
      <c r="C396" s="2">
        <v>1.0796082677994701</v>
      </c>
      <c r="D396" s="2">
        <v>8.9719339952385457</v>
      </c>
      <c r="E396" s="2">
        <v>12.066464513273312</v>
      </c>
      <c r="F396" s="2">
        <v>13.400270184090735</v>
      </c>
      <c r="G396" s="2">
        <v>13.451033059244955</v>
      </c>
      <c r="H396" s="2">
        <v>14.603852295900065</v>
      </c>
    </row>
    <row r="397" spans="1:8" x14ac:dyDescent="0.2">
      <c r="A397" s="16">
        <f>DATE(2020,9,21)</f>
        <v>44095</v>
      </c>
      <c r="B397" s="2">
        <v>11.386210945873575</v>
      </c>
      <c r="C397" s="2">
        <v>-0.25625283448468261</v>
      </c>
      <c r="D397" s="2">
        <v>8.9843765696581581</v>
      </c>
      <c r="E397" s="2">
        <v>12.130151114500642</v>
      </c>
      <c r="F397" s="2">
        <v>13.46812212418158</v>
      </c>
      <c r="G397" s="2">
        <v>13.519044318602559</v>
      </c>
      <c r="H397" s="2">
        <v>14.675497197114007</v>
      </c>
    </row>
    <row r="398" spans="1:8" x14ac:dyDescent="0.2">
      <c r="A398" s="16">
        <f>DATE(2020,9,22)</f>
        <v>44096</v>
      </c>
      <c r="B398" s="2">
        <v>11.437777139264348</v>
      </c>
      <c r="C398" s="2">
        <v>5.5162541302400392E-2</v>
      </c>
      <c r="D398" s="2">
        <v>8.9968205647890542</v>
      </c>
      <c r="E398" s="2">
        <v>12.193873908385555</v>
      </c>
      <c r="F398" s="2">
        <v>13.536014662815665</v>
      </c>
      <c r="G398" s="2">
        <v>13.587096349130556</v>
      </c>
      <c r="H398" s="2">
        <v>14.747186887327324</v>
      </c>
    </row>
    <row r="399" spans="1:8" x14ac:dyDescent="0.2">
      <c r="A399" s="16">
        <f>DATE(2020,9,23)</f>
        <v>44097</v>
      </c>
      <c r="B399" s="2">
        <v>9.3749957121990413</v>
      </c>
      <c r="C399" s="2">
        <v>-1.5478008512967101</v>
      </c>
      <c r="D399" s="2">
        <v>9.0092659807934794</v>
      </c>
      <c r="E399" s="2">
        <v>12.257632915496085</v>
      </c>
      <c r="F399" s="2">
        <v>13.603947824284758</v>
      </c>
      <c r="G399" s="2">
        <v>13.65518917527031</v>
      </c>
      <c r="H399" s="2">
        <v>14.818921394539997</v>
      </c>
    </row>
    <row r="400" spans="1:8" x14ac:dyDescent="0.2">
      <c r="A400" s="16">
        <f>DATE(2020,9,24)</f>
        <v>44098</v>
      </c>
      <c r="B400" s="2">
        <v>10.024760709044456</v>
      </c>
      <c r="C400" s="2">
        <v>-0.23429682671420871</v>
      </c>
      <c r="D400" s="2">
        <v>9.0217128178336594</v>
      </c>
      <c r="E400" s="2">
        <v>12.321428156411972</v>
      </c>
      <c r="F400" s="2">
        <v>13.671921632895145</v>
      </c>
      <c r="G400" s="2">
        <v>13.723322821477858</v>
      </c>
      <c r="H400" s="2">
        <v>14.890700746769504</v>
      </c>
    </row>
    <row r="401" spans="1:8" x14ac:dyDescent="0.2">
      <c r="A401" s="16">
        <f>DATE(2020,9,25)</f>
        <v>44099</v>
      </c>
      <c r="B401" s="2">
        <v>10.000249440070341</v>
      </c>
      <c r="C401" s="2">
        <v>-0.24734702524382701</v>
      </c>
      <c r="D401" s="2">
        <v>9.0341610760718662</v>
      </c>
      <c r="E401" s="2">
        <v>12.38525965172459</v>
      </c>
      <c r="F401" s="2">
        <v>13.7399361129676</v>
      </c>
      <c r="G401" s="2">
        <v>13.791497312223845</v>
      </c>
      <c r="H401" s="2">
        <v>14.962524972050772</v>
      </c>
    </row>
    <row r="402" spans="1:8" x14ac:dyDescent="0.2">
      <c r="A402" s="16">
        <f>DATE(2020,9,28)</f>
        <v>44102</v>
      </c>
      <c r="B402" s="2">
        <v>7.1451422109206408</v>
      </c>
      <c r="C402" s="2">
        <v>-2.6465782050373199</v>
      </c>
      <c r="D402" s="2">
        <v>9.0466107556703488</v>
      </c>
      <c r="E402" s="2">
        <v>12.449127422037098</v>
      </c>
      <c r="F402" s="2">
        <v>13.807991288837496</v>
      </c>
      <c r="G402" s="2">
        <v>13.859712671993639</v>
      </c>
      <c r="H402" s="2">
        <v>15.034394098436342</v>
      </c>
    </row>
    <row r="403" spans="1:8" x14ac:dyDescent="0.2">
      <c r="A403" s="16">
        <f>DATE(2020,9,29)</f>
        <v>44103</v>
      </c>
      <c r="B403" s="2">
        <v>6.3625442197610802</v>
      </c>
      <c r="C403" s="2">
        <v>-3.7634242733693424</v>
      </c>
      <c r="D403" s="2">
        <v>9.0590618567914163</v>
      </c>
      <c r="E403" s="2">
        <v>12.513031487964343</v>
      </c>
      <c r="F403" s="2">
        <v>13.87608718485478</v>
      </c>
      <c r="G403" s="2">
        <v>13.927968925287294</v>
      </c>
      <c r="H403" s="2">
        <v>15.106308153996251</v>
      </c>
    </row>
    <row r="404" spans="1:8" x14ac:dyDescent="0.2">
      <c r="A404" s="16">
        <f>DATE(2020,9,30)</f>
        <v>44104</v>
      </c>
      <c r="B404" s="2">
        <v>6.809678739132119</v>
      </c>
      <c r="C404" s="2">
        <v>-2.7113561408435016</v>
      </c>
      <c r="D404" s="2">
        <v>9.0715143795973674</v>
      </c>
      <c r="E404" s="2">
        <v>12.576971870132846</v>
      </c>
      <c r="F404" s="2">
        <v>13.944223825383959</v>
      </c>
      <c r="G404" s="2">
        <v>13.996266096619504</v>
      </c>
      <c r="H404" s="2">
        <v>15.178267166818094</v>
      </c>
    </row>
    <row r="405" spans="1:8" x14ac:dyDescent="0.2">
      <c r="A405" s="16">
        <f>DATE(2020,10,1)</f>
        <v>44105</v>
      </c>
      <c r="B405" s="2">
        <v>8.0364665199180063</v>
      </c>
      <c r="C405" s="2">
        <v>-1.8113757829862798</v>
      </c>
      <c r="D405" s="2">
        <v>9.0839683242505576</v>
      </c>
      <c r="E405" s="2">
        <v>12.642012007109461</v>
      </c>
      <c r="F405" s="2">
        <v>14.013477600309464</v>
      </c>
      <c r="G405" s="2">
        <v>14.065681068861613</v>
      </c>
      <c r="H405" s="2">
        <v>15.251359216964723</v>
      </c>
    </row>
    <row r="406" spans="1:8" x14ac:dyDescent="0.2">
      <c r="A406" s="16">
        <f>DATE(2020,10,2)</f>
        <v>44106</v>
      </c>
      <c r="B406" s="2">
        <v>6.0412379671991978</v>
      </c>
      <c r="C406" s="2">
        <v>-3.3157376755838741</v>
      </c>
      <c r="D406" s="2">
        <v>9.0964236909133014</v>
      </c>
      <c r="E406" s="2">
        <v>12.707089720327014</v>
      </c>
      <c r="F406" s="2">
        <v>14.082773466752908</v>
      </c>
      <c r="G406" s="2">
        <v>14.135138309491403</v>
      </c>
      <c r="H406" s="2">
        <v>15.324497651276747</v>
      </c>
    </row>
    <row r="407" spans="1:8" x14ac:dyDescent="0.2">
      <c r="A407" s="16">
        <f>DATE(2020,10,5)</f>
        <v>44109</v>
      </c>
      <c r="B407" s="2">
        <v>8.26145161244356</v>
      </c>
      <c r="C407" s="2">
        <v>-1.1833722576844119</v>
      </c>
      <c r="D407" s="2">
        <v>9.1088804797480059</v>
      </c>
      <c r="E407" s="2">
        <v>12.772205031494765</v>
      </c>
      <c r="F407" s="2">
        <v>14.152111450296957</v>
      </c>
      <c r="G407" s="2">
        <v>14.204637844247102</v>
      </c>
      <c r="H407" s="2">
        <v>15.397682499189536</v>
      </c>
    </row>
    <row r="408" spans="1:8" x14ac:dyDescent="0.2">
      <c r="A408" s="16">
        <f>DATE(2020,10,6)</f>
        <v>44110</v>
      </c>
      <c r="B408" s="2">
        <v>7.8905739834147059</v>
      </c>
      <c r="C408" s="2">
        <v>-1.6709910232322933</v>
      </c>
      <c r="D408" s="2">
        <v>9.1213386909170246</v>
      </c>
      <c r="E408" s="2">
        <v>12.837357962334517</v>
      </c>
      <c r="F408" s="2">
        <v>14.221491576539824</v>
      </c>
      <c r="G408" s="2">
        <v>14.274179698882582</v>
      </c>
      <c r="H408" s="2">
        <v>15.470913790157127</v>
      </c>
    </row>
    <row r="409" spans="1:8" x14ac:dyDescent="0.2">
      <c r="A409" s="16">
        <f>DATE(2020,10,7)</f>
        <v>44111</v>
      </c>
      <c r="B409" s="2">
        <v>7.8617423702034497</v>
      </c>
      <c r="C409" s="2">
        <v>-1.7622807098732762</v>
      </c>
      <c r="D409" s="2">
        <v>9.1337983245827647</v>
      </c>
      <c r="E409" s="2">
        <v>12.902548534580639</v>
      </c>
      <c r="F409" s="2">
        <v>14.290913871095269</v>
      </c>
      <c r="G409" s="2">
        <v>14.343763899167383</v>
      </c>
      <c r="H409" s="2">
        <v>15.544191553652253</v>
      </c>
    </row>
    <row r="410" spans="1:8" x14ac:dyDescent="0.2">
      <c r="A410" s="16">
        <f>DATE(2020,10,8)</f>
        <v>44112</v>
      </c>
      <c r="B410" s="2">
        <v>9.4917399978841299</v>
      </c>
      <c r="C410" s="2">
        <v>0.6991265930959889</v>
      </c>
      <c r="D410" s="2">
        <v>9.1462593809076722</v>
      </c>
      <c r="E410" s="2">
        <v>12.967776769980045</v>
      </c>
      <c r="F410" s="2">
        <v>14.36037835959263</v>
      </c>
      <c r="G410" s="2">
        <v>14.413390470886768</v>
      </c>
      <c r="H410" s="2">
        <v>15.617515819166329</v>
      </c>
    </row>
    <row r="411" spans="1:8" x14ac:dyDescent="0.2">
      <c r="A411" s="16">
        <f>DATE(2020,10,9)</f>
        <v>44113</v>
      </c>
      <c r="B411" s="2">
        <v>8.4156470906403982</v>
      </c>
      <c r="C411" s="2">
        <v>0.25031905627210804</v>
      </c>
      <c r="D411" s="2">
        <v>9.1587218600541522</v>
      </c>
      <c r="E411" s="2">
        <v>13.033042690292239</v>
      </c>
      <c r="F411" s="2">
        <v>14.429885067676818</v>
      </c>
      <c r="G411" s="2">
        <v>14.483059439841671</v>
      </c>
      <c r="H411" s="2">
        <v>15.69088661620952</v>
      </c>
    </row>
    <row r="412" spans="1:8" x14ac:dyDescent="0.2">
      <c r="A412" s="16">
        <f>DATE(2020,10,13)</f>
        <v>44117</v>
      </c>
      <c r="B412" s="2">
        <v>9.0274894567592625</v>
      </c>
      <c r="C412" s="2">
        <v>1.2987672755730317</v>
      </c>
      <c r="D412" s="2">
        <v>9.1711857621846971</v>
      </c>
      <c r="E412" s="2">
        <v>13.098346317289256</v>
      </c>
      <c r="F412" s="2">
        <v>14.499434021008328</v>
      </c>
      <c r="G412" s="2">
        <v>14.552770831848783</v>
      </c>
      <c r="H412" s="2">
        <v>15.7643039743107</v>
      </c>
    </row>
    <row r="413" spans="1:8" x14ac:dyDescent="0.2">
      <c r="A413" s="16">
        <f>DATE(2020,10,14)</f>
        <v>44118</v>
      </c>
      <c r="B413" s="2">
        <v>9.1663033836492556</v>
      </c>
      <c r="C413" s="2">
        <v>2.1539820588049929</v>
      </c>
      <c r="D413" s="2">
        <v>9.1836510874617758</v>
      </c>
      <c r="E413" s="2">
        <v>13.16368767275573</v>
      </c>
      <c r="F413" s="2">
        <v>14.569025245263267</v>
      </c>
      <c r="G413" s="2">
        <v>14.622524672740456</v>
      </c>
      <c r="H413" s="2">
        <v>15.837767923017498</v>
      </c>
    </row>
    <row r="414" spans="1:8" x14ac:dyDescent="0.2">
      <c r="A414" s="16">
        <f>DATE(2020,10,15)</f>
        <v>44119</v>
      </c>
      <c r="B414" s="2">
        <v>8.9976938579446006</v>
      </c>
      <c r="C414" s="2">
        <v>1.8656539136711503</v>
      </c>
      <c r="D414" s="2">
        <v>9.196117836047879</v>
      </c>
      <c r="E414" s="2">
        <v>13.229066778488875</v>
      </c>
      <c r="F414" s="2">
        <v>14.63865876613335</v>
      </c>
      <c r="G414" s="2">
        <v>14.692320988364814</v>
      </c>
      <c r="H414" s="2">
        <v>15.911278491896264</v>
      </c>
    </row>
    <row r="415" spans="1:8" x14ac:dyDescent="0.2">
      <c r="A415" s="16">
        <f>DATE(2020,10,16)</f>
        <v>44120</v>
      </c>
      <c r="B415" s="2">
        <v>8.0271608924691105</v>
      </c>
      <c r="C415" s="2">
        <v>1.0995692097584664</v>
      </c>
      <c r="D415" s="2">
        <v>9.2085860081055237</v>
      </c>
      <c r="E415" s="2">
        <v>13.294483656298507</v>
      </c>
      <c r="F415" s="2">
        <v>14.708334609325879</v>
      </c>
      <c r="G415" s="2">
        <v>14.762159804585705</v>
      </c>
      <c r="H415" s="2">
        <v>15.984835710532129</v>
      </c>
    </row>
    <row r="416" spans="1:8" x14ac:dyDescent="0.2">
      <c r="A416" s="16">
        <f>DATE(2020,10,19)</f>
        <v>44123</v>
      </c>
      <c r="B416" s="2">
        <v>8.3484460358572274</v>
      </c>
      <c r="C416" s="2">
        <v>1.4579920382475908</v>
      </c>
      <c r="D416" s="2">
        <v>9.2210556037972466</v>
      </c>
      <c r="E416" s="2">
        <v>13.359938328007036</v>
      </c>
      <c r="F416" s="2">
        <v>14.77805280056379</v>
      </c>
      <c r="G416" s="2">
        <v>14.832041147282737</v>
      </c>
      <c r="H416" s="2">
        <v>16.058439608528996</v>
      </c>
    </row>
    <row r="417" spans="1:8" x14ac:dyDescent="0.2">
      <c r="A417" s="16">
        <f>DATE(2020,10,20)</f>
        <v>44124</v>
      </c>
      <c r="B417" s="2">
        <v>9.9530669184381146</v>
      </c>
      <c r="C417" s="2">
        <v>3.3935966614526909</v>
      </c>
      <c r="D417" s="2">
        <v>9.2335266232856039</v>
      </c>
      <c r="E417" s="2">
        <v>13.42543081544949</v>
      </c>
      <c r="F417" s="2">
        <v>14.847813365585671</v>
      </c>
      <c r="G417" s="2">
        <v>14.90196504235124</v>
      </c>
      <c r="H417" s="2">
        <v>16.132090215509564</v>
      </c>
    </row>
    <row r="418" spans="1:8" x14ac:dyDescent="0.2">
      <c r="A418" s="16">
        <f>DATE(2020,10,21)</f>
        <v>44125</v>
      </c>
      <c r="B418" s="2">
        <v>9.8679054749492003</v>
      </c>
      <c r="C418" s="2">
        <v>3.4065645892272118</v>
      </c>
      <c r="D418" s="2">
        <v>9.2459990667331571</v>
      </c>
      <c r="E418" s="2">
        <v>13.4909611404735</v>
      </c>
      <c r="F418" s="2">
        <v>14.917616330145721</v>
      </c>
      <c r="G418" s="2">
        <v>14.971931515702375</v>
      </c>
      <c r="H418" s="2">
        <v>16.205787561115326</v>
      </c>
    </row>
    <row r="419" spans="1:8" x14ac:dyDescent="0.2">
      <c r="A419" s="16">
        <f>DATE(2020,10,22)</f>
        <v>44126</v>
      </c>
      <c r="B419" s="2">
        <v>10.920401844083338</v>
      </c>
      <c r="C419" s="2">
        <v>4.8106075798102887</v>
      </c>
      <c r="D419" s="2">
        <v>9.2584729343025085</v>
      </c>
      <c r="E419" s="2">
        <v>13.556529324939316</v>
      </c>
      <c r="F419" s="2">
        <v>14.98746172001384</v>
      </c>
      <c r="G419" s="2">
        <v>15.041940593263027</v>
      </c>
      <c r="H419" s="2">
        <v>16.279531675006574</v>
      </c>
    </row>
    <row r="420" spans="1:8" x14ac:dyDescent="0.2">
      <c r="A420" s="16">
        <f>DATE(2020,10,23)</f>
        <v>44127</v>
      </c>
      <c r="B420" s="2">
        <v>10.763620492096337</v>
      </c>
      <c r="C420" s="2">
        <v>4.1339511867041656</v>
      </c>
      <c r="D420" s="2">
        <v>9.2709482261562606</v>
      </c>
      <c r="E420" s="2">
        <v>13.622135390719858</v>
      </c>
      <c r="F420" s="2">
        <v>15.057349560975576</v>
      </c>
      <c r="G420" s="2">
        <v>15.111992300975906</v>
      </c>
      <c r="H420" s="2">
        <v>16.353322586862461</v>
      </c>
    </row>
    <row r="421" spans="1:8" x14ac:dyDescent="0.2">
      <c r="A421" s="16">
        <f>DATE(2020,10,26)</f>
        <v>44130</v>
      </c>
      <c r="B421" s="2">
        <v>10.841611852885524</v>
      </c>
      <c r="C421" s="2">
        <v>3.8842697287841066</v>
      </c>
      <c r="D421" s="2">
        <v>9.2834249424570192</v>
      </c>
      <c r="E421" s="2">
        <v>13.687779359700603</v>
      </c>
      <c r="F421" s="2">
        <v>15.127279878832066</v>
      </c>
      <c r="G421" s="2">
        <v>15.182086664799478</v>
      </c>
      <c r="H421" s="2">
        <v>16.427160326380875</v>
      </c>
    </row>
    <row r="422" spans="1:8" x14ac:dyDescent="0.2">
      <c r="A422" s="16">
        <f>DATE(2020,10,27)</f>
        <v>44131</v>
      </c>
      <c r="B422" s="2">
        <v>9.3309971576145614</v>
      </c>
      <c r="C422" s="2">
        <v>2.4327873640346498</v>
      </c>
      <c r="D422" s="2">
        <v>9.2959030833674525</v>
      </c>
      <c r="E422" s="2">
        <v>13.753461253779721</v>
      </c>
      <c r="F422" s="2">
        <v>15.197252699400243</v>
      </c>
      <c r="G422" s="2">
        <v>15.252223710708046</v>
      </c>
      <c r="H422" s="2">
        <v>16.501044923278663</v>
      </c>
    </row>
    <row r="423" spans="1:8" x14ac:dyDescent="0.2">
      <c r="A423" s="16">
        <f>DATE(2020,10,28)</f>
        <v>44132</v>
      </c>
      <c r="B423" s="2">
        <v>4.8087718186619055</v>
      </c>
      <c r="C423" s="2">
        <v>-1.9242512589997096</v>
      </c>
      <c r="D423" s="2">
        <v>9.3083826490502286</v>
      </c>
      <c r="E423" s="2">
        <v>13.819181094868037</v>
      </c>
      <c r="F423" s="2">
        <v>15.267268048512683</v>
      </c>
      <c r="G423" s="2">
        <v>15.322403464691735</v>
      </c>
      <c r="H423" s="2">
        <v>16.574976407291487</v>
      </c>
    </row>
    <row r="424" spans="1:8" x14ac:dyDescent="0.2">
      <c r="A424" s="16">
        <f>DATE(2020,10,29)</f>
        <v>44133</v>
      </c>
      <c r="B424" s="2">
        <v>6.0952704157286375</v>
      </c>
      <c r="C424" s="2">
        <v>-0.67640958084083103</v>
      </c>
      <c r="D424" s="2">
        <v>9.3208636396680191</v>
      </c>
      <c r="E424" s="2">
        <v>13.884938904889044</v>
      </c>
      <c r="F424" s="2">
        <v>15.337325952017666</v>
      </c>
      <c r="G424" s="2">
        <v>15.392625952756479</v>
      </c>
      <c r="H424" s="2">
        <v>16.648954808173855</v>
      </c>
    </row>
    <row r="425" spans="1:8" x14ac:dyDescent="0.2">
      <c r="A425" s="16">
        <f>DATE(2020,10,30)</f>
        <v>44134</v>
      </c>
      <c r="B425" s="2">
        <v>3.7185568741479051</v>
      </c>
      <c r="C425" s="2">
        <v>-3.3808138428773171</v>
      </c>
      <c r="D425" s="2">
        <v>9.3333460553835401</v>
      </c>
      <c r="E425" s="2">
        <v>13.950734705778878</v>
      </c>
      <c r="F425" s="2">
        <v>15.407426435779191</v>
      </c>
      <c r="G425" s="2">
        <v>15.462891200924034</v>
      </c>
      <c r="H425" s="2">
        <v>16.722980155699197</v>
      </c>
    </row>
    <row r="426" spans="1:8" x14ac:dyDescent="0.2">
      <c r="A426" s="16">
        <f>DATE(2020,11,3)</f>
        <v>44138</v>
      </c>
      <c r="B426" s="2">
        <v>5.3538036497128072</v>
      </c>
      <c r="C426" s="2">
        <v>-1.2959597860549454</v>
      </c>
      <c r="D426" s="2">
        <v>9.345829896359481</v>
      </c>
      <c r="E426" s="2">
        <v>14.022363359454525</v>
      </c>
      <c r="F426" s="2">
        <v>15.483438620353329</v>
      </c>
      <c r="G426" s="2">
        <v>15.539071157262963</v>
      </c>
      <c r="H426" s="2">
        <v>16.802988636454085</v>
      </c>
    </row>
    <row r="427" spans="1:8" x14ac:dyDescent="0.2">
      <c r="A427" s="16">
        <f>DATE(2020,11,4)</f>
        <v>44139</v>
      </c>
      <c r="B427" s="2">
        <v>7.5943032109762276</v>
      </c>
      <c r="C427" s="2">
        <v>0.64470448858948703</v>
      </c>
      <c r="D427" s="2">
        <v>9.3583151627586005</v>
      </c>
      <c r="E427" s="2">
        <v>14.09403703841272</v>
      </c>
      <c r="F427" s="2">
        <v>15.559500869748955</v>
      </c>
      <c r="G427" s="2">
        <v>15.6153013755145</v>
      </c>
      <c r="H427" s="2">
        <v>16.88305195951154</v>
      </c>
    </row>
    <row r="428" spans="1:8" x14ac:dyDescent="0.2">
      <c r="A428" s="16">
        <f>DATE(2020,11,5)</f>
        <v>44140</v>
      </c>
      <c r="B428" s="2">
        <v>9.4508726374128873</v>
      </c>
      <c r="C428" s="2">
        <v>3.61117195719034</v>
      </c>
      <c r="D428" s="2">
        <v>9.3708018547436591</v>
      </c>
      <c r="E428" s="2">
        <v>14.165755770956046</v>
      </c>
      <c r="F428" s="2">
        <v>15.63561321694087</v>
      </c>
      <c r="G428" s="2">
        <v>15.69158188884041</v>
      </c>
      <c r="H428" s="2">
        <v>16.963170162463538</v>
      </c>
    </row>
    <row r="429" spans="1:8" x14ac:dyDescent="0.2">
      <c r="A429" s="16">
        <f>DATE(2020,11,6)</f>
        <v>44141</v>
      </c>
      <c r="B429" s="2">
        <v>9.6924671315211643</v>
      </c>
      <c r="C429" s="2">
        <v>3.7898126180713199</v>
      </c>
      <c r="D429" s="2">
        <v>9.3832899724774386</v>
      </c>
      <c r="E429" s="2">
        <v>14.23751958540489</v>
      </c>
      <c r="F429" s="2">
        <v>15.71177569492559</v>
      </c>
      <c r="G429" s="2">
        <v>15.767912730424284</v>
      </c>
      <c r="H429" s="2">
        <v>17.043343282927825</v>
      </c>
    </row>
    <row r="430" spans="1:8" x14ac:dyDescent="0.2">
      <c r="A430" s="16">
        <f>DATE(2020,11,9)</f>
        <v>44144</v>
      </c>
      <c r="B430" s="2">
        <v>12.419227065788595</v>
      </c>
      <c r="C430" s="2">
        <v>6.4533797340391663</v>
      </c>
      <c r="D430" s="2">
        <v>9.3957795161227153</v>
      </c>
      <c r="E430" s="2">
        <v>14.30932851009743</v>
      </c>
      <c r="F430" s="2">
        <v>15.787988336721369</v>
      </c>
      <c r="G430" s="2">
        <v>15.844293933471643</v>
      </c>
      <c r="H430" s="2">
        <v>17.123571358547963</v>
      </c>
    </row>
    <row r="431" spans="1:8" x14ac:dyDescent="0.2">
      <c r="A431" s="16">
        <f>DATE(2020,11,10)</f>
        <v>44145</v>
      </c>
      <c r="B431" s="2">
        <v>14.199817539338078</v>
      </c>
      <c r="C431" s="2">
        <v>8.0492267063211322</v>
      </c>
      <c r="D431" s="2">
        <v>9.4082704858423174</v>
      </c>
      <c r="E431" s="2">
        <v>14.381182573389673</v>
      </c>
      <c r="F431" s="2">
        <v>15.864251175368228</v>
      </c>
      <c r="G431" s="2">
        <v>15.920725531209934</v>
      </c>
      <c r="H431" s="2">
        <v>17.203854426993328</v>
      </c>
    </row>
    <row r="432" spans="1:8" x14ac:dyDescent="0.2">
      <c r="A432" s="16">
        <f>DATE(2020,11,11)</f>
        <v>44146</v>
      </c>
      <c r="B432" s="2">
        <v>13.138166825167239</v>
      </c>
      <c r="C432" s="2">
        <v>7.7837698311083781</v>
      </c>
      <c r="D432" s="2">
        <v>9.4207628817990496</v>
      </c>
      <c r="E432" s="2">
        <v>14.453081803655365</v>
      </c>
      <c r="F432" s="2">
        <v>15.940564243927845</v>
      </c>
      <c r="G432" s="2">
        <v>15.997207556888426</v>
      </c>
      <c r="H432" s="2">
        <v>17.284192525959007</v>
      </c>
    </row>
    <row r="433" spans="1:8" x14ac:dyDescent="0.2">
      <c r="A433" s="16">
        <f>DATE(2020,11,12)</f>
        <v>44147</v>
      </c>
      <c r="B433" s="2">
        <v>10.633169316225667</v>
      </c>
      <c r="C433" s="2">
        <v>5.416613961964134</v>
      </c>
      <c r="D433" s="2">
        <v>9.4332567041557791</v>
      </c>
      <c r="E433" s="2">
        <v>14.525026229286242</v>
      </c>
      <c r="F433" s="2">
        <v>16.01692757548383</v>
      </c>
      <c r="G433" s="2">
        <v>16.073740043778486</v>
      </c>
      <c r="H433" s="2">
        <v>17.364585693166099</v>
      </c>
    </row>
    <row r="434" spans="1:8" x14ac:dyDescent="0.2">
      <c r="A434" s="16">
        <f>DATE(2020,11,13)</f>
        <v>44148</v>
      </c>
      <c r="B434" s="2">
        <v>12.904154042647752</v>
      </c>
      <c r="C434" s="2">
        <v>7.6955035947177786</v>
      </c>
      <c r="D434" s="2">
        <v>9.4457519530753764</v>
      </c>
      <c r="E434" s="2">
        <v>14.597015878691799</v>
      </c>
      <c r="F434" s="2">
        <v>16.093341203141499</v>
      </c>
      <c r="G434" s="2">
        <v>16.150323025173321</v>
      </c>
      <c r="H434" s="2">
        <v>17.445033966361457</v>
      </c>
    </row>
    <row r="435" spans="1:8" x14ac:dyDescent="0.2">
      <c r="A435" s="16">
        <f>DATE(2020,11,16)</f>
        <v>44151</v>
      </c>
      <c r="B435" s="2">
        <v>14.236540465353853</v>
      </c>
      <c r="C435" s="2">
        <v>9.4508735611615879</v>
      </c>
      <c r="D435" s="2">
        <v>9.4582486287207335</v>
      </c>
      <c r="E435" s="2">
        <v>14.669050780299321</v>
      </c>
      <c r="F435" s="2">
        <v>16.169805160027927</v>
      </c>
      <c r="G435" s="2">
        <v>16.226956534388083</v>
      </c>
      <c r="H435" s="2">
        <v>17.525537383317747</v>
      </c>
    </row>
    <row r="436" spans="1:8" x14ac:dyDescent="0.2">
      <c r="A436" s="16">
        <f>DATE(2020,11,17)</f>
        <v>44152</v>
      </c>
      <c r="B436" s="2">
        <v>15.028419456592855</v>
      </c>
      <c r="C436" s="2">
        <v>10.292822185131788</v>
      </c>
      <c r="D436" s="2">
        <v>9.4707467312547422</v>
      </c>
      <c r="E436" s="2">
        <v>14.741130962554072</v>
      </c>
      <c r="F436" s="2">
        <v>16.246319479292115</v>
      </c>
      <c r="G436" s="2">
        <v>16.303640604759995</v>
      </c>
      <c r="H436" s="2">
        <v>17.606095981833647</v>
      </c>
    </row>
    <row r="437" spans="1:8" x14ac:dyDescent="0.2">
      <c r="A437" s="16">
        <f>DATE(2020,11,18)</f>
        <v>44153</v>
      </c>
      <c r="B437" s="2">
        <v>14.151143302757507</v>
      </c>
      <c r="C437" s="2">
        <v>9.1312208260188932</v>
      </c>
      <c r="D437" s="2">
        <v>9.4832462608403389</v>
      </c>
      <c r="E437" s="2">
        <v>14.813256453919177</v>
      </c>
      <c r="F437" s="2">
        <v>16.322884194104812</v>
      </c>
      <c r="G437" s="2">
        <v>16.380375269648216</v>
      </c>
      <c r="H437" s="2">
        <v>17.686709799733681</v>
      </c>
    </row>
    <row r="438" spans="1:8" x14ac:dyDescent="0.2">
      <c r="A438" s="16">
        <f>DATE(2020,11,19)</f>
        <v>44154</v>
      </c>
      <c r="B438" s="2">
        <v>14.549790049916499</v>
      </c>
      <c r="C438" s="2">
        <v>9.6976652588083088</v>
      </c>
      <c r="D438" s="2">
        <v>9.49574721764046</v>
      </c>
      <c r="E438" s="2">
        <v>14.885427282875607</v>
      </c>
      <c r="F438" s="2">
        <v>16.399499337658654</v>
      </c>
      <c r="G438" s="2">
        <v>16.457160562433959</v>
      </c>
      <c r="H438" s="2">
        <v>17.767378874868324</v>
      </c>
    </row>
    <row r="439" spans="1:8" x14ac:dyDescent="0.2">
      <c r="A439" s="16">
        <f>DATE(2020,11,20)</f>
        <v>44155</v>
      </c>
      <c r="B439" s="2">
        <v>13.99976941745822</v>
      </c>
      <c r="C439" s="2">
        <v>9.0524362941549086</v>
      </c>
      <c r="D439" s="2">
        <v>9.5082496018180631</v>
      </c>
      <c r="E439" s="2">
        <v>14.957643477922279</v>
      </c>
      <c r="F439" s="2">
        <v>16.476164943168126</v>
      </c>
      <c r="G439" s="2">
        <v>16.533996516520411</v>
      </c>
      <c r="H439" s="2">
        <v>17.848103245113968</v>
      </c>
    </row>
    <row r="440" spans="1:8" x14ac:dyDescent="0.2">
      <c r="A440" s="16">
        <f>DATE(2020,11,23)</f>
        <v>44158</v>
      </c>
      <c r="B440" s="2">
        <v>15.758374686497991</v>
      </c>
      <c r="C440" s="2">
        <v>10.42681039367579</v>
      </c>
      <c r="D440" s="2">
        <v>9.5207534135361325</v>
      </c>
      <c r="E440" s="2">
        <v>15.029905067575976</v>
      </c>
      <c r="F440" s="2">
        <v>16.552881043869604</v>
      </c>
      <c r="G440" s="2">
        <v>16.610883165332812</v>
      </c>
      <c r="H440" s="2">
        <v>17.928882948373005</v>
      </c>
    </row>
    <row r="441" spans="1:8" x14ac:dyDescent="0.2">
      <c r="A441" s="16">
        <f>DATE(2020,11,24)</f>
        <v>44159</v>
      </c>
      <c r="B441" s="2">
        <v>18.64286588557329</v>
      </c>
      <c r="C441" s="2">
        <v>12.902522524190131</v>
      </c>
      <c r="D441" s="2">
        <v>9.5332586529576666</v>
      </c>
      <c r="E441" s="2">
        <v>15.10221208037148</v>
      </c>
      <c r="F441" s="2">
        <v>16.629647673021353</v>
      </c>
      <c r="G441" s="2">
        <v>16.687820542318477</v>
      </c>
      <c r="H441" s="2">
        <v>18.009718022573782</v>
      </c>
    </row>
    <row r="442" spans="1:8" x14ac:dyDescent="0.2">
      <c r="A442" s="16">
        <f>DATE(2020,11,25)</f>
        <v>44160</v>
      </c>
      <c r="B442" s="2">
        <v>19.355975994788288</v>
      </c>
      <c r="C442" s="2">
        <v>13.258580068469783</v>
      </c>
      <c r="D442" s="2">
        <v>9.5457653202456925</v>
      </c>
      <c r="E442" s="2">
        <v>15.174564544861434</v>
      </c>
      <c r="F442" s="2">
        <v>16.706464863903523</v>
      </c>
      <c r="G442" s="2">
        <v>16.764808680946764</v>
      </c>
      <c r="H442" s="2">
        <v>18.090608505670637</v>
      </c>
    </row>
    <row r="443" spans="1:8" x14ac:dyDescent="0.2">
      <c r="A443" s="16">
        <f>DATE(2020,11,26)</f>
        <v>44161</v>
      </c>
      <c r="B443" s="2">
        <v>19.311224546338359</v>
      </c>
      <c r="C443" s="2">
        <v>13.355824101011994</v>
      </c>
      <c r="D443" s="2">
        <v>9.5582734155632334</v>
      </c>
      <c r="E443" s="2">
        <v>15.246962489616479</v>
      </c>
      <c r="F443" s="2">
        <v>16.783332649818195</v>
      </c>
      <c r="G443" s="2">
        <v>16.841847614709128</v>
      </c>
      <c r="H443" s="2">
        <v>18.171554435643955</v>
      </c>
    </row>
    <row r="444" spans="1:8" x14ac:dyDescent="0.2">
      <c r="A444" s="16">
        <f>DATE(2020,11,27)</f>
        <v>44162</v>
      </c>
      <c r="B444" s="2">
        <v>19.752068531917821</v>
      </c>
      <c r="C444" s="2">
        <v>13.714092671835276</v>
      </c>
      <c r="D444" s="2">
        <v>9.5707829390733625</v>
      </c>
      <c r="E444" s="2">
        <v>15.319405943225206</v>
      </c>
      <c r="F444" s="2">
        <v>16.860251064089393</v>
      </c>
      <c r="G444" s="2">
        <v>16.918937377119114</v>
      </c>
      <c r="H444" s="2">
        <v>18.252555850500119</v>
      </c>
    </row>
    <row r="445" spans="1:8" x14ac:dyDescent="0.2">
      <c r="A445" s="16">
        <f>DATE(2020,11,30)</f>
        <v>44165</v>
      </c>
      <c r="B445" s="2">
        <v>17.465350434625581</v>
      </c>
      <c r="C445" s="2">
        <v>11.984195787942964</v>
      </c>
      <c r="D445" s="2">
        <v>9.5832938909391263</v>
      </c>
      <c r="E445" s="2">
        <v>15.391894934294159</v>
      </c>
      <c r="F445" s="2">
        <v>16.937220140063069</v>
      </c>
      <c r="G445" s="2">
        <v>16.996078001712366</v>
      </c>
      <c r="H445" s="2">
        <v>18.333612788271591</v>
      </c>
    </row>
    <row r="446" spans="1:8" x14ac:dyDescent="0.2">
      <c r="A446" s="16">
        <f>DATE(2020,12,1)</f>
        <v>44166</v>
      </c>
      <c r="B446" s="2">
        <v>19.580904796183731</v>
      </c>
      <c r="C446" s="2">
        <v>14.56193393864036</v>
      </c>
      <c r="D446" s="2">
        <v>9.5958062713236369</v>
      </c>
      <c r="E446" s="2">
        <v>15.485917172015219</v>
      </c>
      <c r="F446" s="2">
        <v>17.036016008041234</v>
      </c>
      <c r="G446" s="2">
        <v>17.095056604263647</v>
      </c>
      <c r="H446" s="2">
        <v>18.436762011249996</v>
      </c>
    </row>
    <row r="447" spans="1:8" x14ac:dyDescent="0.2">
      <c r="A447" s="16">
        <f>DATE(2020,12,2)</f>
        <v>44167</v>
      </c>
      <c r="B447" s="2">
        <v>20.872297203375755</v>
      </c>
      <c r="C447" s="2">
        <v>15.054139298785717</v>
      </c>
      <c r="D447" s="2">
        <v>9.6083200803899871</v>
      </c>
      <c r="E447" s="2">
        <v>15.580016019806608</v>
      </c>
      <c r="F447" s="2">
        <v>17.134895344939881</v>
      </c>
      <c r="G447" s="2">
        <v>17.194118942645488</v>
      </c>
      <c r="H447" s="2">
        <v>18.540001147499453</v>
      </c>
    </row>
    <row r="448" spans="1:8" x14ac:dyDescent="0.2">
      <c r="A448" s="16">
        <f>DATE(2020,12,3)</f>
        <v>44168</v>
      </c>
      <c r="B448" s="2">
        <v>21.679821610594097</v>
      </c>
      <c r="C448" s="2">
        <v>15.478923775116925</v>
      </c>
      <c r="D448" s="2">
        <v>9.6208353183013138</v>
      </c>
      <c r="E448" s="2">
        <v>15.67419154009082</v>
      </c>
      <c r="F448" s="2">
        <v>17.233858221278766</v>
      </c>
      <c r="G448" s="2">
        <v>17.293265087698327</v>
      </c>
      <c r="H448" s="2">
        <v>18.643330275395709</v>
      </c>
    </row>
    <row r="449" spans="1:8" x14ac:dyDescent="0.2">
      <c r="A449" s="16">
        <f>DATE(2020,12,4)</f>
        <v>44169</v>
      </c>
      <c r="B449" s="2">
        <v>24.195440552151261</v>
      </c>
      <c r="C449" s="2">
        <v>16.978956169226755</v>
      </c>
      <c r="D449" s="2">
        <v>9.6333519852207736</v>
      </c>
      <c r="E449" s="2">
        <v>15.768443795341215</v>
      </c>
      <c r="F449" s="2">
        <v>17.33290470763724</v>
      </c>
      <c r="G449" s="2">
        <v>17.392495110322571</v>
      </c>
      <c r="H449" s="2">
        <v>18.746749473382796</v>
      </c>
    </row>
    <row r="450" spans="1:8" x14ac:dyDescent="0.2">
      <c r="A450" s="16">
        <f>DATE(2020,12,7)</f>
        <v>44172</v>
      </c>
      <c r="B450" s="2">
        <v>23.355562817893173</v>
      </c>
      <c r="C450" s="2">
        <v>16.813951886005562</v>
      </c>
      <c r="D450" s="2">
        <v>9.645870081311525</v>
      </c>
      <c r="E450" s="2">
        <v>15.862772848082063</v>
      </c>
      <c r="F450" s="2">
        <v>17.432034874654256</v>
      </c>
      <c r="G450" s="2">
        <v>17.491809081478582</v>
      </c>
      <c r="H450" s="2">
        <v>18.850258819973153</v>
      </c>
    </row>
    <row r="451" spans="1:8" x14ac:dyDescent="0.2">
      <c r="A451" s="16">
        <f>DATE(2020,12,8)</f>
        <v>44173</v>
      </c>
      <c r="B451" s="2">
        <v>24.016202557439726</v>
      </c>
      <c r="C451" s="2">
        <v>17.023012158589125</v>
      </c>
      <c r="D451" s="2">
        <v>9.6583896067367494</v>
      </c>
      <c r="E451" s="2">
        <v>15.957178760888556</v>
      </c>
      <c r="F451" s="2">
        <v>17.531248793028475</v>
      </c>
      <c r="G451" s="2">
        <v>17.591207072186755</v>
      </c>
      <c r="H451" s="2">
        <v>18.95385839374768</v>
      </c>
    </row>
    <row r="452" spans="1:8" x14ac:dyDescent="0.2">
      <c r="A452" s="16">
        <f>DATE(2020,12,9)</f>
        <v>44174</v>
      </c>
      <c r="B452" s="2">
        <v>23.323075799419346</v>
      </c>
      <c r="C452" s="2">
        <v>16.208634521425779</v>
      </c>
      <c r="D452" s="2">
        <v>9.6709105616596513</v>
      </c>
      <c r="E452" s="2">
        <v>16.051661596386911</v>
      </c>
      <c r="F452" s="2">
        <v>17.630546533518253</v>
      </c>
      <c r="G452" s="2">
        <v>17.690689153527583</v>
      </c>
      <c r="H452" s="2">
        <v>19.057548273355707</v>
      </c>
    </row>
    <row r="453" spans="1:8" x14ac:dyDescent="0.2">
      <c r="A453" s="16">
        <f>DATE(2020,12,10)</f>
        <v>44175</v>
      </c>
      <c r="B453" s="2">
        <v>26.273167274264896</v>
      </c>
      <c r="C453" s="2">
        <v>18.396491563648176</v>
      </c>
      <c r="D453" s="2">
        <v>9.6834329462434532</v>
      </c>
      <c r="E453" s="2">
        <v>16.146221417254324</v>
      </c>
      <c r="F453" s="2">
        <v>17.729928166941765</v>
      </c>
      <c r="G453" s="2">
        <v>17.790255396641673</v>
      </c>
      <c r="H453" s="2">
        <v>19.161328537515178</v>
      </c>
    </row>
    <row r="454" spans="1:8" x14ac:dyDescent="0.2">
      <c r="A454" s="16">
        <f>DATE(2020,12,11)</f>
        <v>44176</v>
      </c>
      <c r="B454" s="2">
        <v>27.093624568629604</v>
      </c>
      <c r="C454" s="2">
        <v>18.395843681451662</v>
      </c>
      <c r="D454" s="2">
        <v>9.6959567606514039</v>
      </c>
      <c r="E454" s="2">
        <v>16.240858286219105</v>
      </c>
      <c r="F454" s="2">
        <v>17.829393764177006</v>
      </c>
      <c r="G454" s="2">
        <v>17.889905872729852</v>
      </c>
      <c r="H454" s="2">
        <v>19.265199265012622</v>
      </c>
    </row>
    <row r="455" spans="1:8" x14ac:dyDescent="0.2">
      <c r="A455" s="16">
        <f>DATE(2020,12,14)</f>
        <v>44179</v>
      </c>
      <c r="B455" s="2">
        <v>26.484508804126229</v>
      </c>
      <c r="C455" s="2">
        <v>17.864292332674037</v>
      </c>
      <c r="D455" s="2">
        <v>9.7084820050467489</v>
      </c>
      <c r="E455" s="2">
        <v>16.335572266060659</v>
      </c>
      <c r="F455" s="2">
        <v>17.928943396161845</v>
      </c>
      <c r="G455" s="2">
        <v>17.989640653053129</v>
      </c>
      <c r="H455" s="2">
        <v>19.369160534703276</v>
      </c>
    </row>
    <row r="456" spans="1:8" x14ac:dyDescent="0.2">
      <c r="A456" s="16">
        <f>DATE(2020,12,15)</f>
        <v>44180</v>
      </c>
      <c r="B456" s="2">
        <v>28.12727748195416</v>
      </c>
      <c r="C456" s="2">
        <v>19.445443691324151</v>
      </c>
      <c r="D456" s="2">
        <v>9.7210086795927797</v>
      </c>
      <c r="E456" s="2">
        <v>16.430363419609549</v>
      </c>
      <c r="F456" s="2">
        <v>18.028577133894075</v>
      </c>
      <c r="G456" s="2">
        <v>18.08945980893284</v>
      </c>
      <c r="H456" s="2">
        <v>19.4732124255111</v>
      </c>
    </row>
    <row r="457" spans="1:8" x14ac:dyDescent="0.2">
      <c r="A457" s="16">
        <f>DATE(2020,12,16)</f>
        <v>44181</v>
      </c>
      <c r="B457" s="2">
        <v>28.996254212291618</v>
      </c>
      <c r="C457" s="2">
        <v>21.202664749757982</v>
      </c>
      <c r="D457" s="2">
        <v>9.7335367844527898</v>
      </c>
      <c r="E457" s="2">
        <v>16.52523180974752</v>
      </c>
      <c r="F457" s="2">
        <v>18.128295048431497</v>
      </c>
      <c r="G457" s="2">
        <v>18.189363411750659</v>
      </c>
      <c r="H457" s="2">
        <v>19.577355016428832</v>
      </c>
    </row>
    <row r="458" spans="1:8" x14ac:dyDescent="0.2">
      <c r="A458" s="16">
        <f>DATE(2020,12,17)</f>
        <v>44182</v>
      </c>
      <c r="B458" s="2">
        <v>29.490852708945489</v>
      </c>
      <c r="C458" s="2">
        <v>21.761303744656189</v>
      </c>
      <c r="D458" s="2">
        <v>9.7460663197900921</v>
      </c>
      <c r="E458" s="2">
        <v>16.620177499407585</v>
      </c>
      <c r="F458" s="2">
        <v>18.228097210891935</v>
      </c>
      <c r="G458" s="2">
        <v>18.289351532948618</v>
      </c>
      <c r="H458" s="2">
        <v>19.681588386518079</v>
      </c>
    </row>
    <row r="459" spans="1:8" x14ac:dyDescent="0.2">
      <c r="A459" s="16">
        <f>DATE(2020,12,18)</f>
        <v>44183</v>
      </c>
      <c r="B459" s="2">
        <v>29.28252275454588</v>
      </c>
      <c r="C459" s="2">
        <v>21.373705649635522</v>
      </c>
      <c r="D459" s="2">
        <v>9.7585972857680225</v>
      </c>
      <c r="E459" s="2">
        <v>16.715200551573982</v>
      </c>
      <c r="F459" s="2">
        <v>18.327983692453298</v>
      </c>
      <c r="G459" s="2">
        <v>18.389424244029229</v>
      </c>
      <c r="H459" s="2">
        <v>19.785912614909385</v>
      </c>
    </row>
    <row r="460" spans="1:8" x14ac:dyDescent="0.2">
      <c r="A460" s="16">
        <f>DATE(2020,12,21)</f>
        <v>44186</v>
      </c>
      <c r="B460" s="2">
        <v>27.029649699241709</v>
      </c>
      <c r="C460" s="2">
        <v>19.110128661177097</v>
      </c>
      <c r="D460" s="2">
        <v>9.7711296825499172</v>
      </c>
      <c r="E460" s="2">
        <v>16.810301029282314</v>
      </c>
      <c r="F460" s="2">
        <v>18.42795456435362</v>
      </c>
      <c r="G460" s="2">
        <v>18.489581616555451</v>
      </c>
      <c r="H460" s="2">
        <v>19.890327780802242</v>
      </c>
    </row>
    <row r="461" spans="1:8" x14ac:dyDescent="0.2">
      <c r="A461" s="16">
        <f>DATE(2020,12,22)</f>
        <v>44187</v>
      </c>
      <c r="B461" s="2">
        <v>27.672694942428343</v>
      </c>
      <c r="C461" s="2">
        <v>19.946832524508906</v>
      </c>
      <c r="D461" s="2">
        <v>9.7836635102991796</v>
      </c>
      <c r="E461" s="2">
        <v>16.905478995619493</v>
      </c>
      <c r="F461" s="2">
        <v>18.528009897891117</v>
      </c>
      <c r="G461" s="2">
        <v>18.589823722150811</v>
      </c>
      <c r="H461" s="2">
        <v>19.994833963465155</v>
      </c>
    </row>
    <row r="462" spans="1:8" x14ac:dyDescent="0.2">
      <c r="A462" s="16">
        <f>DATE(2020,12,23)</f>
        <v>44188</v>
      </c>
      <c r="B462" s="2">
        <v>29.210973209960446</v>
      </c>
      <c r="C462" s="2">
        <v>21.150731335593687</v>
      </c>
      <c r="D462" s="2">
        <v>9.7961987691791421</v>
      </c>
      <c r="E462" s="2">
        <v>17.000734513723923</v>
      </c>
      <c r="F462" s="2">
        <v>18.628149764424261</v>
      </c>
      <c r="G462" s="2">
        <v>18.690150632499435</v>
      </c>
      <c r="H462" s="2">
        <v>20.099431242235788</v>
      </c>
    </row>
    <row r="463" spans="1:8" x14ac:dyDescent="0.2">
      <c r="A463" s="16">
        <f>DATE(2020,12,24)</f>
        <v>44189</v>
      </c>
      <c r="B463" s="2">
        <v>29.204805813016055</v>
      </c>
      <c r="C463" s="2">
        <v>21.150731335593687</v>
      </c>
      <c r="D463" s="2">
        <v>9.8087354593532794</v>
      </c>
      <c r="E463" s="2">
        <v>17.096067646785396</v>
      </c>
      <c r="F463" s="2">
        <v>18.728374235371859</v>
      </c>
      <c r="G463" s="2">
        <v>18.790562419346134</v>
      </c>
      <c r="H463" s="2">
        <v>20.204119696520983</v>
      </c>
    </row>
    <row r="464" spans="1:8" x14ac:dyDescent="0.2">
      <c r="A464" s="16">
        <f>DATE(2020,12,28)</f>
        <v>44193</v>
      </c>
      <c r="B464" s="2">
        <v>30.553034670656864</v>
      </c>
      <c r="C464" s="2">
        <v>22.504959383956535</v>
      </c>
      <c r="D464" s="2">
        <v>9.8212735809850127</v>
      </c>
      <c r="E464" s="2">
        <v>17.191478458045207</v>
      </c>
      <c r="F464" s="2">
        <v>18.828683382212951</v>
      </c>
      <c r="G464" s="2">
        <v>18.891059154496315</v>
      </c>
      <c r="H464" s="2">
        <v>20.308899405796701</v>
      </c>
    </row>
    <row r="465" spans="1:8" x14ac:dyDescent="0.2">
      <c r="A465" s="16">
        <f>DATE(2020,12,29)</f>
        <v>44194</v>
      </c>
      <c r="B465" s="2">
        <v>31.203837535213964</v>
      </c>
      <c r="C465" s="2">
        <v>22.798511722039969</v>
      </c>
      <c r="D465" s="2">
        <v>9.8338131342377455</v>
      </c>
      <c r="E465" s="2">
        <v>17.28696701079615</v>
      </c>
      <c r="F465" s="2">
        <v>18.92907727648705</v>
      </c>
      <c r="G465" s="2">
        <v>18.991640909816201</v>
      </c>
      <c r="H465" s="2">
        <v>20.413770449608236</v>
      </c>
    </row>
    <row r="466" spans="1:8" x14ac:dyDescent="0.2">
      <c r="A466" s="16">
        <f>DATE(2020,12,30)</f>
        <v>44195</v>
      </c>
      <c r="B466" s="2">
        <v>30.807702779736832</v>
      </c>
      <c r="C466" s="2">
        <v>22.39547757659146</v>
      </c>
      <c r="D466" s="2">
        <v>9.8463541192749684</v>
      </c>
      <c r="E466" s="2">
        <v>17.382533368382624</v>
      </c>
      <c r="F466" s="2">
        <v>19.029555989794055</v>
      </c>
      <c r="G466" s="2">
        <v>19.092307757232785</v>
      </c>
      <c r="H466" s="2">
        <v>20.518732907570225</v>
      </c>
    </row>
    <row r="467" spans="1:8" x14ac:dyDescent="0.2">
      <c r="A467" s="16">
        <f>DATE(2020,12,31)</f>
        <v>44196</v>
      </c>
      <c r="B467" s="2">
        <v>30.803255780456904</v>
      </c>
      <c r="C467" s="2">
        <v>22.39547757659146</v>
      </c>
      <c r="D467" s="2">
        <v>9.8588965362601524</v>
      </c>
      <c r="E467" s="2">
        <v>17.478177594200627</v>
      </c>
      <c r="F467" s="2">
        <v>19.130119593794404</v>
      </c>
      <c r="G467" s="2">
        <v>19.193059768733931</v>
      </c>
      <c r="H467" s="2">
        <v>20.623786859366678</v>
      </c>
    </row>
    <row r="468" spans="1:8" x14ac:dyDescent="0.2">
      <c r="A468" s="16">
        <f>DATE(2021,1,4)</f>
        <v>44200</v>
      </c>
      <c r="B468" s="2">
        <v>30.375538182783622</v>
      </c>
      <c r="C468" s="2">
        <v>22.228334253737358</v>
      </c>
      <c r="D468" s="2">
        <v>9.8714403853568324</v>
      </c>
      <c r="E468" s="2">
        <v>17.512304771523944</v>
      </c>
      <c r="F468" s="2">
        <v>19.168305174661661</v>
      </c>
      <c r="G468" s="2">
        <v>19.231400958679568</v>
      </c>
      <c r="H468" s="2">
        <v>20.66568453627151</v>
      </c>
    </row>
    <row r="469" spans="1:8" x14ac:dyDescent="0.2">
      <c r="A469" s="16">
        <f>DATE(2021,1,5)</f>
        <v>44201</v>
      </c>
      <c r="B469" s="2">
        <v>30.200145575898809</v>
      </c>
      <c r="C469" s="2">
        <v>22.764636738622681</v>
      </c>
      <c r="D469" s="2">
        <v>9.8839856667285009</v>
      </c>
      <c r="E469" s="2">
        <v>17.546441862724539</v>
      </c>
      <c r="F469" s="2">
        <v>19.206502995410759</v>
      </c>
      <c r="G469" s="2">
        <v>19.269754481951075</v>
      </c>
      <c r="H469" s="2">
        <v>20.707596765988679</v>
      </c>
    </row>
    <row r="470" spans="1:8" x14ac:dyDescent="0.2">
      <c r="A470" s="16">
        <f>DATE(2021,1,6)</f>
        <v>44202</v>
      </c>
      <c r="B470" s="2">
        <v>29.393001133808806</v>
      </c>
      <c r="C470" s="2">
        <v>22.480668943509752</v>
      </c>
      <c r="D470" s="2">
        <v>9.8965323805386927</v>
      </c>
      <c r="E470" s="2">
        <v>17.580588870682345</v>
      </c>
      <c r="F470" s="2">
        <v>19.244713059965022</v>
      </c>
      <c r="G470" s="2">
        <v>19.308120342515743</v>
      </c>
      <c r="H470" s="2">
        <v>20.749523553572956</v>
      </c>
    </row>
    <row r="471" spans="1:8" x14ac:dyDescent="0.2">
      <c r="A471" s="16">
        <f>DATE(2021,1,7)</f>
        <v>44203</v>
      </c>
      <c r="B471" s="2">
        <v>31.702710639561779</v>
      </c>
      <c r="C471" s="2">
        <v>25.859775668218443</v>
      </c>
      <c r="D471" s="2">
        <v>9.9090805269509641</v>
      </c>
      <c r="E471" s="2">
        <v>17.614745798278197</v>
      </c>
      <c r="F471" s="2">
        <v>19.282935372249078</v>
      </c>
      <c r="G471" s="2">
        <v>19.346498544342182</v>
      </c>
      <c r="H471" s="2">
        <v>20.791464904080925</v>
      </c>
    </row>
    <row r="472" spans="1:8" x14ac:dyDescent="0.2">
      <c r="A472" s="16">
        <f>DATE(2021,1,8)</f>
        <v>44204</v>
      </c>
      <c r="B472" s="2">
        <v>35.092340849407002</v>
      </c>
      <c r="C472" s="2">
        <v>28.62685996180576</v>
      </c>
      <c r="D472" s="2">
        <v>9.9216301061288981</v>
      </c>
      <c r="E472" s="2">
        <v>17.648912648393633</v>
      </c>
      <c r="F472" s="2">
        <v>19.321169936188664</v>
      </c>
      <c r="G472" s="2">
        <v>19.384889091400147</v>
      </c>
      <c r="H472" s="2">
        <v>20.833420822570805</v>
      </c>
    </row>
    <row r="473" spans="1:8" x14ac:dyDescent="0.2">
      <c r="A473" s="16">
        <f>DATE(2021,1,11)</f>
        <v>44207</v>
      </c>
      <c r="B473" s="2">
        <v>34.630176598292394</v>
      </c>
      <c r="C473" s="2">
        <v>26.753657706353007</v>
      </c>
      <c r="D473" s="2">
        <v>9.9341811182360953</v>
      </c>
      <c r="E473" s="2">
        <v>17.683089423911213</v>
      </c>
      <c r="F473" s="2">
        <v>19.359416755710981</v>
      </c>
      <c r="G473" s="2">
        <v>19.423291987660839</v>
      </c>
      <c r="H473" s="2">
        <v>20.875391314102743</v>
      </c>
    </row>
    <row r="474" spans="1:8" x14ac:dyDescent="0.2">
      <c r="A474" s="16">
        <f>DATE(2021,1,12)</f>
        <v>44208</v>
      </c>
      <c r="B474" s="2">
        <v>34.69432034107065</v>
      </c>
      <c r="C474" s="2">
        <v>27.517613654477181</v>
      </c>
      <c r="D474" s="2">
        <v>9.9467335634361831</v>
      </c>
      <c r="E474" s="2">
        <v>17.717276127714211</v>
      </c>
      <c r="F474" s="2">
        <v>19.397675834744366</v>
      </c>
      <c r="G474" s="2">
        <v>19.461707237096661</v>
      </c>
      <c r="H474" s="2">
        <v>20.917376383738564</v>
      </c>
    </row>
    <row r="475" spans="1:8" x14ac:dyDescent="0.2">
      <c r="A475" s="16">
        <f>DATE(2021,1,13)</f>
        <v>44209</v>
      </c>
      <c r="B475" s="2">
        <v>32.089384966982152</v>
      </c>
      <c r="C475" s="2">
        <v>25.394082058907873</v>
      </c>
      <c r="D475" s="2">
        <v>9.9592874418927604</v>
      </c>
      <c r="E475" s="2">
        <v>17.75147276268676</v>
      </c>
      <c r="F475" s="2">
        <v>19.435947177218416</v>
      </c>
      <c r="G475" s="2">
        <v>19.500134843681248</v>
      </c>
      <c r="H475" s="2">
        <v>20.959376036541808</v>
      </c>
    </row>
    <row r="476" spans="1:8" x14ac:dyDescent="0.2">
      <c r="A476" s="16">
        <f>DATE(2021,1,14)</f>
        <v>44210</v>
      </c>
      <c r="B476" s="2">
        <v>33.990174594328181</v>
      </c>
      <c r="C476" s="2">
        <v>26.985445275036234</v>
      </c>
      <c r="D476" s="2">
        <v>9.9718427537695007</v>
      </c>
      <c r="E476" s="2">
        <v>17.785679331713911</v>
      </c>
      <c r="F476" s="2">
        <v>19.474230787064094</v>
      </c>
      <c r="G476" s="2">
        <v>19.538574811389655</v>
      </c>
      <c r="H476" s="2">
        <v>21.001390277577904</v>
      </c>
    </row>
    <row r="477" spans="1:8" x14ac:dyDescent="0.2">
      <c r="A477" s="16">
        <f>DATE(2021,1,15)</f>
        <v>44211</v>
      </c>
      <c r="B477" s="2">
        <v>31.3586557340378</v>
      </c>
      <c r="C477" s="2">
        <v>23.764833160050514</v>
      </c>
      <c r="D477" s="2">
        <v>9.9843994992300686</v>
      </c>
      <c r="E477" s="2">
        <v>17.819895837681443</v>
      </c>
      <c r="F477" s="2">
        <v>19.512526668213503</v>
      </c>
      <c r="G477" s="2">
        <v>19.577027144198045</v>
      </c>
      <c r="H477" s="2">
        <v>21.043419111913899</v>
      </c>
    </row>
    <row r="478" spans="1:8" x14ac:dyDescent="0.2">
      <c r="A478" s="16">
        <f>DATE(2021,1,18)</f>
        <v>44214</v>
      </c>
      <c r="B478" s="2">
        <v>31.74834515511553</v>
      </c>
      <c r="C478" s="2">
        <v>24.68300563863184</v>
      </c>
      <c r="D478" s="2">
        <v>9.9969576784381555</v>
      </c>
      <c r="E478" s="2">
        <v>17.854122283476006</v>
      </c>
      <c r="F478" s="2">
        <v>19.550834824600006</v>
      </c>
      <c r="G478" s="2">
        <v>19.61549184608393</v>
      </c>
      <c r="H478" s="2">
        <v>21.085462544618625</v>
      </c>
    </row>
    <row r="479" spans="1:8" x14ac:dyDescent="0.2">
      <c r="A479" s="16">
        <f>DATE(2021,1,19)</f>
        <v>44215</v>
      </c>
      <c r="B479" s="2">
        <v>31.330633305822086</v>
      </c>
      <c r="C479" s="2">
        <v>24.060586240833182</v>
      </c>
      <c r="D479" s="2">
        <v>10.009517291557479</v>
      </c>
      <c r="E479" s="2">
        <v>17.888358671985106</v>
      </c>
      <c r="F479" s="2">
        <v>19.589155260158297</v>
      </c>
      <c r="G479" s="2">
        <v>19.653968921026156</v>
      </c>
      <c r="H479" s="2">
        <v>21.127520580762727</v>
      </c>
    </row>
    <row r="480" spans="1:8" x14ac:dyDescent="0.2">
      <c r="A480" s="16">
        <f>DATE(2021,1,20)</f>
        <v>44216</v>
      </c>
      <c r="B480" s="2">
        <v>30.744515986170672</v>
      </c>
      <c r="C480" s="2">
        <v>23.042495930168517</v>
      </c>
      <c r="D480" s="2">
        <v>10.022078338751751</v>
      </c>
      <c r="E480" s="2">
        <v>17.922605006097079</v>
      </c>
      <c r="F480" s="2">
        <v>19.627487978824298</v>
      </c>
      <c r="G480" s="2">
        <v>19.692458373004772</v>
      </c>
      <c r="H480" s="2">
        <v>21.169593225418605</v>
      </c>
    </row>
    <row r="481" spans="1:8" x14ac:dyDescent="0.2">
      <c r="A481" s="16">
        <f>DATE(2021,1,21)</f>
        <v>44217</v>
      </c>
      <c r="B481" s="2">
        <v>29.068123912679521</v>
      </c>
      <c r="C481" s="2">
        <v>21.687691986519898</v>
      </c>
      <c r="D481" s="2">
        <v>10.034640820184704</v>
      </c>
      <c r="E481" s="2">
        <v>17.956861288701109</v>
      </c>
      <c r="F481" s="2">
        <v>19.665832984535193</v>
      </c>
      <c r="G481" s="2">
        <v>19.730960206001136</v>
      </c>
      <c r="H481" s="2">
        <v>21.211680483660377</v>
      </c>
    </row>
    <row r="482" spans="1:8" x14ac:dyDescent="0.2">
      <c r="A482" s="16">
        <f>DATE(2021,1,22)</f>
        <v>44218</v>
      </c>
      <c r="B482" s="2">
        <v>27.600705623388791</v>
      </c>
      <c r="C482" s="2">
        <v>20.712269346225121</v>
      </c>
      <c r="D482" s="2">
        <v>10.04720473602012</v>
      </c>
      <c r="E482" s="2">
        <v>17.991127522687233</v>
      </c>
      <c r="F482" s="2">
        <v>19.704190281229451</v>
      </c>
      <c r="G482" s="2">
        <v>19.769474423997902</v>
      </c>
      <c r="H482" s="2">
        <v>21.253782360563989</v>
      </c>
    </row>
    <row r="483" spans="1:8" x14ac:dyDescent="0.2">
      <c r="A483" s="16">
        <f>DATE(2021,1,25)</f>
        <v>44221</v>
      </c>
      <c r="B483" s="2">
        <v>27.593394812863735</v>
      </c>
      <c r="C483" s="2">
        <v>20.712269346225121</v>
      </c>
      <c r="D483" s="2">
        <v>10.059770086421782</v>
      </c>
      <c r="E483" s="2">
        <v>18.025403710946275</v>
      </c>
      <c r="F483" s="2">
        <v>19.742559872846766</v>
      </c>
      <c r="G483" s="2">
        <v>19.808001030978971</v>
      </c>
      <c r="H483" s="2">
        <v>21.295898861207085</v>
      </c>
    </row>
    <row r="484" spans="1:8" x14ac:dyDescent="0.2">
      <c r="A484" s="16">
        <f>DATE(2021,1,26)</f>
        <v>44222</v>
      </c>
      <c r="B484" s="2">
        <v>26.716488069569809</v>
      </c>
      <c r="C484" s="2">
        <v>19.769826994885786</v>
      </c>
      <c r="D484" s="2">
        <v>10.072336871553489</v>
      </c>
      <c r="E484" s="2">
        <v>18.059689856369985</v>
      </c>
      <c r="F484" s="2">
        <v>19.780941763328141</v>
      </c>
      <c r="G484" s="2">
        <v>19.846540030929582</v>
      </c>
      <c r="H484" s="2">
        <v>21.338029990669138</v>
      </c>
    </row>
    <row r="485" spans="1:8" x14ac:dyDescent="0.2">
      <c r="A485" s="16">
        <f>DATE(2021,1,27)</f>
        <v>44223</v>
      </c>
      <c r="B485" s="2">
        <v>26.344080025440665</v>
      </c>
      <c r="C485" s="2">
        <v>19.17155406371247</v>
      </c>
      <c r="D485" s="2">
        <v>10.084905091579065</v>
      </c>
      <c r="E485" s="2">
        <v>18.093985961850812</v>
      </c>
      <c r="F485" s="2">
        <v>19.819335956615735</v>
      </c>
      <c r="G485" s="2">
        <v>19.885091427836144</v>
      </c>
      <c r="H485" s="2">
        <v>21.38017575403126</v>
      </c>
    </row>
    <row r="486" spans="1:8" x14ac:dyDescent="0.2">
      <c r="A486" s="16">
        <f>DATE(2021,1,28)</f>
        <v>44224</v>
      </c>
      <c r="B486" s="2">
        <v>28.803597819436309</v>
      </c>
      <c r="C486" s="2">
        <v>22.257684345623495</v>
      </c>
      <c r="D486" s="2">
        <v>10.097474746662337</v>
      </c>
      <c r="E486" s="2">
        <v>18.128292030282189</v>
      </c>
      <c r="F486" s="2">
        <v>19.857742456653128</v>
      </c>
      <c r="G486" s="2">
        <v>19.923655225686488</v>
      </c>
      <c r="H486" s="2">
        <v>21.422336156376499</v>
      </c>
    </row>
    <row r="487" spans="1:8" x14ac:dyDescent="0.2">
      <c r="A487" s="16">
        <f>DATE(2021,1,29)</f>
        <v>44225</v>
      </c>
      <c r="B487" s="2">
        <v>25.241945434122528</v>
      </c>
      <c r="C487" s="2">
        <v>18.333677842120323</v>
      </c>
      <c r="D487" s="2">
        <v>10.110045836967174</v>
      </c>
      <c r="E487" s="2">
        <v>18.162608064558341</v>
      </c>
      <c r="F487" s="2">
        <v>19.896161267385072</v>
      </c>
      <c r="G487" s="2">
        <v>19.962231428469646</v>
      </c>
      <c r="H487" s="2">
        <v>21.464511202789559</v>
      </c>
    </row>
    <row r="488" spans="1:8" x14ac:dyDescent="0.2">
      <c r="A488" s="16">
        <f>DATE(2021,2,1)</f>
        <v>44228</v>
      </c>
      <c r="B488" s="2">
        <v>29.063156220445929</v>
      </c>
      <c r="C488" s="2">
        <v>20.853240285109266</v>
      </c>
      <c r="D488" s="2">
        <v>10.122618362657443</v>
      </c>
      <c r="E488" s="2">
        <v>18.234630698034216</v>
      </c>
      <c r="F488" s="2">
        <v>19.972843215796733</v>
      </c>
      <c r="G488" s="2">
        <v>20.039091985244806</v>
      </c>
      <c r="H488" s="2">
        <v>21.545453115056134</v>
      </c>
    </row>
    <row r="489" spans="1:8" x14ac:dyDescent="0.2">
      <c r="A489" s="16">
        <f>DATE(2021,2,2)</f>
        <v>44229</v>
      </c>
      <c r="B489" s="2">
        <v>30.665282702323115</v>
      </c>
      <c r="C489" s="2">
        <v>21.589810355625573</v>
      </c>
      <c r="D489" s="2">
        <v>10.135192323897035</v>
      </c>
      <c r="E489" s="2">
        <v>18.306697230843525</v>
      </c>
      <c r="F489" s="2">
        <v>20.049574207656896</v>
      </c>
      <c r="G489" s="2">
        <v>20.116001787062476</v>
      </c>
      <c r="H489" s="2">
        <v>21.626448965654955</v>
      </c>
    </row>
    <row r="490" spans="1:8" x14ac:dyDescent="0.2">
      <c r="A490" s="16">
        <f>DATE(2021,2,3)</f>
        <v>44230</v>
      </c>
      <c r="B490" s="2">
        <v>31.549996321726351</v>
      </c>
      <c r="C490" s="2">
        <v>23.123038999423031</v>
      </c>
      <c r="D490" s="2">
        <v>10.147767720849865</v>
      </c>
      <c r="E490" s="2">
        <v>18.378807689743891</v>
      </c>
      <c r="F490" s="2">
        <v>20.126354274332293</v>
      </c>
      <c r="G490" s="2">
        <v>20.192960865474284</v>
      </c>
      <c r="H490" s="2">
        <v>21.707498790529623</v>
      </c>
    </row>
    <row r="491" spans="1:8" x14ac:dyDescent="0.2">
      <c r="A491" s="16">
        <f>DATE(2021,2,4)</f>
        <v>44231</v>
      </c>
      <c r="B491" s="2">
        <v>31.569086051230212</v>
      </c>
      <c r="C491" s="2">
        <v>22.645971458218249</v>
      </c>
      <c r="D491" s="2">
        <v>10.160344553679868</v>
      </c>
      <c r="E491" s="2">
        <v>18.450962101509159</v>
      </c>
      <c r="F491" s="2">
        <v>20.203183447209661</v>
      </c>
      <c r="G491" s="2">
        <v>20.269969252052046</v>
      </c>
      <c r="H491" s="2">
        <v>21.78860262564768</v>
      </c>
    </row>
    <row r="492" spans="1:8" x14ac:dyDescent="0.2">
      <c r="A492" s="16">
        <f>DATE(2021,2,5)</f>
        <v>44232</v>
      </c>
      <c r="B492" s="2">
        <v>32.469019384941177</v>
      </c>
      <c r="C492" s="2">
        <v>23.653212313052531</v>
      </c>
      <c r="D492" s="2">
        <v>10.172922822551</v>
      </c>
      <c r="E492" s="2">
        <v>18.52316049292957</v>
      </c>
      <c r="F492" s="2">
        <v>20.280061757695854</v>
      </c>
      <c r="G492" s="2">
        <v>20.347026978387817</v>
      </c>
      <c r="H492" s="2">
        <v>21.869760507000645</v>
      </c>
    </row>
    <row r="493" spans="1:8" x14ac:dyDescent="0.2">
      <c r="A493" s="16">
        <f>DATE(2021,2,8)</f>
        <v>44235</v>
      </c>
      <c r="B493" s="2">
        <v>31.530811600940378</v>
      </c>
      <c r="C493" s="2">
        <v>23.093874016735906</v>
      </c>
      <c r="D493" s="2">
        <v>10.185502527627222</v>
      </c>
      <c r="E493" s="2">
        <v>18.595402890811652</v>
      </c>
      <c r="F493" s="2">
        <v>20.356989237217782</v>
      </c>
      <c r="G493" s="2">
        <v>20.424134076093893</v>
      </c>
      <c r="H493" s="2">
        <v>21.950972470604047</v>
      </c>
    </row>
    <row r="494" spans="1:8" x14ac:dyDescent="0.2">
      <c r="A494" s="16">
        <f>DATE(2021,2,9)</f>
        <v>44236</v>
      </c>
      <c r="B494" s="2">
        <v>31.113514898731619</v>
      </c>
      <c r="C494" s="2">
        <v>22.862754897937965</v>
      </c>
      <c r="D494" s="2">
        <v>10.198083669072512</v>
      </c>
      <c r="E494" s="2">
        <v>18.667689321978287</v>
      </c>
      <c r="F494" s="2">
        <v>20.433965917222483</v>
      </c>
      <c r="G494" s="2">
        <v>20.501290576802809</v>
      </c>
      <c r="H494" s="2">
        <v>22.032238552497365</v>
      </c>
    </row>
    <row r="495" spans="1:8" x14ac:dyDescent="0.2">
      <c r="A495" s="16">
        <f>DATE(2021,2,10)</f>
        <v>44237</v>
      </c>
      <c r="B495" s="2">
        <v>29.624083259366095</v>
      </c>
      <c r="C495" s="2">
        <v>21.797050387752325</v>
      </c>
      <c r="D495" s="2">
        <v>10.21066624705087</v>
      </c>
      <c r="E495" s="2">
        <v>18.740019813268692</v>
      </c>
      <c r="F495" s="2">
        <v>20.510991829177083</v>
      </c>
      <c r="G495" s="2">
        <v>20.578496512167387</v>
      </c>
      <c r="H495" s="2">
        <v>22.113558788744125</v>
      </c>
    </row>
    <row r="496" spans="1:8" x14ac:dyDescent="0.2">
      <c r="A496" s="16">
        <f>DATE(2021,2,11)</f>
        <v>44238</v>
      </c>
      <c r="B496" s="2">
        <v>30.94012766335754</v>
      </c>
      <c r="C496" s="2">
        <v>22.686088735179677</v>
      </c>
      <c r="D496" s="2">
        <v>10.223250261726392</v>
      </c>
      <c r="E496" s="2">
        <v>18.812394391538501</v>
      </c>
      <c r="F496" s="2">
        <v>20.588067004568877</v>
      </c>
      <c r="G496" s="2">
        <v>20.655751913860755</v>
      </c>
      <c r="H496" s="2">
        <v>22.194933215431909</v>
      </c>
    </row>
    <row r="497" spans="1:8" x14ac:dyDescent="0.2">
      <c r="A497" s="16">
        <f>DATE(2021,2,12)</f>
        <v>44239</v>
      </c>
      <c r="B497" s="2">
        <v>31.163212930241361</v>
      </c>
      <c r="C497" s="2">
        <v>22.81863720550923</v>
      </c>
      <c r="D497" s="2">
        <v>10.235835713263031</v>
      </c>
      <c r="E497" s="2">
        <v>18.884813083659569</v>
      </c>
      <c r="F497" s="2">
        <v>20.665191474905175</v>
      </c>
      <c r="G497" s="2">
        <v>20.733056813576223</v>
      </c>
      <c r="H497" s="2">
        <v>22.276361868672257</v>
      </c>
    </row>
    <row r="498" spans="1:8" x14ac:dyDescent="0.2">
      <c r="A498" s="16">
        <f>DATE(2021,2,17)</f>
        <v>44244</v>
      </c>
      <c r="B498" s="2">
        <v>31.763666897096645</v>
      </c>
      <c r="C498" s="2">
        <v>23.772021567278422</v>
      </c>
      <c r="D498" s="2">
        <v>10.248422601824903</v>
      </c>
      <c r="E498" s="2">
        <v>18.957275916520324</v>
      </c>
      <c r="F498" s="2">
        <v>20.742365271713624</v>
      </c>
      <c r="G498" s="2">
        <v>20.810411243027559</v>
      </c>
      <c r="H498" s="2">
        <v>22.357844784600879</v>
      </c>
    </row>
    <row r="499" spans="1:8" x14ac:dyDescent="0.2">
      <c r="A499" s="16">
        <f>DATE(2021,2,18)</f>
        <v>44245</v>
      </c>
      <c r="B499" s="2">
        <v>30.538982997299225</v>
      </c>
      <c r="C499" s="2">
        <v>22.582365880672416</v>
      </c>
      <c r="D499" s="2">
        <v>10.261010927576075</v>
      </c>
      <c r="E499" s="2">
        <v>19.02978291702544</v>
      </c>
      <c r="F499" s="2">
        <v>20.819588426541902</v>
      </c>
      <c r="G499" s="2">
        <v>20.887815233948736</v>
      </c>
      <c r="H499" s="2">
        <v>22.439381999377517</v>
      </c>
    </row>
    <row r="500" spans="1:8" x14ac:dyDescent="0.2">
      <c r="A500" s="16">
        <f>DATE(2021,2,19)</f>
        <v>44246</v>
      </c>
      <c r="B500" s="2">
        <v>29.709575413244504</v>
      </c>
      <c r="C500" s="2">
        <v>21.79211414244562</v>
      </c>
      <c r="D500" s="2">
        <v>10.27360069068064</v>
      </c>
      <c r="E500" s="2">
        <v>19.102334112096052</v>
      </c>
      <c r="F500" s="2">
        <v>20.89686097095791</v>
      </c>
      <c r="G500" s="2">
        <v>20.965268818094131</v>
      </c>
      <c r="H500" s="2">
        <v>22.520973549186007</v>
      </c>
    </row>
    <row r="501" spans="1:8" x14ac:dyDescent="0.2">
      <c r="A501" s="16">
        <f>DATE(2021,2,22)</f>
        <v>44249</v>
      </c>
      <c r="B501" s="2">
        <v>25.459088468582447</v>
      </c>
      <c r="C501" s="2">
        <v>15.865709446430911</v>
      </c>
      <c r="D501" s="2">
        <v>10.286191891302732</v>
      </c>
      <c r="E501" s="2">
        <v>19.174929528669704</v>
      </c>
      <c r="F501" s="2">
        <v>20.974182936549713</v>
      </c>
      <c r="G501" s="2">
        <v>21.04277202723841</v>
      </c>
      <c r="H501" s="2">
        <v>22.602619470234298</v>
      </c>
    </row>
    <row r="502" spans="1:8" x14ac:dyDescent="0.2">
      <c r="A502" s="16">
        <f>DATE(2021,2,23)</f>
        <v>44250</v>
      </c>
      <c r="B502" s="2">
        <v>27.884184236506226</v>
      </c>
      <c r="C502" s="2">
        <v>18.498126797744519</v>
      </c>
      <c r="D502" s="2">
        <v>10.298784529606486</v>
      </c>
      <c r="E502" s="2">
        <v>19.247569193700343</v>
      </c>
      <c r="F502" s="2">
        <v>21.051554354925607</v>
      </c>
      <c r="G502" s="2">
        <v>21.120324893176633</v>
      </c>
      <c r="H502" s="2">
        <v>22.684319798754469</v>
      </c>
    </row>
    <row r="503" spans="1:8" x14ac:dyDescent="0.2">
      <c r="A503" s="16">
        <f>DATE(2021,2,24)</f>
        <v>44251</v>
      </c>
      <c r="B503" s="2">
        <v>28.243684020858439</v>
      </c>
      <c r="C503" s="2">
        <v>18.950945033880107</v>
      </c>
      <c r="D503" s="2">
        <v>10.311378605756062</v>
      </c>
      <c r="E503" s="2">
        <v>19.320253134158349</v>
      </c>
      <c r="F503" s="2">
        <v>21.128975257714089</v>
      </c>
      <c r="G503" s="2">
        <v>21.197927447724219</v>
      </c>
      <c r="H503" s="2">
        <v>22.766074571002768</v>
      </c>
    </row>
    <row r="504" spans="1:8" x14ac:dyDescent="0.2">
      <c r="A504" s="16">
        <f>DATE(2021,2,25)</f>
        <v>44252</v>
      </c>
      <c r="B504" s="2">
        <v>24.440043103525522</v>
      </c>
      <c r="C504" s="2">
        <v>15.442693791334605</v>
      </c>
      <c r="D504" s="2">
        <v>10.323974119915613</v>
      </c>
      <c r="E504" s="2">
        <v>19.392981377030537</v>
      </c>
      <c r="F504" s="2">
        <v>21.206445676563892</v>
      </c>
      <c r="G504" s="2">
        <v>21.275579722716962</v>
      </c>
      <c r="H504" s="2">
        <v>22.847883823259551</v>
      </c>
    </row>
    <row r="505" spans="1:8" x14ac:dyDescent="0.2">
      <c r="A505" s="16">
        <f>DATE(2021,2,26)</f>
        <v>44253</v>
      </c>
      <c r="B505" s="2">
        <v>21.195907874077079</v>
      </c>
      <c r="C505" s="2">
        <v>13.158456559498701</v>
      </c>
      <c r="D505" s="2">
        <v>10.336571072249345</v>
      </c>
      <c r="E505" s="2">
        <v>19.465753949320174</v>
      </c>
      <c r="F505" s="2">
        <v>21.283965643143986</v>
      </c>
      <c r="G505" s="2">
        <v>21.353281750011078</v>
      </c>
      <c r="H505" s="2">
        <v>22.929747591829397</v>
      </c>
    </row>
    <row r="506" spans="1:8" x14ac:dyDescent="0.2">
      <c r="A506" s="16">
        <f>DATE(2021,3,1)</f>
        <v>44256</v>
      </c>
      <c r="B506" s="2">
        <v>22.473125471064304</v>
      </c>
      <c r="C506" s="2">
        <v>13.466622240458891</v>
      </c>
      <c r="D506" s="2">
        <v>10.349169462921481</v>
      </c>
      <c r="E506" s="2">
        <v>19.528842800720671</v>
      </c>
      <c r="F506" s="2">
        <v>21.351658758548119</v>
      </c>
      <c r="G506" s="2">
        <v>21.421151475093602</v>
      </c>
      <c r="H506" s="2">
        <v>23.001655194414838</v>
      </c>
    </row>
    <row r="507" spans="1:8" x14ac:dyDescent="0.2">
      <c r="A507" s="16">
        <f>DATE(2021,3,2)</f>
        <v>44257</v>
      </c>
      <c r="B507" s="2">
        <v>22.988882396254208</v>
      </c>
      <c r="C507" s="2">
        <v>14.705794637797863</v>
      </c>
      <c r="D507" s="2">
        <v>10.361769292096247</v>
      </c>
      <c r="E507" s="2">
        <v>19.591964968808483</v>
      </c>
      <c r="F507" s="2">
        <v>21.419389656010647</v>
      </c>
      <c r="G507" s="2">
        <v>21.489059157943036</v>
      </c>
      <c r="H507" s="2">
        <v>23.073604859262755</v>
      </c>
    </row>
    <row r="508" spans="1:8" x14ac:dyDescent="0.2">
      <c r="A508" s="16">
        <f>DATE(2021,3,3)</f>
        <v>44258</v>
      </c>
      <c r="B508" s="2">
        <v>21.672095652984225</v>
      </c>
      <c r="C508" s="2">
        <v>14.339844035215998</v>
      </c>
      <c r="D508" s="2">
        <v>10.374370559937883</v>
      </c>
      <c r="E508" s="2">
        <v>19.655120471177899</v>
      </c>
      <c r="F508" s="2">
        <v>21.487158356619162</v>
      </c>
      <c r="G508" s="2">
        <v>21.557004819788173</v>
      </c>
      <c r="H508" s="2">
        <v>23.145596610977414</v>
      </c>
    </row>
    <row r="509" spans="1:8" x14ac:dyDescent="0.2">
      <c r="A509" s="16">
        <f>DATE(2021,3,4)</f>
        <v>44259</v>
      </c>
      <c r="B509" s="2">
        <v>23.63474571414277</v>
      </c>
      <c r="C509" s="2">
        <v>15.88881724477298</v>
      </c>
      <c r="D509" s="2">
        <v>10.386973266610688</v>
      </c>
      <c r="E509" s="2">
        <v>19.718309325432461</v>
      </c>
      <c r="F509" s="2">
        <v>21.554964881472994</v>
      </c>
      <c r="G509" s="2">
        <v>21.624988481869689</v>
      </c>
      <c r="H509" s="2">
        <v>23.217630474177486</v>
      </c>
    </row>
    <row r="510" spans="1:8" x14ac:dyDescent="0.2">
      <c r="A510" s="16">
        <f>DATE(2021,3,5)</f>
        <v>44260</v>
      </c>
      <c r="B510" s="2">
        <v>25.390413289829095</v>
      </c>
      <c r="C510" s="2">
        <v>18.472180658351146</v>
      </c>
      <c r="D510" s="2">
        <v>10.399577412278926</v>
      </c>
      <c r="E510" s="2">
        <v>19.781531549185004</v>
      </c>
      <c r="F510" s="2">
        <v>21.622809251683297</v>
      </c>
      <c r="G510" s="2">
        <v>21.693010165440096</v>
      </c>
      <c r="H510" s="2">
        <v>23.289706473496022</v>
      </c>
    </row>
    <row r="511" spans="1:8" x14ac:dyDescent="0.2">
      <c r="A511" s="16">
        <f>DATE(2021,3,8)</f>
        <v>44263</v>
      </c>
      <c r="B511" s="2">
        <v>20.465945607780679</v>
      </c>
      <c r="C511" s="2">
        <v>13.751227633923936</v>
      </c>
      <c r="D511" s="2">
        <v>10.412182997106889</v>
      </c>
      <c r="E511" s="2">
        <v>19.844787160057685</v>
      </c>
      <c r="F511" s="2">
        <v>21.690691488372948</v>
      </c>
      <c r="G511" s="2">
        <v>21.761069891763832</v>
      </c>
      <c r="H511" s="2">
        <v>23.361824633580476</v>
      </c>
    </row>
    <row r="512" spans="1:8" x14ac:dyDescent="0.2">
      <c r="A512" s="16">
        <f>DATE(2021,3,9)</f>
        <v>44264</v>
      </c>
      <c r="B512" s="2">
        <v>20.740491522186289</v>
      </c>
      <c r="C512" s="2">
        <v>14.490677180869159</v>
      </c>
      <c r="D512" s="2">
        <v>10.424790021258934</v>
      </c>
      <c r="E512" s="2">
        <v>19.908076175681956</v>
      </c>
      <c r="F512" s="2">
        <v>21.75861161267667</v>
      </c>
      <c r="G512" s="2">
        <v>21.829167682117223</v>
      </c>
      <c r="H512" s="2">
        <v>23.43398497909277</v>
      </c>
    </row>
    <row r="513" spans="1:8" x14ac:dyDescent="0.2">
      <c r="A513" s="16">
        <f>DATE(2021,3,10)</f>
        <v>44265</v>
      </c>
      <c r="B513" s="2">
        <v>22.002457741105097</v>
      </c>
      <c r="C513" s="2">
        <v>15.977587389538671</v>
      </c>
      <c r="D513" s="2">
        <v>10.437398484899395</v>
      </c>
      <c r="E513" s="2">
        <v>19.971398613698589</v>
      </c>
      <c r="F513" s="2">
        <v>21.826569645740946</v>
      </c>
      <c r="G513" s="2">
        <v>21.897303557788494</v>
      </c>
      <c r="H513" s="2">
        <v>23.506187534709191</v>
      </c>
    </row>
    <row r="514" spans="1:8" x14ac:dyDescent="0.2">
      <c r="A514" s="16">
        <f>DATE(2021,3,11)</f>
        <v>44266</v>
      </c>
      <c r="B514" s="2">
        <v>25.011408628888329</v>
      </c>
      <c r="C514" s="2">
        <v>18.247509509985104</v>
      </c>
      <c r="D514" s="2">
        <v>10.450008388192632</v>
      </c>
      <c r="E514" s="2">
        <v>20.034754491757667</v>
      </c>
      <c r="F514" s="2">
        <v>21.894565608724069</v>
      </c>
      <c r="G514" s="2">
        <v>21.96547754007776</v>
      </c>
      <c r="H514" s="2">
        <v>23.578432325120513</v>
      </c>
    </row>
    <row r="515" spans="1:8" x14ac:dyDescent="0.2">
      <c r="A515" s="16">
        <f>DATE(2021,3,12)</f>
        <v>44267</v>
      </c>
      <c r="B515" s="2">
        <v>24.443811091048296</v>
      </c>
      <c r="C515" s="2">
        <v>17.400778898374035</v>
      </c>
      <c r="D515" s="2">
        <v>10.462619731303024</v>
      </c>
      <c r="E515" s="2">
        <v>20.098143827518577</v>
      </c>
      <c r="F515" s="2">
        <v>21.962599522796157</v>
      </c>
      <c r="G515" s="2">
        <v>22.03368965029706</v>
      </c>
      <c r="H515" s="2">
        <v>23.650719375031915</v>
      </c>
    </row>
    <row r="516" spans="1:8" x14ac:dyDescent="0.2">
      <c r="A516" s="16">
        <f>DATE(2021,3,15)</f>
        <v>44270</v>
      </c>
      <c r="B516" s="2">
        <v>25.487160151537001</v>
      </c>
      <c r="C516" s="2">
        <v>18.110713811922906</v>
      </c>
      <c r="D516" s="2">
        <v>10.475232514394971</v>
      </c>
      <c r="E516" s="2">
        <v>20.161566638650076</v>
      </c>
      <c r="F516" s="2">
        <v>22.030671409139124</v>
      </c>
      <c r="G516" s="2">
        <v>22.101939909770341</v>
      </c>
      <c r="H516" s="2">
        <v>23.72304870916302</v>
      </c>
    </row>
    <row r="517" spans="1:8" x14ac:dyDescent="0.2">
      <c r="A517" s="16">
        <f>DATE(2021,3,16)</f>
        <v>44271</v>
      </c>
      <c r="B517" s="2">
        <v>25.080185835315039</v>
      </c>
      <c r="C517" s="2">
        <v>17.255139094137295</v>
      </c>
      <c r="D517" s="2">
        <v>10.487846737632879</v>
      </c>
      <c r="E517" s="2">
        <v>20.225022942830194</v>
      </c>
      <c r="F517" s="2">
        <v>22.098781288946711</v>
      </c>
      <c r="G517" s="2">
        <v>22.170228339833486</v>
      </c>
      <c r="H517" s="2">
        <v>23.795420352247952</v>
      </c>
    </row>
    <row r="518" spans="1:8" x14ac:dyDescent="0.2">
      <c r="A518" s="16">
        <f>DATE(2021,3,17)</f>
        <v>44272</v>
      </c>
      <c r="B518" s="2">
        <v>27.594780981943057</v>
      </c>
      <c r="C518" s="2">
        <v>19.857630458278972</v>
      </c>
      <c r="D518" s="2">
        <v>10.500462401181233</v>
      </c>
      <c r="E518" s="2">
        <v>20.288512757746346</v>
      </c>
      <c r="F518" s="2">
        <v>22.166929183424489</v>
      </c>
      <c r="G518" s="2">
        <v>22.238554961834335</v>
      </c>
      <c r="H518" s="2">
        <v>23.867834329035276</v>
      </c>
    </row>
    <row r="519" spans="1:8" x14ac:dyDescent="0.2">
      <c r="A519" s="16">
        <f>DATE(2021,3,18)</f>
        <v>44273</v>
      </c>
      <c r="B519" s="2">
        <v>25.898201501910556</v>
      </c>
      <c r="C519" s="2">
        <v>18.094969246163362</v>
      </c>
      <c r="D519" s="2">
        <v>10.513079505204415</v>
      </c>
      <c r="E519" s="2">
        <v>20.352036101095241</v>
      </c>
      <c r="F519" s="2">
        <v>22.235115113789838</v>
      </c>
      <c r="G519" s="2">
        <v>22.306919797132597</v>
      </c>
      <c r="H519" s="2">
        <v>23.940290664288</v>
      </c>
    </row>
    <row r="520" spans="1:8" x14ac:dyDescent="0.2">
      <c r="A520" s="16">
        <f>DATE(2021,3,19)</f>
        <v>44274</v>
      </c>
      <c r="B520" s="2">
        <v>26.957431697486012</v>
      </c>
      <c r="C520" s="2">
        <v>19.520464336141874</v>
      </c>
      <c r="D520" s="2">
        <v>10.52891439589725</v>
      </c>
      <c r="E520" s="2">
        <v>20.415592990582997</v>
      </c>
      <c r="F520" s="2">
        <v>22.303339101272091</v>
      </c>
      <c r="G520" s="2">
        <v>22.375322867100024</v>
      </c>
      <c r="H520" s="2">
        <v>24.01278938278373</v>
      </c>
    </row>
    <row r="521" spans="1:8" x14ac:dyDescent="0.2">
      <c r="A521" s="16">
        <f>DATE(2021,3,22)</f>
        <v>44277</v>
      </c>
      <c r="B521" s="2">
        <v>25.036943692791613</v>
      </c>
      <c r="C521" s="2">
        <v>18.242470426234526</v>
      </c>
      <c r="D521" s="2">
        <v>10.544751555495857</v>
      </c>
      <c r="E521" s="2">
        <v>20.479183443925031</v>
      </c>
      <c r="F521" s="2">
        <v>22.371601167112299</v>
      </c>
      <c r="G521" s="2">
        <v>22.443764193120241</v>
      </c>
      <c r="H521" s="2">
        <v>24.085330509314449</v>
      </c>
    </row>
    <row r="522" spans="1:8" x14ac:dyDescent="0.2">
      <c r="A522" s="16">
        <f>DATE(2021,3,23)</f>
        <v>44278</v>
      </c>
      <c r="B522" s="2">
        <v>24.204176231907514</v>
      </c>
      <c r="C522" s="2">
        <v>16.476672641580279</v>
      </c>
      <c r="D522" s="2">
        <v>10.560590984325335</v>
      </c>
      <c r="E522" s="2">
        <v>20.542807478846115</v>
      </c>
      <c r="F522" s="2">
        <v>22.439901332563416</v>
      </c>
      <c r="G522" s="2">
        <v>22.512243796588869</v>
      </c>
      <c r="H522" s="2">
        <v>24.157914068686679</v>
      </c>
    </row>
    <row r="523" spans="1:8" x14ac:dyDescent="0.2">
      <c r="A523" s="16">
        <f>DATE(2021,3,24)</f>
        <v>44279</v>
      </c>
      <c r="B523" s="2">
        <v>22.47427240284059</v>
      </c>
      <c r="C523" s="2">
        <v>15.24506915371162</v>
      </c>
      <c r="D523" s="2">
        <v>10.5764326827108</v>
      </c>
      <c r="E523" s="2">
        <v>20.606465113080422</v>
      </c>
      <c r="F523" s="2">
        <v>22.508239618890258</v>
      </c>
      <c r="G523" s="2">
        <v>22.580761698913477</v>
      </c>
      <c r="H523" s="2">
        <v>24.230540085721476</v>
      </c>
    </row>
    <row r="524" spans="1:8" x14ac:dyDescent="0.2">
      <c r="A524" s="16">
        <f>DATE(2021,3,25)</f>
        <v>44280</v>
      </c>
      <c r="B524" s="2">
        <v>25.54277226990558</v>
      </c>
      <c r="C524" s="2">
        <v>16.978627086206387</v>
      </c>
      <c r="D524" s="2">
        <v>10.592276650977528</v>
      </c>
      <c r="E524" s="2">
        <v>20.67015636437144</v>
      </c>
      <c r="F524" s="2">
        <v>22.576616047369512</v>
      </c>
      <c r="G524" s="2">
        <v>22.649317921513635</v>
      </c>
      <c r="H524" s="2">
        <v>24.303208585254389</v>
      </c>
    </row>
    <row r="525" spans="1:8" x14ac:dyDescent="0.2">
      <c r="A525" s="16">
        <f>DATE(2021,3,26)</f>
        <v>44281</v>
      </c>
      <c r="B525" s="2">
        <v>25.897955228216276</v>
      </c>
      <c r="C525" s="2">
        <v>18.038603495067363</v>
      </c>
      <c r="D525" s="2">
        <v>10.608122889450676</v>
      </c>
      <c r="E525" s="2">
        <v>20.733881250472088</v>
      </c>
      <c r="F525" s="2">
        <v>22.645030639289754</v>
      </c>
      <c r="G525" s="2">
        <v>22.717912485820868</v>
      </c>
      <c r="H525" s="2">
        <v>24.375919592135521</v>
      </c>
    </row>
    <row r="526" spans="1:8" x14ac:dyDescent="0.2">
      <c r="A526" s="16">
        <f>DATE(2021,3,29)</f>
        <v>44284</v>
      </c>
      <c r="B526" s="2">
        <v>25.781545171116306</v>
      </c>
      <c r="C526" s="2">
        <v>18.694815605528191</v>
      </c>
      <c r="D526" s="2">
        <v>10.623971398455545</v>
      </c>
      <c r="E526" s="2">
        <v>20.797639789144572</v>
      </c>
      <c r="F526" s="2">
        <v>22.713483415951384</v>
      </c>
      <c r="G526" s="2">
        <v>22.78654541327867</v>
      </c>
      <c r="H526" s="2">
        <v>24.448673131229448</v>
      </c>
    </row>
    <row r="527" spans="1:8" x14ac:dyDescent="0.2">
      <c r="A527" s="16">
        <f>DATE(2021,3,30)</f>
        <v>44285</v>
      </c>
      <c r="B527" s="2">
        <v>26.677281297437268</v>
      </c>
      <c r="C527" s="2">
        <v>20.166382318369315</v>
      </c>
      <c r="D527" s="2">
        <v>10.639822178317493</v>
      </c>
      <c r="E527" s="2">
        <v>20.86143199816053</v>
      </c>
      <c r="F527" s="2">
        <v>22.781974398666737</v>
      </c>
      <c r="G527" s="2">
        <v>22.85521672534254</v>
      </c>
      <c r="H527" s="2">
        <v>24.521469227415338</v>
      </c>
    </row>
    <row r="528" spans="1:8" x14ac:dyDescent="0.2">
      <c r="A528" s="16">
        <f>DATE(2021,3,31)</f>
        <v>44286</v>
      </c>
      <c r="B528" s="2">
        <v>27.90370670407296</v>
      </c>
      <c r="C528" s="2">
        <v>19.944302698789286</v>
      </c>
      <c r="D528" s="2">
        <v>10.655675229361883</v>
      </c>
      <c r="E528" s="2">
        <v>20.925257895301041</v>
      </c>
      <c r="F528" s="2">
        <v>22.850503608760111</v>
      </c>
      <c r="G528" s="2">
        <v>22.923926443480045</v>
      </c>
      <c r="H528" s="2">
        <v>24.594307905586945</v>
      </c>
    </row>
    <row r="529" spans="1:8" x14ac:dyDescent="0.2">
      <c r="A529" s="16">
        <f>DATE(2021,4,1)</f>
        <v>44287</v>
      </c>
      <c r="B529" s="2">
        <v>26.772948073085921</v>
      </c>
      <c r="C529" s="2">
        <v>18.524710535490051</v>
      </c>
      <c r="D529" s="2">
        <v>10.671530551914143</v>
      </c>
      <c r="E529" s="2">
        <v>20.967017894672146</v>
      </c>
      <c r="F529" s="2">
        <v>22.896618942847557</v>
      </c>
      <c r="G529" s="2">
        <v>22.970209020194734</v>
      </c>
      <c r="H529" s="2">
        <v>24.644417758555861</v>
      </c>
    </row>
    <row r="530" spans="1:8" x14ac:dyDescent="0.2">
      <c r="A530" s="16">
        <f>DATE(2021,4,5)</f>
        <v>44291</v>
      </c>
      <c r="B530" s="2">
        <v>28.703994182874528</v>
      </c>
      <c r="C530" s="2">
        <v>20.85413497957116</v>
      </c>
      <c r="D530" s="2">
        <v>10.687388146299771</v>
      </c>
      <c r="E530" s="2">
        <v>21.008792315327749</v>
      </c>
      <c r="F530" s="2">
        <v>22.94275158760102</v>
      </c>
      <c r="G530" s="2">
        <v>23.016509022946565</v>
      </c>
      <c r="H530" s="2">
        <v>24.694547764912244</v>
      </c>
    </row>
    <row r="531" spans="1:8" x14ac:dyDescent="0.2">
      <c r="A531" s="16">
        <f>DATE(2021,4,6)</f>
        <v>44292</v>
      </c>
      <c r="B531" s="2">
        <v>28.549429294136221</v>
      </c>
      <c r="C531" s="2">
        <v>20.834009496101924</v>
      </c>
      <c r="D531" s="2">
        <v>10.703248012844258</v>
      </c>
      <c r="E531" s="2">
        <v>21.050581162248072</v>
      </c>
      <c r="F531" s="2">
        <v>22.988901549518538</v>
      </c>
      <c r="G531" s="2">
        <v>23.062826458296669</v>
      </c>
      <c r="H531" s="2">
        <v>24.744697932761483</v>
      </c>
    </row>
    <row r="532" spans="1:8" x14ac:dyDescent="0.2">
      <c r="A532" s="16">
        <f>DATE(2021,4,7)</f>
        <v>44293</v>
      </c>
      <c r="B532" s="2">
        <v>29.03224887181133</v>
      </c>
      <c r="C532" s="2">
        <v>20.962259319476907</v>
      </c>
      <c r="D532" s="2">
        <v>10.719110151873169</v>
      </c>
      <c r="E532" s="2">
        <v>21.092384440415035</v>
      </c>
      <c r="F532" s="2">
        <v>23.035068835100581</v>
      </c>
      <c r="G532" s="2">
        <v>23.109161332808693</v>
      </c>
      <c r="H532" s="2">
        <v>24.794868270212199</v>
      </c>
    </row>
    <row r="533" spans="1:8" x14ac:dyDescent="0.2">
      <c r="A533" s="16">
        <f>DATE(2021,4,8)</f>
        <v>44294</v>
      </c>
      <c r="B533" s="2">
        <v>29.110560388403094</v>
      </c>
      <c r="C533" s="2">
        <v>21.671484647762917</v>
      </c>
      <c r="D533" s="2">
        <v>10.734974563712131</v>
      </c>
      <c r="E533" s="2">
        <v>21.134202154812275</v>
      </c>
      <c r="F533" s="2">
        <v>23.081253450850081</v>
      </c>
      <c r="G533" s="2">
        <v>23.155513653048711</v>
      </c>
      <c r="H533" s="2">
        <v>24.845058785376285</v>
      </c>
    </row>
    <row r="534" spans="1:8" x14ac:dyDescent="0.2">
      <c r="A534" s="16">
        <f>DATE(2021,4,9)</f>
        <v>44295</v>
      </c>
      <c r="B534" s="2">
        <v>29.086854786228901</v>
      </c>
      <c r="C534" s="2">
        <v>21.009894086686653</v>
      </c>
      <c r="D534" s="2">
        <v>10.750841248686815</v>
      </c>
      <c r="E534" s="2">
        <v>21.176034310425162</v>
      </c>
      <c r="F534" s="2">
        <v>23.127455403272389</v>
      </c>
      <c r="G534" s="2">
        <v>23.201883425585269</v>
      </c>
      <c r="H534" s="2">
        <v>24.89526948636891</v>
      </c>
    </row>
    <row r="535" spans="1:8" x14ac:dyDescent="0.2">
      <c r="A535" s="16">
        <f>DATE(2021,4,12)</f>
        <v>44298</v>
      </c>
      <c r="B535" s="2">
        <v>29.699625955994847</v>
      </c>
      <c r="C535" s="2">
        <v>22.184144574397969</v>
      </c>
      <c r="D535" s="2">
        <v>10.766710207122919</v>
      </c>
      <c r="E535" s="2">
        <v>21.217880912240794</v>
      </c>
      <c r="F535" s="2">
        <v>23.173674698875303</v>
      </c>
      <c r="G535" s="2">
        <v>23.248270656989401</v>
      </c>
      <c r="H535" s="2">
        <v>24.945500381308474</v>
      </c>
    </row>
    <row r="536" spans="1:8" x14ac:dyDescent="0.2">
      <c r="A536" s="16">
        <f>DATE(2021,4,13)</f>
        <v>44299</v>
      </c>
      <c r="B536" s="2">
        <v>30.186684959407508</v>
      </c>
      <c r="C536" s="2">
        <v>22.683312097194673</v>
      </c>
      <c r="D536" s="2">
        <v>10.782581439346185</v>
      </c>
      <c r="E536" s="2">
        <v>21.259741965247979</v>
      </c>
      <c r="F536" s="2">
        <v>23.219911344169052</v>
      </c>
      <c r="G536" s="2">
        <v>23.294675353834627</v>
      </c>
      <c r="H536" s="2">
        <v>24.995751478316674</v>
      </c>
    </row>
    <row r="537" spans="1:8" x14ac:dyDescent="0.2">
      <c r="A537" s="16">
        <f>DATE(2021,4,14)</f>
        <v>44300</v>
      </c>
      <c r="B537" s="2">
        <v>30.897191603854179</v>
      </c>
      <c r="C537" s="2">
        <v>23.709176994217373</v>
      </c>
      <c r="D537" s="2">
        <v>10.798454945682412</v>
      </c>
      <c r="E537" s="2">
        <v>21.301617474437261</v>
      </c>
      <c r="F537" s="2">
        <v>23.266165345666344</v>
      </c>
      <c r="G537" s="2">
        <v>23.341097522696931</v>
      </c>
      <c r="H537" s="2">
        <v>25.04602278551846</v>
      </c>
    </row>
    <row r="538" spans="1:8" x14ac:dyDescent="0.2">
      <c r="A538" s="16">
        <f>DATE(2021,4,15)</f>
        <v>44301</v>
      </c>
      <c r="B538" s="2">
        <v>30.950119338954906</v>
      </c>
      <c r="C538" s="2">
        <v>24.126690792565576</v>
      </c>
      <c r="D538" s="2">
        <v>10.814330726457454</v>
      </c>
      <c r="E538" s="2">
        <v>21.343507444800871</v>
      </c>
      <c r="F538" s="2">
        <v>23.312436709882256</v>
      </c>
      <c r="G538" s="2">
        <v>23.387537170154737</v>
      </c>
      <c r="H538" s="2">
        <v>25.096314311042043</v>
      </c>
    </row>
    <row r="539" spans="1:8" x14ac:dyDescent="0.2">
      <c r="A539" s="16">
        <f>DATE(2021,4,16)</f>
        <v>44302</v>
      </c>
      <c r="B539" s="2">
        <v>31.908518047692681</v>
      </c>
      <c r="C539" s="2">
        <v>24.551680945784572</v>
      </c>
      <c r="D539" s="2">
        <v>10.830208781997207</v>
      </c>
      <c r="E539" s="2">
        <v>21.385411881332828</v>
      </c>
      <c r="F539" s="2">
        <v>23.358725443334439</v>
      </c>
      <c r="G539" s="2">
        <v>23.433994302789053</v>
      </c>
      <c r="H539" s="2">
        <v>25.146626063018939</v>
      </c>
    </row>
    <row r="540" spans="1:8" x14ac:dyDescent="0.2">
      <c r="A540" s="16">
        <f>DATE(2021,4,19)</f>
        <v>44305</v>
      </c>
      <c r="B540" s="2">
        <v>32.461940775327932</v>
      </c>
      <c r="C540" s="2">
        <v>24.366417489117097</v>
      </c>
      <c r="D540" s="2">
        <v>10.84608911262761</v>
      </c>
      <c r="E540" s="2">
        <v>21.427330789028812</v>
      </c>
      <c r="F540" s="2">
        <v>23.405031552542901</v>
      </c>
      <c r="G540" s="2">
        <v>23.480468927183249</v>
      </c>
      <c r="H540" s="2">
        <v>25.196958049583884</v>
      </c>
    </row>
    <row r="541" spans="1:8" x14ac:dyDescent="0.2">
      <c r="A541" s="16">
        <f>DATE(2021,4,20)</f>
        <v>44306</v>
      </c>
      <c r="B541" s="2">
        <v>32.01510178439009</v>
      </c>
      <c r="C541" s="2">
        <v>23.469882219130199</v>
      </c>
      <c r="D541" s="2">
        <v>10.861971718674669</v>
      </c>
      <c r="E541" s="2">
        <v>21.469264172886259</v>
      </c>
      <c r="F541" s="2">
        <v>23.451355044030088</v>
      </c>
      <c r="G541" s="2">
        <v>23.526961049923223</v>
      </c>
      <c r="H541" s="2">
        <v>25.247310278874924</v>
      </c>
    </row>
    <row r="542" spans="1:8" x14ac:dyDescent="0.2">
      <c r="A542" s="16">
        <f>DATE(2021,4,22)</f>
        <v>44308</v>
      </c>
      <c r="B542" s="2">
        <v>31.292784557203898</v>
      </c>
      <c r="C542" s="2">
        <v>22.759772480226715</v>
      </c>
      <c r="D542" s="2">
        <v>10.877856600464385</v>
      </c>
      <c r="E542" s="2">
        <v>21.511212037904336</v>
      </c>
      <c r="F542" s="2">
        <v>23.497695924320936</v>
      </c>
      <c r="G542" s="2">
        <v>23.573470677597339</v>
      </c>
      <c r="H542" s="2">
        <v>25.297682759033346</v>
      </c>
    </row>
    <row r="543" spans="1:8" x14ac:dyDescent="0.2">
      <c r="A543" s="16">
        <f>DATE(2021,4,23)</f>
        <v>44309</v>
      </c>
      <c r="B543" s="2">
        <v>32.6247452782384</v>
      </c>
      <c r="C543" s="2">
        <v>23.951238123445172</v>
      </c>
      <c r="D543" s="2">
        <v>10.893743758322859</v>
      </c>
      <c r="E543" s="2">
        <v>21.553174389083932</v>
      </c>
      <c r="F543" s="2">
        <v>23.54405419994281</v>
      </c>
      <c r="G543" s="2">
        <v>23.619997816796445</v>
      </c>
      <c r="H543" s="2">
        <v>25.348075498203727</v>
      </c>
    </row>
    <row r="544" spans="1:8" x14ac:dyDescent="0.2">
      <c r="A544" s="16">
        <f>DATE(2021,4,26)</f>
        <v>44312</v>
      </c>
      <c r="B544" s="2">
        <v>32.626536039815534</v>
      </c>
      <c r="C544" s="2">
        <v>24.017620338976052</v>
      </c>
      <c r="D544" s="2">
        <v>10.909633192576207</v>
      </c>
      <c r="E544" s="2">
        <v>21.595151231427657</v>
      </c>
      <c r="F544" s="2">
        <v>23.590429877425525</v>
      </c>
      <c r="G544" s="2">
        <v>23.666542474113882</v>
      </c>
      <c r="H544" s="2">
        <v>25.398488504533919</v>
      </c>
    </row>
    <row r="545" spans="1:8" x14ac:dyDescent="0.2">
      <c r="A545" s="16">
        <f>DATE(2021,4,27)</f>
        <v>44313</v>
      </c>
      <c r="B545" s="2">
        <v>31.072352009827274</v>
      </c>
      <c r="C545" s="2">
        <v>22.777141893399701</v>
      </c>
      <c r="D545" s="2">
        <v>10.92552490355061</v>
      </c>
      <c r="E545" s="2">
        <v>21.637142569939851</v>
      </c>
      <c r="F545" s="2">
        <v>23.636822963301341</v>
      </c>
      <c r="G545" s="2">
        <v>23.713104656145468</v>
      </c>
      <c r="H545" s="2">
        <v>25.44892178617506</v>
      </c>
    </row>
    <row r="546" spans="1:8" x14ac:dyDescent="0.2">
      <c r="A546" s="16">
        <f>DATE(2021,4,28)</f>
        <v>44314</v>
      </c>
      <c r="B546" s="2">
        <v>33.574675690087872</v>
      </c>
      <c r="C546" s="2">
        <v>24.488527857391841</v>
      </c>
      <c r="D546" s="2">
        <v>10.941418891572274</v>
      </c>
      <c r="E546" s="2">
        <v>21.679148409626571</v>
      </c>
      <c r="F546" s="2">
        <v>23.68323346410499</v>
      </c>
      <c r="G546" s="2">
        <v>23.759684369489499</v>
      </c>
      <c r="H546" s="2">
        <v>25.49937535128155</v>
      </c>
    </row>
    <row r="547" spans="1:8" x14ac:dyDescent="0.2">
      <c r="A547" s="16">
        <f>DATE(2021,4,29)</f>
        <v>44315</v>
      </c>
      <c r="B547" s="2">
        <v>33.072477890866999</v>
      </c>
      <c r="C547" s="2">
        <v>23.473748944620443</v>
      </c>
      <c r="D547" s="2">
        <v>10.957315156967473</v>
      </c>
      <c r="E547" s="2">
        <v>21.721168755495611</v>
      </c>
      <c r="F547" s="2">
        <v>23.729661386373646</v>
      </c>
      <c r="G547" s="2">
        <v>23.806281620746759</v>
      </c>
      <c r="H547" s="2">
        <v>25.549849208011089</v>
      </c>
    </row>
    <row r="548" spans="1:8" x14ac:dyDescent="0.2">
      <c r="A548" s="16">
        <f>DATE(2021,4,30)</f>
        <v>44316</v>
      </c>
      <c r="B548" s="2">
        <v>32.084058418794072</v>
      </c>
      <c r="C548" s="2">
        <v>22.268574936831453</v>
      </c>
      <c r="D548" s="2">
        <v>10.973213700062544</v>
      </c>
      <c r="E548" s="2">
        <v>21.763203612556502</v>
      </c>
      <c r="F548" s="2">
        <v>23.776106736646941</v>
      </c>
      <c r="G548" s="2">
        <v>23.852896416520529</v>
      </c>
      <c r="H548" s="2">
        <v>25.600343364524637</v>
      </c>
    </row>
    <row r="549" spans="1:8" x14ac:dyDescent="0.2">
      <c r="A549" s="16">
        <f>DATE(2021,5,3)</f>
        <v>44319</v>
      </c>
      <c r="B549" s="2">
        <v>32.450017610328196</v>
      </c>
      <c r="C549" s="2">
        <v>22.593174201125208</v>
      </c>
      <c r="D549" s="2">
        <v>10.989114521183829</v>
      </c>
      <c r="E549" s="2">
        <v>21.837574960236196</v>
      </c>
      <c r="F549" s="2">
        <v>23.85542680656798</v>
      </c>
      <c r="G549" s="2">
        <v>23.932406470253031</v>
      </c>
      <c r="H549" s="2">
        <v>25.684200264657363</v>
      </c>
    </row>
    <row r="550" spans="1:8" x14ac:dyDescent="0.2">
      <c r="A550" s="16">
        <f>DATE(2021,5,4)</f>
        <v>44320</v>
      </c>
      <c r="B550" s="2">
        <v>30.810362535635317</v>
      </c>
      <c r="C550" s="2">
        <v>21.053189071564194</v>
      </c>
      <c r="D550" s="2">
        <v>11.00501762065773</v>
      </c>
      <c r="E550" s="2">
        <v>21.911991732947357</v>
      </c>
      <c r="F550" s="2">
        <v>23.934797707571519</v>
      </c>
      <c r="G550" s="2">
        <v>24.011967567189419</v>
      </c>
      <c r="H550" s="2">
        <v>25.768113151736571</v>
      </c>
    </row>
    <row r="551" spans="1:8" x14ac:dyDescent="0.2">
      <c r="A551" s="16">
        <f>DATE(2021,5,5)</f>
        <v>44321</v>
      </c>
      <c r="B551" s="2">
        <v>33.082884713549007</v>
      </c>
      <c r="C551" s="2">
        <v>22.958209541556428</v>
      </c>
      <c r="D551" s="2">
        <v>11.0209229988107</v>
      </c>
      <c r="E551" s="2">
        <v>21.986453958434993</v>
      </c>
      <c r="F551" s="2">
        <v>24.0142194722319</v>
      </c>
      <c r="G551" s="2">
        <v>24.091579740097991</v>
      </c>
      <c r="H551" s="2">
        <v>25.852082063141847</v>
      </c>
    </row>
    <row r="552" spans="1:8" x14ac:dyDescent="0.2">
      <c r="A552" s="16">
        <f>DATE(2021,5,6)</f>
        <v>44322</v>
      </c>
      <c r="B552" s="2">
        <v>33.566932141499969</v>
      </c>
      <c r="C552" s="2">
        <v>23.32448922715875</v>
      </c>
      <c r="D552" s="2">
        <v>11.036830655969254</v>
      </c>
      <c r="E552" s="2">
        <v>22.060961664461054</v>
      </c>
      <c r="F552" s="2">
        <v>24.093692133144319</v>
      </c>
      <c r="G552" s="2">
        <v>24.171243021768074</v>
      </c>
      <c r="H552" s="2">
        <v>25.936107036277757</v>
      </c>
    </row>
    <row r="553" spans="1:8" x14ac:dyDescent="0.2">
      <c r="A553" s="16">
        <f>DATE(2021,5,7)</f>
        <v>44323</v>
      </c>
      <c r="B553" s="2">
        <v>36.49032402968777</v>
      </c>
      <c r="C553" s="2">
        <v>25.502093276525329</v>
      </c>
      <c r="D553" s="2">
        <v>11.05594874914615</v>
      </c>
      <c r="E553" s="2">
        <v>22.13551487880445</v>
      </c>
      <c r="F553" s="2">
        <v>24.173215722924901</v>
      </c>
      <c r="G553" s="2">
        <v>24.250957445010044</v>
      </c>
      <c r="H553" s="2">
        <v>26.020188108573851</v>
      </c>
    </row>
    <row r="554" spans="1:8" x14ac:dyDescent="0.2">
      <c r="A554" s="16">
        <f>DATE(2021,5,10)</f>
        <v>44326</v>
      </c>
      <c r="B554" s="2">
        <v>35.982388053389712</v>
      </c>
      <c r="C554" s="2">
        <v>25.369349413152364</v>
      </c>
      <c r="D554" s="2">
        <v>11.075070134037013</v>
      </c>
      <c r="E554" s="2">
        <v>22.210113629261063</v>
      </c>
      <c r="F554" s="2">
        <v>24.252790274210636</v>
      </c>
      <c r="G554" s="2">
        <v>24.330723042655357</v>
      </c>
      <c r="H554" s="2">
        <v>26.104325317484655</v>
      </c>
    </row>
    <row r="555" spans="1:8" x14ac:dyDescent="0.2">
      <c r="A555" s="16">
        <f>DATE(2021,5,11)</f>
        <v>44327</v>
      </c>
      <c r="B555" s="2">
        <v>37.158390680215291</v>
      </c>
      <c r="C555" s="2">
        <v>26.454274428501009</v>
      </c>
      <c r="D555" s="2">
        <v>11.094194811208613</v>
      </c>
      <c r="E555" s="2">
        <v>22.284757943643729</v>
      </c>
      <c r="F555" s="2">
        <v>24.332415819659435</v>
      </c>
      <c r="G555" s="2">
        <v>24.410539847556525</v>
      </c>
      <c r="H555" s="2">
        <v>26.188518700489706</v>
      </c>
    </row>
    <row r="556" spans="1:8" x14ac:dyDescent="0.2">
      <c r="A556" s="16">
        <f>DATE(2021,5,12)</f>
        <v>44328</v>
      </c>
      <c r="B556" s="2">
        <v>34.301183088272793</v>
      </c>
      <c r="C556" s="2">
        <v>23.107932032015619</v>
      </c>
      <c r="D556" s="2">
        <v>11.113322781227808</v>
      </c>
      <c r="E556" s="2">
        <v>22.359447849782278</v>
      </c>
      <c r="F556" s="2">
        <v>24.412092391950146</v>
      </c>
      <c r="G556" s="2">
        <v>24.490407892587118</v>
      </c>
      <c r="H556" s="2">
        <v>26.272768295093531</v>
      </c>
    </row>
    <row r="557" spans="1:8" x14ac:dyDescent="0.2">
      <c r="A557" s="16">
        <f>DATE(2021,5,13)</f>
        <v>44329</v>
      </c>
      <c r="B557" s="2">
        <v>35.582516974150472</v>
      </c>
      <c r="C557" s="2">
        <v>24.132079527025407</v>
      </c>
      <c r="D557" s="2">
        <v>11.132454044661545</v>
      </c>
      <c r="E557" s="2">
        <v>22.43418337552361</v>
      </c>
      <c r="F557" s="2">
        <v>24.491820023782584</v>
      </c>
      <c r="G557" s="2">
        <v>24.570327210641917</v>
      </c>
      <c r="H557" s="2">
        <v>26.357074138825777</v>
      </c>
    </row>
    <row r="558" spans="1:8" x14ac:dyDescent="0.2">
      <c r="A558" s="16">
        <f>DATE(2021,5,14)</f>
        <v>44330</v>
      </c>
      <c r="B558" s="2">
        <v>37.143610740361652</v>
      </c>
      <c r="C558" s="2">
        <v>25.34033868813108</v>
      </c>
      <c r="D558" s="2">
        <v>11.151588602076878</v>
      </c>
      <c r="E558" s="2">
        <v>22.508964548731527</v>
      </c>
      <c r="F558" s="2">
        <v>24.571598747877488</v>
      </c>
      <c r="G558" s="2">
        <v>24.650297834636724</v>
      </c>
      <c r="H558" s="2">
        <v>26.44143626924107</v>
      </c>
    </row>
    <row r="559" spans="1:8" x14ac:dyDescent="0.2">
      <c r="A559" s="16">
        <f>DATE(2021,5,17)</f>
        <v>44333</v>
      </c>
      <c r="B559" s="2">
        <v>37.984670588352373</v>
      </c>
      <c r="C559" s="2">
        <v>26.427392459268219</v>
      </c>
      <c r="D559" s="2">
        <v>11.170726454040958</v>
      </c>
      <c r="E559" s="2">
        <v>22.583791397286902</v>
      </c>
      <c r="F559" s="2">
        <v>24.651428596976576</v>
      </c>
      <c r="G559" s="2">
        <v>24.730319797508503</v>
      </c>
      <c r="H559" s="2">
        <v>26.525854723919149</v>
      </c>
    </row>
    <row r="560" spans="1:8" x14ac:dyDescent="0.2">
      <c r="A560" s="16">
        <f>DATE(2021,5,18)</f>
        <v>44334</v>
      </c>
      <c r="B560" s="2">
        <v>38.018128628820861</v>
      </c>
      <c r="C560" s="2">
        <v>26.470677160301449</v>
      </c>
      <c r="D560" s="2">
        <v>11.189867601121041</v>
      </c>
      <c r="E560" s="2">
        <v>22.658663949087622</v>
      </c>
      <c r="F560" s="2">
        <v>24.731309603842533</v>
      </c>
      <c r="G560" s="2">
        <v>24.810393132215335</v>
      </c>
      <c r="H560" s="2">
        <v>26.610329540464829</v>
      </c>
    </row>
    <row r="561" spans="1:8" x14ac:dyDescent="0.2">
      <c r="A561" s="16">
        <f>DATE(2021,5,19)</f>
        <v>44335</v>
      </c>
      <c r="B561" s="2">
        <v>37.54463226957283</v>
      </c>
      <c r="C561" s="2">
        <v>26.117262564029755</v>
      </c>
      <c r="D561" s="2">
        <v>11.209012043884471</v>
      </c>
      <c r="E561" s="2">
        <v>22.733582232048619</v>
      </c>
      <c r="F561" s="2">
        <v>24.811241801259044</v>
      </c>
      <c r="G561" s="2">
        <v>24.890517871736506</v>
      </c>
      <c r="H561" s="2">
        <v>26.694860756508042</v>
      </c>
    </row>
    <row r="562" spans="1:8" x14ac:dyDescent="0.2">
      <c r="A562" s="16">
        <f>DATE(2021,5,20)</f>
        <v>44336</v>
      </c>
      <c r="B562" s="2">
        <v>37.624526974199355</v>
      </c>
      <c r="C562" s="2">
        <v>26.183583076494266</v>
      </c>
      <c r="D562" s="2">
        <v>11.228159782898683</v>
      </c>
      <c r="E562" s="2">
        <v>22.808546274101914</v>
      </c>
      <c r="F562" s="2">
        <v>24.891225222030823</v>
      </c>
      <c r="G562" s="2">
        <v>24.970694049072463</v>
      </c>
      <c r="H562" s="2">
        <v>26.779448409703829</v>
      </c>
    </row>
    <row r="563" spans="1:8" x14ac:dyDescent="0.2">
      <c r="A563" s="16">
        <f>DATE(2021,5,21)</f>
        <v>44337</v>
      </c>
      <c r="B563" s="2">
        <v>37.917188077918553</v>
      </c>
      <c r="C563" s="2">
        <v>26.072188474072846</v>
      </c>
      <c r="D563" s="2">
        <v>11.247310818731227</v>
      </c>
      <c r="E563" s="2">
        <v>22.883556103196522</v>
      </c>
      <c r="F563" s="2">
        <v>24.971259898983568</v>
      </c>
      <c r="G563" s="2">
        <v>25.050921697244789</v>
      </c>
      <c r="H563" s="2">
        <v>26.864092537732386</v>
      </c>
    </row>
    <row r="564" spans="1:8" x14ac:dyDescent="0.2">
      <c r="A564" s="16">
        <f>DATE(2021,5,24)</f>
        <v>44340</v>
      </c>
      <c r="B564" s="2">
        <v>39.419257075997294</v>
      </c>
      <c r="C564" s="2">
        <v>27.552187939312908</v>
      </c>
      <c r="D564" s="2">
        <v>11.266465151949735</v>
      </c>
      <c r="E564" s="2">
        <v>22.958611747298562</v>
      </c>
      <c r="F564" s="2">
        <v>25.051345864964048</v>
      </c>
      <c r="G564" s="2">
        <v>25.131200849296341</v>
      </c>
      <c r="H564" s="2">
        <v>26.948793178299034</v>
      </c>
    </row>
    <row r="565" spans="1:8" x14ac:dyDescent="0.2">
      <c r="A565" s="16">
        <f>DATE(2021,5,25)</f>
        <v>44341</v>
      </c>
      <c r="B565" s="2">
        <v>38.224076764777017</v>
      </c>
      <c r="C565" s="2">
        <v>26.478647139702893</v>
      </c>
      <c r="D565" s="2">
        <v>11.285622783121951</v>
      </c>
      <c r="E565" s="2">
        <v>23.033713234391229</v>
      </c>
      <c r="F565" s="2">
        <v>25.131483152840083</v>
      </c>
      <c r="G565" s="2">
        <v>25.211531538291144</v>
      </c>
      <c r="H565" s="2">
        <v>27.033550369134328</v>
      </c>
    </row>
    <row r="566" spans="1:8" x14ac:dyDescent="0.2">
      <c r="A566" s="16">
        <f>DATE(2021,5,26)</f>
        <v>44342</v>
      </c>
      <c r="B566" s="2">
        <v>39.360735409840373</v>
      </c>
      <c r="C566" s="2">
        <v>27.508533019881675</v>
      </c>
      <c r="D566" s="2">
        <v>11.304783712815714</v>
      </c>
      <c r="E566" s="2">
        <v>23.108860592474834</v>
      </c>
      <c r="F566" s="2">
        <v>25.211671795500546</v>
      </c>
      <c r="G566" s="2">
        <v>25.291913797314436</v>
      </c>
      <c r="H566" s="2">
        <v>27.118364147993955</v>
      </c>
    </row>
    <row r="567" spans="1:8" x14ac:dyDescent="0.2">
      <c r="A567" s="16">
        <f>DATE(2021,5,27)</f>
        <v>44343</v>
      </c>
      <c r="B567" s="2">
        <v>39.822322676871181</v>
      </c>
      <c r="C567" s="2">
        <v>27.896645307121791</v>
      </c>
      <c r="D567" s="2">
        <v>11.323947941598943</v>
      </c>
      <c r="E567" s="2">
        <v>23.184053849566745</v>
      </c>
      <c r="F567" s="2">
        <v>25.291911825855372</v>
      </c>
      <c r="G567" s="2">
        <v>25.372347659472741</v>
      </c>
      <c r="H567" s="2">
        <v>27.203234552658831</v>
      </c>
    </row>
    <row r="568" spans="1:8" x14ac:dyDescent="0.2">
      <c r="A568" s="16">
        <f>DATE(2021,5,28)</f>
        <v>44344</v>
      </c>
      <c r="B568" s="2">
        <v>41.735594862322607</v>
      </c>
      <c r="C568" s="2">
        <v>29.12535903471716</v>
      </c>
      <c r="D568" s="2">
        <v>11.343115470039677</v>
      </c>
      <c r="E568" s="2">
        <v>23.259293033701489</v>
      </c>
      <c r="F568" s="2">
        <v>25.372203276835602</v>
      </c>
      <c r="G568" s="2">
        <v>25.452833157893796</v>
      </c>
      <c r="H568" s="2">
        <v>27.288161620935103</v>
      </c>
    </row>
    <row r="569" spans="1:8" x14ac:dyDescent="0.2">
      <c r="A569" s="16">
        <f>DATE(2021,5,31)</f>
        <v>44347</v>
      </c>
      <c r="B569" s="2">
        <v>42.295086477424526</v>
      </c>
      <c r="C569" s="2">
        <v>29.79829267615446</v>
      </c>
      <c r="D569" s="2">
        <v>11.362286298706037</v>
      </c>
      <c r="E569" s="2">
        <v>23.334578172930676</v>
      </c>
      <c r="F569" s="2">
        <v>25.452546181393366</v>
      </c>
      <c r="G569" s="2">
        <v>25.533370325726622</v>
      </c>
      <c r="H569" s="2">
        <v>27.373145390654162</v>
      </c>
    </row>
    <row r="570" spans="1:8" x14ac:dyDescent="0.2">
      <c r="A570" s="16">
        <f>DATE(2021,6,1)</f>
        <v>44348</v>
      </c>
      <c r="B570" s="2">
        <v>44.284020978156157</v>
      </c>
      <c r="C570" s="2">
        <v>31.907838243354771</v>
      </c>
      <c r="D570" s="2">
        <v>11.381460428166257</v>
      </c>
      <c r="E570" s="2">
        <v>23.388918813372548</v>
      </c>
      <c r="F570" s="2">
        <v>25.511588989486199</v>
      </c>
      <c r="G570" s="2">
        <v>25.59259383287127</v>
      </c>
      <c r="H570" s="2">
        <v>27.436506856507869</v>
      </c>
    </row>
    <row r="571" spans="1:8" x14ac:dyDescent="0.2">
      <c r="A571" s="16">
        <f>DATE(2021,6,2)</f>
        <v>44349</v>
      </c>
      <c r="B571" s="2">
        <v>45.379777080791882</v>
      </c>
      <c r="C571" s="2">
        <v>33.280104154775913</v>
      </c>
      <c r="D571" s="2">
        <v>11.400637858988683</v>
      </c>
      <c r="E571" s="2">
        <v>23.443283396047377</v>
      </c>
      <c r="F571" s="2">
        <v>25.570659585402343</v>
      </c>
      <c r="G571" s="2">
        <v>25.651845280186645</v>
      </c>
      <c r="H571" s="2">
        <v>27.49989984137089</v>
      </c>
    </row>
    <row r="572" spans="1:8" x14ac:dyDescent="0.2">
      <c r="A572" s="16">
        <f>DATE(2021,6,4)</f>
        <v>44351</v>
      </c>
      <c r="B572" s="2">
        <v>46.010093492178861</v>
      </c>
      <c r="C572" s="2">
        <v>33.819327251467698</v>
      </c>
      <c r="D572" s="2">
        <v>11.419818591741683</v>
      </c>
      <c r="E572" s="2">
        <v>23.497671931504005</v>
      </c>
      <c r="F572" s="2">
        <v>25.629757982219825</v>
      </c>
      <c r="G572" s="2">
        <v>25.711124680854216</v>
      </c>
      <c r="H572" s="2">
        <v>27.563324360922259</v>
      </c>
    </row>
    <row r="573" spans="1:8" x14ac:dyDescent="0.2">
      <c r="A573" s="16">
        <f>DATE(2021,6,7)</f>
        <v>44354</v>
      </c>
      <c r="B573" s="2">
        <v>46.107192173450095</v>
      </c>
      <c r="C573" s="2">
        <v>34.488281045126492</v>
      </c>
      <c r="D573" s="2">
        <v>11.439002626993823</v>
      </c>
      <c r="E573" s="2">
        <v>23.552084430295928</v>
      </c>
      <c r="F573" s="2">
        <v>25.688884193022819</v>
      </c>
      <c r="G573" s="2">
        <v>25.770432048061686</v>
      </c>
      <c r="H573" s="2">
        <v>27.62678043084885</v>
      </c>
    </row>
    <row r="574" spans="1:8" x14ac:dyDescent="0.2">
      <c r="A574" s="16">
        <f>DATE(2021,6,8)</f>
        <v>44355</v>
      </c>
      <c r="B574" s="2">
        <v>45.815502091725598</v>
      </c>
      <c r="C574" s="2">
        <v>33.471044293546129</v>
      </c>
      <c r="D574" s="2">
        <v>11.458189965313691</v>
      </c>
      <c r="E574" s="2">
        <v>23.606520902981277</v>
      </c>
      <c r="F574" s="2">
        <v>25.74803823090166</v>
      </c>
      <c r="G574" s="2">
        <v>25.829767395002957</v>
      </c>
      <c r="H574" s="2">
        <v>27.690268066845334</v>
      </c>
    </row>
    <row r="575" spans="1:8" x14ac:dyDescent="0.2">
      <c r="A575" s="16">
        <f>DATE(2021,6,9)</f>
        <v>44356</v>
      </c>
      <c r="B575" s="2">
        <v>46.031494676213569</v>
      </c>
      <c r="C575" s="2">
        <v>33.594131627037839</v>
      </c>
      <c r="D575" s="2">
        <v>11.477380607270039</v>
      </c>
      <c r="E575" s="2">
        <v>23.660981360122868</v>
      </c>
      <c r="F575" s="2">
        <v>25.807220108952865</v>
      </c>
      <c r="G575" s="2">
        <v>25.889130734878197</v>
      </c>
      <c r="H575" s="2">
        <v>27.753787284614173</v>
      </c>
    </row>
    <row r="576" spans="1:8" x14ac:dyDescent="0.2">
      <c r="A576" s="16">
        <f>DATE(2021,6,10)</f>
        <v>44357</v>
      </c>
      <c r="B576" s="2">
        <v>46.499425249970372</v>
      </c>
      <c r="C576" s="2">
        <v>33.768309099454008</v>
      </c>
      <c r="D576" s="2">
        <v>11.49657455343165</v>
      </c>
      <c r="E576" s="2">
        <v>23.715465812288073</v>
      </c>
      <c r="F576" s="2">
        <v>25.86642984027905</v>
      </c>
      <c r="G576" s="2">
        <v>25.948522080893731</v>
      </c>
      <c r="H576" s="2">
        <v>27.817338099865619</v>
      </c>
    </row>
    <row r="577" spans="1:8" x14ac:dyDescent="0.2">
      <c r="A577" s="16">
        <f>DATE(2021,6,11)</f>
        <v>44358</v>
      </c>
      <c r="B577" s="2">
        <v>45.450063593145117</v>
      </c>
      <c r="C577" s="2">
        <v>33.115141006932312</v>
      </c>
      <c r="D577" s="2">
        <v>11.515771804367469</v>
      </c>
      <c r="E577" s="2">
        <v>23.769974270049055</v>
      </c>
      <c r="F577" s="2">
        <v>25.925667437989073</v>
      </c>
      <c r="G577" s="2">
        <v>26.007941446262194</v>
      </c>
      <c r="H577" s="2">
        <v>27.880920528317791</v>
      </c>
    </row>
    <row r="578" spans="1:8" x14ac:dyDescent="0.2">
      <c r="A578" s="16">
        <f>DATE(2021,6,14)</f>
        <v>44361</v>
      </c>
      <c r="B578" s="2">
        <v>46.495358215818783</v>
      </c>
      <c r="C578" s="2">
        <v>33.903839884656392</v>
      </c>
      <c r="D578" s="2">
        <v>11.534972360646423</v>
      </c>
      <c r="E578" s="2">
        <v>23.824506743982511</v>
      </c>
      <c r="F578" s="2">
        <v>25.984932915197898</v>
      </c>
      <c r="G578" s="2">
        <v>26.067388844202366</v>
      </c>
      <c r="H578" s="2">
        <v>27.944534585696569</v>
      </c>
    </row>
    <row r="579" spans="1:8" x14ac:dyDescent="0.2">
      <c r="A579" s="16">
        <f>DATE(2021,6,15)</f>
        <v>44362</v>
      </c>
      <c r="B579" s="2">
        <v>46.463553727297779</v>
      </c>
      <c r="C579" s="2">
        <v>33.78364231143798</v>
      </c>
      <c r="D579" s="2">
        <v>11.554176222837699</v>
      </c>
      <c r="E579" s="2">
        <v>23.879063244669862</v>
      </c>
      <c r="F579" s="2">
        <v>26.044226285026717</v>
      </c>
      <c r="G579" s="2">
        <v>26.126864287939355</v>
      </c>
      <c r="H579" s="2">
        <v>28.008180287735708</v>
      </c>
    </row>
    <row r="580" spans="1:8" x14ac:dyDescent="0.2">
      <c r="A580" s="16">
        <f>DATE(2021,6,16)</f>
        <v>44363</v>
      </c>
      <c r="B580" s="2">
        <v>46.007852401560733</v>
      </c>
      <c r="C580" s="2">
        <v>32.928448095894773</v>
      </c>
      <c r="D580" s="2">
        <v>11.573383391510482</v>
      </c>
      <c r="E580" s="2">
        <v>23.933643782697199</v>
      </c>
      <c r="F580" s="2">
        <v>26.10354756060287</v>
      </c>
      <c r="G580" s="2">
        <v>26.186367790704445</v>
      </c>
      <c r="H580" s="2">
        <v>28.071857650176746</v>
      </c>
    </row>
    <row r="581" spans="1:8" x14ac:dyDescent="0.2">
      <c r="A581" s="16">
        <f>DATE(2021,6,17)</f>
        <v>44364</v>
      </c>
      <c r="B581" s="2">
        <v>44.741653793295598</v>
      </c>
      <c r="C581" s="2">
        <v>31.692052336540844</v>
      </c>
      <c r="D581" s="2">
        <v>11.592593867234079</v>
      </c>
      <c r="E581" s="2">
        <v>23.988248368655295</v>
      </c>
      <c r="F581" s="2">
        <v>26.162896755059894</v>
      </c>
      <c r="G581" s="2">
        <v>26.245899365735227</v>
      </c>
      <c r="H581" s="2">
        <v>28.135566688769131</v>
      </c>
    </row>
    <row r="582" spans="1:8" x14ac:dyDescent="0.2">
      <c r="A582" s="16">
        <f>DATE(2021,6,18)</f>
        <v>44365</v>
      </c>
      <c r="B582" s="2">
        <v>46.134145070193398</v>
      </c>
      <c r="C582" s="2">
        <v>32.050063811254418</v>
      </c>
      <c r="D582" s="2">
        <v>11.615008654752579</v>
      </c>
      <c r="E582" s="2">
        <v>24.042877013139474</v>
      </c>
      <c r="F582" s="2">
        <v>26.222273881537419</v>
      </c>
      <c r="G582" s="2">
        <v>26.305459026275415</v>
      </c>
      <c r="H582" s="2">
        <v>28.199307419269989</v>
      </c>
    </row>
    <row r="583" spans="1:8" x14ac:dyDescent="0.2">
      <c r="A583" s="16">
        <f>DATE(2021,6,21)</f>
        <v>44368</v>
      </c>
      <c r="B583" s="2">
        <v>47.586421045480321</v>
      </c>
      <c r="C583" s="2">
        <v>32.934073358775542</v>
      </c>
      <c r="D583" s="2">
        <v>11.637427944565371</v>
      </c>
      <c r="E583" s="2">
        <v>24.09752972674988</v>
      </c>
      <c r="F583" s="2">
        <v>26.281678953181409</v>
      </c>
      <c r="G583" s="2">
        <v>26.365046785575121</v>
      </c>
      <c r="H583" s="2">
        <v>28.263079857444474</v>
      </c>
    </row>
    <row r="584" spans="1:8" x14ac:dyDescent="0.2">
      <c r="A584" s="16">
        <f>DATE(2021,6,22)</f>
        <v>44369</v>
      </c>
      <c r="B584" s="2">
        <v>47.158573274568624</v>
      </c>
      <c r="C584" s="2">
        <v>32.422441816579358</v>
      </c>
      <c r="D584" s="2">
        <v>11.659851737576821</v>
      </c>
      <c r="E584" s="2">
        <v>24.152206520091244</v>
      </c>
      <c r="F584" s="2">
        <v>26.341111983143929</v>
      </c>
      <c r="G584" s="2">
        <v>26.424662656890611</v>
      </c>
      <c r="H584" s="2">
        <v>28.326884019065471</v>
      </c>
    </row>
    <row r="585" spans="1:8" x14ac:dyDescent="0.2">
      <c r="A585" s="16">
        <f>DATE(2021,6,23)</f>
        <v>44370</v>
      </c>
      <c r="B585" s="2">
        <v>46.535729510705814</v>
      </c>
      <c r="C585" s="2">
        <v>32.073336151106659</v>
      </c>
      <c r="D585" s="2">
        <v>11.682280034691429</v>
      </c>
      <c r="E585" s="2">
        <v>24.206907403772981</v>
      </c>
      <c r="F585" s="2">
        <v>26.400572984583228</v>
      </c>
      <c r="G585" s="2">
        <v>26.484306653484445</v>
      </c>
      <c r="H585" s="2">
        <v>28.39071991991371</v>
      </c>
    </row>
    <row r="586" spans="1:8" x14ac:dyDescent="0.2">
      <c r="A586" s="16">
        <f>DATE(2021,6,24)</f>
        <v>44371</v>
      </c>
      <c r="B586" s="2">
        <v>48.05106914271169</v>
      </c>
      <c r="C586" s="2">
        <v>33.1897914333519</v>
      </c>
      <c r="D586" s="2">
        <v>11.704712836813913</v>
      </c>
      <c r="E586" s="2">
        <v>24.261632388409168</v>
      </c>
      <c r="F586" s="2">
        <v>26.460061970663752</v>
      </c>
      <c r="G586" s="2">
        <v>26.54397878862542</v>
      </c>
      <c r="H586" s="2">
        <v>28.454587575777811</v>
      </c>
    </row>
    <row r="587" spans="1:8" x14ac:dyDescent="0.2">
      <c r="A587" s="16">
        <f>DATE(2021,6,25)</f>
        <v>44372</v>
      </c>
      <c r="B587" s="2">
        <v>45.705354422852082</v>
      </c>
      <c r="C587" s="2">
        <v>30.867689086475771</v>
      </c>
      <c r="D587" s="2">
        <v>11.727150144849174</v>
      </c>
      <c r="E587" s="2">
        <v>24.316381484618589</v>
      </c>
      <c r="F587" s="2">
        <v>26.519578954556167</v>
      </c>
      <c r="G587" s="2">
        <v>26.603679075588605</v>
      </c>
      <c r="H587" s="2">
        <v>28.518487002454229</v>
      </c>
    </row>
    <row r="588" spans="1:8" x14ac:dyDescent="0.2">
      <c r="A588" s="16">
        <f>DATE(2021,6,28)</f>
        <v>44375</v>
      </c>
      <c r="B588" s="2">
        <v>46.049616901918377</v>
      </c>
      <c r="C588" s="2">
        <v>31.04617548969091</v>
      </c>
      <c r="D588" s="2">
        <v>11.749591959702267</v>
      </c>
      <c r="E588" s="2">
        <v>24.37115470302469</v>
      </c>
      <c r="F588" s="2">
        <v>26.579123949437331</v>
      </c>
      <c r="G588" s="2">
        <v>26.663407527655302</v>
      </c>
      <c r="H588" s="2">
        <v>28.582418215747275</v>
      </c>
    </row>
    <row r="589" spans="1:8" x14ac:dyDescent="0.2">
      <c r="A589" s="16">
        <f>DATE(2021,6,29)</f>
        <v>44376</v>
      </c>
      <c r="B589" s="2">
        <v>45.622578316002226</v>
      </c>
      <c r="C589" s="2">
        <v>30.941557940721822</v>
      </c>
      <c r="D589" s="2">
        <v>11.772038282278441</v>
      </c>
      <c r="E589" s="2">
        <v>24.425952054255596</v>
      </c>
      <c r="F589" s="2">
        <v>26.638696968490283</v>
      </c>
      <c r="G589" s="2">
        <v>26.723164158113132</v>
      </c>
      <c r="H589" s="2">
        <v>28.646381231469121</v>
      </c>
    </row>
    <row r="590" spans="1:8" x14ac:dyDescent="0.2">
      <c r="A590" s="16">
        <f>DATE(2021,6,30)</f>
        <v>44377</v>
      </c>
      <c r="B590" s="2">
        <v>45.346952315537337</v>
      </c>
      <c r="C590" s="2">
        <v>30.400853970438014</v>
      </c>
      <c r="D590" s="2">
        <v>11.794489113483131</v>
      </c>
      <c r="E590" s="2">
        <v>24.480773548944114</v>
      </c>
      <c r="F590" s="2">
        <v>26.698298024904265</v>
      </c>
      <c r="G590" s="2">
        <v>26.782948980255931</v>
      </c>
      <c r="H590" s="2">
        <v>28.710376065439824</v>
      </c>
    </row>
    <row r="591" spans="1:8" x14ac:dyDescent="0.2">
      <c r="A591" s="16">
        <f>DATE(2021,7,1)</f>
        <v>44378</v>
      </c>
      <c r="B591" s="2">
        <v>45.267448130626043</v>
      </c>
      <c r="C591" s="2">
        <v>29.233154291602471</v>
      </c>
      <c r="D591" s="2">
        <v>11.816944454221945</v>
      </c>
      <c r="E591" s="2">
        <v>24.557592608987267</v>
      </c>
      <c r="F591" s="2">
        <v>26.78029265333133</v>
      </c>
      <c r="G591" s="2">
        <v>26.865142497341953</v>
      </c>
      <c r="H591" s="2">
        <v>28.797124047511247</v>
      </c>
    </row>
    <row r="592" spans="1:8" x14ac:dyDescent="0.2">
      <c r="A592" s="16">
        <f>DATE(2021,7,2)</f>
        <v>44379</v>
      </c>
      <c r="B592" s="2">
        <v>46.692577708409843</v>
      </c>
      <c r="C592" s="2">
        <v>31.244118926489971</v>
      </c>
      <c r="D592" s="2">
        <v>11.839404305400691</v>
      </c>
      <c r="E592" s="2">
        <v>24.634459075290984</v>
      </c>
      <c r="F592" s="2">
        <v>26.862340345763162</v>
      </c>
      <c r="G592" s="2">
        <v>26.947389300570212</v>
      </c>
      <c r="H592" s="2">
        <v>28.883930495827759</v>
      </c>
    </row>
    <row r="593" spans="1:8" x14ac:dyDescent="0.2">
      <c r="A593" s="16">
        <f>DATE(2021,7,5)</f>
        <v>44382</v>
      </c>
      <c r="B593" s="2">
        <v>45.856253351740932</v>
      </c>
      <c r="C593" s="2">
        <v>30.522604404159125</v>
      </c>
      <c r="D593" s="2">
        <v>11.861868667925357</v>
      </c>
      <c r="E593" s="2">
        <v>24.711372977110415</v>
      </c>
      <c r="F593" s="2">
        <v>26.94444113654091</v>
      </c>
      <c r="G593" s="2">
        <v>27.029689424486161</v>
      </c>
      <c r="H593" s="2">
        <v>28.970795449794348</v>
      </c>
    </row>
    <row r="594" spans="1:8" x14ac:dyDescent="0.2">
      <c r="A594" s="16">
        <f>DATE(2021,7,6)</f>
        <v>44383</v>
      </c>
      <c r="B594" s="2">
        <v>43.485833862147395</v>
      </c>
      <c r="C594" s="2">
        <v>28.645627977815625</v>
      </c>
      <c r="D594" s="2">
        <v>11.884337542702085</v>
      </c>
      <c r="E594" s="2">
        <v>24.788334343718741</v>
      </c>
      <c r="F594" s="2">
        <v>27.026595060027891</v>
      </c>
      <c r="G594" s="2">
        <v>27.112042903657606</v>
      </c>
      <c r="H594" s="2">
        <v>29.057718948842503</v>
      </c>
    </row>
    <row r="595" spans="1:8" x14ac:dyDescent="0.2">
      <c r="A595" s="16">
        <f>DATE(2021,7,7)</f>
        <v>44384</v>
      </c>
      <c r="B595" s="2">
        <v>44.944059106249483</v>
      </c>
      <c r="C595" s="2">
        <v>30.624064812900787</v>
      </c>
      <c r="D595" s="2">
        <v>11.906810930637235</v>
      </c>
      <c r="E595" s="2">
        <v>24.865343204407299</v>
      </c>
      <c r="F595" s="2">
        <v>27.108802150609758</v>
      </c>
      <c r="G595" s="2">
        <v>27.194449772674911</v>
      </c>
      <c r="H595" s="2">
        <v>29.144701032430387</v>
      </c>
    </row>
    <row r="596" spans="1:8" x14ac:dyDescent="0.2">
      <c r="A596" s="16">
        <f>DATE(2021,7,8)</f>
        <v>44385</v>
      </c>
      <c r="B596" s="2">
        <v>43.518440499272714</v>
      </c>
      <c r="C596" s="2">
        <v>28.987966873680371</v>
      </c>
      <c r="D596" s="2">
        <v>11.929288832637308</v>
      </c>
      <c r="E596" s="2">
        <v>24.942399588485411</v>
      </c>
      <c r="F596" s="2">
        <v>27.191062442694335</v>
      </c>
      <c r="G596" s="2">
        <v>27.276910066150716</v>
      </c>
      <c r="H596" s="2">
        <v>29.231741740042679</v>
      </c>
    </row>
    <row r="597" spans="1:8" x14ac:dyDescent="0.2">
      <c r="A597" s="16">
        <f>DATE(2021,7,9)</f>
        <v>44386</v>
      </c>
      <c r="B597" s="2">
        <v>43.511506135680357</v>
      </c>
      <c r="C597" s="2">
        <v>28.987966873680371</v>
      </c>
      <c r="D597" s="2">
        <v>11.951771249609044</v>
      </c>
      <c r="E597" s="2">
        <v>25.019503525280506</v>
      </c>
      <c r="F597" s="2">
        <v>27.273375970711754</v>
      </c>
      <c r="G597" s="2">
        <v>27.359423818720138</v>
      </c>
      <c r="H597" s="2">
        <v>29.318841111190697</v>
      </c>
    </row>
    <row r="598" spans="1:8" x14ac:dyDescent="0.2">
      <c r="A598" s="16">
        <f>DATE(2021,7,12)</f>
        <v>44389</v>
      </c>
      <c r="B598" s="2">
        <v>45.462641142532554</v>
      </c>
      <c r="C598" s="2">
        <v>31.215509271399821</v>
      </c>
      <c r="D598" s="2">
        <v>11.974258182459319</v>
      </c>
      <c r="E598" s="2">
        <v>25.096655044138139</v>
      </c>
      <c r="F598" s="2">
        <v>27.355742769114411</v>
      </c>
      <c r="G598" s="2">
        <v>27.441991065040796</v>
      </c>
      <c r="H598" s="2">
        <v>29.40599918541238</v>
      </c>
    </row>
    <row r="599" spans="1:8" x14ac:dyDescent="0.2">
      <c r="A599" s="16">
        <f>DATE(2021,7,13)</f>
        <v>44390</v>
      </c>
      <c r="B599" s="2">
        <v>46.170846887035317</v>
      </c>
      <c r="C599" s="2">
        <v>31.805709384727798</v>
      </c>
      <c r="D599" s="2">
        <v>11.996749632095183</v>
      </c>
      <c r="E599" s="2">
        <v>25.173854174421951</v>
      </c>
      <c r="F599" s="2">
        <v>27.438162872376989</v>
      </c>
      <c r="G599" s="2">
        <v>27.524611839792708</v>
      </c>
      <c r="H599" s="2">
        <v>29.493216002272305</v>
      </c>
    </row>
    <row r="600" spans="1:8" x14ac:dyDescent="0.2">
      <c r="A600" s="16">
        <f>DATE(2021,7,14)</f>
        <v>44391</v>
      </c>
      <c r="B600" s="2">
        <v>46.641243715930813</v>
      </c>
      <c r="C600" s="2">
        <v>32.051256737203481</v>
      </c>
      <c r="D600" s="2">
        <v>12.019245599423911</v>
      </c>
      <c r="E600" s="2">
        <v>25.251100945513681</v>
      </c>
      <c r="F600" s="2">
        <v>27.520636314996526</v>
      </c>
      <c r="G600" s="2">
        <v>27.60728617767845</v>
      </c>
      <c r="H600" s="2">
        <v>29.580491601361736</v>
      </c>
    </row>
    <row r="601" spans="1:8" x14ac:dyDescent="0.2">
      <c r="A601" s="16">
        <f>DATE(2021,7,15)</f>
        <v>44392</v>
      </c>
      <c r="B601" s="2">
        <v>45.486702082465634</v>
      </c>
      <c r="C601" s="2">
        <v>31.085984251320632</v>
      </c>
      <c r="D601" s="2">
        <v>12.041746085352933</v>
      </c>
      <c r="E601" s="2">
        <v>25.328395386813259</v>
      </c>
      <c r="F601" s="2">
        <v>27.603163131492337</v>
      </c>
      <c r="G601" s="2">
        <v>27.690014113423022</v>
      </c>
      <c r="H601" s="2">
        <v>29.667826022298605</v>
      </c>
    </row>
    <row r="602" spans="1:8" x14ac:dyDescent="0.2">
      <c r="A602" s="16">
        <f>DATE(2021,7,16)</f>
        <v>44393</v>
      </c>
      <c r="B602" s="2">
        <v>44.670980279422757</v>
      </c>
      <c r="C602" s="2">
        <v>29.53557130354918</v>
      </c>
      <c r="D602" s="2">
        <v>12.064251090789879</v>
      </c>
      <c r="E602" s="2">
        <v>25.405737527738715</v>
      </c>
      <c r="F602" s="2">
        <v>27.685743356406078</v>
      </c>
      <c r="G602" s="2">
        <v>27.772795681773999</v>
      </c>
      <c r="H602" s="2">
        <v>29.755219304727554</v>
      </c>
    </row>
    <row r="603" spans="1:8" x14ac:dyDescent="0.2">
      <c r="A603" s="16">
        <f>DATE(2021,7,19)</f>
        <v>44396</v>
      </c>
      <c r="B603" s="2">
        <v>42.869312295836814</v>
      </c>
      <c r="C603" s="2">
        <v>27.925440071410957</v>
      </c>
      <c r="D603" s="2">
        <v>12.086760616642533</v>
      </c>
      <c r="E603" s="2">
        <v>25.483127397726246</v>
      </c>
      <c r="F603" s="2">
        <v>27.768377024301795</v>
      </c>
      <c r="G603" s="2">
        <v>27.85563091750145</v>
      </c>
      <c r="H603" s="2">
        <v>29.84267148831994</v>
      </c>
    </row>
    <row r="604" spans="1:8" x14ac:dyDescent="0.2">
      <c r="A604" s="16">
        <f>DATE(2021,7,20)</f>
        <v>44397</v>
      </c>
      <c r="B604" s="2">
        <v>42.942124872654411</v>
      </c>
      <c r="C604" s="2">
        <v>28.960807240649089</v>
      </c>
      <c r="D604" s="2">
        <v>12.109274663818882</v>
      </c>
      <c r="E604" s="2">
        <v>25.560565026230211</v>
      </c>
      <c r="F604" s="2">
        <v>27.851064169765881</v>
      </c>
      <c r="G604" s="2">
        <v>27.938519855397971</v>
      </c>
      <c r="H604" s="2">
        <v>29.930182612773869</v>
      </c>
    </row>
    <row r="605" spans="1:8" x14ac:dyDescent="0.2">
      <c r="A605" s="16">
        <f>DATE(2021,7,21)</f>
        <v>44398</v>
      </c>
      <c r="B605" s="2">
        <v>43.10746599461617</v>
      </c>
      <c r="C605" s="2">
        <v>29.50368110209898</v>
      </c>
      <c r="D605" s="2">
        <v>12.131793233227105</v>
      </c>
      <c r="E605" s="2">
        <v>25.638050442723138</v>
      </c>
      <c r="F605" s="2">
        <v>27.933804827407105</v>
      </c>
      <c r="G605" s="2">
        <v>28.02146253027875</v>
      </c>
      <c r="H605" s="2">
        <v>30.017752717814194</v>
      </c>
    </row>
    <row r="606" spans="1:8" x14ac:dyDescent="0.2">
      <c r="A606" s="16">
        <f>DATE(2021,7,22)</f>
        <v>44399</v>
      </c>
      <c r="B606" s="2">
        <v>43.912777456781463</v>
      </c>
      <c r="C606" s="2">
        <v>29.7272621629598</v>
      </c>
      <c r="D606" s="2">
        <v>12.154316325775527</v>
      </c>
      <c r="E606" s="2">
        <v>25.715583676695775</v>
      </c>
      <c r="F606" s="2">
        <v>28.01659903185665</v>
      </c>
      <c r="G606" s="2">
        <v>28.10445897698153</v>
      </c>
      <c r="H606" s="2">
        <v>30.105381843192536</v>
      </c>
    </row>
    <row r="607" spans="1:8" x14ac:dyDescent="0.2">
      <c r="A607" s="16">
        <f>DATE(2021,7,23)</f>
        <v>44400</v>
      </c>
      <c r="B607" s="2">
        <v>42.341720160538031</v>
      </c>
      <c r="C607" s="2">
        <v>28.60233299293802</v>
      </c>
      <c r="D607" s="2">
        <v>12.176843942372685</v>
      </c>
      <c r="E607" s="2">
        <v>25.793164757657031</v>
      </c>
      <c r="F607" s="2">
        <v>28.099446817768104</v>
      </c>
      <c r="G607" s="2">
        <v>28.187509230366636</v>
      </c>
      <c r="H607" s="2">
        <v>30.19307002868732</v>
      </c>
    </row>
    <row r="608" spans="1:8" x14ac:dyDescent="0.2">
      <c r="A608" s="16">
        <f>DATE(2021,7,26)</f>
        <v>44403</v>
      </c>
      <c r="B608" s="2">
        <v>42.394707704964496</v>
      </c>
      <c r="C608" s="2">
        <v>29.58040886508515</v>
      </c>
      <c r="D608" s="2">
        <v>12.199376083927294</v>
      </c>
      <c r="E608" s="2">
        <v>25.870793715134035</v>
      </c>
      <c r="F608" s="2">
        <v>28.182348219817491</v>
      </c>
      <c r="G608" s="2">
        <v>28.270613325316997</v>
      </c>
      <c r="H608" s="2">
        <v>30.280817314103771</v>
      </c>
    </row>
    <row r="609" spans="1:8" x14ac:dyDescent="0.2">
      <c r="A609" s="16">
        <f>DATE(2021,7,27)</f>
        <v>44404</v>
      </c>
      <c r="B609" s="2">
        <v>41.246727506354631</v>
      </c>
      <c r="C609" s="2">
        <v>28.149072551493727</v>
      </c>
      <c r="D609" s="2">
        <v>12.221912751348253</v>
      </c>
      <c r="E609" s="2">
        <v>25.948470578672158</v>
      </c>
      <c r="F609" s="2">
        <v>28.265303272703271</v>
      </c>
      <c r="G609" s="2">
        <v>28.353771296738149</v>
      </c>
      <c r="H609" s="2">
        <v>30.368623739273936</v>
      </c>
    </row>
    <row r="610" spans="1:8" x14ac:dyDescent="0.2">
      <c r="A610" s="16">
        <f>DATE(2021,7,28)</f>
        <v>44405</v>
      </c>
      <c r="B610" s="2">
        <v>42.652735690873847</v>
      </c>
      <c r="C610" s="2">
        <v>29.87013561305589</v>
      </c>
      <c r="D610" s="2">
        <v>12.244453945544652</v>
      </c>
      <c r="E610" s="2">
        <v>26.026195377834991</v>
      </c>
      <c r="F610" s="2">
        <v>28.348312011146337</v>
      </c>
      <c r="G610" s="2">
        <v>28.436983179558272</v>
      </c>
      <c r="H610" s="2">
        <v>30.456489344056735</v>
      </c>
    </row>
    <row r="611" spans="1:8" x14ac:dyDescent="0.2">
      <c r="A611" s="16">
        <f>DATE(2021,7,29)</f>
        <v>44406</v>
      </c>
      <c r="B611" s="2">
        <v>42.88726212995573</v>
      </c>
      <c r="C611" s="2">
        <v>29.242553725373991</v>
      </c>
      <c r="D611" s="2">
        <v>12.266999667425726</v>
      </c>
      <c r="E611" s="2">
        <v>26.103968142204369</v>
      </c>
      <c r="F611" s="2">
        <v>28.431374469890081</v>
      </c>
      <c r="G611" s="2">
        <v>28.520249008728179</v>
      </c>
      <c r="H611" s="2">
        <v>30.54441416833793</v>
      </c>
    </row>
    <row r="612" spans="1:8" x14ac:dyDescent="0.2">
      <c r="A612" s="16">
        <f>DATE(2021,7,30)</f>
        <v>44407</v>
      </c>
      <c r="B612" s="2">
        <v>38.693076870006294</v>
      </c>
      <c r="C612" s="2">
        <v>25.25803708148602</v>
      </c>
      <c r="D612" s="2">
        <v>12.289549917900944</v>
      </c>
      <c r="E612" s="2">
        <v>26.18178890138039</v>
      </c>
      <c r="F612" s="2">
        <v>28.514490683700355</v>
      </c>
      <c r="G612" s="2">
        <v>28.603568819221351</v>
      </c>
      <c r="H612" s="2">
        <v>30.632398252030146</v>
      </c>
    </row>
    <row r="613" spans="1:8" x14ac:dyDescent="0.2">
      <c r="A613" s="16">
        <f>DATE(2021,8,2)</f>
        <v>44410</v>
      </c>
      <c r="B613" s="2">
        <v>39.074706104889167</v>
      </c>
      <c r="C613" s="2">
        <v>25.993280536076188</v>
      </c>
      <c r="D613" s="2">
        <v>12.312104697879912</v>
      </c>
      <c r="E613" s="2">
        <v>26.25169884046614</v>
      </c>
      <c r="F613" s="2">
        <v>28.589554465590506</v>
      </c>
      <c r="G613" s="2">
        <v>28.678830796323275</v>
      </c>
      <c r="H613" s="2">
        <v>30.712201602674561</v>
      </c>
    </row>
    <row r="614" spans="1:8" x14ac:dyDescent="0.2">
      <c r="A614" s="16">
        <f>DATE(2021,8,3)</f>
        <v>44411</v>
      </c>
      <c r="B614" s="2">
        <v>39.225531151669735</v>
      </c>
      <c r="C614" s="2">
        <v>27.084211316547972</v>
      </c>
      <c r="D614" s="2">
        <v>12.334664008272433</v>
      </c>
      <c r="E614" s="2">
        <v>26.321647512554701</v>
      </c>
      <c r="F614" s="2">
        <v>28.664662091340752</v>
      </c>
      <c r="G614" s="2">
        <v>28.75413681858856</v>
      </c>
      <c r="H614" s="2">
        <v>30.792053705197219</v>
      </c>
    </row>
    <row r="615" spans="1:8" x14ac:dyDescent="0.2">
      <c r="A615" s="16">
        <f>DATE(2021,8,4)</f>
        <v>44412</v>
      </c>
      <c r="B615" s="2">
        <v>37.872461256838122</v>
      </c>
      <c r="C615" s="2">
        <v>25.25846900295037</v>
      </c>
      <c r="D615" s="2">
        <v>12.357227849988517</v>
      </c>
      <c r="E615" s="2">
        <v>26.391634939105746</v>
      </c>
      <c r="F615" s="2">
        <v>28.739813586559791</v>
      </c>
      <c r="G615" s="2">
        <v>28.82948691179352</v>
      </c>
      <c r="H615" s="2">
        <v>30.871954589380636</v>
      </c>
    </row>
    <row r="616" spans="1:8" x14ac:dyDescent="0.2">
      <c r="A616" s="16">
        <f>DATE(2021,8,5)</f>
        <v>44413</v>
      </c>
      <c r="B616" s="2">
        <v>38.749494655174793</v>
      </c>
      <c r="C616" s="2">
        <v>25.08540218572821</v>
      </c>
      <c r="D616" s="2">
        <v>12.379796223938323</v>
      </c>
      <c r="E616" s="2">
        <v>26.461661141590874</v>
      </c>
      <c r="F616" s="2">
        <v>28.815008976871258</v>
      </c>
      <c r="G616" s="2">
        <v>28.904881101729551</v>
      </c>
      <c r="H616" s="2">
        <v>30.951904285025545</v>
      </c>
    </row>
    <row r="617" spans="1:8" x14ac:dyDescent="0.2">
      <c r="A617" s="16">
        <f>DATE(2021,8,6)</f>
        <v>44414</v>
      </c>
      <c r="B617" s="2">
        <v>39.787766959365321</v>
      </c>
      <c r="C617" s="2">
        <v>26.296263159464296</v>
      </c>
      <c r="D617" s="2">
        <v>12.406631462598749</v>
      </c>
      <c r="E617" s="2">
        <v>26.531726141493571</v>
      </c>
      <c r="F617" s="2">
        <v>28.890248287913757</v>
      </c>
      <c r="G617" s="2">
        <v>28.98031941420318</v>
      </c>
      <c r="H617" s="2">
        <v>31.031902821950919</v>
      </c>
    </row>
    <row r="618" spans="1:8" x14ac:dyDescent="0.2">
      <c r="A618" s="16">
        <f>DATE(2021,8,9)</f>
        <v>44417</v>
      </c>
      <c r="B618" s="2">
        <v>39.324687977386176</v>
      </c>
      <c r="C618" s="2">
        <v>26.511216074882761</v>
      </c>
      <c r="D618" s="2">
        <v>12.43347310926184</v>
      </c>
      <c r="E618" s="2">
        <v>26.601829960309153</v>
      </c>
      <c r="F618" s="2">
        <v>28.965531545340831</v>
      </c>
      <c r="G618" s="2">
        <v>29.055801875035936</v>
      </c>
      <c r="H618" s="2">
        <v>31.111950229993823</v>
      </c>
    </row>
    <row r="619" spans="1:8" x14ac:dyDescent="0.2">
      <c r="A619" s="16">
        <f>DATE(2021,8,10)</f>
        <v>44418</v>
      </c>
      <c r="B619" s="2">
        <v>38.638122654221085</v>
      </c>
      <c r="C619" s="2">
        <v>25.671118542902558</v>
      </c>
      <c r="D619" s="2">
        <v>12.460321165457765</v>
      </c>
      <c r="E619" s="2">
        <v>26.671972619544949</v>
      </c>
      <c r="F619" s="2">
        <v>29.040858774821054</v>
      </c>
      <c r="G619" s="2">
        <v>29.13132851006457</v>
      </c>
      <c r="H619" s="2">
        <v>31.192046539009667</v>
      </c>
    </row>
    <row r="620" spans="1:8" x14ac:dyDescent="0.2">
      <c r="A620" s="16">
        <f>DATE(2021,8,11)</f>
        <v>44419</v>
      </c>
      <c r="B620" s="2">
        <v>39.053860795764493</v>
      </c>
      <c r="C620" s="2">
        <v>25.520840724846394</v>
      </c>
      <c r="D620" s="2">
        <v>12.487175632717085</v>
      </c>
      <c r="E620" s="2">
        <v>26.742154140720139</v>
      </c>
      <c r="F620" s="2">
        <v>29.11623000203798</v>
      </c>
      <c r="G620" s="2">
        <v>29.20689934514089</v>
      </c>
      <c r="H620" s="2">
        <v>31.27219177887206</v>
      </c>
    </row>
    <row r="621" spans="1:8" x14ac:dyDescent="0.2">
      <c r="A621" s="16">
        <f>DATE(2021,8,12)</f>
        <v>44420</v>
      </c>
      <c r="B621" s="2">
        <v>39.663117288093197</v>
      </c>
      <c r="C621" s="2">
        <v>24.127009591741565</v>
      </c>
      <c r="D621" s="2">
        <v>12.514036512570661</v>
      </c>
      <c r="E621" s="2">
        <v>26.81237454536587</v>
      </c>
      <c r="F621" s="2">
        <v>29.191645252690179</v>
      </c>
      <c r="G621" s="2">
        <v>29.282514406131877</v>
      </c>
      <c r="H621" s="2">
        <v>31.352385979472874</v>
      </c>
    </row>
    <row r="622" spans="1:8" x14ac:dyDescent="0.2">
      <c r="A622" s="16">
        <f>DATE(2021,8,13)</f>
        <v>44421</v>
      </c>
      <c r="B622" s="2">
        <v>40.451027754658362</v>
      </c>
      <c r="C622" s="2">
        <v>24.633766591697359</v>
      </c>
      <c r="D622" s="2">
        <v>12.540903806549798</v>
      </c>
      <c r="E622" s="2">
        <v>26.882633855025141</v>
      </c>
      <c r="F622" s="2">
        <v>29.267104552491173</v>
      </c>
      <c r="G622" s="2">
        <v>29.358173718919581</v>
      </c>
      <c r="H622" s="2">
        <v>31.432629170722205</v>
      </c>
    </row>
    <row r="623" spans="1:8" x14ac:dyDescent="0.2">
      <c r="A623" s="16">
        <f>DATE(2021,8,16)</f>
        <v>44424</v>
      </c>
      <c r="B623" s="2">
        <v>37.72175934690469</v>
      </c>
      <c r="C623" s="2">
        <v>22.56288827939963</v>
      </c>
      <c r="D623" s="2">
        <v>12.567777516186096</v>
      </c>
      <c r="E623" s="2">
        <v>26.952932091253047</v>
      </c>
      <c r="F623" s="2">
        <v>29.342607927169631</v>
      </c>
      <c r="G623" s="2">
        <v>29.433877309401346</v>
      </c>
      <c r="H623" s="2">
        <v>31.512921382548509</v>
      </c>
    </row>
    <row r="624" spans="1:8" x14ac:dyDescent="0.2">
      <c r="A624" s="16">
        <f>DATE(2021,8,17)</f>
        <v>44425</v>
      </c>
      <c r="B624" s="2">
        <v>35.945461072027292</v>
      </c>
      <c r="C624" s="2">
        <v>21.250443490789195</v>
      </c>
      <c r="D624" s="2">
        <v>12.594657643011574</v>
      </c>
      <c r="E624" s="2">
        <v>27.023269275616425</v>
      </c>
      <c r="F624" s="2">
        <v>29.418155402469061</v>
      </c>
      <c r="G624" s="2">
        <v>29.509625203489477</v>
      </c>
      <c r="H624" s="2">
        <v>31.59326264489841</v>
      </c>
    </row>
    <row r="625" spans="1:8" x14ac:dyDescent="0.2">
      <c r="A625" s="16">
        <f>DATE(2021,8,18)</f>
        <v>44426</v>
      </c>
      <c r="B625" s="2">
        <v>34.87820235401766</v>
      </c>
      <c r="C625" s="2">
        <v>19.953455320295401</v>
      </c>
      <c r="D625" s="2">
        <v>12.621544188558588</v>
      </c>
      <c r="E625" s="2">
        <v>27.093645429694192</v>
      </c>
      <c r="F625" s="2">
        <v>29.493747004148172</v>
      </c>
      <c r="G625" s="2">
        <v>29.58541742711154</v>
      </c>
      <c r="H625" s="2">
        <v>31.67365298773688</v>
      </c>
    </row>
    <row r="626" spans="1:8" x14ac:dyDescent="0.2">
      <c r="A626" s="16">
        <f>DATE(2021,8,19)</f>
        <v>44427</v>
      </c>
      <c r="B626" s="2">
        <v>35.654467593038078</v>
      </c>
      <c r="C626" s="2">
        <v>20.490343984310911</v>
      </c>
      <c r="D626" s="2">
        <v>12.648437154359883</v>
      </c>
      <c r="E626" s="2">
        <v>27.164060575077187</v>
      </c>
      <c r="F626" s="2">
        <v>29.569382757980645</v>
      </c>
      <c r="G626" s="2">
        <v>29.661254006210289</v>
      </c>
      <c r="H626" s="2">
        <v>31.754092441047209</v>
      </c>
    </row>
    <row r="627" spans="1:8" x14ac:dyDescent="0.2">
      <c r="A627" s="16">
        <f>DATE(2021,8,20)</f>
        <v>44428</v>
      </c>
      <c r="B627" s="2">
        <v>37.330750602464597</v>
      </c>
      <c r="C627" s="2">
        <v>21.403631636807454</v>
      </c>
      <c r="D627" s="2">
        <v>12.675336541948523</v>
      </c>
      <c r="E627" s="2">
        <v>27.234514733368201</v>
      </c>
      <c r="F627" s="2">
        <v>29.645062689755221</v>
      </c>
      <c r="G627" s="2">
        <v>29.73713496674366</v>
      </c>
      <c r="H627" s="2">
        <v>31.83458103483099</v>
      </c>
    </row>
    <row r="628" spans="1:8" x14ac:dyDescent="0.2">
      <c r="A628" s="16">
        <f>DATE(2021,8,23)</f>
        <v>44431</v>
      </c>
      <c r="B628" s="2">
        <v>36.320961610117713</v>
      </c>
      <c r="C628" s="2">
        <v>20.806037439363799</v>
      </c>
      <c r="D628" s="2">
        <v>12.702242352857995</v>
      </c>
      <c r="E628" s="2">
        <v>27.305007926182</v>
      </c>
      <c r="F628" s="2">
        <v>29.720786825275699</v>
      </c>
      <c r="G628" s="2">
        <v>29.813060334684739</v>
      </c>
      <c r="H628" s="2">
        <v>31.915118799108132</v>
      </c>
    </row>
    <row r="629" spans="1:8" x14ac:dyDescent="0.2">
      <c r="A629" s="16">
        <f>DATE(2021,8,24)</f>
        <v>44432</v>
      </c>
      <c r="B629" s="2">
        <v>39.489821525805532</v>
      </c>
      <c r="C629" s="2">
        <v>23.622864688260602</v>
      </c>
      <c r="D629" s="2">
        <v>12.729154588622137</v>
      </c>
      <c r="E629" s="2">
        <v>27.375540175145321</v>
      </c>
      <c r="F629" s="2">
        <v>29.796555190360952</v>
      </c>
      <c r="G629" s="2">
        <v>29.88903013602182</v>
      </c>
      <c r="H629" s="2">
        <v>31.995705763916881</v>
      </c>
    </row>
    <row r="630" spans="1:8" x14ac:dyDescent="0.2">
      <c r="A630" s="16">
        <f>DATE(2021,8,25)</f>
        <v>44433</v>
      </c>
      <c r="B630" s="2">
        <v>40.11306284577487</v>
      </c>
      <c r="C630" s="2">
        <v>24.247052907294165</v>
      </c>
      <c r="D630" s="2">
        <v>12.756073250775124</v>
      </c>
      <c r="E630" s="2">
        <v>27.446111501896951</v>
      </c>
      <c r="F630" s="2">
        <v>29.872367810845013</v>
      </c>
      <c r="G630" s="2">
        <v>29.96504439675849</v>
      </c>
      <c r="H630" s="2">
        <v>32.07634195931395</v>
      </c>
    </row>
    <row r="631" spans="1:8" x14ac:dyDescent="0.2">
      <c r="A631" s="16">
        <f>DATE(2021,8,26)</f>
        <v>44434</v>
      </c>
      <c r="B631" s="2">
        <v>38.344895121004988</v>
      </c>
      <c r="C631" s="2">
        <v>22.093883272195814</v>
      </c>
      <c r="D631" s="2">
        <v>12.782998340851526</v>
      </c>
      <c r="E631" s="2">
        <v>27.51672192808752</v>
      </c>
      <c r="F631" s="2">
        <v>29.948224712576831</v>
      </c>
      <c r="G631" s="2">
        <v>30.041103142913418</v>
      </c>
      <c r="H631" s="2">
        <v>32.157027415374209</v>
      </c>
    </row>
    <row r="632" spans="1:8" x14ac:dyDescent="0.2">
      <c r="A632" s="16">
        <f>DATE(2021,8,27)</f>
        <v>44435</v>
      </c>
      <c r="B632" s="2">
        <v>40.261382937264848</v>
      </c>
      <c r="C632" s="2">
        <v>24.102965963560163</v>
      </c>
      <c r="D632" s="2">
        <v>12.809929860386269</v>
      </c>
      <c r="E632" s="2">
        <v>27.587371475379776</v>
      </c>
      <c r="F632" s="2">
        <v>30.024125921420609</v>
      </c>
      <c r="G632" s="2">
        <v>30.11720640052058</v>
      </c>
      <c r="H632" s="2">
        <v>32.237762162191032</v>
      </c>
    </row>
    <row r="633" spans="1:8" x14ac:dyDescent="0.2">
      <c r="A633" s="16">
        <f>DATE(2021,8,30)</f>
        <v>44438</v>
      </c>
      <c r="B633" s="2">
        <v>39.501772836370378</v>
      </c>
      <c r="C633" s="2">
        <v>23.13871157827181</v>
      </c>
      <c r="D633" s="2">
        <v>12.836867810914644</v>
      </c>
      <c r="E633" s="2">
        <v>27.658060165448408</v>
      </c>
      <c r="F633" s="2">
        <v>30.100071463255595</v>
      </c>
      <c r="G633" s="2">
        <v>30.193354195629183</v>
      </c>
      <c r="H633" s="2">
        <v>32.318546229876155</v>
      </c>
    </row>
    <row r="634" spans="1:8" x14ac:dyDescent="0.2">
      <c r="A634" s="16">
        <f>DATE(2021,8,31)</f>
        <v>44439</v>
      </c>
      <c r="B634" s="2">
        <v>37.908287042967473</v>
      </c>
      <c r="C634" s="2">
        <v>22.152562888279316</v>
      </c>
      <c r="D634" s="2">
        <v>12.863812193972324</v>
      </c>
      <c r="E634" s="2">
        <v>27.728788019980133</v>
      </c>
      <c r="F634" s="2">
        <v>30.176061363976149</v>
      </c>
      <c r="G634" s="2">
        <v>30.269546554303648</v>
      </c>
      <c r="H634" s="2">
        <v>32.399379648559659</v>
      </c>
    </row>
    <row r="635" spans="1:8" x14ac:dyDescent="0.2">
      <c r="A635" s="16">
        <f>DATE(2021,9,1)</f>
        <v>44440</v>
      </c>
      <c r="B635" s="2">
        <v>38.395279200663147</v>
      </c>
      <c r="C635" s="2">
        <v>22.78457711289288</v>
      </c>
      <c r="D635" s="2">
        <v>12.890763011095331</v>
      </c>
      <c r="E635" s="2">
        <v>27.821254318291501</v>
      </c>
      <c r="F635" s="2">
        <v>30.27421132726089</v>
      </c>
      <c r="G635" s="2">
        <v>30.36791508777883</v>
      </c>
      <c r="H635" s="2">
        <v>32.502756449584247</v>
      </c>
    </row>
    <row r="636" spans="1:8" x14ac:dyDescent="0.2">
      <c r="A636" s="16">
        <f>DATE(2021,9,2)</f>
        <v>44441</v>
      </c>
      <c r="B636" s="2">
        <v>35.098156426788222</v>
      </c>
      <c r="C636" s="2">
        <v>19.98889344805983</v>
      </c>
      <c r="D636" s="2">
        <v>12.917720263820055</v>
      </c>
      <c r="E636" s="2">
        <v>27.913787555438319</v>
      </c>
      <c r="F636" s="2">
        <v>30.372435293516631</v>
      </c>
      <c r="G636" s="2">
        <v>30.466357900843018</v>
      </c>
      <c r="H636" s="2">
        <v>32.606213966719565</v>
      </c>
    </row>
    <row r="637" spans="1:8" x14ac:dyDescent="0.2">
      <c r="A637" s="16">
        <f>DATE(2021,9,3)</f>
        <v>44442</v>
      </c>
      <c r="B637" s="2">
        <v>35.354534378945736</v>
      </c>
      <c r="C637" s="2">
        <v>20.252324405927947</v>
      </c>
      <c r="D637" s="2">
        <v>12.944683953683246</v>
      </c>
      <c r="E637" s="2">
        <v>28.006387779879404</v>
      </c>
      <c r="F637" s="2">
        <v>30.47073331854002</v>
      </c>
      <c r="G637" s="2">
        <v>30.564875049585869</v>
      </c>
      <c r="H637" s="2">
        <v>32.709752262988403</v>
      </c>
    </row>
    <row r="638" spans="1:8" x14ac:dyDescent="0.2">
      <c r="A638" s="16">
        <f>DATE(2021,9,6)</f>
        <v>44445</v>
      </c>
      <c r="B638" s="2">
        <v>36.230100689703512</v>
      </c>
      <c r="C638" s="2">
        <v>21.214264926228775</v>
      </c>
      <c r="D638" s="2">
        <v>12.971654082222051</v>
      </c>
      <c r="E638" s="2">
        <v>28.099055040108656</v>
      </c>
      <c r="F638" s="2">
        <v>30.569105458169776</v>
      </c>
      <c r="G638" s="2">
        <v>30.663466590139411</v>
      </c>
      <c r="H638" s="2">
        <v>32.813371401462675</v>
      </c>
    </row>
    <row r="639" spans="1:8" x14ac:dyDescent="0.2">
      <c r="A639" s="16">
        <f>DATE(2021,9,8)</f>
        <v>44447</v>
      </c>
      <c r="B639" s="2">
        <v>30.158511248779639</v>
      </c>
      <c r="C639" s="2">
        <v>16.631999827231336</v>
      </c>
      <c r="D639" s="2">
        <v>12.998630650973952</v>
      </c>
      <c r="E639" s="2">
        <v>28.191789384655074</v>
      </c>
      <c r="F639" s="2">
        <v>30.667551768286728</v>
      </c>
      <c r="G639" s="2">
        <v>30.762132578678013</v>
      </c>
      <c r="H639" s="2">
        <v>32.917071445263609</v>
      </c>
    </row>
    <row r="640" spans="1:8" x14ac:dyDescent="0.2">
      <c r="A640" s="16">
        <f>DATE(2021,9,9)</f>
        <v>44448</v>
      </c>
      <c r="B640" s="2">
        <v>32.05233484877261</v>
      </c>
      <c r="C640" s="2">
        <v>18.635313281893474</v>
      </c>
      <c r="D640" s="2">
        <v>13.025613661476809</v>
      </c>
      <c r="E640" s="2">
        <v>28.284590862082815</v>
      </c>
      <c r="F640" s="2">
        <v>30.766072304813829</v>
      </c>
      <c r="G640" s="2">
        <v>30.860873071418514</v>
      </c>
      <c r="H640" s="2">
        <v>33.020852457561702</v>
      </c>
    </row>
    <row r="641" spans="1:8" x14ac:dyDescent="0.2">
      <c r="A641" s="16">
        <f>DATE(2021,9,10)</f>
        <v>44449</v>
      </c>
      <c r="B641" s="2">
        <v>31.66758849255902</v>
      </c>
      <c r="C641" s="2">
        <v>17.52987199698881</v>
      </c>
      <c r="D641" s="2">
        <v>13.05260311526888</v>
      </c>
      <c r="E641" s="2">
        <v>28.377459520991156</v>
      </c>
      <c r="F641" s="2">
        <v>30.864667123716231</v>
      </c>
      <c r="G641" s="2">
        <v>30.959688124620154</v>
      </c>
      <c r="H641" s="2">
        <v>33.124714501576769</v>
      </c>
    </row>
    <row r="642" spans="1:8" x14ac:dyDescent="0.2">
      <c r="A642" s="16">
        <f>DATE(2021,9,13)</f>
        <v>44452</v>
      </c>
      <c r="B642" s="2">
        <v>34.455311720752583</v>
      </c>
      <c r="C642" s="2">
        <v>19.70777427784267</v>
      </c>
      <c r="D642" s="2">
        <v>13.079599013888732</v>
      </c>
      <c r="E642" s="2">
        <v>28.470395410014593</v>
      </c>
      <c r="F642" s="2">
        <v>30.963336281001229</v>
      </c>
      <c r="G642" s="2">
        <v>31.058577794584696</v>
      </c>
      <c r="H642" s="2">
        <v>33.228657640577985</v>
      </c>
    </row>
    <row r="643" spans="1:8" x14ac:dyDescent="0.2">
      <c r="A643" s="16">
        <f>DATE(2021,9,14)</f>
        <v>44453</v>
      </c>
      <c r="B643" s="2">
        <v>34.285038088513573</v>
      </c>
      <c r="C643" s="2">
        <v>19.478269722613796</v>
      </c>
      <c r="D643" s="2">
        <v>13.106601358875336</v>
      </c>
      <c r="E643" s="2">
        <v>28.563398577822774</v>
      </c>
      <c r="F643" s="2">
        <v>31.062079832718336</v>
      </c>
      <c r="G643" s="2">
        <v>31.157542137656382</v>
      </c>
      <c r="H643" s="2">
        <v>33.332681937883883</v>
      </c>
    </row>
    <row r="644" spans="1:8" x14ac:dyDescent="0.2">
      <c r="A644" s="16">
        <f>DATE(2021,9,15)</f>
        <v>44454</v>
      </c>
      <c r="B644" s="2">
        <v>34.294962918393871</v>
      </c>
      <c r="C644" s="2">
        <v>18.328525636081405</v>
      </c>
      <c r="D644" s="2">
        <v>13.133610151768037</v>
      </c>
      <c r="E644" s="2">
        <v>28.656469073120672</v>
      </c>
      <c r="F644" s="2">
        <v>31.160897834959432</v>
      </c>
      <c r="G644" s="2">
        <v>31.25658121022208</v>
      </c>
      <c r="H644" s="2">
        <v>33.43678745686254</v>
      </c>
    </row>
    <row r="645" spans="1:8" x14ac:dyDescent="0.2">
      <c r="A645" s="16">
        <f>DATE(2021,9,16)</f>
        <v>44455</v>
      </c>
      <c r="B645" s="2">
        <v>34.435184123537013</v>
      </c>
      <c r="C645" s="2">
        <v>17.024266787604603</v>
      </c>
      <c r="D645" s="2">
        <v>13.160625394106518</v>
      </c>
      <c r="E645" s="2">
        <v>28.749606944648431</v>
      </c>
      <c r="F645" s="2">
        <v>31.259790343858597</v>
      </c>
      <c r="G645" s="2">
        <v>31.355695068711121</v>
      </c>
      <c r="H645" s="2">
        <v>33.540974260931435</v>
      </c>
    </row>
    <row r="646" spans="1:8" x14ac:dyDescent="0.2">
      <c r="A646" s="16">
        <f>DATE(2021,9,17)</f>
        <v>44456</v>
      </c>
      <c r="B646" s="2">
        <v>31.963461708890971</v>
      </c>
      <c r="C646" s="2">
        <v>14.602513988599265</v>
      </c>
      <c r="D646" s="2">
        <v>13.187647087430854</v>
      </c>
      <c r="E646" s="2">
        <v>28.842812241181527</v>
      </c>
      <c r="F646" s="2">
        <v>31.35875741559224</v>
      </c>
      <c r="G646" s="2">
        <v>31.454883769595529</v>
      </c>
      <c r="H646" s="2">
        <v>33.645242413557575</v>
      </c>
    </row>
    <row r="647" spans="1:8" x14ac:dyDescent="0.2">
      <c r="A647" s="16">
        <f>DATE(2021,9,20)</f>
        <v>44459</v>
      </c>
      <c r="B647" s="2">
        <v>29.583806955761194</v>
      </c>
      <c r="C647" s="2">
        <v>11.9332084874624</v>
      </c>
      <c r="D647" s="2">
        <v>13.214675233281479</v>
      </c>
      <c r="E647" s="2">
        <v>28.936085011530711</v>
      </c>
      <c r="F647" s="2">
        <v>31.457799106379159</v>
      </c>
      <c r="G647" s="2">
        <v>31.554147369389948</v>
      </c>
      <c r="H647" s="2">
        <v>33.749591978257513</v>
      </c>
    </row>
    <row r="648" spans="1:8" x14ac:dyDescent="0.2">
      <c r="A648" s="16">
        <f>DATE(2021,9,21)</f>
        <v>44460</v>
      </c>
      <c r="B648" s="2">
        <v>31.891349253004339</v>
      </c>
      <c r="C648" s="2">
        <v>13.379106724708635</v>
      </c>
      <c r="D648" s="2">
        <v>13.24170983319919</v>
      </c>
      <c r="E648" s="2">
        <v>29.029425304542109</v>
      </c>
      <c r="F648" s="2">
        <v>31.556915472480519</v>
      </c>
      <c r="G648" s="2">
        <v>31.653485924651669</v>
      </c>
      <c r="H648" s="2">
        <v>33.85402301859741</v>
      </c>
    </row>
    <row r="649" spans="1:8" x14ac:dyDescent="0.2">
      <c r="A649" s="16">
        <f>DATE(2021,9,22)</f>
        <v>44461</v>
      </c>
      <c r="B649" s="2">
        <v>32.944587961417042</v>
      </c>
      <c r="C649" s="2">
        <v>15.469349515990816</v>
      </c>
      <c r="D649" s="2">
        <v>13.268750888725167</v>
      </c>
      <c r="E649" s="2">
        <v>29.122833169097184</v>
      </c>
      <c r="F649" s="2">
        <v>31.656106570199903</v>
      </c>
      <c r="G649" s="2">
        <v>31.752899491980745</v>
      </c>
      <c r="H649" s="2">
        <v>33.958535598193059</v>
      </c>
    </row>
    <row r="650" spans="1:8" x14ac:dyDescent="0.2">
      <c r="A650" s="16">
        <f>DATE(2021,9,23)</f>
        <v>44462</v>
      </c>
      <c r="B650" s="2">
        <v>34.953143439193092</v>
      </c>
      <c r="C650" s="2">
        <v>17.302012856862213</v>
      </c>
      <c r="D650" s="2">
        <v>13.295798401400939</v>
      </c>
      <c r="E650" s="2">
        <v>29.216308654112776</v>
      </c>
      <c r="F650" s="2">
        <v>31.755372455883357</v>
      </c>
      <c r="G650" s="2">
        <v>31.852388128019914</v>
      </c>
      <c r="H650" s="2">
        <v>34.063129780709907</v>
      </c>
    </row>
    <row r="651" spans="1:8" x14ac:dyDescent="0.2">
      <c r="A651" s="16">
        <f>DATE(2021,9,24)</f>
        <v>44463</v>
      </c>
      <c r="B651" s="2">
        <v>34.560734452891161</v>
      </c>
      <c r="C651" s="2">
        <v>16.498135024820026</v>
      </c>
      <c r="D651" s="2">
        <v>13.327108933692067</v>
      </c>
      <c r="E651" s="2">
        <v>29.309851808541175</v>
      </c>
      <c r="F651" s="2">
        <v>31.85471318591939</v>
      </c>
      <c r="G651" s="2">
        <v>31.951951889454719</v>
      </c>
      <c r="H651" s="2">
        <v>34.167805629863146</v>
      </c>
    </row>
    <row r="652" spans="1:8" x14ac:dyDescent="0.2">
      <c r="A652" s="16">
        <f>DATE(2021,9,27)</f>
        <v>44466</v>
      </c>
      <c r="B652" s="2">
        <v>34.366952237433424</v>
      </c>
      <c r="C652" s="2">
        <v>16.807000007198656</v>
      </c>
      <c r="D652" s="2">
        <v>13.358428118991039</v>
      </c>
      <c r="E652" s="2">
        <v>29.403462681370062</v>
      </c>
      <c r="F652" s="2">
        <v>31.954128816739047</v>
      </c>
      <c r="G652" s="2">
        <v>32.05159083301352</v>
      </c>
      <c r="H652" s="2">
        <v>34.272563209417669</v>
      </c>
    </row>
    <row r="653" spans="1:8" x14ac:dyDescent="0.2">
      <c r="A653" s="16">
        <f>DATE(2021,9,28)</f>
        <v>44467</v>
      </c>
      <c r="B653" s="2">
        <v>31.137037554732981</v>
      </c>
      <c r="C653" s="2">
        <v>13.249653691540185</v>
      </c>
      <c r="D653" s="2">
        <v>13.389755959689211</v>
      </c>
      <c r="E653" s="2">
        <v>29.497141321622621</v>
      </c>
      <c r="F653" s="2">
        <v>32.053619404815926</v>
      </c>
      <c r="G653" s="2">
        <v>32.151305015467457</v>
      </c>
      <c r="H653" s="2">
        <v>34.3774025831882</v>
      </c>
    </row>
    <row r="654" spans="1:8" x14ac:dyDescent="0.2">
      <c r="A654" s="16">
        <f>DATE(2021,9,29)</f>
        <v>44468</v>
      </c>
      <c r="B654" s="2">
        <v>31.828095613721221</v>
      </c>
      <c r="C654" s="2">
        <v>14.260535027288167</v>
      </c>
      <c r="D654" s="2">
        <v>13.421092458178595</v>
      </c>
      <c r="E654" s="2">
        <v>29.590887778357502</v>
      </c>
      <c r="F654" s="2">
        <v>32.153185006666178</v>
      </c>
      <c r="G654" s="2">
        <v>32.251094493630596</v>
      </c>
      <c r="H654" s="2">
        <v>34.482323815039258</v>
      </c>
    </row>
    <row r="655" spans="1:8" x14ac:dyDescent="0.2">
      <c r="A655" s="16">
        <f>DATE(2021,9,30)</f>
        <v>44469</v>
      </c>
      <c r="B655" s="2">
        <v>31.641377935094251</v>
      </c>
      <c r="C655" s="2">
        <v>14.129179482907729</v>
      </c>
      <c r="D655" s="2">
        <v>13.452437616851864</v>
      </c>
      <c r="E655" s="2">
        <v>29.684702100668868</v>
      </c>
      <c r="F655" s="2">
        <v>32.252825678848595</v>
      </c>
      <c r="G655" s="2">
        <v>32.350959324359877</v>
      </c>
      <c r="H655" s="2">
        <v>34.587326968885243</v>
      </c>
    </row>
    <row r="656" spans="1:8" x14ac:dyDescent="0.2">
      <c r="A656" s="16">
        <f>DATE(2021,10,1)</f>
        <v>44470</v>
      </c>
      <c r="B656" s="2">
        <v>33.854724062463283</v>
      </c>
      <c r="C656" s="2">
        <v>16.104232933188943</v>
      </c>
      <c r="D656" s="2">
        <v>13.483791438102365</v>
      </c>
      <c r="E656" s="2">
        <v>29.779704929548199</v>
      </c>
      <c r="F656" s="2">
        <v>32.353684295029694</v>
      </c>
      <c r="G656" s="2">
        <v>32.452043230907336</v>
      </c>
      <c r="H656" s="2">
        <v>34.693575129705231</v>
      </c>
    </row>
    <row r="657" spans="1:8" x14ac:dyDescent="0.2">
      <c r="A657" s="16">
        <f>DATE(2021,10,4)</f>
        <v>44473</v>
      </c>
      <c r="B657" s="2">
        <v>31.47667360654205</v>
      </c>
      <c r="C657" s="2">
        <v>13.526535917869097</v>
      </c>
      <c r="D657" s="2">
        <v>13.515153924324096</v>
      </c>
      <c r="E657" s="2">
        <v>29.874777354435</v>
      </c>
      <c r="F657" s="2">
        <v>32.454619827982917</v>
      </c>
      <c r="G657" s="2">
        <v>32.553204340946287</v>
      </c>
      <c r="H657" s="2">
        <v>34.799907166711264</v>
      </c>
    </row>
    <row r="658" spans="1:8" x14ac:dyDescent="0.2">
      <c r="A658" s="16">
        <f>DATE(2021,10,5)</f>
        <v>44474</v>
      </c>
      <c r="B658" s="2">
        <v>31.169777883292316</v>
      </c>
      <c r="C658" s="2">
        <v>13.592918133399978</v>
      </c>
      <c r="D658" s="2">
        <v>13.546525077911697</v>
      </c>
      <c r="E658" s="2">
        <v>29.969919426313062</v>
      </c>
      <c r="F658" s="2">
        <v>32.555632336366557</v>
      </c>
      <c r="G658" s="2">
        <v>32.654442713441398</v>
      </c>
      <c r="H658" s="2">
        <v>34.906323146118282</v>
      </c>
    </row>
    <row r="659" spans="1:8" x14ac:dyDescent="0.2">
      <c r="A659" s="16">
        <f>DATE(2021,10,6)</f>
        <v>44475</v>
      </c>
      <c r="B659" s="2">
        <v>29.403499429577295</v>
      </c>
      <c r="C659" s="2">
        <v>13.697741359256854</v>
      </c>
      <c r="D659" s="2">
        <v>13.577904901260496</v>
      </c>
      <c r="E659" s="2">
        <v>30.065131196203509</v>
      </c>
      <c r="F659" s="2">
        <v>32.656721878883552</v>
      </c>
      <c r="G659" s="2">
        <v>32.755758407402389</v>
      </c>
      <c r="H659" s="2">
        <v>35.012823134193496</v>
      </c>
    </row>
    <row r="660" spans="1:8" x14ac:dyDescent="0.2">
      <c r="A660" s="16">
        <f>DATE(2021,10,7)</f>
        <v>44476</v>
      </c>
      <c r="B660" s="2">
        <v>29.488798082695912</v>
      </c>
      <c r="C660" s="2">
        <v>13.724335380846743</v>
      </c>
      <c r="D660" s="2">
        <v>13.609293396766486</v>
      </c>
      <c r="E660" s="2">
        <v>30.160412715164849</v>
      </c>
      <c r="F660" s="2">
        <v>32.757888514281696</v>
      </c>
      <c r="G660" s="2">
        <v>32.857151481884017</v>
      </c>
      <c r="H660" s="2">
        <v>35.119407197256415</v>
      </c>
    </row>
    <row r="661" spans="1:8" x14ac:dyDescent="0.2">
      <c r="A661" s="16">
        <f>DATE(2021,10,8)</f>
        <v>44477</v>
      </c>
      <c r="B661" s="2">
        <v>32.148758036482292</v>
      </c>
      <c r="C661" s="2">
        <v>16.035907071068568</v>
      </c>
      <c r="D661" s="2">
        <v>13.640690566826308</v>
      </c>
      <c r="E661" s="2">
        <v>30.255764034293019</v>
      </c>
      <c r="F661" s="2">
        <v>32.859132301353512</v>
      </c>
      <c r="G661" s="2">
        <v>32.958621995986178</v>
      </c>
      <c r="H661" s="2">
        <v>35.226075401678898</v>
      </c>
    </row>
    <row r="662" spans="1:8" x14ac:dyDescent="0.2">
      <c r="A662" s="16">
        <f>DATE(2021,10,11)</f>
        <v>44480</v>
      </c>
      <c r="B662" s="2">
        <v>32.356584888906383</v>
      </c>
      <c r="C662" s="2">
        <v>15.36465998011105</v>
      </c>
      <c r="D662" s="2">
        <v>13.672096413837265</v>
      </c>
      <c r="E662" s="2">
        <v>30.351185204721375</v>
      </c>
      <c r="F662" s="2">
        <v>32.9604532989364</v>
      </c>
      <c r="G662" s="2">
        <v>33.060170008853859</v>
      </c>
      <c r="H662" s="2">
        <v>35.332827813885253</v>
      </c>
    </row>
    <row r="663" spans="1:8" x14ac:dyDescent="0.2">
      <c r="A663" s="16">
        <f>DATE(2021,10,13)</f>
        <v>44482</v>
      </c>
      <c r="B663" s="2">
        <v>33.554139982178867</v>
      </c>
      <c r="C663" s="2">
        <v>16.676302628859151</v>
      </c>
      <c r="D663" s="2">
        <v>13.703510940197328</v>
      </c>
      <c r="E663" s="2">
        <v>30.446676277620721</v>
      </c>
      <c r="F663" s="2">
        <v>33.061851565912612</v>
      </c>
      <c r="G663" s="2">
        <v>33.161795579677268</v>
      </c>
      <c r="H663" s="2">
        <v>35.439664500352137</v>
      </c>
    </row>
    <row r="664" spans="1:8" x14ac:dyDescent="0.2">
      <c r="A664" s="16">
        <f>DATE(2021,10,14)</f>
        <v>44483</v>
      </c>
      <c r="B664" s="2">
        <v>33.039283715070987</v>
      </c>
      <c r="C664" s="2">
        <v>16.398186341203559</v>
      </c>
      <c r="D664" s="2">
        <v>13.734934148305133</v>
      </c>
      <c r="E664" s="2">
        <v>30.54223730419934</v>
      </c>
      <c r="F664" s="2">
        <v>33.16332716120931</v>
      </c>
      <c r="G664" s="2">
        <v>33.263498767691793</v>
      </c>
      <c r="H664" s="2">
        <v>35.546585527608762</v>
      </c>
    </row>
    <row r="665" spans="1:8" x14ac:dyDescent="0.2">
      <c r="A665" s="16">
        <f>DATE(2021,10,15)</f>
        <v>44484</v>
      </c>
      <c r="B665" s="2">
        <v>33.412634635629757</v>
      </c>
      <c r="C665" s="2">
        <v>17.90220886693632</v>
      </c>
      <c r="D665" s="2">
        <v>13.766366040559985</v>
      </c>
      <c r="E665" s="2">
        <v>30.637868335703033</v>
      </c>
      <c r="F665" s="2">
        <v>33.264880143798599</v>
      </c>
      <c r="G665" s="2">
        <v>33.365279632178058</v>
      </c>
      <c r="H665" s="2">
        <v>35.653590962236834</v>
      </c>
    </row>
    <row r="666" spans="1:8" x14ac:dyDescent="0.2">
      <c r="A666" s="16">
        <f>DATE(2021,10,18)</f>
        <v>44487</v>
      </c>
      <c r="B666" s="2">
        <v>32.929167709958193</v>
      </c>
      <c r="C666" s="2">
        <v>17.676159683422132</v>
      </c>
      <c r="D666" s="2">
        <v>13.797806619361831</v>
      </c>
      <c r="E666" s="2">
        <v>30.733569423415211</v>
      </c>
      <c r="F666" s="2">
        <v>33.366510572697614</v>
      </c>
      <c r="G666" s="2">
        <v>33.467138232462013</v>
      </c>
      <c r="H666" s="2">
        <v>35.760680870870651</v>
      </c>
    </row>
    <row r="667" spans="1:8" x14ac:dyDescent="0.2">
      <c r="A667" s="16">
        <f>DATE(2021,10,19)</f>
        <v>44488</v>
      </c>
      <c r="B667" s="2">
        <v>28.053166690948018</v>
      </c>
      <c r="C667" s="2">
        <v>13.814144193895705</v>
      </c>
      <c r="D667" s="2">
        <v>13.829255887111302</v>
      </c>
      <c r="E667" s="2">
        <v>30.829340618656676</v>
      </c>
      <c r="F667" s="2">
        <v>33.468218506968327</v>
      </c>
      <c r="G667" s="2">
        <v>33.569074627914787</v>
      </c>
      <c r="H667" s="2">
        <v>35.867855320196981</v>
      </c>
    </row>
    <row r="668" spans="1:8" x14ac:dyDescent="0.2">
      <c r="A668" s="16">
        <f>DATE(2021,10,20)</f>
        <v>44489</v>
      </c>
      <c r="B668" s="2">
        <v>27.419314492950029</v>
      </c>
      <c r="C668" s="2">
        <v>13.93104065306523</v>
      </c>
      <c r="D668" s="2">
        <v>13.860713846209682</v>
      </c>
      <c r="E668" s="2">
        <v>30.925181972786039</v>
      </c>
      <c r="F668" s="2">
        <v>33.570004005717948</v>
      </c>
      <c r="G668" s="2">
        <v>33.671088877953053</v>
      </c>
      <c r="H668" s="2">
        <v>35.975114376955439</v>
      </c>
    </row>
    <row r="669" spans="1:8" x14ac:dyDescent="0.2">
      <c r="A669" s="16">
        <f>DATE(2021,10,21)</f>
        <v>44490</v>
      </c>
      <c r="B669" s="2">
        <v>23.971127434991502</v>
      </c>
      <c r="C669" s="2">
        <v>10.793007808523013</v>
      </c>
      <c r="D669" s="2">
        <v>13.892180499058915</v>
      </c>
      <c r="E669" s="2">
        <v>31.02109353719942</v>
      </c>
      <c r="F669" s="2">
        <v>33.671867128098668</v>
      </c>
      <c r="G669" s="2">
        <v>33.773181042038701</v>
      </c>
      <c r="H669" s="2">
        <v>36.082458107938201</v>
      </c>
    </row>
    <row r="670" spans="1:8" x14ac:dyDescent="0.2">
      <c r="A670" s="16">
        <f>DATE(2021,10,22)</f>
        <v>44491</v>
      </c>
      <c r="B670" s="2">
        <v>21.944643232270408</v>
      </c>
      <c r="C670" s="2">
        <v>9.3133374263033808</v>
      </c>
      <c r="D670" s="2">
        <v>13.92365584806161</v>
      </c>
      <c r="E670" s="2">
        <v>31.117075363330592</v>
      </c>
      <c r="F670" s="2">
        <v>33.773807933307779</v>
      </c>
      <c r="G670" s="2">
        <v>33.8753511796791</v>
      </c>
      <c r="H670" s="2">
        <v>36.189886579990208</v>
      </c>
    </row>
    <row r="671" spans="1:8" x14ac:dyDescent="0.2">
      <c r="A671" s="16">
        <f>DATE(2021,10,25)</f>
        <v>44494</v>
      </c>
      <c r="B671" s="2">
        <v>25.52483650856934</v>
      </c>
      <c r="C671" s="2">
        <v>11.800351501801186</v>
      </c>
      <c r="D671" s="2">
        <v>13.95513989562105</v>
      </c>
      <c r="E671" s="2">
        <v>31.213127502650995</v>
      </c>
      <c r="F671" s="2">
        <v>33.875826480587733</v>
      </c>
      <c r="G671" s="2">
        <v>33.977599350427035</v>
      </c>
      <c r="H671" s="2">
        <v>36.297399860009108</v>
      </c>
    </row>
    <row r="672" spans="1:8" x14ac:dyDescent="0.2">
      <c r="A672" s="16">
        <f>DATE(2021,10,26)</f>
        <v>44495</v>
      </c>
      <c r="B672" s="2">
        <v>22.647807402431308</v>
      </c>
      <c r="C672" s="2">
        <v>9.4401886468414418</v>
      </c>
      <c r="D672" s="2">
        <v>13.986632644141173</v>
      </c>
      <c r="E672" s="2">
        <v>31.309250006669863</v>
      </c>
      <c r="F672" s="2">
        <v>33.977922829226223</v>
      </c>
      <c r="G672" s="2">
        <v>34.079925613880867</v>
      </c>
      <c r="H672" s="2">
        <v>36.404998014945477</v>
      </c>
    </row>
    <row r="673" spans="1:8" x14ac:dyDescent="0.2">
      <c r="A673" s="16">
        <f>DATE(2021,10,27)</f>
        <v>44496</v>
      </c>
      <c r="B673" s="2">
        <v>23.028697816231269</v>
      </c>
      <c r="C673" s="2">
        <v>9.3821569129544304</v>
      </c>
      <c r="D673" s="2">
        <v>14.01813409602657</v>
      </c>
      <c r="E673" s="2">
        <v>31.405442926934079</v>
      </c>
      <c r="F673" s="2">
        <v>34.080097038556055</v>
      </c>
      <c r="G673" s="2">
        <v>34.182330029684358</v>
      </c>
      <c r="H673" s="2">
        <v>36.512681111802657</v>
      </c>
    </row>
    <row r="674" spans="1:8" x14ac:dyDescent="0.2">
      <c r="A674" s="16">
        <f>DATE(2021,10,28)</f>
        <v>44497</v>
      </c>
      <c r="B674" s="2">
        <v>21.948421774380076</v>
      </c>
      <c r="C674" s="2">
        <v>8.7053359783380913</v>
      </c>
      <c r="D674" s="2">
        <v>14.049644253682558</v>
      </c>
      <c r="E674" s="2">
        <v>31.501706315028311</v>
      </c>
      <c r="F674" s="2">
        <v>34.182349167955351</v>
      </c>
      <c r="G674" s="2">
        <v>34.284812657526899</v>
      </c>
      <c r="H674" s="2">
        <v>36.620449217636917</v>
      </c>
    </row>
    <row r="675" spans="1:8" x14ac:dyDescent="0.2">
      <c r="A675" s="16">
        <f>DATE(2021,10,29)</f>
        <v>44498</v>
      </c>
      <c r="B675" s="2">
        <v>18.308288999084166</v>
      </c>
      <c r="C675" s="2">
        <v>6.4385195788971172</v>
      </c>
      <c r="D675" s="2">
        <v>14.087515641412462</v>
      </c>
      <c r="E675" s="2">
        <v>31.598040222575019</v>
      </c>
      <c r="F675" s="2">
        <v>34.284679276847484</v>
      </c>
      <c r="G675" s="2">
        <v>34.387373557143427</v>
      </c>
      <c r="H675" s="2">
        <v>36.728302399557442</v>
      </c>
    </row>
    <row r="676" spans="1:8" x14ac:dyDescent="0.2">
      <c r="A676" s="16">
        <f>DATE(2021,11,1)</f>
        <v>44501</v>
      </c>
      <c r="B676" s="2">
        <v>20.98129090408154</v>
      </c>
      <c r="C676" s="2">
        <v>8.5468619363038965</v>
      </c>
      <c r="D676" s="2">
        <v>14.125399604736222</v>
      </c>
      <c r="E676" s="2">
        <v>31.673583849882924</v>
      </c>
      <c r="F676" s="2">
        <v>34.365800049514618</v>
      </c>
      <c r="G676" s="2">
        <v>34.468709109397679</v>
      </c>
      <c r="H676" s="2">
        <v>36.81456539526404</v>
      </c>
    </row>
    <row r="677" spans="1:8" x14ac:dyDescent="0.2">
      <c r="A677" s="16">
        <f>DATE(2021,11,3)</f>
        <v>44503</v>
      </c>
      <c r="B677" s="2">
        <v>22.474508121948023</v>
      </c>
      <c r="C677" s="2">
        <v>8.6147558769599453</v>
      </c>
      <c r="D677" s="2">
        <v>14.163296147829717</v>
      </c>
      <c r="E677" s="2">
        <v>31.749170842879451</v>
      </c>
      <c r="F677" s="2">
        <v>34.446969826876852</v>
      </c>
      <c r="G677" s="2">
        <v>34.550093888539045</v>
      </c>
      <c r="H677" s="2">
        <v>36.900882814994823</v>
      </c>
    </row>
    <row r="678" spans="1:8" x14ac:dyDescent="0.2">
      <c r="A678" s="16">
        <f>DATE(2021,11,4)</f>
        <v>44504</v>
      </c>
      <c r="B678" s="2">
        <v>19.822917955572205</v>
      </c>
      <c r="C678" s="2">
        <v>6.3473841499219752</v>
      </c>
      <c r="D678" s="2">
        <v>14.20120527487021</v>
      </c>
      <c r="E678" s="2">
        <v>31.824801226458476</v>
      </c>
      <c r="F678" s="2">
        <v>34.528188638537642</v>
      </c>
      <c r="G678" s="2">
        <v>34.631527924361151</v>
      </c>
      <c r="H678" s="2">
        <v>36.987254693086236</v>
      </c>
    </row>
    <row r="679" spans="1:8" x14ac:dyDescent="0.2">
      <c r="A679" s="16">
        <f>DATE(2021,11,5)</f>
        <v>44505</v>
      </c>
      <c r="B679" s="2">
        <v>21.769071197408294</v>
      </c>
      <c r="C679" s="2">
        <v>7.7996069514674202</v>
      </c>
      <c r="D679" s="2">
        <v>14.23912699003631</v>
      </c>
      <c r="E679" s="2">
        <v>31.900475025528351</v>
      </c>
      <c r="F679" s="2">
        <v>34.609456514118399</v>
      </c>
      <c r="G679" s="2">
        <v>34.71301124667572</v>
      </c>
      <c r="H679" s="2">
        <v>37.073681063896572</v>
      </c>
    </row>
    <row r="680" spans="1:8" x14ac:dyDescent="0.2">
      <c r="A680" s="16">
        <f>DATE(2021,11,8)</f>
        <v>44508</v>
      </c>
      <c r="B680" s="2">
        <v>21.472371205102593</v>
      </c>
      <c r="C680" s="2">
        <v>7.7552835821509181</v>
      </c>
      <c r="D680" s="2">
        <v>14.277061297508054</v>
      </c>
      <c r="E680" s="2">
        <v>31.976192265011669</v>
      </c>
      <c r="F680" s="2">
        <v>34.690773483258418</v>
      </c>
      <c r="G680" s="2">
        <v>34.794543885312535</v>
      </c>
      <c r="H680" s="2">
        <v>37.160161961805692</v>
      </c>
    </row>
    <row r="681" spans="1:8" x14ac:dyDescent="0.2">
      <c r="A681" s="16">
        <f>DATE(2021,11,9)</f>
        <v>44509</v>
      </c>
      <c r="B681" s="2">
        <v>23.265398500214229</v>
      </c>
      <c r="C681" s="2">
        <v>8.5306340298580974</v>
      </c>
      <c r="D681" s="2">
        <v>14.315008201466849</v>
      </c>
      <c r="E681" s="2">
        <v>32.05195296984531</v>
      </c>
      <c r="F681" s="2">
        <v>34.772139575614887</v>
      </c>
      <c r="G681" s="2">
        <v>34.876125870119409</v>
      </c>
      <c r="H681" s="2">
        <v>37.246697421215224</v>
      </c>
    </row>
    <row r="682" spans="1:8" x14ac:dyDescent="0.2">
      <c r="A682" s="16">
        <f>DATE(2021,11,10)</f>
        <v>44510</v>
      </c>
      <c r="B682" s="2">
        <v>24.405596450084222</v>
      </c>
      <c r="C682" s="2">
        <v>8.9753383127707753</v>
      </c>
      <c r="D682" s="2">
        <v>14.352967706095487</v>
      </c>
      <c r="E682" s="2">
        <v>32.127757164980487</v>
      </c>
      <c r="F682" s="2">
        <v>34.853554820862939</v>
      </c>
      <c r="G682" s="2">
        <v>34.957757230962237</v>
      </c>
      <c r="H682" s="2">
        <v>37.333287476548428</v>
      </c>
    </row>
    <row r="683" spans="1:8" x14ac:dyDescent="0.2">
      <c r="A683" s="16">
        <f>DATE(2021,11,11)</f>
        <v>44511</v>
      </c>
      <c r="B683" s="2">
        <v>26.444496365193679</v>
      </c>
      <c r="C683" s="2">
        <v>10.648684336368097</v>
      </c>
      <c r="D683" s="2">
        <v>14.390939815578152</v>
      </c>
      <c r="E683" s="2">
        <v>32.203604875382723</v>
      </c>
      <c r="F683" s="2">
        <v>34.935019248695617</v>
      </c>
      <c r="G683" s="2">
        <v>35.039437997725003</v>
      </c>
      <c r="H683" s="2">
        <v>37.419932162250348</v>
      </c>
    </row>
    <row r="684" spans="1:8" x14ac:dyDescent="0.2">
      <c r="A684" s="16">
        <f>DATE(2021,11,12)</f>
        <v>44512</v>
      </c>
      <c r="B684" s="2">
        <v>25.36181035933398</v>
      </c>
      <c r="C684" s="2">
        <v>9.3527862533795183</v>
      </c>
      <c r="D684" s="2">
        <v>14.42892453410043</v>
      </c>
      <c r="E684" s="2">
        <v>32.279496126031852</v>
      </c>
      <c r="F684" s="2">
        <v>35.016532888823853</v>
      </c>
      <c r="G684" s="2">
        <v>35.121168200309683</v>
      </c>
      <c r="H684" s="2">
        <v>37.506631512787663</v>
      </c>
    </row>
    <row r="685" spans="1:8" x14ac:dyDescent="0.2">
      <c r="A685" s="16">
        <f>DATE(2021,11,16)</f>
        <v>44516</v>
      </c>
      <c r="B685" s="2">
        <v>23.113014892768312</v>
      </c>
      <c r="C685" s="2">
        <v>7.3670993080001024</v>
      </c>
      <c r="D685" s="2">
        <v>14.466921865849258</v>
      </c>
      <c r="E685" s="2">
        <v>32.355430941922151</v>
      </c>
      <c r="F685" s="2">
        <v>35.098095770976641</v>
      </c>
      <c r="G685" s="2">
        <v>35.202947868636514</v>
      </c>
      <c r="H685" s="2">
        <v>37.593385562648933</v>
      </c>
    </row>
    <row r="686" spans="1:8" x14ac:dyDescent="0.2">
      <c r="A686" s="16">
        <f>DATE(2021,11,17)</f>
        <v>44517</v>
      </c>
      <c r="B686" s="2">
        <v>20.478533711755077</v>
      </c>
      <c r="C686" s="2">
        <v>5.8705839886713074</v>
      </c>
      <c r="D686" s="2">
        <v>14.504931815013022</v>
      </c>
      <c r="E686" s="2">
        <v>32.431409348062125</v>
      </c>
      <c r="F686" s="2">
        <v>35.179707924900839</v>
      </c>
      <c r="G686" s="2">
        <v>35.284777032643703</v>
      </c>
      <c r="H686" s="2">
        <v>37.680194346344379</v>
      </c>
    </row>
    <row r="687" spans="1:8" x14ac:dyDescent="0.2">
      <c r="A687" s="16">
        <f>DATE(2021,11,18)</f>
        <v>44518</v>
      </c>
      <c r="B687" s="2">
        <v>20.537269987845619</v>
      </c>
      <c r="C687" s="2">
        <v>5.3333045385690392</v>
      </c>
      <c r="D687" s="2">
        <v>14.54295438578146</v>
      </c>
      <c r="E687" s="2">
        <v>32.507431369474695</v>
      </c>
      <c r="F687" s="2">
        <v>35.261369380361309</v>
      </c>
      <c r="G687" s="2">
        <v>35.366655722287632</v>
      </c>
      <c r="H687" s="2">
        <v>37.767057898406023</v>
      </c>
    </row>
    <row r="688" spans="1:8" x14ac:dyDescent="0.2">
      <c r="A688" s="16">
        <f>DATE(2021,11,19)</f>
        <v>44519</v>
      </c>
      <c r="B688" s="2">
        <v>21.790771428071775</v>
      </c>
      <c r="C688" s="2">
        <v>5.959611229546713</v>
      </c>
      <c r="D688" s="2">
        <v>14.580989582345705</v>
      </c>
      <c r="E688" s="2">
        <v>32.58349703119714</v>
      </c>
      <c r="F688" s="2">
        <v>35.343080167140869</v>
      </c>
      <c r="G688" s="2">
        <v>35.448583967542802</v>
      </c>
      <c r="H688" s="2">
        <v>37.853976253387664</v>
      </c>
    </row>
    <row r="689" spans="1:8" x14ac:dyDescent="0.2">
      <c r="A689" s="16">
        <f>DATE(2021,11,22)</f>
        <v>44522</v>
      </c>
      <c r="B689" s="2">
        <v>20.614969338397259</v>
      </c>
      <c r="C689" s="2">
        <v>5.0210561713864177</v>
      </c>
      <c r="D689" s="2">
        <v>14.619037408898272</v>
      </c>
      <c r="E689" s="2">
        <v>32.65960635828111</v>
      </c>
      <c r="F689" s="2">
        <v>35.424840315040406</v>
      </c>
      <c r="G689" s="2">
        <v>35.530561798401884</v>
      </c>
      <c r="H689" s="2">
        <v>37.940949445864973</v>
      </c>
    </row>
    <row r="690" spans="1:8" x14ac:dyDescent="0.2">
      <c r="A690" s="16">
        <f>DATE(2021,11,23)</f>
        <v>44523</v>
      </c>
      <c r="B690" s="2">
        <v>23.242188963624265</v>
      </c>
      <c r="C690" s="2">
        <v>6.5959755203368156</v>
      </c>
      <c r="D690" s="2">
        <v>14.657097869633096</v>
      </c>
      <c r="E690" s="2">
        <v>32.735759375792561</v>
      </c>
      <c r="F690" s="2">
        <v>35.506649853878635</v>
      </c>
      <c r="G690" s="2">
        <v>35.612589244875601</v>
      </c>
      <c r="H690" s="2">
        <v>38.027977510435228</v>
      </c>
    </row>
    <row r="691" spans="1:8" x14ac:dyDescent="0.2">
      <c r="A691" s="16">
        <f>DATE(2021,11,24)</f>
        <v>44524</v>
      </c>
      <c r="B691" s="2">
        <v>23.460007491645698</v>
      </c>
      <c r="C691" s="2">
        <v>7.4807666400314998</v>
      </c>
      <c r="D691" s="2">
        <v>14.695170968745487</v>
      </c>
      <c r="E691" s="2">
        <v>32.811956108812026</v>
      </c>
      <c r="F691" s="2">
        <v>35.588508813492538</v>
      </c>
      <c r="G691" s="2">
        <v>35.694666336993031</v>
      </c>
      <c r="H691" s="2">
        <v>38.115060481717848</v>
      </c>
    </row>
    <row r="692" spans="1:8" x14ac:dyDescent="0.2">
      <c r="A692" s="16">
        <f>DATE(2021,11,25)</f>
        <v>44525</v>
      </c>
      <c r="B692" s="2">
        <v>25.483877675011591</v>
      </c>
      <c r="C692" s="2">
        <v>8.8146429603485732</v>
      </c>
      <c r="D692" s="2">
        <v>14.733256710432151</v>
      </c>
      <c r="E692" s="2">
        <v>32.888196582434205</v>
      </c>
      <c r="F692" s="2">
        <v>35.670417223736891</v>
      </c>
      <c r="G692" s="2">
        <v>35.776793104801222</v>
      </c>
      <c r="H692" s="2">
        <v>38.202198394353793</v>
      </c>
    </row>
    <row r="693" spans="1:8" x14ac:dyDescent="0.2">
      <c r="A693" s="16">
        <f>DATE(2021,11,26)</f>
        <v>44526</v>
      </c>
      <c r="B693" s="2">
        <v>21.463948644757558</v>
      </c>
      <c r="C693" s="2">
        <v>5.125838261865745</v>
      </c>
      <c r="D693" s="2">
        <v>14.771355098891203</v>
      </c>
      <c r="E693" s="2">
        <v>32.964480821768397</v>
      </c>
      <c r="F693" s="2">
        <v>35.752375114484657</v>
      </c>
      <c r="G693" s="2">
        <v>35.858969578365539</v>
      </c>
      <c r="H693" s="2">
        <v>38.289391283006083</v>
      </c>
    </row>
    <row r="694" spans="1:8" x14ac:dyDescent="0.2">
      <c r="A694" s="16">
        <f>DATE(2021,11,29)</f>
        <v>44529</v>
      </c>
      <c r="B694" s="2">
        <v>22.226524584570505</v>
      </c>
      <c r="C694" s="2">
        <v>5.7323485523946394</v>
      </c>
      <c r="D694" s="2">
        <v>14.809466138322126</v>
      </c>
      <c r="E694" s="2">
        <v>33.040808851938166</v>
      </c>
      <c r="F694" s="2">
        <v>35.834382515626714</v>
      </c>
      <c r="G694" s="2">
        <v>35.941195787769466</v>
      </c>
      <c r="H694" s="2">
        <v>38.376639182359476</v>
      </c>
    </row>
    <row r="695" spans="1:8" x14ac:dyDescent="0.2">
      <c r="A695" s="16">
        <f>DATE(2021,11,30)</f>
        <v>44530</v>
      </c>
      <c r="B695" s="2">
        <v>20.772454329510825</v>
      </c>
      <c r="C695" s="2">
        <v>4.8082628632896585</v>
      </c>
      <c r="D695" s="2">
        <v>14.8475898329258</v>
      </c>
      <c r="E695" s="2">
        <v>33.117180698081604</v>
      </c>
      <c r="F695" s="2">
        <v>35.916439457072123</v>
      </c>
      <c r="G695" s="2">
        <v>36.023471763114756</v>
      </c>
      <c r="H695" s="2">
        <v>38.463942127120703</v>
      </c>
    </row>
    <row r="696" spans="1:8" x14ac:dyDescent="0.2">
      <c r="A696" s="16">
        <f>DATE(2021,12,1)</f>
        <v>44531</v>
      </c>
      <c r="B696" s="2">
        <v>19.878825602373951</v>
      </c>
      <c r="C696" s="2">
        <v>3.6349996246396898</v>
      </c>
      <c r="D696" s="2">
        <v>14.885726186904513</v>
      </c>
      <c r="E696" s="2">
        <v>33.18001034806737</v>
      </c>
      <c r="F696" s="2">
        <v>35.984673820489931</v>
      </c>
      <c r="G696" s="2">
        <v>36.091914446369742</v>
      </c>
      <c r="H696" s="2">
        <v>38.537167617266888</v>
      </c>
    </row>
    <row r="697" spans="1:8" x14ac:dyDescent="0.2">
      <c r="A697" s="16">
        <f>DATE(2021,12,2)</f>
        <v>44532</v>
      </c>
      <c r="B697" s="2">
        <v>24.08108863949645</v>
      </c>
      <c r="C697" s="2">
        <v>7.4314556061863657</v>
      </c>
      <c r="D697" s="2">
        <v>14.923875204461945</v>
      </c>
      <c r="E697" s="2">
        <v>33.242869652864762</v>
      </c>
      <c r="F697" s="2">
        <v>36.052942439722344</v>
      </c>
      <c r="G697" s="2">
        <v>36.160391567805348</v>
      </c>
      <c r="H697" s="2">
        <v>38.610431832097092</v>
      </c>
    </row>
    <row r="698" spans="1:8" x14ac:dyDescent="0.2">
      <c r="A698" s="16">
        <f>DATE(2021,12,3)</f>
        <v>44533</v>
      </c>
      <c r="B698" s="2">
        <v>26.094745500940153</v>
      </c>
      <c r="C698" s="2">
        <v>8.0520341958393757</v>
      </c>
      <c r="D698" s="2">
        <v>14.962036889803176</v>
      </c>
      <c r="E698" s="2">
        <v>33.305758626470471</v>
      </c>
      <c r="F698" s="2">
        <v>36.121245331966854</v>
      </c>
      <c r="G698" s="2">
        <v>36.2289031447498</v>
      </c>
      <c r="H698" s="2">
        <v>38.683734792090547</v>
      </c>
    </row>
    <row r="699" spans="1:8" x14ac:dyDescent="0.2">
      <c r="A699" s="16">
        <f>DATE(2021,12,6)</f>
        <v>44536</v>
      </c>
      <c r="B699" s="2">
        <v>26.97092397773806</v>
      </c>
      <c r="C699" s="2">
        <v>9.8919990662269317</v>
      </c>
      <c r="D699" s="2">
        <v>15.000211247134686</v>
      </c>
      <c r="E699" s="2">
        <v>33.368677282887816</v>
      </c>
      <c r="F699" s="2">
        <v>36.18958251442961</v>
      </c>
      <c r="G699" s="2">
        <v>36.297449194539993</v>
      </c>
      <c r="H699" s="2">
        <v>38.757076517737303</v>
      </c>
    </row>
    <row r="700" spans="1:8" x14ac:dyDescent="0.2">
      <c r="A700" s="16">
        <f>DATE(2021,12,7)</f>
        <v>44537</v>
      </c>
      <c r="B700" s="2">
        <v>26.894515804983676</v>
      </c>
      <c r="C700" s="2">
        <v>10.61063411212888</v>
      </c>
      <c r="D700" s="2">
        <v>15.038398280664333</v>
      </c>
      <c r="E700" s="2">
        <v>33.431625636126718</v>
      </c>
      <c r="F700" s="2">
        <v>36.257954004325391</v>
      </c>
      <c r="G700" s="2">
        <v>36.366029734521568</v>
      </c>
      <c r="H700" s="2">
        <v>38.830457029538245</v>
      </c>
    </row>
    <row r="701" spans="1:8" x14ac:dyDescent="0.2">
      <c r="A701" s="16">
        <f>DATE(2021,12,8)</f>
        <v>44538</v>
      </c>
      <c r="B701" s="2">
        <v>27.984252274891631</v>
      </c>
      <c r="C701" s="2">
        <v>11.163760966434566</v>
      </c>
      <c r="D701" s="2">
        <v>15.07659799460137</v>
      </c>
      <c r="E701" s="2">
        <v>33.494603700203676</v>
      </c>
      <c r="F701" s="2">
        <v>36.326359818877577</v>
      </c>
      <c r="G701" s="2">
        <v>36.434644782048878</v>
      </c>
      <c r="H701" s="2">
        <v>38.90387634800507</v>
      </c>
    </row>
    <row r="702" spans="1:8" x14ac:dyDescent="0.2">
      <c r="A702" s="16">
        <f>DATE(2021,12,9)</f>
        <v>44539</v>
      </c>
      <c r="B702" s="2">
        <v>26.283992762227172</v>
      </c>
      <c r="C702" s="2">
        <v>9.3082572071752523</v>
      </c>
      <c r="D702" s="2">
        <v>15.114810393156475</v>
      </c>
      <c r="E702" s="2">
        <v>33.55761148914187</v>
      </c>
      <c r="F702" s="2">
        <v>36.394799975318293</v>
      </c>
      <c r="G702" s="2">
        <v>36.50329435448505</v>
      </c>
      <c r="H702" s="2">
        <v>38.977334493660429</v>
      </c>
    </row>
    <row r="703" spans="1:8" x14ac:dyDescent="0.2">
      <c r="A703" s="16">
        <f>DATE(2021,12,10)</f>
        <v>44540</v>
      </c>
      <c r="B703" s="2">
        <v>28.080256797321024</v>
      </c>
      <c r="C703" s="2">
        <v>10.817000017482536</v>
      </c>
      <c r="D703" s="2">
        <v>15.159358953720425</v>
      </c>
      <c r="E703" s="2">
        <v>33.620649016971058</v>
      </c>
      <c r="F703" s="2">
        <v>36.463274490888239</v>
      </c>
      <c r="G703" s="2">
        <v>36.57197846920193</v>
      </c>
      <c r="H703" s="2">
        <v>39.050831487037719</v>
      </c>
    </row>
    <row r="704" spans="1:8" x14ac:dyDescent="0.2">
      <c r="A704" s="16">
        <f>DATE(2021,12,13)</f>
        <v>44543</v>
      </c>
      <c r="B704" s="2">
        <v>27.918388134448911</v>
      </c>
      <c r="C704" s="2">
        <v>10.431335285207011</v>
      </c>
      <c r="D704" s="2">
        <v>15.203924754240218</v>
      </c>
      <c r="E704" s="2">
        <v>33.683716297727614</v>
      </c>
      <c r="F704" s="2">
        <v>36.531783382836799</v>
      </c>
      <c r="G704" s="2">
        <v>36.64069714358007</v>
      </c>
      <c r="H704" s="2">
        <v>39.124367348681233</v>
      </c>
    </row>
    <row r="705" spans="1:8" x14ac:dyDescent="0.2">
      <c r="A705" s="16">
        <f>DATE(2021,12,14)</f>
        <v>44544</v>
      </c>
      <c r="B705" s="2">
        <v>25.983042789596954</v>
      </c>
      <c r="C705" s="2">
        <v>9.7902404259979647</v>
      </c>
      <c r="D705" s="2">
        <v>15.248507801387579</v>
      </c>
      <c r="E705" s="2">
        <v>33.746813345454576</v>
      </c>
      <c r="F705" s="2">
        <v>36.600326668421992</v>
      </c>
      <c r="G705" s="2">
        <v>36.709450395008787</v>
      </c>
      <c r="H705" s="2">
        <v>39.197942099146111</v>
      </c>
    </row>
    <row r="706" spans="1:8" x14ac:dyDescent="0.2">
      <c r="A706" s="16">
        <f>DATE(2021,12,15)</f>
        <v>44545</v>
      </c>
      <c r="B706" s="2">
        <v>26.112178160300981</v>
      </c>
      <c r="C706" s="2">
        <v>10.480553764452649</v>
      </c>
      <c r="D706" s="2">
        <v>15.29310810183684</v>
      </c>
      <c r="E706" s="2">
        <v>33.809940174201536</v>
      </c>
      <c r="F706" s="2">
        <v>36.668904364910503</v>
      </c>
      <c r="G706" s="2">
        <v>36.778238240886175</v>
      </c>
      <c r="H706" s="2">
        <v>39.271555758998389</v>
      </c>
    </row>
    <row r="707" spans="1:8" x14ac:dyDescent="0.2">
      <c r="A707" s="16">
        <f>DATE(2021,12,16)</f>
        <v>44546</v>
      </c>
      <c r="B707" s="2">
        <v>27.109241839043818</v>
      </c>
      <c r="C707" s="2">
        <v>11.401112094932243</v>
      </c>
      <c r="D707" s="2">
        <v>15.3377256622649</v>
      </c>
      <c r="E707" s="2">
        <v>33.87309679802479</v>
      </c>
      <c r="F707" s="2">
        <v>36.737516489577708</v>
      </c>
      <c r="G707" s="2">
        <v>36.847060698619053</v>
      </c>
      <c r="H707" s="2">
        <v>39.345208348814964</v>
      </c>
    </row>
    <row r="708" spans="1:8" x14ac:dyDescent="0.2">
      <c r="A708" s="16">
        <f>DATE(2021,12,17)</f>
        <v>44547</v>
      </c>
      <c r="B708" s="2">
        <v>26.305562819652195</v>
      </c>
      <c r="C708" s="2">
        <v>10.24338774515401</v>
      </c>
      <c r="D708" s="2">
        <v>15.382360489351219</v>
      </c>
      <c r="E708" s="2">
        <v>33.93628323098725</v>
      </c>
      <c r="F708" s="2">
        <v>36.806163059707629</v>
      </c>
      <c r="G708" s="2">
        <v>36.915917785623002</v>
      </c>
      <c r="H708" s="2">
        <v>39.418899889183635</v>
      </c>
    </row>
    <row r="709" spans="1:8" x14ac:dyDescent="0.2">
      <c r="A709" s="16">
        <f>DATE(2021,12,20)</f>
        <v>44550</v>
      </c>
      <c r="B709" s="2">
        <v>23.42417115092945</v>
      </c>
      <c r="C709" s="2">
        <v>8.0007075284939777</v>
      </c>
      <c r="D709" s="2">
        <v>15.427012589777878</v>
      </c>
      <c r="E709" s="2">
        <v>33.999499487158459</v>
      </c>
      <c r="F709" s="2">
        <v>36.874844092592987</v>
      </c>
      <c r="G709" s="2">
        <v>36.984809519322347</v>
      </c>
      <c r="H709" s="2">
        <v>39.492630400703057</v>
      </c>
    </row>
    <row r="710" spans="1:8" x14ac:dyDescent="0.2">
      <c r="A710" s="16">
        <f>DATE(2021,12,21)</f>
        <v>44551</v>
      </c>
      <c r="B710" s="2">
        <v>23.977488332695732</v>
      </c>
      <c r="C710" s="2">
        <v>8.4944348976089277</v>
      </c>
      <c r="D710" s="2">
        <v>15.471681970229524</v>
      </c>
      <c r="E710" s="2">
        <v>34.062745580614575</v>
      </c>
      <c r="F710" s="2">
        <v>36.943559605535192</v>
      </c>
      <c r="G710" s="2">
        <v>37.053735917150242</v>
      </c>
      <c r="H710" s="2">
        <v>39.566399903982813</v>
      </c>
    </row>
    <row r="711" spans="1:8" x14ac:dyDescent="0.2">
      <c r="A711" s="16">
        <f>DATE(2021,12,22)</f>
        <v>44552</v>
      </c>
      <c r="B711" s="2">
        <v>23.865912276395296</v>
      </c>
      <c r="C711" s="2">
        <v>8.2310039397408108</v>
      </c>
      <c r="D711" s="2">
        <v>15.516368637393407</v>
      </c>
      <c r="E711" s="2">
        <v>34.126021525438446</v>
      </c>
      <c r="F711" s="2">
        <v>37.012309615844323</v>
      </c>
      <c r="G711" s="2">
        <v>37.122696996548555</v>
      </c>
      <c r="H711" s="2">
        <v>39.640208419643351</v>
      </c>
    </row>
    <row r="712" spans="1:8" x14ac:dyDescent="0.2">
      <c r="A712" s="16">
        <f>DATE(2021,12,23)</f>
        <v>44553</v>
      </c>
      <c r="B712" s="2">
        <v>23.157491921958908</v>
      </c>
      <c r="C712" s="2">
        <v>7.8686012634731517</v>
      </c>
      <c r="D712" s="2">
        <v>15.561072597959337</v>
      </c>
      <c r="E712" s="2">
        <v>34.189327335719575</v>
      </c>
      <c r="F712" s="2">
        <v>37.081094140839177</v>
      </c>
      <c r="G712" s="2">
        <v>37.191692774967969</v>
      </c>
      <c r="H712" s="2">
        <v>39.714055968316075</v>
      </c>
    </row>
    <row r="713" spans="1:8" x14ac:dyDescent="0.2">
      <c r="A713" s="16">
        <f>DATE(2021,12,24)</f>
        <v>44554</v>
      </c>
      <c r="B713" s="2">
        <v>23.151366743362111</v>
      </c>
      <c r="C713" s="2">
        <v>7.8686012634731517</v>
      </c>
      <c r="D713" s="2">
        <v>15.605793858619732</v>
      </c>
      <c r="E713" s="2">
        <v>34.252663025553986</v>
      </c>
      <c r="F713" s="2">
        <v>37.149913197847127</v>
      </c>
      <c r="G713" s="2">
        <v>37.260723269867846</v>
      </c>
      <c r="H713" s="2">
        <v>39.787942570643175</v>
      </c>
    </row>
    <row r="714" spans="1:8" x14ac:dyDescent="0.2">
      <c r="A714" s="16">
        <f>DATE(2021,12,27)</f>
        <v>44557</v>
      </c>
      <c r="B714" s="2">
        <v>24.330679992278228</v>
      </c>
      <c r="C714" s="2">
        <v>8.5505024172176416</v>
      </c>
      <c r="D714" s="2">
        <v>15.650532426069621</v>
      </c>
      <c r="E714" s="2">
        <v>34.316028609044544</v>
      </c>
      <c r="F714" s="2">
        <v>37.218766804204442</v>
      </c>
      <c r="G714" s="2">
        <v>37.329788498716511</v>
      </c>
      <c r="H714" s="2">
        <v>39.861868247277933</v>
      </c>
    </row>
    <row r="715" spans="1:8" x14ac:dyDescent="0.2">
      <c r="A715" s="16">
        <f>DATE(2021,12,28)</f>
        <v>44558</v>
      </c>
      <c r="B715" s="2">
        <v>24.129822685402804</v>
      </c>
      <c r="C715" s="2">
        <v>7.8406806259570638</v>
      </c>
      <c r="D715" s="2">
        <v>15.695288307006573</v>
      </c>
      <c r="E715" s="2">
        <v>34.379424100300682</v>
      </c>
      <c r="F715" s="2">
        <v>37.287654977255947</v>
      </c>
      <c r="G715" s="2">
        <v>37.398888478990933</v>
      </c>
      <c r="H715" s="2">
        <v>39.935833018884438</v>
      </c>
    </row>
    <row r="716" spans="1:8" x14ac:dyDescent="0.2">
      <c r="A716" s="16">
        <f>DATE(2021,12,29)</f>
        <v>44559</v>
      </c>
      <c r="B716" s="2">
        <v>23.012918708817963</v>
      </c>
      <c r="C716" s="2">
        <v>7.0622655926219968</v>
      </c>
      <c r="D716" s="2">
        <v>15.740061508130786</v>
      </c>
      <c r="E716" s="2">
        <v>34.442849513438453</v>
      </c>
      <c r="F716" s="2">
        <v>37.356577734355213</v>
      </c>
      <c r="G716" s="2">
        <v>37.468023228176953</v>
      </c>
      <c r="H716" s="2">
        <v>40.00983690613775</v>
      </c>
    </row>
    <row r="717" spans="1:8" x14ac:dyDescent="0.2">
      <c r="A717" s="16">
        <f>DATE(2021,12,30)</f>
        <v>44560</v>
      </c>
      <c r="B717" s="2">
        <v>24.659420192212366</v>
      </c>
      <c r="C717" s="2">
        <v>7.7977661433218604</v>
      </c>
      <c r="D717" s="2">
        <v>15.784852036145036</v>
      </c>
      <c r="E717" s="2">
        <v>34.506304862580642</v>
      </c>
      <c r="F717" s="2">
        <v>37.42553509286455</v>
      </c>
      <c r="G717" s="2">
        <v>37.537192763769148</v>
      </c>
      <c r="H717" s="2">
        <v>40.083879929723842</v>
      </c>
    </row>
    <row r="718" spans="1:8" x14ac:dyDescent="0.2">
      <c r="A718" s="16">
        <f>DATE(2021,12,31)</f>
        <v>44561</v>
      </c>
      <c r="B718" s="2">
        <v>24.657094664899027</v>
      </c>
      <c r="C718" s="2">
        <v>7.7977661433218604</v>
      </c>
      <c r="D718" s="2">
        <v>15.829659897754709</v>
      </c>
      <c r="E718" s="2">
        <v>34.569790161856638</v>
      </c>
      <c r="F718" s="2">
        <v>37.494527070154952</v>
      </c>
      <c r="G718" s="2">
        <v>37.606397103270957</v>
      </c>
      <c r="H718" s="2">
        <v>40.157962110339618</v>
      </c>
    </row>
    <row r="719" spans="1:8" x14ac:dyDescent="0.2">
      <c r="A719" s="16">
        <f>DATE(2022,1,3)</f>
        <v>44564</v>
      </c>
      <c r="B719" s="2">
        <v>22.413375954631555</v>
      </c>
      <c r="C719" s="2">
        <v>6.8713460215405586</v>
      </c>
      <c r="D719" s="2">
        <v>15.87448509966778</v>
      </c>
      <c r="E719" s="2">
        <v>34.633540377736757</v>
      </c>
      <c r="F719" s="2">
        <v>37.56379374959824</v>
      </c>
      <c r="G719" s="2">
        <v>37.675876525785149</v>
      </c>
      <c r="H719" s="2">
        <v>40.232328191610783</v>
      </c>
    </row>
    <row r="720" spans="1:8" x14ac:dyDescent="0.2">
      <c r="A720" s="16">
        <f>DATE(2022,1,4)</f>
        <v>44565</v>
      </c>
      <c r="B720" s="2">
        <v>21.651197570925106</v>
      </c>
      <c r="C720" s="2">
        <v>6.4518165896921156</v>
      </c>
      <c r="D720" s="2">
        <v>15.919327648594782</v>
      </c>
      <c r="E720" s="2">
        <v>34.697320794228915</v>
      </c>
      <c r="F720" s="2">
        <v>37.633095324051432</v>
      </c>
      <c r="G720" s="2">
        <v>37.74539102944567</v>
      </c>
      <c r="H720" s="2">
        <v>40.30673373060494</v>
      </c>
    </row>
    <row r="721" spans="1:8" x14ac:dyDescent="0.2">
      <c r="A721" s="16">
        <f>DATE(2022,1,5)</f>
        <v>44566</v>
      </c>
      <c r="B721" s="2">
        <v>17.870695826269479</v>
      </c>
      <c r="C721" s="2">
        <v>3.8726284169358749</v>
      </c>
      <c r="D721" s="2">
        <v>15.96418755124891</v>
      </c>
      <c r="E721" s="2">
        <v>34.761131425640144</v>
      </c>
      <c r="F721" s="2">
        <v>37.702431811093831</v>
      </c>
      <c r="G721" s="2">
        <v>37.814940631965491</v>
      </c>
      <c r="H721" s="2">
        <v>40.381178748257859</v>
      </c>
    </row>
    <row r="722" spans="1:8" x14ac:dyDescent="0.2">
      <c r="A722" s="16">
        <f>DATE(2022,1,6)</f>
        <v>44567</v>
      </c>
      <c r="B722" s="2">
        <v>17.895038221853209</v>
      </c>
      <c r="C722" s="2">
        <v>4.4438034181442321</v>
      </c>
      <c r="D722" s="2">
        <v>16.009064814345919</v>
      </c>
      <c r="E722" s="2">
        <v>34.824972286284272</v>
      </c>
      <c r="F722" s="2">
        <v>37.771803228313615</v>
      </c>
      <c r="G722" s="2">
        <v>37.884525351066522</v>
      </c>
      <c r="H722" s="2">
        <v>40.455663265516442</v>
      </c>
    </row>
    <row r="723" spans="1:8" x14ac:dyDescent="0.2">
      <c r="A723" s="16">
        <f>DATE(2022,1,7)</f>
        <v>44568</v>
      </c>
      <c r="B723" s="2">
        <v>18.022815569042926</v>
      </c>
      <c r="C723" s="2">
        <v>5.6351045198524741</v>
      </c>
      <c r="D723" s="2">
        <v>16.053959444604171</v>
      </c>
      <c r="E723" s="2">
        <v>34.888843390481902</v>
      </c>
      <c r="F723" s="2">
        <v>37.841209593307859</v>
      </c>
      <c r="G723" s="2">
        <v>37.954145204479616</v>
      </c>
      <c r="H723" s="2">
        <v>40.530187303338685</v>
      </c>
    </row>
    <row r="724" spans="1:8" x14ac:dyDescent="0.2">
      <c r="A724" s="16">
        <f>DATE(2022,1,10)</f>
        <v>44571</v>
      </c>
      <c r="B724" s="2">
        <v>17.437183760388852</v>
      </c>
      <c r="C724" s="2">
        <v>4.8388573003468993</v>
      </c>
      <c r="D724" s="2">
        <v>16.098871448744625</v>
      </c>
      <c r="E724" s="2">
        <v>34.952744752560406</v>
      </c>
      <c r="F724" s="2">
        <v>37.910650923682446</v>
      </c>
      <c r="G724" s="2">
        <v>38.023800209944604</v>
      </c>
      <c r="H724" s="2">
        <v>40.604750882693708</v>
      </c>
    </row>
    <row r="725" spans="1:8" x14ac:dyDescent="0.2">
      <c r="A725" s="16">
        <f>DATE(2022,1,11)</f>
        <v>44572</v>
      </c>
      <c r="B725" s="2">
        <v>20.045830830870038</v>
      </c>
      <c r="C725" s="2">
        <v>6.7246881167093209</v>
      </c>
      <c r="D725" s="2">
        <v>16.143800833490829</v>
      </c>
      <c r="E725" s="2">
        <v>35.016676386853973</v>
      </c>
      <c r="F725" s="2">
        <v>37.980127237052173</v>
      </c>
      <c r="G725" s="2">
        <v>38.093490385210238</v>
      </c>
      <c r="H725" s="2">
        <v>40.679354024561754</v>
      </c>
    </row>
    <row r="726" spans="1:8" x14ac:dyDescent="0.2">
      <c r="A726" s="16">
        <f>DATE(2022,1,12)</f>
        <v>44573</v>
      </c>
      <c r="B726" s="2">
        <v>23.269954563558802</v>
      </c>
      <c r="C726" s="2">
        <v>8.6854881586674324</v>
      </c>
      <c r="D726" s="2">
        <v>16.188747605568967</v>
      </c>
      <c r="E726" s="2">
        <v>35.080638307703559</v>
      </c>
      <c r="F726" s="2">
        <v>38.049638551040687</v>
      </c>
      <c r="G726" s="2">
        <v>38.163215748034276</v>
      </c>
      <c r="H726" s="2">
        <v>40.75399674993421</v>
      </c>
    </row>
    <row r="727" spans="1:8" x14ac:dyDescent="0.2">
      <c r="A727" s="16">
        <f>DATE(2022,1,13)</f>
        <v>44574</v>
      </c>
      <c r="B727" s="2">
        <v>23.706383213619041</v>
      </c>
      <c r="C727" s="2">
        <v>8.5248956446891224</v>
      </c>
      <c r="D727" s="2">
        <v>16.233711771707782</v>
      </c>
      <c r="E727" s="2">
        <v>35.144630529456911</v>
      </c>
      <c r="F727" s="2">
        <v>38.119184883280518</v>
      </c>
      <c r="G727" s="2">
        <v>38.23297631618339</v>
      </c>
      <c r="H727" s="2">
        <v>40.828679079813583</v>
      </c>
    </row>
    <row r="728" spans="1:8" x14ac:dyDescent="0.2">
      <c r="A728" s="16">
        <f>DATE(2022,1,14)</f>
        <v>44575</v>
      </c>
      <c r="B728" s="2">
        <v>24.781874509409562</v>
      </c>
      <c r="C728" s="2">
        <v>9.9628753217558366</v>
      </c>
      <c r="D728" s="2">
        <v>16.27869333863865</v>
      </c>
      <c r="E728" s="2">
        <v>35.208653066468585</v>
      </c>
      <c r="F728" s="2">
        <v>38.188766251413078</v>
      </c>
      <c r="G728" s="2">
        <v>38.302772107433249</v>
      </c>
      <c r="H728" s="2">
        <v>40.903401035213548</v>
      </c>
    </row>
    <row r="729" spans="1:8" x14ac:dyDescent="0.2">
      <c r="A729" s="16">
        <f>DATE(2022,1,17)</f>
        <v>44578</v>
      </c>
      <c r="B729" s="2">
        <v>24.646927079520076</v>
      </c>
      <c r="C729" s="2">
        <v>9.3932326133614463</v>
      </c>
      <c r="D729" s="2">
        <v>16.32369231309556</v>
      </c>
      <c r="E729" s="2">
        <v>35.2727059330999</v>
      </c>
      <c r="F729" s="2">
        <v>38.258382673088633</v>
      </c>
      <c r="G729" s="2">
        <v>38.372603139568476</v>
      </c>
      <c r="H729" s="2">
        <v>40.978162637158903</v>
      </c>
    </row>
    <row r="730" spans="1:8" x14ac:dyDescent="0.2">
      <c r="A730" s="16">
        <f>DATE(2022,1,18)</f>
        <v>44579</v>
      </c>
      <c r="B730" s="2">
        <v>24.349351056501799</v>
      </c>
      <c r="C730" s="2">
        <v>9.6953616776652929</v>
      </c>
      <c r="D730" s="2">
        <v>16.368708701815081</v>
      </c>
      <c r="E730" s="2">
        <v>35.336789143719095</v>
      </c>
      <c r="F730" s="2">
        <v>38.328034165966457</v>
      </c>
      <c r="G730" s="2">
        <v>38.442469430382737</v>
      </c>
      <c r="H730" s="2">
        <v>41.052963906685648</v>
      </c>
    </row>
    <row r="731" spans="1:8" x14ac:dyDescent="0.2">
      <c r="A731" s="16">
        <f>DATE(2022,1,19)</f>
        <v>44580</v>
      </c>
      <c r="B731" s="2">
        <v>26.540402378145391</v>
      </c>
      <c r="C731" s="2">
        <v>11.079371739378653</v>
      </c>
      <c r="D731" s="2">
        <v>16.413742511536402</v>
      </c>
      <c r="E731" s="2">
        <v>35.40090271270109</v>
      </c>
      <c r="F731" s="2">
        <v>38.397720747714587</v>
      </c>
      <c r="G731" s="2">
        <v>38.512370997678637</v>
      </c>
      <c r="H731" s="2">
        <v>41.12780486484089</v>
      </c>
    </row>
    <row r="732" spans="1:8" x14ac:dyDescent="0.2">
      <c r="A732" s="16">
        <f>DATE(2022,1,20)</f>
        <v>44581</v>
      </c>
      <c r="B732" s="2">
        <v>27.981420127407187</v>
      </c>
      <c r="C732" s="2">
        <v>12.198788768807933</v>
      </c>
      <c r="D732" s="2">
        <v>16.45879374900132</v>
      </c>
      <c r="E732" s="2">
        <v>35.465046654427645</v>
      </c>
      <c r="F732" s="2">
        <v>38.467442436010032</v>
      </c>
      <c r="G732" s="2">
        <v>38.58230785926775</v>
      </c>
      <c r="H732" s="2">
        <v>41.202685532682914</v>
      </c>
    </row>
    <row r="733" spans="1:8" x14ac:dyDescent="0.2">
      <c r="A733" s="16">
        <f>DATE(2022,1,21)</f>
        <v>44582</v>
      </c>
      <c r="B733" s="2">
        <v>27.935194554987074</v>
      </c>
      <c r="C733" s="2">
        <v>12.033928459408182</v>
      </c>
      <c r="D733" s="2">
        <v>16.503862420954253</v>
      </c>
      <c r="E733" s="2">
        <v>35.529220983287345</v>
      </c>
      <c r="F733" s="2">
        <v>38.537199248538691</v>
      </c>
      <c r="G733" s="2">
        <v>38.652280032970673</v>
      </c>
      <c r="H733" s="2">
        <v>41.277605931281201</v>
      </c>
    </row>
    <row r="734" spans="1:8" x14ac:dyDescent="0.2">
      <c r="A734" s="16">
        <f>DATE(2022,1,24)</f>
        <v>44585</v>
      </c>
      <c r="B734" s="2">
        <v>26.856540401322636</v>
      </c>
      <c r="C734" s="2">
        <v>11.000844303624403</v>
      </c>
      <c r="D734" s="2">
        <v>16.548948534142195</v>
      </c>
      <c r="E734" s="2">
        <v>35.593425713675607</v>
      </c>
      <c r="F734" s="2">
        <v>38.606991202995353</v>
      </c>
      <c r="G734" s="2">
        <v>38.722287536617017</v>
      </c>
      <c r="H734" s="2">
        <v>41.352566081716397</v>
      </c>
    </row>
    <row r="735" spans="1:8" x14ac:dyDescent="0.2">
      <c r="A735" s="16">
        <f>DATE(2022,1,25)</f>
        <v>44586</v>
      </c>
      <c r="B735" s="2">
        <v>29.376627451333562</v>
      </c>
      <c r="C735" s="2">
        <v>13.331842175897002</v>
      </c>
      <c r="D735" s="2">
        <v>16.594052095314769</v>
      </c>
      <c r="E735" s="2">
        <v>35.657660859994664</v>
      </c>
      <c r="F735" s="2">
        <v>38.676818317083757</v>
      </c>
      <c r="G735" s="2">
        <v>38.79233038804535</v>
      </c>
      <c r="H735" s="2">
        <v>41.42756600508033</v>
      </c>
    </row>
    <row r="736" spans="1:8" x14ac:dyDescent="0.2">
      <c r="A736" s="16">
        <f>DATE(2022,1,26)</f>
        <v>44587</v>
      </c>
      <c r="B736" s="2">
        <v>31.207549231606691</v>
      </c>
      <c r="C736" s="2">
        <v>14.448060929721285</v>
      </c>
      <c r="D736" s="2">
        <v>16.639173111224228</v>
      </c>
      <c r="E736" s="2">
        <v>35.721926436653547</v>
      </c>
      <c r="F736" s="2">
        <v>38.746680608516535</v>
      </c>
      <c r="G736" s="2">
        <v>38.862408605103262</v>
      </c>
      <c r="H736" s="2">
        <v>41.502605722476019</v>
      </c>
    </row>
    <row r="737" spans="1:8" x14ac:dyDescent="0.2">
      <c r="A737" s="16">
        <f>DATE(2022,1,27)</f>
        <v>44588</v>
      </c>
      <c r="B737" s="2">
        <v>32.208204988090714</v>
      </c>
      <c r="C737" s="2">
        <v>15.808068498630744</v>
      </c>
      <c r="D737" s="2">
        <v>16.684311588625423</v>
      </c>
      <c r="E737" s="2">
        <v>35.786222458068131</v>
      </c>
      <c r="F737" s="2">
        <v>38.816578095015238</v>
      </c>
      <c r="G737" s="2">
        <v>38.932522205647359</v>
      </c>
      <c r="H737" s="2">
        <v>41.577685255017705</v>
      </c>
    </row>
    <row r="738" spans="1:8" x14ac:dyDescent="0.2">
      <c r="A738" s="16">
        <f>DATE(2022,1,28)</f>
        <v>44589</v>
      </c>
      <c r="B738" s="2">
        <v>31.690305481760419</v>
      </c>
      <c r="C738" s="2">
        <v>15.086605395521847</v>
      </c>
      <c r="D738" s="2">
        <v>16.72946753427582</v>
      </c>
      <c r="E738" s="2">
        <v>35.850548938661113</v>
      </c>
      <c r="F738" s="2">
        <v>38.886510794310382</v>
      </c>
      <c r="G738" s="2">
        <v>39.00267120754328</v>
      </c>
      <c r="H738" s="2">
        <v>41.652804623830789</v>
      </c>
    </row>
    <row r="739" spans="1:8" x14ac:dyDescent="0.2">
      <c r="A739" s="16">
        <f>DATE(2022,1,31)</f>
        <v>44592</v>
      </c>
      <c r="B739" s="2">
        <v>32.791919380124888</v>
      </c>
      <c r="C739" s="2">
        <v>15.326640607405031</v>
      </c>
      <c r="D739" s="2">
        <v>16.774640954935482</v>
      </c>
      <c r="E739" s="2">
        <v>35.914905892862016</v>
      </c>
      <c r="F739" s="2">
        <v>38.956478724141363</v>
      </c>
      <c r="G739" s="2">
        <v>39.072855628665671</v>
      </c>
      <c r="H739" s="2">
        <v>41.727963850051907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/>
  </sheetViews>
  <sheetFormatPr defaultRowHeight="12" x14ac:dyDescent="0.2"/>
  <cols>
    <col min="2" max="2" width="70.33203125" customWidth="1"/>
    <col min="3" max="4" width="21.1640625" customWidth="1"/>
  </cols>
  <sheetData>
    <row r="1" spans="1:4" x14ac:dyDescent="0.2">
      <c r="A1" s="13" t="s">
        <v>8</v>
      </c>
      <c r="B1" s="14"/>
      <c r="C1" s="14"/>
      <c r="D1" s="14"/>
    </row>
    <row r="2" spans="1:4" x14ac:dyDescent="0.2">
      <c r="A2" s="1"/>
      <c r="B2" s="1" t="s">
        <v>9</v>
      </c>
      <c r="C2" s="1" t="s">
        <v>10</v>
      </c>
      <c r="D2" s="1" t="s">
        <v>11</v>
      </c>
    </row>
    <row r="3" spans="1:4" x14ac:dyDescent="0.2">
      <c r="A3" s="6"/>
      <c r="B3" s="3" t="s">
        <v>1</v>
      </c>
      <c r="C3" s="4">
        <v>32.791919380124888</v>
      </c>
      <c r="D3" s="5">
        <v>6.5257615197062746</v>
      </c>
    </row>
    <row r="4" spans="1:4" x14ac:dyDescent="0.2">
      <c r="A4" s="7"/>
      <c r="B4" s="3" t="s">
        <v>2</v>
      </c>
      <c r="C4" s="4">
        <v>15.326640607404984</v>
      </c>
      <c r="D4" s="5">
        <v>6.9842583324715601</v>
      </c>
    </row>
    <row r="5" spans="1:4" x14ac:dyDescent="0.2">
      <c r="A5" s="8"/>
      <c r="B5" s="3" t="s">
        <v>3</v>
      </c>
      <c r="C5" s="4">
        <v>16.774640954935482</v>
      </c>
      <c r="D5" s="5">
        <v>0.81583685734278877</v>
      </c>
    </row>
    <row r="6" spans="1:4" x14ac:dyDescent="0.2">
      <c r="A6" s="9"/>
      <c r="B6" s="3" t="s">
        <v>4</v>
      </c>
      <c r="C6" s="4">
        <v>35.914905892862016</v>
      </c>
      <c r="D6" s="5">
        <v>0.99956738387378952</v>
      </c>
    </row>
    <row r="7" spans="1:4" x14ac:dyDescent="0.2">
      <c r="A7" s="10"/>
      <c r="B7" s="3" t="s">
        <v>5</v>
      </c>
      <c r="C7" s="4">
        <v>38.956478724141363</v>
      </c>
      <c r="D7" s="5">
        <v>1.0632798883991601</v>
      </c>
    </row>
    <row r="8" spans="1:4" x14ac:dyDescent="0.2">
      <c r="A8" s="11"/>
      <c r="B8" s="3" t="s">
        <v>6</v>
      </c>
      <c r="C8" s="4">
        <v>39.072855628665671</v>
      </c>
      <c r="D8" s="5">
        <v>1.0656906628361051</v>
      </c>
    </row>
    <row r="9" spans="1:4" x14ac:dyDescent="0.2">
      <c r="A9" s="12"/>
      <c r="B9" s="3" t="s">
        <v>7</v>
      </c>
      <c r="C9" s="4">
        <v>41.727963850051907</v>
      </c>
      <c r="D9" s="5">
        <v>1.1201659299785449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Gráfico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Denilson</cp:lastModifiedBy>
  <dcterms:created xsi:type="dcterms:W3CDTF">2022-02-17T18:18:51Z</dcterms:created>
  <dcterms:modified xsi:type="dcterms:W3CDTF">2022-02-17T20:32:08Z</dcterms:modified>
</cp:coreProperties>
</file>