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8E958163-CBA7-40B8-9F51-DFB42BC2516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719" i="1" l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<sst xmlns="http://schemas.openxmlformats.org/spreadsheetml/2006/main" count="19" uniqueCount="12">
  <si>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</si>
  <si>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VINCI MOSAICO INSTITUCIONAL FI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</si>
  <si>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</si>
  <si>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</si>
  <si>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</si>
  <si>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</si>
  <si>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</si>
  <si>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</si>
  <si>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- 28/03/2019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</si>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</sst>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9"/>
  <sheetViews>
    <sheetView tabSelected="1" workbookViewId="0">
      <selection sqref="A1:A1048576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DATE(2019,3,27)</f>
        <v>43551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DATE(2019,3,28)</f>
        <v>43552</v>
      </c>
      <c r="B3" s="2">
        <v>1.8246957691014698</v>
      </c>
      <c r="C3" s="2">
        <v>2.7045136523784929</v>
      </c>
      <c r="D3" s="2">
        <v>2.8569843010672891E-2</v>
      </c>
      <c r="E3" s="2">
        <v>5.5950507332935828E-2</v>
      </c>
      <c r="F3" s="2">
        <v>5.8955188308940087E-2</v>
      </c>
      <c r="G3" s="2">
        <v>5.9068844978238388E-2</v>
      </c>
      <c r="H3" s="2">
        <v>6.1636409327281427E-2</v>
      </c>
    </row>
    <row r="4" spans="1:8" x14ac:dyDescent="0.2">
      <c r="A4" s="16">
        <f>DATE(2019,3,29)</f>
        <v>43553</v>
      </c>
      <c r="B4" s="2">
        <v>3.0774624213609547</v>
      </c>
      <c r="C4" s="2">
        <v>3.8204788941432088</v>
      </c>
      <c r="D4" s="2">
        <v>5.714784838064535E-2</v>
      </c>
      <c r="E4" s="2">
        <v>0.11193231925858969</v>
      </c>
      <c r="F4" s="2">
        <v>0.11794513376015558</v>
      </c>
      <c r="G4" s="2">
        <v>0.11817258124093843</v>
      </c>
      <c r="H4" s="2">
        <v>0.12331080912411085</v>
      </c>
    </row>
    <row r="5" spans="1:8" x14ac:dyDescent="0.2">
      <c r="A5" s="16">
        <f>DATE(2019,4,1)</f>
        <v>43556</v>
      </c>
      <c r="B5" s="2">
        <v>3.9664275080439682</v>
      </c>
      <c r="C5" s="2">
        <v>4.5167534606989523</v>
      </c>
      <c r="D5" s="2">
        <v>8.5734018441874227E-2</v>
      </c>
      <c r="E5" s="2">
        <v>0.15604117014766938</v>
      </c>
      <c r="F5" s="2">
        <v>0.1650645012110985</v>
      </c>
      <c r="G5" s="2">
        <v>0.16540583319446522</v>
      </c>
      <c r="H5" s="2">
        <v>0.17311691008465857</v>
      </c>
    </row>
    <row r="6" spans="1:8" x14ac:dyDescent="0.2">
      <c r="A6" s="16">
        <f>DATE(2019,4,2)</f>
        <v>43557</v>
      </c>
      <c r="B6" s="2">
        <v>3.492935696105226</v>
      </c>
      <c r="C6" s="2">
        <v>3.7902406222185325</v>
      </c>
      <c r="D6" s="2">
        <v>0.11432835552702691</v>
      </c>
      <c r="E6" s="2">
        <v>0.20016945519096829</v>
      </c>
      <c r="F6" s="2">
        <v>0.21220604485423511</v>
      </c>
      <c r="G6" s="2">
        <v>0.21266136861599616</v>
      </c>
      <c r="H6" s="2">
        <v>0.2229477869707841</v>
      </c>
    </row>
    <row r="7" spans="1:8" x14ac:dyDescent="0.2">
      <c r="A7" s="16">
        <f>DATE(2019,4,3)</f>
        <v>43558</v>
      </c>
      <c r="B7" s="2">
        <v>2.8458224079142891</v>
      </c>
      <c r="C7" s="2">
        <v>2.8160873264754027</v>
      </c>
      <c r="D7" s="2">
        <v>0.14293086196939253</v>
      </c>
      <c r="E7" s="2">
        <v>0.2443171829510149</v>
      </c>
      <c r="F7" s="2">
        <v>0.2593697751264834</v>
      </c>
      <c r="G7" s="2">
        <v>0.25993919801823306</v>
      </c>
      <c r="H7" s="2">
        <v>0.27280345210713985</v>
      </c>
    </row>
    <row r="8" spans="1:8" x14ac:dyDescent="0.2">
      <c r="A8" s="16">
        <f>DATE(2019,4,4)</f>
        <v>43559</v>
      </c>
      <c r="B8" s="2">
        <v>4.2780329443403708</v>
      </c>
      <c r="C8" s="2">
        <v>4.7981467497393959</v>
      </c>
      <c r="D8" s="2">
        <v>0.17154154010294853</v>
      </c>
      <c r="E8" s="2">
        <v>0.28848436199420124</v>
      </c>
      <c r="F8" s="2">
        <v>0.30655570246973518</v>
      </c>
      <c r="G8" s="2">
        <v>0.30723933191896258</v>
      </c>
      <c r="H8" s="2">
        <v>0.32268391782461769</v>
      </c>
    </row>
    <row r="9" spans="1:8" x14ac:dyDescent="0.2">
      <c r="A9" s="16">
        <f>DATE(2019,4,5)</f>
        <v>43560</v>
      </c>
      <c r="B9" s="2">
        <v>4.9953493732891374</v>
      </c>
      <c r="C9" s="2">
        <v>5.6633051660765377</v>
      </c>
      <c r="D9" s="2">
        <v>0.2001603922623163</v>
      </c>
      <c r="E9" s="2">
        <v>0.33267100089067192</v>
      </c>
      <c r="F9" s="2">
        <v>0.35376383733078942</v>
      </c>
      <c r="G9" s="2">
        <v>0.35456178084087853</v>
      </c>
      <c r="H9" s="2">
        <v>0.37258919646019351</v>
      </c>
    </row>
    <row r="10" spans="1:8" x14ac:dyDescent="0.2">
      <c r="A10" s="16">
        <f>DATE(2019,4,8)</f>
        <v>43563</v>
      </c>
      <c r="B10" s="2">
        <v>4.700095087163203</v>
      </c>
      <c r="C10" s="2">
        <v>5.9474295836715152</v>
      </c>
      <c r="D10" s="2">
        <v>0.22878742078282777</v>
      </c>
      <c r="E10" s="2">
        <v>0.37687710821434628</v>
      </c>
      <c r="F10" s="2">
        <v>0.40099419016135229</v>
      </c>
      <c r="G10" s="2">
        <v>0.40190655531162628</v>
      </c>
      <c r="H10" s="2">
        <v>0.42251930035701601</v>
      </c>
    </row>
    <row r="11" spans="1:8" x14ac:dyDescent="0.2">
      <c r="A11" s="16">
        <f>DATE(2019,4,9)</f>
        <v>43564</v>
      </c>
      <c r="B11" s="2">
        <v>3.2479008788358632</v>
      </c>
      <c r="C11" s="2">
        <v>4.7750028834623759</v>
      </c>
      <c r="D11" s="2">
        <v>0.25742262800043658</v>
      </c>
      <c r="E11" s="2">
        <v>0.42110269254291838</v>
      </c>
      <c r="F11" s="2">
        <v>0.44824677141808161</v>
      </c>
      <c r="G11" s="2">
        <v>0.44927366586386958</v>
      </c>
      <c r="H11" s="2">
        <v>0.47247424186434023</v>
      </c>
    </row>
    <row r="12" spans="1:8" x14ac:dyDescent="0.2">
      <c r="A12" s="16">
        <f>DATE(2019,4,10)</f>
        <v>43565</v>
      </c>
      <c r="B12" s="2">
        <v>3.3421850838015299</v>
      </c>
      <c r="C12" s="2">
        <v>4.4068554591015774</v>
      </c>
      <c r="D12" s="2">
        <v>0.28606601625180694</v>
      </c>
      <c r="E12" s="2">
        <v>0.46534776245785725</v>
      </c>
      <c r="F12" s="2">
        <v>0.49552159156252001</v>
      </c>
      <c r="G12" s="2">
        <v>0.49666312303520138</v>
      </c>
      <c r="H12" s="2">
        <v>0.52245403333757157</v>
      </c>
    </row>
    <row r="13" spans="1:8" x14ac:dyDescent="0.2">
      <c r="A13" s="16">
        <f>DATE(2019,4,11)</f>
        <v>43566</v>
      </c>
      <c r="B13" s="2">
        <v>2.5744167507083304</v>
      </c>
      <c r="C13" s="2">
        <v>3.102496752024364</v>
      </c>
      <c r="D13" s="2">
        <v>0.31471758787424697</v>
      </c>
      <c r="E13" s="2">
        <v>0.50961232654442856</v>
      </c>
      <c r="F13" s="2">
        <v>0.54281866106113963</v>
      </c>
      <c r="G13" s="2">
        <v>0.54407493736821078</v>
      </c>
      <c r="H13" s="2">
        <v>0.57245868713826642</v>
      </c>
    </row>
    <row r="14" spans="1:8" x14ac:dyDescent="0.2">
      <c r="A14" s="16">
        <f>DATE(2019,4,12)</f>
        <v>43567</v>
      </c>
      <c r="B14" s="2">
        <v>0.64915910291503121</v>
      </c>
      <c r="C14" s="2">
        <v>1.0571970133857578</v>
      </c>
      <c r="D14" s="2">
        <v>0.34337734520568652</v>
      </c>
      <c r="E14" s="2">
        <v>0.55389639339167296</v>
      </c>
      <c r="F14" s="2">
        <v>0.59013799038534209</v>
      </c>
      <c r="G14" s="2">
        <v>0.59150911941043827</v>
      </c>
      <c r="H14" s="2">
        <v>0.62248821563413159</v>
      </c>
    </row>
    <row r="15" spans="1:8" x14ac:dyDescent="0.2">
      <c r="A15" s="16">
        <f>DATE(2019,4,15)</f>
        <v>43570</v>
      </c>
      <c r="B15" s="2">
        <v>0.98766748307159702</v>
      </c>
      <c r="C15" s="2">
        <v>1.2834889677639572</v>
      </c>
      <c r="D15" s="2">
        <v>0.3720452905848104</v>
      </c>
      <c r="E15" s="2">
        <v>0.59819997159242799</v>
      </c>
      <c r="F15" s="2">
        <v>0.63747959001145826</v>
      </c>
      <c r="G15" s="2">
        <v>0.63896567971442053</v>
      </c>
      <c r="H15" s="2">
        <v>0.67254263119902458</v>
      </c>
    </row>
    <row r="16" spans="1:8" x14ac:dyDescent="0.2">
      <c r="A16" s="16">
        <f>DATE(2019,4,16)</f>
        <v>43571</v>
      </c>
      <c r="B16" s="2">
        <v>1.9324093550400878</v>
      </c>
      <c r="C16" s="2">
        <v>2.6439827035778629</v>
      </c>
      <c r="D16" s="2">
        <v>0.40072142635092511</v>
      </c>
      <c r="E16" s="2">
        <v>0.64252306974330597</v>
      </c>
      <c r="F16" s="2">
        <v>0.68484347042077065</v>
      </c>
      <c r="G16" s="2">
        <v>0.68644462883764579</v>
      </c>
      <c r="H16" s="2">
        <v>0.7226219462129535</v>
      </c>
    </row>
    <row r="17" spans="1:8" x14ac:dyDescent="0.2">
      <c r="A17" s="16">
        <f>DATE(2019,4,17)</f>
        <v>43572</v>
      </c>
      <c r="B17" s="2">
        <v>0.9662565432454473</v>
      </c>
      <c r="C17" s="2">
        <v>1.5030455891729577</v>
      </c>
      <c r="D17" s="2">
        <v>0.42940575484402554</v>
      </c>
      <c r="E17" s="2">
        <v>0.68686569644469397</v>
      </c>
      <c r="F17" s="2">
        <v>0.73222964209946895</v>
      </c>
      <c r="G17" s="2">
        <v>0.73394597734262046</v>
      </c>
      <c r="H17" s="2">
        <v>0.77272617306207714</v>
      </c>
    </row>
    <row r="18" spans="1:8" x14ac:dyDescent="0.2">
      <c r="A18" s="16">
        <f>DATE(2019,4,18)</f>
        <v>43573</v>
      </c>
      <c r="B18" s="2">
        <v>2.5010478797483637</v>
      </c>
      <c r="C18" s="2">
        <v>2.9105125599270254</v>
      </c>
      <c r="D18" s="2">
        <v>0.45809827840472828</v>
      </c>
      <c r="E18" s="2">
        <v>0.73122786030077602</v>
      </c>
      <c r="F18" s="2">
        <v>0.77963811553867224</v>
      </c>
      <c r="G18" s="2">
        <v>0.78146973579678036</v>
      </c>
      <c r="H18" s="2">
        <v>0.82285532413874929</v>
      </c>
    </row>
    <row r="19" spans="1:8" x14ac:dyDescent="0.2">
      <c r="A19" s="16">
        <f>DATE(2019,4,22)</f>
        <v>43577</v>
      </c>
      <c r="B19" s="2">
        <v>2.3327685732123182</v>
      </c>
      <c r="C19" s="2">
        <v>2.9211759303790608</v>
      </c>
      <c r="D19" s="2">
        <v>0.48679899937438265</v>
      </c>
      <c r="E19" s="2">
        <v>0.77560956991955532</v>
      </c>
      <c r="F19" s="2">
        <v>0.82706890123447341</v>
      </c>
      <c r="G19" s="2">
        <v>0.82901591477262404</v>
      </c>
      <c r="H19" s="2">
        <v>0.87300941184149661</v>
      </c>
    </row>
    <row r="20" spans="1:8" x14ac:dyDescent="0.2">
      <c r="A20" s="16">
        <f>DATE(2019,4,23)</f>
        <v>43578</v>
      </c>
      <c r="B20" s="2">
        <v>3.3696873649330161</v>
      </c>
      <c r="C20" s="2">
        <v>4.3739839875347464</v>
      </c>
      <c r="D20" s="2">
        <v>0.51550792009495972</v>
      </c>
      <c r="E20" s="2">
        <v>0.82001083391276541</v>
      </c>
      <c r="F20" s="2">
        <v>0.87452200968785032</v>
      </c>
      <c r="G20" s="2">
        <v>0.87658452484755678</v>
      </c>
      <c r="H20" s="2">
        <v>0.92318844857492977</v>
      </c>
    </row>
    <row r="21" spans="1:8" x14ac:dyDescent="0.2">
      <c r="A21" s="16">
        <f>DATE(2019,4,24)</f>
        <v>43579</v>
      </c>
      <c r="B21" s="2">
        <v>2.5073025020410311</v>
      </c>
      <c r="C21" s="2">
        <v>3.418839781770866</v>
      </c>
      <c r="D21" s="2">
        <v>0.54422504290911888</v>
      </c>
      <c r="E21" s="2">
        <v>0.86443166089600343</v>
      </c>
      <c r="F21" s="2">
        <v>0.92199745140477685</v>
      </c>
      <c r="G21" s="2">
        <v>0.92417557660402505</v>
      </c>
      <c r="H21" s="2">
        <v>0.97339244674989889</v>
      </c>
    </row>
    <row r="22" spans="1:8" x14ac:dyDescent="0.2">
      <c r="A22" s="16">
        <f>DATE(2019,4,25)</f>
        <v>43580</v>
      </c>
      <c r="B22" s="2">
        <v>3.9620515775824932</v>
      </c>
      <c r="C22" s="2">
        <v>5.0581697739148002</v>
      </c>
      <c r="D22" s="2">
        <v>0.57295037016018568</v>
      </c>
      <c r="E22" s="2">
        <v>0.90887205948861904</v>
      </c>
      <c r="F22" s="2">
        <v>0.96949523689613404</v>
      </c>
      <c r="G22" s="2">
        <v>0.97178908062944824</v>
      </c>
      <c r="H22" s="2">
        <v>1.0236214187834047</v>
      </c>
    </row>
    <row r="23" spans="1:8" x14ac:dyDescent="0.2">
      <c r="A23" s="16">
        <f>DATE(2019,4,26)</f>
        <v>43581</v>
      </c>
      <c r="B23" s="2">
        <v>3.752270085962639</v>
      </c>
      <c r="C23" s="2">
        <v>4.7143413627787512</v>
      </c>
      <c r="D23" s="2">
        <v>0.60168390419215179</v>
      </c>
      <c r="E23" s="2">
        <v>0.9533320383137811</v>
      </c>
      <c r="F23" s="2">
        <v>1.0170153766777768</v>
      </c>
      <c r="G23" s="2">
        <v>1.0194250475162425</v>
      </c>
      <c r="H23" s="2">
        <v>1.0738753770986653</v>
      </c>
    </row>
    <row r="24" spans="1:8" x14ac:dyDescent="0.2">
      <c r="A24" s="16">
        <f>DATE(2019,4,29)</f>
        <v>43584</v>
      </c>
      <c r="B24" s="2">
        <v>3.7402295538587094</v>
      </c>
      <c r="C24" s="2">
        <v>4.6617970608269221</v>
      </c>
      <c r="D24" s="2">
        <v>0.63042564734967499</v>
      </c>
      <c r="E24" s="2">
        <v>0.99781160599845542</v>
      </c>
      <c r="F24" s="2">
        <v>1.0645578812704892</v>
      </c>
      <c r="G24" s="2">
        <v>1.0670834878618418</v>
      </c>
      <c r="H24" s="2">
        <v>1.1241543341250271</v>
      </c>
    </row>
    <row r="25" spans="1:8" x14ac:dyDescent="0.2">
      <c r="A25" s="16">
        <f>DATE(2019,4,30)</f>
        <v>43585</v>
      </c>
      <c r="B25" s="2">
        <v>4.2464697690054232</v>
      </c>
      <c r="C25" s="2">
        <v>4.8419644975050025</v>
      </c>
      <c r="D25" s="2">
        <v>0.65917560197810143</v>
      </c>
      <c r="E25" s="2">
        <v>1.0423107711733826</v>
      </c>
      <c r="F25" s="2">
        <v>1.1121227612000073</v>
      </c>
      <c r="G25" s="2">
        <v>1.114764412268654</v>
      </c>
      <c r="H25" s="2">
        <v>1.1744583022980315</v>
      </c>
    </row>
    <row r="26" spans="1:8" x14ac:dyDescent="0.2">
      <c r="A26" s="16">
        <f>DATE(2019,5,2)</f>
        <v>43587</v>
      </c>
      <c r="B26" s="2">
        <v>4.1256591269269727</v>
      </c>
      <c r="C26" s="2">
        <v>3.9435102509809195</v>
      </c>
      <c r="D26" s="2">
        <v>0.68793377042342119</v>
      </c>
      <c r="E26" s="2">
        <v>1.0649233857253915</v>
      </c>
      <c r="F26" s="2">
        <v>1.1377880765863102</v>
      </c>
      <c r="G26" s="2">
        <v>1.1405452832996765</v>
      </c>
      <c r="H26" s="2">
        <v>1.2028512409923975</v>
      </c>
    </row>
    <row r="27" spans="1:8" x14ac:dyDescent="0.2">
      <c r="A27" s="16">
        <f>DATE(2019,5,3)</f>
        <v>43588</v>
      </c>
      <c r="B27" s="2">
        <v>4.6025337367334274</v>
      </c>
      <c r="C27" s="2">
        <v>4.4660915700616144</v>
      </c>
      <c r="D27" s="2">
        <v>0.71670015503231266</v>
      </c>
      <c r="E27" s="2">
        <v>1.0875410608340408</v>
      </c>
      <c r="F27" s="2">
        <v>1.1634599066060458</v>
      </c>
      <c r="G27" s="2">
        <v>1.1663327275874824</v>
      </c>
      <c r="H27" s="2">
        <v>1.2312521476955052</v>
      </c>
    </row>
    <row r="28" spans="1:8" x14ac:dyDescent="0.2">
      <c r="A28" s="16">
        <f>DATE(2019,5,6)</f>
        <v>43591</v>
      </c>
      <c r="B28" s="2">
        <v>3.9572818517984891</v>
      </c>
      <c r="C28" s="2">
        <v>3.3788303805952768</v>
      </c>
      <c r="D28" s="2">
        <v>0.74547475815214259</v>
      </c>
      <c r="E28" s="2">
        <v>1.110163797631869</v>
      </c>
      <c r="F28" s="2">
        <v>1.1891382529128247</v>
      </c>
      <c r="G28" s="2">
        <v>1.1921267468080643</v>
      </c>
      <c r="H28" s="2">
        <v>1.2596610246434548</v>
      </c>
    </row>
    <row r="29" spans="1:8" x14ac:dyDescent="0.2">
      <c r="A29" s="16">
        <f>DATE(2019,5,7)</f>
        <v>43592</v>
      </c>
      <c r="B29" s="2">
        <v>4.181564616049549</v>
      </c>
      <c r="C29" s="2">
        <v>2.7042851515830746</v>
      </c>
      <c r="D29" s="2">
        <v>0.77425758213089946</v>
      </c>
      <c r="E29" s="2">
        <v>1.1327915972516145</v>
      </c>
      <c r="F29" s="2">
        <v>1.214823117160635</v>
      </c>
      <c r="G29" s="2">
        <v>1.2179273426377479</v>
      </c>
      <c r="H29" s="2">
        <v>1.2880778740729237</v>
      </c>
    </row>
    <row r="30" spans="1:8" x14ac:dyDescent="0.2">
      <c r="A30" s="16">
        <f>DATE(2019,5,8)</f>
        <v>43593</v>
      </c>
      <c r="B30" s="2">
        <v>5.3684771646736573</v>
      </c>
      <c r="C30" s="2">
        <v>4.0185782027650774</v>
      </c>
      <c r="D30" s="2">
        <v>0.80304862931728227</v>
      </c>
      <c r="E30" s="2">
        <v>1.1554244608263264</v>
      </c>
      <c r="F30" s="2">
        <v>1.2405145010039531</v>
      </c>
      <c r="G30" s="2">
        <v>1.243734516753392</v>
      </c>
      <c r="H30" s="2">
        <v>1.3165026982213002</v>
      </c>
    </row>
    <row r="31" spans="1:8" x14ac:dyDescent="0.2">
      <c r="A31" s="16">
        <f>DATE(2019,5,9)</f>
        <v>43594</v>
      </c>
      <c r="B31" s="2">
        <v>5.3242088075685201</v>
      </c>
      <c r="C31" s="2">
        <v>3.160329215241231</v>
      </c>
      <c r="D31" s="2">
        <v>0.83184790206065617</v>
      </c>
      <c r="E31" s="2">
        <v>1.1780623894892761</v>
      </c>
      <c r="F31" s="2">
        <v>1.2662124060976554</v>
      </c>
      <c r="G31" s="2">
        <v>1.2695482708322103</v>
      </c>
      <c r="H31" s="2">
        <v>1.3449354993265272</v>
      </c>
    </row>
    <row r="32" spans="1:8" x14ac:dyDescent="0.2">
      <c r="A32" s="16">
        <f>DATE(2019,5,10)</f>
        <v>43595</v>
      </c>
      <c r="B32" s="2">
        <v>4.7326341065167865</v>
      </c>
      <c r="C32" s="2">
        <v>2.5615592023798817</v>
      </c>
      <c r="D32" s="2">
        <v>0.86065540271103025</v>
      </c>
      <c r="E32" s="2">
        <v>1.2007053843740012</v>
      </c>
      <c r="F32" s="2">
        <v>1.2919168340970399</v>
      </c>
      <c r="G32" s="2">
        <v>1.2953686065518832</v>
      </c>
      <c r="H32" s="2">
        <v>1.3733762796272142</v>
      </c>
    </row>
    <row r="33" spans="1:8" x14ac:dyDescent="0.2">
      <c r="A33" s="16">
        <f>DATE(2019,5,13)</f>
        <v>43598</v>
      </c>
      <c r="B33" s="2">
        <v>1.872598568890127</v>
      </c>
      <c r="C33" s="2">
        <v>-0.19244119368816426</v>
      </c>
      <c r="D33" s="2">
        <v>0.88947113361912411</v>
      </c>
      <c r="E33" s="2">
        <v>1.2233534466142837</v>
      </c>
      <c r="F33" s="2">
        <v>1.3176277866578046</v>
      </c>
      <c r="G33" s="2">
        <v>1.3211955255905128</v>
      </c>
      <c r="H33" s="2">
        <v>1.4018250413625921</v>
      </c>
    </row>
    <row r="34" spans="1:8" x14ac:dyDescent="0.2">
      <c r="A34" s="16">
        <f>DATE(2019,5,14)</f>
        <v>43599</v>
      </c>
      <c r="B34" s="2">
        <v>2.1432781059405048</v>
      </c>
      <c r="C34" s="2">
        <v>0.20569423982137461</v>
      </c>
      <c r="D34" s="2">
        <v>0.91829509713630131</v>
      </c>
      <c r="E34" s="2">
        <v>1.246006577344172</v>
      </c>
      <c r="F34" s="2">
        <v>1.3433452654360689</v>
      </c>
      <c r="G34" s="2">
        <v>1.347029029626623</v>
      </c>
      <c r="H34" s="2">
        <v>1.4302817867725359</v>
      </c>
    </row>
    <row r="35" spans="1:8" x14ac:dyDescent="0.2">
      <c r="A35" s="16">
        <f>DATE(2019,5,15)</f>
        <v>43600</v>
      </c>
      <c r="B35" s="2">
        <v>1.6619968304278476</v>
      </c>
      <c r="C35" s="2">
        <v>-0.30462420323948969</v>
      </c>
      <c r="D35" s="2">
        <v>0.94712729561459152</v>
      </c>
      <c r="E35" s="2">
        <v>1.2686647776979587</v>
      </c>
      <c r="F35" s="2">
        <v>1.3690692720883968</v>
      </c>
      <c r="G35" s="2">
        <v>1.3728691203391596</v>
      </c>
      <c r="H35" s="2">
        <v>1.4587465180975201</v>
      </c>
    </row>
    <row r="36" spans="1:8" x14ac:dyDescent="0.2">
      <c r="A36" s="16">
        <f>DATE(2019,5,16)</f>
        <v>43601</v>
      </c>
      <c r="B36" s="2">
        <v>-0.59456946645541908</v>
      </c>
      <c r="C36" s="2">
        <v>-2.0444619023888166</v>
      </c>
      <c r="D36" s="2">
        <v>0.97596773140673498</v>
      </c>
      <c r="E36" s="2">
        <v>1.2913280488101808</v>
      </c>
      <c r="F36" s="2">
        <v>1.3947998082717517</v>
      </c>
      <c r="G36" s="2">
        <v>1.3987157994074906</v>
      </c>
      <c r="H36" s="2">
        <v>1.4872192375786186</v>
      </c>
    </row>
    <row r="37" spans="1:8" x14ac:dyDescent="0.2">
      <c r="A37" s="16">
        <f>DATE(2019,5,17)</f>
        <v>43602</v>
      </c>
      <c r="B37" s="2">
        <v>-1.3282351246218682</v>
      </c>
      <c r="C37" s="2">
        <v>-2.0789981654650513</v>
      </c>
      <c r="D37" s="2">
        <v>1.0048164068660936</v>
      </c>
      <c r="E37" s="2">
        <v>1.3139963918156861</v>
      </c>
      <c r="F37" s="2">
        <v>1.420536875643541</v>
      </c>
      <c r="G37" s="2">
        <v>1.424569068511472</v>
      </c>
      <c r="H37" s="2">
        <v>1.5156999474576383</v>
      </c>
    </row>
    <row r="38" spans="1:8" x14ac:dyDescent="0.2">
      <c r="A38" s="16">
        <f>DATE(2019,5,20)</f>
        <v>43605</v>
      </c>
      <c r="B38" s="2">
        <v>0.61307016280069959</v>
      </c>
      <c r="C38" s="2">
        <v>4.6559757310404848E-2</v>
      </c>
      <c r="D38" s="2">
        <v>1.0336733243467844</v>
      </c>
      <c r="E38" s="2">
        <v>1.3366698078494998</v>
      </c>
      <c r="F38" s="2">
        <v>1.4462804758615944</v>
      </c>
      <c r="G38" s="2">
        <v>1.4504289293313155</v>
      </c>
      <c r="H38" s="2">
        <v>1.5441886499769186</v>
      </c>
    </row>
    <row r="39" spans="1:8" x14ac:dyDescent="0.2">
      <c r="A39" s="16">
        <f>DATE(2019,5,21)</f>
        <v>43606</v>
      </c>
      <c r="B39" s="2">
        <v>2.910039859770408</v>
      </c>
      <c r="C39" s="2">
        <v>2.8086338481492668</v>
      </c>
      <c r="D39" s="2">
        <v>1.062538486203457</v>
      </c>
      <c r="E39" s="2">
        <v>1.359348298046914</v>
      </c>
      <c r="F39" s="2">
        <v>1.4720306105841185</v>
      </c>
      <c r="G39" s="2">
        <v>1.4762953835476988</v>
      </c>
      <c r="H39" s="2">
        <v>1.5726853473794877</v>
      </c>
    </row>
    <row r="40" spans="1:8" x14ac:dyDescent="0.2">
      <c r="A40" s="16">
        <f>DATE(2019,5,22)</f>
        <v>43607</v>
      </c>
      <c r="B40" s="2">
        <v>2.4204485424770494</v>
      </c>
      <c r="C40" s="2">
        <v>2.6737422119312404</v>
      </c>
      <c r="D40" s="2">
        <v>1.0914118947915608</v>
      </c>
      <c r="E40" s="2">
        <v>1.3820318635435314</v>
      </c>
      <c r="F40" s="2">
        <v>1.4977872814697646</v>
      </c>
      <c r="G40" s="2">
        <v>1.5021684328416995</v>
      </c>
      <c r="H40" s="2">
        <v>1.6011900419089511</v>
      </c>
    </row>
    <row r="41" spans="1:8" x14ac:dyDescent="0.2">
      <c r="A41" s="16">
        <f>DATE(2019,5,23)</f>
        <v>43608</v>
      </c>
      <c r="B41" s="2">
        <v>1.5453853911539861</v>
      </c>
      <c r="C41" s="2">
        <v>2.1834121479727742</v>
      </c>
      <c r="D41" s="2">
        <v>1.1202935524671664</v>
      </c>
      <c r="E41" s="2">
        <v>1.4047205054751544</v>
      </c>
      <c r="F41" s="2">
        <v>1.5235504901776276</v>
      </c>
      <c r="G41" s="2">
        <v>1.5280480788948392</v>
      </c>
      <c r="H41" s="2">
        <v>1.6297027358095795</v>
      </c>
    </row>
    <row r="42" spans="1:8" x14ac:dyDescent="0.2">
      <c r="A42" s="16">
        <f>DATE(2019,5,24)</f>
        <v>43609</v>
      </c>
      <c r="B42" s="2">
        <v>1.3413091293281276</v>
      </c>
      <c r="C42" s="2">
        <v>1.8763179599449176</v>
      </c>
      <c r="D42" s="2">
        <v>1.1491834615870333</v>
      </c>
      <c r="E42" s="2">
        <v>1.4274142249778521</v>
      </c>
      <c r="F42" s="2">
        <v>1.54932023836718</v>
      </c>
      <c r="G42" s="2">
        <v>1.5539343233890834</v>
      </c>
      <c r="H42" s="2">
        <v>1.6582234313262667</v>
      </c>
    </row>
    <row r="43" spans="1:8" x14ac:dyDescent="0.2">
      <c r="A43" s="16">
        <f>DATE(2019,5,27)</f>
        <v>43612</v>
      </c>
      <c r="B43" s="2">
        <v>2.9969226336262755</v>
      </c>
      <c r="C43" s="2">
        <v>3.2216980002916396</v>
      </c>
      <c r="D43" s="2">
        <v>1.1780816245085868</v>
      </c>
      <c r="E43" s="2">
        <v>1.4501130231879378</v>
      </c>
      <c r="F43" s="2">
        <v>1.5750965276983611</v>
      </c>
      <c r="G43" s="2">
        <v>1.5798271680068201</v>
      </c>
      <c r="H43" s="2">
        <v>1.6867521307045275</v>
      </c>
    </row>
    <row r="44" spans="1:8" x14ac:dyDescent="0.2">
      <c r="A44" s="16">
        <f>DATE(2019,5,28)</f>
        <v>43613</v>
      </c>
      <c r="B44" s="2">
        <v>4.2677327954665722</v>
      </c>
      <c r="C44" s="2">
        <v>4.8848682420890022</v>
      </c>
      <c r="D44" s="2">
        <v>1.2069880435899183</v>
      </c>
      <c r="E44" s="2">
        <v>1.4728169012420356</v>
      </c>
      <c r="F44" s="2">
        <v>1.6008793598315307</v>
      </c>
      <c r="G44" s="2">
        <v>1.605726614430858</v>
      </c>
      <c r="H44" s="2">
        <v>1.7152888361905427</v>
      </c>
    </row>
    <row r="45" spans="1:8" x14ac:dyDescent="0.2">
      <c r="A45" s="16">
        <f>DATE(2019,5,29)</f>
        <v>43614</v>
      </c>
      <c r="B45" s="2">
        <v>4.7775171685155993</v>
      </c>
      <c r="C45" s="2">
        <v>5.0739689717682168</v>
      </c>
      <c r="D45" s="2">
        <v>1.2359027211898077</v>
      </c>
      <c r="E45" s="2">
        <v>1.4955258602769472</v>
      </c>
      <c r="F45" s="2">
        <v>1.6266687364274057</v>
      </c>
      <c r="G45" s="2">
        <v>1.6316326643444068</v>
      </c>
      <c r="H45" s="2">
        <v>1.7438335500310487</v>
      </c>
    </row>
    <row r="46" spans="1:8" x14ac:dyDescent="0.2">
      <c r="A46" s="16">
        <f>DATE(2019,5,30)</f>
        <v>43615</v>
      </c>
      <c r="B46" s="2">
        <v>5.8145300869231198</v>
      </c>
      <c r="C46" s="2">
        <v>6.0432584648663967</v>
      </c>
      <c r="D46" s="2">
        <v>1.2648256596676788</v>
      </c>
      <c r="E46" s="2">
        <v>1.5182399014297632</v>
      </c>
      <c r="F46" s="2">
        <v>1.6524646591471679</v>
      </c>
      <c r="G46" s="2">
        <v>1.6575453194311418</v>
      </c>
      <c r="H46" s="2">
        <v>1.7723862744734697</v>
      </c>
    </row>
    <row r="47" spans="1:8" x14ac:dyDescent="0.2">
      <c r="A47" s="16">
        <f>DATE(2019,5,31)</f>
        <v>43616</v>
      </c>
      <c r="B47" s="2">
        <v>6.3674494549296634</v>
      </c>
      <c r="C47" s="2">
        <v>5.5785966569245948</v>
      </c>
      <c r="D47" s="2">
        <v>1.2937568613836881</v>
      </c>
      <c r="E47" s="2">
        <v>1.5409590258378403</v>
      </c>
      <c r="F47" s="2">
        <v>1.6782671296524443</v>
      </c>
      <c r="G47" s="2">
        <v>1.6834645813751825</v>
      </c>
      <c r="H47" s="2">
        <v>1.8009470117658519</v>
      </c>
    </row>
    <row r="48" spans="1:8" x14ac:dyDescent="0.2">
      <c r="A48" s="16">
        <f>DATE(2019,6,3)</f>
        <v>43619</v>
      </c>
      <c r="B48" s="2">
        <v>6.5355347452336732</v>
      </c>
      <c r="C48" s="2">
        <v>5.5678897625115242</v>
      </c>
      <c r="D48" s="2">
        <v>1.3226963286985916</v>
      </c>
      <c r="E48" s="2">
        <v>1.5572983461441536</v>
      </c>
      <c r="F48" s="2">
        <v>1.6976824351890407</v>
      </c>
      <c r="G48" s="2">
        <v>1.7029964033566047</v>
      </c>
      <c r="H48" s="2">
        <v>1.8231141638711534</v>
      </c>
    </row>
    <row r="49" spans="1:8" x14ac:dyDescent="0.2">
      <c r="A49" s="16">
        <f>DATE(2019,6,4)</f>
        <v>43620</v>
      </c>
      <c r="B49" s="2">
        <v>7.2929337751524992</v>
      </c>
      <c r="C49" s="2">
        <v>5.959387791964188</v>
      </c>
      <c r="D49" s="2">
        <v>1.351644063973878</v>
      </c>
      <c r="E49" s="2">
        <v>1.5736402956691542</v>
      </c>
      <c r="F49" s="2">
        <v>1.7171014480477309</v>
      </c>
      <c r="G49" s="2">
        <v>1.722531977099151</v>
      </c>
      <c r="H49" s="2">
        <v>1.845286142872915</v>
      </c>
    </row>
    <row r="50" spans="1:8" x14ac:dyDescent="0.2">
      <c r="A50" s="16">
        <f>DATE(2019,6,5)</f>
        <v>43621</v>
      </c>
      <c r="B50" s="2">
        <v>6.4382346443836447</v>
      </c>
      <c r="C50" s="2">
        <v>4.4561463449665828</v>
      </c>
      <c r="D50" s="2">
        <v>1.3806000695717024</v>
      </c>
      <c r="E50" s="2">
        <v>1.589984874835948</v>
      </c>
      <c r="F50" s="2">
        <v>1.7365241689364597</v>
      </c>
      <c r="G50" s="2">
        <v>1.7420713033234889</v>
      </c>
      <c r="H50" s="2">
        <v>1.8674629498222295</v>
      </c>
    </row>
    <row r="51" spans="1:8" x14ac:dyDescent="0.2">
      <c r="A51" s="16">
        <f>DATE(2019,6,6)</f>
        <v>43622</v>
      </c>
      <c r="B51" s="2">
        <v>7.504292369015042</v>
      </c>
      <c r="C51" s="2">
        <v>5.7685025798828171</v>
      </c>
      <c r="D51" s="2">
        <v>1.4095643478548636</v>
      </c>
      <c r="E51" s="2">
        <v>1.6063320840676629</v>
      </c>
      <c r="F51" s="2">
        <v>1.7559505985632606</v>
      </c>
      <c r="G51" s="2">
        <v>1.7616143827504205</v>
      </c>
      <c r="H51" s="2">
        <v>1.889644585770367</v>
      </c>
    </row>
    <row r="52" spans="1:8" x14ac:dyDescent="0.2">
      <c r="A52" s="16">
        <f>DATE(2019,6,7)</f>
        <v>43623</v>
      </c>
      <c r="B52" s="2">
        <v>8.40293521586708</v>
      </c>
      <c r="C52" s="2">
        <v>6.4392177003244946</v>
      </c>
      <c r="D52" s="2">
        <v>1.4385369011868487</v>
      </c>
      <c r="E52" s="2">
        <v>1.6226819237874945</v>
      </c>
      <c r="F52" s="2">
        <v>1.7753807376363007</v>
      </c>
      <c r="G52" s="2">
        <v>1.781161216100835</v>
      </c>
      <c r="H52" s="2">
        <v>1.9118310517688197</v>
      </c>
    </row>
    <row r="53" spans="1:8" x14ac:dyDescent="0.2">
      <c r="A53" s="16">
        <f>DATE(2019,6,10)</f>
        <v>43626</v>
      </c>
      <c r="B53" s="2">
        <v>7.8217278970369231</v>
      </c>
      <c r="C53" s="2">
        <v>6.0534104287763402</v>
      </c>
      <c r="D53" s="2">
        <v>1.4675177319318333</v>
      </c>
      <c r="E53" s="2">
        <v>1.6390343944187702</v>
      </c>
      <c r="F53" s="2">
        <v>1.7948145868639465</v>
      </c>
      <c r="G53" s="2">
        <v>1.800711804095867</v>
      </c>
      <c r="H53" s="2">
        <v>1.9340223488693911</v>
      </c>
    </row>
    <row r="54" spans="1:8" x14ac:dyDescent="0.2">
      <c r="A54" s="16">
        <f>DATE(2019,6,11)</f>
        <v>43627</v>
      </c>
      <c r="B54" s="2">
        <v>9.0921538683186753</v>
      </c>
      <c r="C54" s="2">
        <v>7.6782795848684859</v>
      </c>
      <c r="D54" s="2">
        <v>1.4965068424546812</v>
      </c>
      <c r="E54" s="2">
        <v>1.6553894963847959</v>
      </c>
      <c r="F54" s="2">
        <v>1.8142521469545869</v>
      </c>
      <c r="G54" s="2">
        <v>1.8202661474566728</v>
      </c>
      <c r="H54" s="2">
        <v>1.9562184781239722</v>
      </c>
    </row>
    <row r="55" spans="1:8" x14ac:dyDescent="0.2">
      <c r="A55" s="16">
        <f>DATE(2019,6,12)</f>
        <v>43628</v>
      </c>
      <c r="B55" s="2">
        <v>8.2444489266676246</v>
      </c>
      <c r="C55" s="2">
        <v>6.9828537355527853</v>
      </c>
      <c r="D55" s="2">
        <v>1.5255042351208781</v>
      </c>
      <c r="E55" s="2">
        <v>1.6717472301090111</v>
      </c>
      <c r="F55" s="2">
        <v>1.8336934186168108</v>
      </c>
      <c r="G55" s="2">
        <v>1.8398242469046091</v>
      </c>
      <c r="H55" s="2">
        <v>1.978419440584811</v>
      </c>
    </row>
    <row r="56" spans="1:8" x14ac:dyDescent="0.2">
      <c r="A56" s="16">
        <f>DATE(2019,6,13)</f>
        <v>43629</v>
      </c>
      <c r="B56" s="2">
        <v>9.6327426403496119</v>
      </c>
      <c r="C56" s="2">
        <v>7.475566736377548</v>
      </c>
      <c r="D56" s="2">
        <v>1.5545099122966421</v>
      </c>
      <c r="E56" s="2">
        <v>1.6881075960148759</v>
      </c>
      <c r="F56" s="2">
        <v>1.8531384025593622</v>
      </c>
      <c r="G56" s="2">
        <v>1.8593861031611869</v>
      </c>
      <c r="H56" s="2">
        <v>2.0006252373043321</v>
      </c>
    </row>
    <row r="57" spans="1:8" x14ac:dyDescent="0.2">
      <c r="A57" s="16">
        <f>DATE(2019,6,14)</f>
        <v>43630</v>
      </c>
      <c r="B57" s="2">
        <v>9.1941199635018798</v>
      </c>
      <c r="C57" s="2">
        <v>6.6772937671511601</v>
      </c>
      <c r="D57" s="2">
        <v>1.5835238763488357</v>
      </c>
      <c r="E57" s="2">
        <v>1.7044705945259639</v>
      </c>
      <c r="F57" s="2">
        <v>1.8725870994910743</v>
      </c>
      <c r="G57" s="2">
        <v>1.8789517169480074</v>
      </c>
      <c r="H57" s="2">
        <v>2.0228358693351822</v>
      </c>
    </row>
    <row r="58" spans="1:8" x14ac:dyDescent="0.2">
      <c r="A58" s="16">
        <f>DATE(2019,6,17)</f>
        <v>43633</v>
      </c>
      <c r="B58" s="2">
        <v>9.1892445853143165</v>
      </c>
      <c r="C58" s="2">
        <v>6.223763212242428</v>
      </c>
      <c r="D58" s="2">
        <v>1.6125461296450094</v>
      </c>
      <c r="E58" s="2">
        <v>1.7208362260658916</v>
      </c>
      <c r="F58" s="2">
        <v>1.8920395101209353</v>
      </c>
      <c r="G58" s="2">
        <v>1.8985210889868487</v>
      </c>
      <c r="H58" s="2">
        <v>2.0450513377302748</v>
      </c>
    </row>
    <row r="59" spans="1:8" x14ac:dyDescent="0.2">
      <c r="A59" s="16">
        <f>DATE(2019,6,18)</f>
        <v>43634</v>
      </c>
      <c r="B59" s="2">
        <v>10.458462277289549</v>
      </c>
      <c r="C59" s="2">
        <v>8.1618199109064768</v>
      </c>
      <c r="D59" s="2">
        <v>1.6415766745534019</v>
      </c>
      <c r="E59" s="2">
        <v>1.7372044910583639</v>
      </c>
      <c r="F59" s="2">
        <v>1.9114956351580892</v>
      </c>
      <c r="G59" s="2">
        <v>1.9180942199996001</v>
      </c>
      <c r="H59" s="2">
        <v>2.0672716435427008</v>
      </c>
    </row>
    <row r="60" spans="1:8" x14ac:dyDescent="0.2">
      <c r="A60" s="16">
        <f>DATE(2019,6,19)</f>
        <v>43635</v>
      </c>
      <c r="B60" s="2">
        <v>11.536721894059454</v>
      </c>
      <c r="C60" s="2">
        <v>9.1400426970058124</v>
      </c>
      <c r="D60" s="2">
        <v>1.670615513442897</v>
      </c>
      <c r="E60" s="2">
        <v>1.7535753899271309</v>
      </c>
      <c r="F60" s="2">
        <v>1.9309554753117686</v>
      </c>
      <c r="G60" s="2">
        <v>1.9376711107083056</v>
      </c>
      <c r="H60" s="2">
        <v>2.0894967878258397</v>
      </c>
    </row>
    <row r="61" spans="1:8" x14ac:dyDescent="0.2">
      <c r="A61" s="16">
        <f>DATE(2019,6,21)</f>
        <v>43637</v>
      </c>
      <c r="B61" s="2">
        <v>12.709861211160757</v>
      </c>
      <c r="C61" s="2">
        <v>10.999854194730595</v>
      </c>
      <c r="D61" s="2">
        <v>1.6996626486830646</v>
      </c>
      <c r="E61" s="2">
        <v>1.7699489230960319</v>
      </c>
      <c r="F61" s="2">
        <v>1.950419031291406</v>
      </c>
      <c r="G61" s="2">
        <v>1.9572517618351659</v>
      </c>
      <c r="H61" s="2">
        <v>2.111726771633271</v>
      </c>
    </row>
    <row r="62" spans="1:8" x14ac:dyDescent="0.2">
      <c r="A62" s="16">
        <f>DATE(2019,6,24)</f>
        <v>43640</v>
      </c>
      <c r="B62" s="2">
        <v>12.991640013446704</v>
      </c>
      <c r="C62" s="2">
        <v>11.053921835318437</v>
      </c>
      <c r="D62" s="2">
        <v>1.7287180826441872</v>
      </c>
      <c r="E62" s="2">
        <v>1.7863250909889272</v>
      </c>
      <c r="F62" s="2">
        <v>1.9698863038065006</v>
      </c>
      <c r="G62" s="2">
        <v>1.9768361741024476</v>
      </c>
      <c r="H62" s="2">
        <v>2.1339615960187519</v>
      </c>
    </row>
    <row r="63" spans="1:8" x14ac:dyDescent="0.2">
      <c r="A63" s="16">
        <f>DATE(2019,6,25)</f>
        <v>43641</v>
      </c>
      <c r="B63" s="2">
        <v>10.662187004754363</v>
      </c>
      <c r="C63" s="2">
        <v>8.9110413760536087</v>
      </c>
      <c r="D63" s="2">
        <v>1.7577818176971682</v>
      </c>
      <c r="E63" s="2">
        <v>1.802703894029789</v>
      </c>
      <c r="F63" s="2">
        <v>1.9893572935667292</v>
      </c>
      <c r="G63" s="2">
        <v>1.9964243482326394</v>
      </c>
      <c r="H63" s="2">
        <v>2.1562012620363502</v>
      </c>
    </row>
    <row r="64" spans="1:8" x14ac:dyDescent="0.2">
      <c r="A64" s="16">
        <f>DATE(2019,6,26)</f>
        <v>43642</v>
      </c>
      <c r="B64" s="2">
        <v>10.999519761801867</v>
      </c>
      <c r="C64" s="2">
        <v>9.5592002036922086</v>
      </c>
      <c r="D64" s="2">
        <v>1.7868538562136216</v>
      </c>
      <c r="E64" s="2">
        <v>1.8190853326426559</v>
      </c>
      <c r="F64" s="2">
        <v>2.0088320012819016</v>
      </c>
      <c r="G64" s="2">
        <v>2.016016284948341</v>
      </c>
      <c r="H64" s="2">
        <v>2.1784457707403115</v>
      </c>
    </row>
    <row r="65" spans="1:8" x14ac:dyDescent="0.2">
      <c r="A65" s="16">
        <f>DATE(2019,6,27)</f>
        <v>43643</v>
      </c>
      <c r="B65" s="2">
        <v>11.416840993132604</v>
      </c>
      <c r="C65" s="2">
        <v>9.5976536232610155</v>
      </c>
      <c r="D65" s="2">
        <v>1.8159342005658496</v>
      </c>
      <c r="E65" s="2">
        <v>1.8354694072516331</v>
      </c>
      <c r="F65" s="2">
        <v>2.028310427661939</v>
      </c>
      <c r="G65" s="2">
        <v>2.0356119849722853</v>
      </c>
      <c r="H65" s="2">
        <v>2.2006951231851479</v>
      </c>
    </row>
    <row r="66" spans="1:8" x14ac:dyDescent="0.2">
      <c r="A66" s="16">
        <f>DATE(2019,6,28)</f>
        <v>43644</v>
      </c>
      <c r="B66" s="2">
        <v>12.705024252028997</v>
      </c>
      <c r="C66" s="2">
        <v>9.8623119492859512</v>
      </c>
      <c r="D66" s="2">
        <v>1.8450228531267987</v>
      </c>
      <c r="E66" s="2">
        <v>1.8518561182808924</v>
      </c>
      <c r="F66" s="2">
        <v>2.04779257341694</v>
      </c>
      <c r="G66" s="2">
        <v>2.0552114490273388</v>
      </c>
      <c r="H66" s="2">
        <v>2.2229493204255935</v>
      </c>
    </row>
    <row r="67" spans="1:8" x14ac:dyDescent="0.2">
      <c r="A67" s="16">
        <f>DATE(2019,7,1)</f>
        <v>43647</v>
      </c>
      <c r="B67" s="2">
        <v>12.594548335974642</v>
      </c>
      <c r="C67" s="2">
        <v>10.267607074384699</v>
      </c>
      <c r="D67" s="2">
        <v>1.8741198162701256</v>
      </c>
      <c r="E67" s="2">
        <v>1.8721362597001745</v>
      </c>
      <c r="F67" s="2">
        <v>2.0711768347417836</v>
      </c>
      <c r="G67" s="2">
        <v>2.0787133611631203</v>
      </c>
      <c r="H67" s="2">
        <v>2.2491135549227881</v>
      </c>
    </row>
    <row r="68" spans="1:8" x14ac:dyDescent="0.2">
      <c r="A68" s="16">
        <f>DATE(2019,7,2)</f>
        <v>43648</v>
      </c>
      <c r="B68" s="2">
        <v>11.709722902559673</v>
      </c>
      <c r="C68" s="2">
        <v>9.4683874590059567</v>
      </c>
      <c r="D68" s="2">
        <v>1.903225092370131</v>
      </c>
      <c r="E68" s="2">
        <v>1.8924204391816524</v>
      </c>
      <c r="F68" s="2">
        <v>2.0945664545722886</v>
      </c>
      <c r="G68" s="2">
        <v>2.1022206854661052</v>
      </c>
      <c r="H68" s="2">
        <v>2.2752844862250265</v>
      </c>
    </row>
    <row r="69" spans="1:8" x14ac:dyDescent="0.2">
      <c r="A69" s="16">
        <f>DATE(2019,7,3)</f>
        <v>43649</v>
      </c>
      <c r="B69" s="2">
        <v>13.313585938625572</v>
      </c>
      <c r="C69" s="2">
        <v>11.033008572044212</v>
      </c>
      <c r="D69" s="2">
        <v>1.9323386838018264</v>
      </c>
      <c r="E69" s="2">
        <v>1.9127086575294605</v>
      </c>
      <c r="F69" s="2">
        <v>2.1179614341364061</v>
      </c>
      <c r="G69" s="2">
        <v>2.1257334231827185</v>
      </c>
      <c r="H69" s="2">
        <v>2.3014621160464266</v>
      </c>
    </row>
    <row r="70" spans="1:8" x14ac:dyDescent="0.2">
      <c r="A70" s="16">
        <f>DATE(2019,7,4)</f>
        <v>43650</v>
      </c>
      <c r="B70" s="2">
        <v>14.688363828458929</v>
      </c>
      <c r="C70" s="2">
        <v>12.766415605951552</v>
      </c>
      <c r="D70" s="2">
        <v>1.961460592940889</v>
      </c>
      <c r="E70" s="2">
        <v>1.9330009155477557</v>
      </c>
      <c r="F70" s="2">
        <v>2.1413617746623093</v>
      </c>
      <c r="G70" s="2">
        <v>2.1492515755595853</v>
      </c>
      <c r="H70" s="2">
        <v>2.3276464461014834</v>
      </c>
    </row>
    <row r="71" spans="1:8" x14ac:dyDescent="0.2">
      <c r="A71" s="16">
        <f>DATE(2019,7,5)</f>
        <v>43651</v>
      </c>
      <c r="B71" s="2">
        <v>15.768233203669046</v>
      </c>
      <c r="C71" s="2">
        <v>13.259650894308693</v>
      </c>
      <c r="D71" s="2">
        <v>1.9905908221636848</v>
      </c>
      <c r="E71" s="2">
        <v>1.9532972140408944</v>
      </c>
      <c r="F71" s="2">
        <v>2.1647674773784598</v>
      </c>
      <c r="G71" s="2">
        <v>2.1727751438436194</v>
      </c>
      <c r="H71" s="2">
        <v>2.3538374781051363</v>
      </c>
    </row>
    <row r="72" spans="1:8" x14ac:dyDescent="0.2">
      <c r="A72" s="16">
        <f>DATE(2019,7,8)</f>
        <v>43654</v>
      </c>
      <c r="B72" s="2">
        <v>17.36222638428664</v>
      </c>
      <c r="C72" s="2">
        <v>13.739230539893077</v>
      </c>
      <c r="D72" s="2">
        <v>2.0197293738472455</v>
      </c>
      <c r="E72" s="2">
        <v>1.9735975538133665</v>
      </c>
      <c r="F72" s="2">
        <v>2.1881785435135859</v>
      </c>
      <c r="G72" s="2">
        <v>2.1963041292820007</v>
      </c>
      <c r="H72" s="2">
        <v>2.3800352137727465</v>
      </c>
    </row>
    <row r="73" spans="1:8" x14ac:dyDescent="0.2">
      <c r="A73" s="16">
        <f>DATE(2019,7,9)</f>
        <v>43655</v>
      </c>
      <c r="B73" s="2">
        <v>17.357500840416872</v>
      </c>
      <c r="C73" s="2">
        <v>13.739230539893077</v>
      </c>
      <c r="D73" s="2">
        <v>2.0488762503692692</v>
      </c>
      <c r="E73" s="2">
        <v>1.9939019356698839</v>
      </c>
      <c r="F73" s="2">
        <v>2.2115949742967489</v>
      </c>
      <c r="G73" s="2">
        <v>2.2198385331222648</v>
      </c>
      <c r="H73" s="2">
        <v>2.4062396548201859</v>
      </c>
    </row>
    <row r="74" spans="1:8" x14ac:dyDescent="0.2">
      <c r="A74" s="16">
        <f>DATE(2019,7,10)</f>
        <v>43656</v>
      </c>
      <c r="B74" s="2">
        <v>18.73092061662587</v>
      </c>
      <c r="C74" s="2">
        <v>15.139439890145612</v>
      </c>
      <c r="D74" s="2">
        <v>2.0780314541081646</v>
      </c>
      <c r="E74" s="2">
        <v>2.0142103604152695</v>
      </c>
      <c r="F74" s="2">
        <v>2.2350167709572322</v>
      </c>
      <c r="G74" s="2">
        <v>2.2433783566121912</v>
      </c>
      <c r="H74" s="2">
        <v>2.4324508029636815</v>
      </c>
    </row>
    <row r="75" spans="1:8" x14ac:dyDescent="0.2">
      <c r="A75" s="16">
        <f>DATE(2019,7,11)</f>
        <v>43657</v>
      </c>
      <c r="B75" s="2">
        <v>18.633276665225985</v>
      </c>
      <c r="C75" s="2">
        <v>14.409738921519866</v>
      </c>
      <c r="D75" s="2">
        <v>2.1071949874430063</v>
      </c>
      <c r="E75" s="2">
        <v>2.0345228288545236</v>
      </c>
      <c r="F75" s="2">
        <v>2.2584439347246521</v>
      </c>
      <c r="G75" s="2">
        <v>2.2669236009998261</v>
      </c>
      <c r="H75" s="2">
        <v>2.458668659919927</v>
      </c>
    </row>
    <row r="76" spans="1:8" x14ac:dyDescent="0.2">
      <c r="A76" s="16">
        <f>DATE(2019,7,12)</f>
        <v>43658</v>
      </c>
      <c r="B76" s="2">
        <v>17.401342746002047</v>
      </c>
      <c r="C76" s="2">
        <v>13.060006485070309</v>
      </c>
      <c r="D76" s="2">
        <v>2.1363668527534907</v>
      </c>
      <c r="E76" s="2">
        <v>2.0548393417928246</v>
      </c>
      <c r="F76" s="2">
        <v>2.2818764668288916</v>
      </c>
      <c r="G76" s="2">
        <v>2.290474267533571</v>
      </c>
      <c r="H76" s="2">
        <v>2.4848932274061042</v>
      </c>
    </row>
    <row r="77" spans="1:8" x14ac:dyDescent="0.2">
      <c r="A77" s="16">
        <f>DATE(2019,7,15)</f>
        <v>43661</v>
      </c>
      <c r="B77" s="2">
        <v>17.033057676607633</v>
      </c>
      <c r="C77" s="2">
        <v>12.947605855713817</v>
      </c>
      <c r="D77" s="2">
        <v>2.1655470524201359</v>
      </c>
      <c r="E77" s="2">
        <v>2.0751599000354393</v>
      </c>
      <c r="F77" s="2">
        <v>2.3053143685000554</v>
      </c>
      <c r="G77" s="2">
        <v>2.3140303574620269</v>
      </c>
      <c r="H77" s="2">
        <v>2.5111245071397281</v>
      </c>
    </row>
    <row r="78" spans="1:8" x14ac:dyDescent="0.2">
      <c r="A78" s="16">
        <f>DATE(2019,7,16)</f>
        <v>43662</v>
      </c>
      <c r="B78" s="2">
        <v>17.090724679441038</v>
      </c>
      <c r="C78" s="2">
        <v>12.91792251429229</v>
      </c>
      <c r="D78" s="2">
        <v>2.194735588824015</v>
      </c>
      <c r="E78" s="2">
        <v>2.0954845043878789</v>
      </c>
      <c r="F78" s="2">
        <v>2.3287576409686039</v>
      </c>
      <c r="G78" s="2">
        <v>2.3375918720341282</v>
      </c>
      <c r="H78" s="2">
        <v>2.5373625008388467</v>
      </c>
    </row>
    <row r="79" spans="1:8" x14ac:dyDescent="0.2">
      <c r="A79" s="16">
        <f>DATE(2019,7,17)</f>
        <v>43663</v>
      </c>
      <c r="B79" s="2">
        <v>17.314033520626261</v>
      </c>
      <c r="C79" s="2">
        <v>13.005101008232645</v>
      </c>
      <c r="D79" s="2">
        <v>2.2239324643469116</v>
      </c>
      <c r="E79" s="2">
        <v>2.1158131556557658</v>
      </c>
      <c r="F79" s="2">
        <v>2.3522062854652637</v>
      </c>
      <c r="G79" s="2">
        <v>2.3611588124991201</v>
      </c>
      <c r="H79" s="2">
        <v>2.5636072102219076</v>
      </c>
    </row>
    <row r="80" spans="1:8" x14ac:dyDescent="0.2">
      <c r="A80" s="16">
        <f>DATE(2019,7,18)</f>
        <v>43664</v>
      </c>
      <c r="B80" s="2">
        <v>18.227728953560995</v>
      </c>
      <c r="C80" s="2">
        <v>13.942019555315778</v>
      </c>
      <c r="D80" s="2">
        <v>2.25313768137132</v>
      </c>
      <c r="E80" s="2">
        <v>2.1361458546448997</v>
      </c>
      <c r="F80" s="2">
        <v>2.3756603032210277</v>
      </c>
      <c r="G80" s="2">
        <v>2.3847311801064919</v>
      </c>
      <c r="H80" s="2">
        <v>2.5898586370078025</v>
      </c>
    </row>
    <row r="81" spans="1:8" x14ac:dyDescent="0.2">
      <c r="A81" s="16">
        <f>DATE(2019,7,19)</f>
        <v>43665</v>
      </c>
      <c r="B81" s="2">
        <v>16.8654795178409</v>
      </c>
      <c r="C81" s="2">
        <v>12.565944241453607</v>
      </c>
      <c r="D81" s="2">
        <v>2.2823512422803782</v>
      </c>
      <c r="E81" s="2">
        <v>2.1564826021612582</v>
      </c>
      <c r="F81" s="2">
        <v>2.3991196954671778</v>
      </c>
      <c r="G81" s="2">
        <v>2.4083089761060661</v>
      </c>
      <c r="H81" s="2">
        <v>2.6161167829158893</v>
      </c>
    </row>
    <row r="82" spans="1:8" x14ac:dyDescent="0.2">
      <c r="A82" s="16">
        <f>DATE(2019,7,22)</f>
        <v>43668</v>
      </c>
      <c r="B82" s="2">
        <v>16.699685924218468</v>
      </c>
      <c r="C82" s="2">
        <v>13.107306149718156</v>
      </c>
      <c r="D82" s="2">
        <v>2.3115731494579128</v>
      </c>
      <c r="E82" s="2">
        <v>2.1768233990109298</v>
      </c>
      <c r="F82" s="2">
        <v>2.4225844634352622</v>
      </c>
      <c r="G82" s="2">
        <v>2.4318922017479094</v>
      </c>
      <c r="H82" s="2">
        <v>2.6423816496659258</v>
      </c>
    </row>
    <row r="83" spans="1:8" x14ac:dyDescent="0.2">
      <c r="A83" s="16">
        <f>DATE(2019,7,23)</f>
        <v>43669</v>
      </c>
      <c r="B83" s="2">
        <v>16.746053882725899</v>
      </c>
      <c r="C83" s="2">
        <v>12.84052603059307</v>
      </c>
      <c r="D83" s="2">
        <v>2.3408034052884608</v>
      </c>
      <c r="E83" s="2">
        <v>2.1971682460002251</v>
      </c>
      <c r="F83" s="2">
        <v>2.4460546083571622</v>
      </c>
      <c r="G83" s="2">
        <v>2.4554808582823773</v>
      </c>
      <c r="H83" s="2">
        <v>2.6686532389781359</v>
      </c>
    </row>
    <row r="84" spans="1:8" x14ac:dyDescent="0.2">
      <c r="A84" s="16">
        <f>DATE(2019,7,24)</f>
        <v>43670</v>
      </c>
      <c r="B84" s="2">
        <v>15.996250300148951</v>
      </c>
      <c r="C84" s="2">
        <v>13.292370032011958</v>
      </c>
      <c r="D84" s="2">
        <v>2.370042012157203</v>
      </c>
      <c r="E84" s="2">
        <v>2.2175171439355656</v>
      </c>
      <c r="F84" s="2">
        <v>2.4695301314649809</v>
      </c>
      <c r="G84" s="2">
        <v>2.4790749469601581</v>
      </c>
      <c r="H84" s="2">
        <v>2.6949315525731876</v>
      </c>
    </row>
    <row r="85" spans="1:8" x14ac:dyDescent="0.2">
      <c r="A85" s="16">
        <f>DATE(2019,7,25)</f>
        <v>43671</v>
      </c>
      <c r="B85" s="2">
        <v>14.581858521826897</v>
      </c>
      <c r="C85" s="2">
        <v>11.698348483298847</v>
      </c>
      <c r="D85" s="2">
        <v>2.399288972450031</v>
      </c>
      <c r="E85" s="2">
        <v>2.2378700936235507</v>
      </c>
      <c r="F85" s="2">
        <v>2.4930110339911549</v>
      </c>
      <c r="G85" s="2">
        <v>2.5026744690321845</v>
      </c>
      <c r="H85" s="2">
        <v>2.7212165921721709</v>
      </c>
    </row>
    <row r="86" spans="1:8" x14ac:dyDescent="0.2">
      <c r="A86" s="16">
        <f>DATE(2019,7,26)</f>
        <v>43672</v>
      </c>
      <c r="B86" s="2">
        <v>14.955800797195472</v>
      </c>
      <c r="C86" s="2">
        <v>11.877177558175278</v>
      </c>
      <c r="D86" s="2">
        <v>2.4285442885535025</v>
      </c>
      <c r="E86" s="2">
        <v>2.2582270958709572</v>
      </c>
      <c r="F86" s="2">
        <v>2.5164973171683647</v>
      </c>
      <c r="G86" s="2">
        <v>2.5262794257497001</v>
      </c>
      <c r="H86" s="2">
        <v>2.7475083594966199</v>
      </c>
    </row>
    <row r="87" spans="1:8" x14ac:dyDescent="0.2">
      <c r="A87" s="16">
        <f>DATE(2019,7,29)</f>
        <v>43675</v>
      </c>
      <c r="B87" s="2">
        <v>15.740750132065594</v>
      </c>
      <c r="C87" s="2">
        <v>12.599348881543104</v>
      </c>
      <c r="D87" s="2">
        <v>2.4578079628548632</v>
      </c>
      <c r="E87" s="2">
        <v>2.2785881514846951</v>
      </c>
      <c r="F87" s="2">
        <v>2.5399889822295796</v>
      </c>
      <c r="G87" s="2">
        <v>2.5498898183642149</v>
      </c>
      <c r="H87" s="2">
        <v>2.7738068562685347</v>
      </c>
    </row>
    <row r="88" spans="1:8" x14ac:dyDescent="0.2">
      <c r="A88" s="16">
        <f>DATE(2019,7,30)</f>
        <v>43676</v>
      </c>
      <c r="B88" s="2">
        <v>16.004368246650436</v>
      </c>
      <c r="C88" s="2">
        <v>12.00103587027257</v>
      </c>
      <c r="D88" s="2">
        <v>2.4870799977420255</v>
      </c>
      <c r="E88" s="2">
        <v>2.29895326127183</v>
      </c>
      <c r="F88" s="2">
        <v>2.5634860304080576</v>
      </c>
      <c r="G88" s="2">
        <v>2.573505648127572</v>
      </c>
      <c r="H88" s="2">
        <v>2.8001120842103155</v>
      </c>
    </row>
    <row r="89" spans="1:8" x14ac:dyDescent="0.2">
      <c r="A89" s="16">
        <f>DATE(2019,7,31)</f>
        <v>43677</v>
      </c>
      <c r="B89" s="2">
        <v>15.86568890169533</v>
      </c>
      <c r="C89" s="2">
        <v>10.781679459084303</v>
      </c>
      <c r="D89" s="2">
        <v>2.5163603956036118</v>
      </c>
      <c r="E89" s="2">
        <v>2.3193224260396272</v>
      </c>
      <c r="F89" s="2">
        <v>2.5869884629373674</v>
      </c>
      <c r="G89" s="2">
        <v>2.5971269162918365</v>
      </c>
      <c r="H89" s="2">
        <v>2.8264240450448286</v>
      </c>
    </row>
    <row r="90" spans="1:8" x14ac:dyDescent="0.2">
      <c r="A90" s="16">
        <f>DATE(2019,8,1)</f>
        <v>43678</v>
      </c>
      <c r="B90" s="2">
        <v>17.142211977140764</v>
      </c>
      <c r="C90" s="2">
        <v>11.123135814344298</v>
      </c>
      <c r="D90" s="2">
        <v>2.5456491588288888</v>
      </c>
      <c r="E90" s="2">
        <v>2.3408271427547866</v>
      </c>
      <c r="F90" s="2">
        <v>2.6116307712577891</v>
      </c>
      <c r="G90" s="2">
        <v>2.6218882277239342</v>
      </c>
      <c r="H90" s="2">
        <v>2.8538799090461309</v>
      </c>
    </row>
    <row r="91" spans="1:8" x14ac:dyDescent="0.2">
      <c r="A91" s="16">
        <f>DATE(2019,8,2)</f>
        <v>43679</v>
      </c>
      <c r="B91" s="2">
        <v>16.93082841089193</v>
      </c>
      <c r="C91" s="2">
        <v>11.719131174690034</v>
      </c>
      <c r="D91" s="2">
        <v>2.5730290011310109</v>
      </c>
      <c r="E91" s="2">
        <v>2.3623363791718921</v>
      </c>
      <c r="F91" s="2">
        <v>2.6362789988801483</v>
      </c>
      <c r="G91" s="2">
        <v>2.6466555151766435</v>
      </c>
      <c r="H91" s="2">
        <v>2.8813431040858761</v>
      </c>
    </row>
    <row r="92" spans="1:8" x14ac:dyDescent="0.2">
      <c r="A92" s="16">
        <f>DATE(2019,8,5)</f>
        <v>43682</v>
      </c>
      <c r="B92" s="2">
        <v>14.573788599145288</v>
      </c>
      <c r="C92" s="2">
        <v>8.9162642513770827</v>
      </c>
      <c r="D92" s="2">
        <v>2.6004161538921489</v>
      </c>
      <c r="E92" s="2">
        <v>2.3838501362408726</v>
      </c>
      <c r="F92" s="2">
        <v>2.6609331472263076</v>
      </c>
      <c r="G92" s="2">
        <v>2.6714287800922332</v>
      </c>
      <c r="H92" s="2">
        <v>2.908813632121543</v>
      </c>
    </row>
    <row r="93" spans="1:8" x14ac:dyDescent="0.2">
      <c r="A93" s="16">
        <f>DATE(2019,8,6)</f>
        <v>43683</v>
      </c>
      <c r="B93" s="2">
        <v>17.838787878787986</v>
      </c>
      <c r="C93" s="2">
        <v>11.164211552565062</v>
      </c>
      <c r="D93" s="2">
        <v>2.6278106190641859</v>
      </c>
      <c r="E93" s="2">
        <v>2.4053684149118126</v>
      </c>
      <c r="F93" s="2">
        <v>2.6855932177184627</v>
      </c>
      <c r="G93" s="2">
        <v>2.6962080239133046</v>
      </c>
      <c r="H93" s="2">
        <v>2.9362914951110985</v>
      </c>
    </row>
    <row r="94" spans="1:8" x14ac:dyDescent="0.2">
      <c r="A94" s="16">
        <f>DATE(2019,8,7)</f>
        <v>43684</v>
      </c>
      <c r="B94" s="2">
        <v>17.86892570715084</v>
      </c>
      <c r="C94" s="2">
        <v>11.837396657795107</v>
      </c>
      <c r="D94" s="2">
        <v>2.6552123985995602</v>
      </c>
      <c r="E94" s="2">
        <v>2.4268912161350853</v>
      </c>
      <c r="F94" s="2">
        <v>2.710259211779209</v>
      </c>
      <c r="G94" s="2">
        <v>2.7209932480829035</v>
      </c>
      <c r="H94" s="2">
        <v>2.9637766950131095</v>
      </c>
    </row>
    <row r="95" spans="1:8" x14ac:dyDescent="0.2">
      <c r="A95" s="16">
        <f>DATE(2019,8,8)</f>
        <v>43685</v>
      </c>
      <c r="B95" s="2">
        <v>19.997748643327174</v>
      </c>
      <c r="C95" s="2">
        <v>13.287680325211104</v>
      </c>
      <c r="D95" s="2">
        <v>2.6826214944512206</v>
      </c>
      <c r="E95" s="2">
        <v>2.4484185408611525</v>
      </c>
      <c r="F95" s="2">
        <v>2.7349311308313862</v>
      </c>
      <c r="G95" s="2">
        <v>2.7457844540442977</v>
      </c>
      <c r="H95" s="2">
        <v>2.9912692337865865</v>
      </c>
    </row>
    <row r="96" spans="1:8" x14ac:dyDescent="0.2">
      <c r="A96" s="16">
        <f>DATE(2019,8,9)</f>
        <v>43686</v>
      </c>
      <c r="B96" s="2">
        <v>20.043699755078602</v>
      </c>
      <c r="C96" s="2">
        <v>13.158120374219108</v>
      </c>
      <c r="D96" s="2">
        <v>2.7100379085726267</v>
      </c>
      <c r="E96" s="2">
        <v>2.4699503900407649</v>
      </c>
      <c r="F96" s="2">
        <v>2.7596089762982778</v>
      </c>
      <c r="G96" s="2">
        <v>2.7705816432411989</v>
      </c>
      <c r="H96" s="2">
        <v>3.0187691133911176</v>
      </c>
    </row>
    <row r="97" spans="1:8" x14ac:dyDescent="0.2">
      <c r="A97" s="16">
        <f>DATE(2019,8,12)</f>
        <v>43689</v>
      </c>
      <c r="B97" s="2">
        <v>17.978650530663298</v>
      </c>
      <c r="C97" s="2">
        <v>10.893851587645376</v>
      </c>
      <c r="D97" s="2">
        <v>2.7374616429177712</v>
      </c>
      <c r="E97" s="2">
        <v>2.4914867646248062</v>
      </c>
      <c r="F97" s="2">
        <v>2.7842927496034342</v>
      </c>
      <c r="G97" s="2">
        <v>2.7953848171176077</v>
      </c>
      <c r="H97" s="2">
        <v>3.0462763357867573</v>
      </c>
    </row>
    <row r="98" spans="1:8" x14ac:dyDescent="0.2">
      <c r="A98" s="16">
        <f>DATE(2019,8,13)</f>
        <v>43690</v>
      </c>
      <c r="B98" s="2">
        <v>19.018539115401325</v>
      </c>
      <c r="C98" s="2">
        <v>12.400052663992955</v>
      </c>
      <c r="D98" s="2">
        <v>2.7648926994411571</v>
      </c>
      <c r="E98" s="2">
        <v>2.5130276655644268</v>
      </c>
      <c r="F98" s="2">
        <v>2.8089824521708051</v>
      </c>
      <c r="G98" s="2">
        <v>2.8201939771179241</v>
      </c>
      <c r="H98" s="2">
        <v>3.0737909029341592</v>
      </c>
    </row>
    <row r="99" spans="1:8" x14ac:dyDescent="0.2">
      <c r="A99" s="16">
        <f>DATE(2019,8,14)</f>
        <v>43691</v>
      </c>
      <c r="B99" s="2">
        <v>15.942208135235147</v>
      </c>
      <c r="C99" s="2">
        <v>9.0906430012383623</v>
      </c>
      <c r="D99" s="2">
        <v>2.7923310800978207</v>
      </c>
      <c r="E99" s="2">
        <v>2.5345730938109323</v>
      </c>
      <c r="F99" s="2">
        <v>2.8336780854246291</v>
      </c>
      <c r="G99" s="2">
        <v>2.8450091246868592</v>
      </c>
      <c r="H99" s="2">
        <v>3.1013128167944437</v>
      </c>
    </row>
    <row r="100" spans="1:8" x14ac:dyDescent="0.2">
      <c r="A100" s="16">
        <f>DATE(2019,8,15)</f>
        <v>43692</v>
      </c>
      <c r="B100" s="2">
        <v>14.004921481054676</v>
      </c>
      <c r="C100" s="2">
        <v>7.7837272614507347</v>
      </c>
      <c r="D100" s="2">
        <v>2.819776786843331</v>
      </c>
      <c r="E100" s="2">
        <v>2.5561230503158283</v>
      </c>
      <c r="F100" s="2">
        <v>2.8583796507894998</v>
      </c>
      <c r="G100" s="2">
        <v>2.8698302612694793</v>
      </c>
      <c r="H100" s="2">
        <v>3.1288420793292642</v>
      </c>
    </row>
    <row r="101" spans="1:8" x14ac:dyDescent="0.2">
      <c r="A101" s="16">
        <f>DATE(2019,8,16)</f>
        <v>43693</v>
      </c>
      <c r="B101" s="2">
        <v>14.832016520194079</v>
      </c>
      <c r="C101" s="2">
        <v>8.5985719788387769</v>
      </c>
      <c r="D101" s="2">
        <v>2.8472298216337455</v>
      </c>
      <c r="E101" s="2">
        <v>2.5776775360308424</v>
      </c>
      <c r="F101" s="2">
        <v>2.8830871496903887</v>
      </c>
      <c r="G101" s="2">
        <v>2.8946573883112059</v>
      </c>
      <c r="H101" s="2">
        <v>3.1563786925008048</v>
      </c>
    </row>
    <row r="102" spans="1:8" x14ac:dyDescent="0.2">
      <c r="A102" s="16">
        <f>DATE(2019,8,19)</f>
        <v>43696</v>
      </c>
      <c r="B102" s="2">
        <v>14.415968880564844</v>
      </c>
      <c r="C102" s="2">
        <v>8.2317629162796067</v>
      </c>
      <c r="D102" s="2">
        <v>2.8746901864256769</v>
      </c>
      <c r="E102" s="2">
        <v>2.5992365519078797</v>
      </c>
      <c r="F102" s="2">
        <v>2.9078005835525556</v>
      </c>
      <c r="G102" s="2">
        <v>2.9194905072577937</v>
      </c>
      <c r="H102" s="2">
        <v>3.183922658271765</v>
      </c>
    </row>
    <row r="103" spans="1:8" x14ac:dyDescent="0.2">
      <c r="A103" s="16">
        <f>DATE(2019,8,20)</f>
        <v>43697</v>
      </c>
      <c r="B103" s="2">
        <v>14.511603515343685</v>
      </c>
      <c r="C103" s="2">
        <v>7.9636335543626258</v>
      </c>
      <c r="D103" s="2">
        <v>2.9021578831762262</v>
      </c>
      <c r="E103" s="2">
        <v>2.6208000988990676</v>
      </c>
      <c r="F103" s="2">
        <v>2.93251995380166</v>
      </c>
      <c r="G103" s="2">
        <v>2.9443296195553748</v>
      </c>
      <c r="H103" s="2">
        <v>3.2114739786053952</v>
      </c>
    </row>
    <row r="104" spans="1:8" x14ac:dyDescent="0.2">
      <c r="A104" s="16">
        <f>DATE(2019,8,21)</f>
        <v>43698</v>
      </c>
      <c r="B104" s="2">
        <v>16.956284877299211</v>
      </c>
      <c r="C104" s="2">
        <v>10.11768879062156</v>
      </c>
      <c r="D104" s="2">
        <v>2.9296329138430499</v>
      </c>
      <c r="E104" s="2">
        <v>2.642368177956711</v>
      </c>
      <c r="F104" s="2">
        <v>2.9572452618636502</v>
      </c>
      <c r="G104" s="2">
        <v>2.9691747266504143</v>
      </c>
      <c r="H104" s="2">
        <v>3.2390326554654352</v>
      </c>
    </row>
    <row r="105" spans="1:8" x14ac:dyDescent="0.2">
      <c r="A105" s="16">
        <f>DATE(2019,8,22)</f>
        <v>43699</v>
      </c>
      <c r="B105" s="2">
        <v>15.852098160687778</v>
      </c>
      <c r="C105" s="2">
        <v>8.8221763286234314</v>
      </c>
      <c r="D105" s="2">
        <v>2.9571152803843592</v>
      </c>
      <c r="E105" s="2">
        <v>2.6639407900333367</v>
      </c>
      <c r="F105" s="2">
        <v>2.981976509164852</v>
      </c>
      <c r="G105" s="2">
        <v>2.9940258299897327</v>
      </c>
      <c r="H105" s="2">
        <v>3.2665986908161582</v>
      </c>
    </row>
    <row r="106" spans="1:8" x14ac:dyDescent="0.2">
      <c r="A106" s="16">
        <f>DATE(2019,8,23)</f>
        <v>43700</v>
      </c>
      <c r="B106" s="2">
        <v>13.336247418719751</v>
      </c>
      <c r="C106" s="2">
        <v>6.2719007131402096</v>
      </c>
      <c r="D106" s="2">
        <v>2.9846049847587652</v>
      </c>
      <c r="E106" s="2">
        <v>2.6855179360816495</v>
      </c>
      <c r="F106" s="2">
        <v>3.0067136971319242</v>
      </c>
      <c r="G106" s="2">
        <v>3.0188829310204834</v>
      </c>
      <c r="H106" s="2">
        <v>3.2941720866223712</v>
      </c>
    </row>
    <row r="107" spans="1:8" x14ac:dyDescent="0.2">
      <c r="A107" s="16">
        <f>DATE(2019,8,26)</f>
        <v>43703</v>
      </c>
      <c r="B107" s="2">
        <v>12.343762186044337</v>
      </c>
      <c r="C107" s="2">
        <v>4.9249538101964641</v>
      </c>
      <c r="D107" s="2">
        <v>3.0121020289255229</v>
      </c>
      <c r="E107" s="2">
        <v>2.7070996170545758</v>
      </c>
      <c r="F107" s="2">
        <v>3.0314568271918807</v>
      </c>
      <c r="G107" s="2">
        <v>3.0437460311901754</v>
      </c>
      <c r="H107" s="2">
        <v>3.3217528448494131</v>
      </c>
    </row>
    <row r="108" spans="1:8" x14ac:dyDescent="0.2">
      <c r="A108" s="16">
        <f>DATE(2019,8,27)</f>
        <v>43704</v>
      </c>
      <c r="B108" s="2">
        <v>12.854539691687149</v>
      </c>
      <c r="C108" s="2">
        <v>5.846127564377479</v>
      </c>
      <c r="D108" s="2">
        <v>3.0396064148443536</v>
      </c>
      <c r="E108" s="2">
        <v>2.7286858339052422</v>
      </c>
      <c r="F108" s="2">
        <v>3.0562059007720466</v>
      </c>
      <c r="G108" s="2">
        <v>3.0686151319466726</v>
      </c>
      <c r="H108" s="2">
        <v>3.3493409674631325</v>
      </c>
    </row>
    <row r="109" spans="1:8" x14ac:dyDescent="0.2">
      <c r="A109" s="16">
        <f>DATE(2019,8,28)</f>
        <v>43705</v>
      </c>
      <c r="B109" s="2">
        <v>13.232729193680125</v>
      </c>
      <c r="C109" s="2">
        <v>6.8442843246279139</v>
      </c>
      <c r="D109" s="2">
        <v>3.0671181444755335</v>
      </c>
      <c r="E109" s="2">
        <v>2.7502765875869528</v>
      </c>
      <c r="F109" s="2">
        <v>3.0809609193001242</v>
      </c>
      <c r="G109" s="2">
        <v>3.0934902347381943</v>
      </c>
      <c r="H109" s="2">
        <v>3.3769364564298909</v>
      </c>
    </row>
    <row r="110" spans="1:8" x14ac:dyDescent="0.2">
      <c r="A110" s="16">
        <f>DATE(2019,8,29)</f>
        <v>43706</v>
      </c>
      <c r="B110" s="2">
        <v>15.729178312443048</v>
      </c>
      <c r="C110" s="2">
        <v>9.3805343436696553</v>
      </c>
      <c r="D110" s="2">
        <v>3.0946372197798278</v>
      </c>
      <c r="E110" s="2">
        <v>2.7718718790532115</v>
      </c>
      <c r="F110" s="2">
        <v>3.1057218842041268</v>
      </c>
      <c r="G110" s="2">
        <v>3.1183713410132929</v>
      </c>
      <c r="H110" s="2">
        <v>3.4045393137166036</v>
      </c>
    </row>
    <row r="111" spans="1:8" x14ac:dyDescent="0.2">
      <c r="A111" s="16">
        <f>DATE(2019,8,30)</f>
        <v>43707</v>
      </c>
      <c r="B111" s="2">
        <v>17.371204917639215</v>
      </c>
      <c r="C111" s="2">
        <v>10.044470607181122</v>
      </c>
      <c r="D111" s="2">
        <v>3.1221636427185562</v>
      </c>
      <c r="E111" s="2">
        <v>2.7934717092577444</v>
      </c>
      <c r="F111" s="2">
        <v>3.1304887969124229</v>
      </c>
      <c r="G111" s="2">
        <v>3.1432584522208984</v>
      </c>
      <c r="H111" s="2">
        <v>3.4321495412906966</v>
      </c>
    </row>
    <row r="112" spans="1:8" x14ac:dyDescent="0.2">
      <c r="A112" s="16">
        <f>DATE(2019,9,2)</f>
        <v>43710</v>
      </c>
      <c r="B112" s="2">
        <v>18.186459203765136</v>
      </c>
      <c r="C112" s="2">
        <v>9.490769655964959</v>
      </c>
      <c r="D112" s="2">
        <v>3.1496974152535269</v>
      </c>
      <c r="E112" s="2">
        <v>2.8070230714557942</v>
      </c>
      <c r="F112" s="2">
        <v>3.1471820060637201</v>
      </c>
      <c r="G112" s="2">
        <v>3.1600709074158351</v>
      </c>
      <c r="H112" s="2">
        <v>3.451663637888247</v>
      </c>
    </row>
    <row r="113" spans="1:8" x14ac:dyDescent="0.2">
      <c r="A113" s="16">
        <f>DATE(2019,9,3)</f>
        <v>43711</v>
      </c>
      <c r="B113" s="2">
        <v>16.672006915430114</v>
      </c>
      <c r="C113" s="2">
        <v>8.4626140055755297</v>
      </c>
      <c r="D113" s="2">
        <v>3.177238539347127</v>
      </c>
      <c r="E113" s="2">
        <v>2.8205762201429341</v>
      </c>
      <c r="F113" s="2">
        <v>3.1638779172601161</v>
      </c>
      <c r="G113" s="2">
        <v>3.1768861030579298</v>
      </c>
      <c r="H113" s="2">
        <v>3.4711814161260568</v>
      </c>
    </row>
    <row r="114" spans="1:8" x14ac:dyDescent="0.2">
      <c r="A114" s="16">
        <f>DATE(2019,9,4)</f>
        <v>43712</v>
      </c>
      <c r="B114" s="2">
        <v>17.555610622869011</v>
      </c>
      <c r="C114" s="2">
        <v>10.116589810605593</v>
      </c>
      <c r="D114" s="2">
        <v>3.2047870169622068</v>
      </c>
      <c r="E114" s="2">
        <v>2.8341311555547088</v>
      </c>
      <c r="F114" s="2">
        <v>3.1805765309389722</v>
      </c>
      <c r="G114" s="2">
        <v>3.193704039593892</v>
      </c>
      <c r="H114" s="2">
        <v>3.4907028766987258</v>
      </c>
    </row>
    <row r="115" spans="1:8" x14ac:dyDescent="0.2">
      <c r="A115" s="16">
        <f>DATE(2019,9,5)</f>
        <v>43713</v>
      </c>
      <c r="B115" s="2">
        <v>17.611602554867289</v>
      </c>
      <c r="C115" s="2">
        <v>11.250508686294625</v>
      </c>
      <c r="D115" s="2">
        <v>3.2323428500621754</v>
      </c>
      <c r="E115" s="2">
        <v>2.8476878779266412</v>
      </c>
      <c r="F115" s="2">
        <v>3.1972778475377384</v>
      </c>
      <c r="G115" s="2">
        <v>3.2105247174704754</v>
      </c>
      <c r="H115" s="2">
        <v>3.5102280203009868</v>
      </c>
    </row>
    <row r="116" spans="1:8" x14ac:dyDescent="0.2">
      <c r="A116" s="16">
        <f>DATE(2019,9,6)</f>
        <v>43714</v>
      </c>
      <c r="B116" s="2">
        <v>17.711907025884919</v>
      </c>
      <c r="C116" s="2">
        <v>12.003941094671244</v>
      </c>
      <c r="D116" s="2">
        <v>3.2599060406109488</v>
      </c>
      <c r="E116" s="2">
        <v>2.8612463874943206</v>
      </c>
      <c r="F116" s="2">
        <v>3.2139818674939091</v>
      </c>
      <c r="G116" s="2">
        <v>3.2273481371345225</v>
      </c>
      <c r="H116" s="2">
        <v>3.5297568476277075</v>
      </c>
    </row>
    <row r="117" spans="1:8" x14ac:dyDescent="0.2">
      <c r="A117" s="16">
        <f>DATE(2019,9,9)</f>
        <v>43717</v>
      </c>
      <c r="B117" s="2">
        <v>16.13766123997511</v>
      </c>
      <c r="C117" s="2">
        <v>12.270699451815803</v>
      </c>
      <c r="D117" s="2">
        <v>3.2874765905730019</v>
      </c>
      <c r="E117" s="2">
        <v>2.8748066844933584</v>
      </c>
      <c r="F117" s="2">
        <v>3.2306885912450678</v>
      </c>
      <c r="G117" s="2">
        <v>3.2441742990329425</v>
      </c>
      <c r="H117" s="2">
        <v>3.5492893593738639</v>
      </c>
    </row>
    <row r="118" spans="1:8" x14ac:dyDescent="0.2">
      <c r="A118" s="16">
        <f>DATE(2019,9,10)</f>
        <v>43718</v>
      </c>
      <c r="B118" s="2">
        <v>16.063710320318972</v>
      </c>
      <c r="C118" s="2">
        <v>12.108474768071774</v>
      </c>
      <c r="D118" s="2">
        <v>3.3150545019132949</v>
      </c>
      <c r="E118" s="2">
        <v>2.8883687691593884</v>
      </c>
      <c r="F118" s="2">
        <v>3.2473980192288638</v>
      </c>
      <c r="G118" s="2">
        <v>3.2610032036127334</v>
      </c>
      <c r="H118" s="2">
        <v>3.5688255562345894</v>
      </c>
    </row>
    <row r="119" spans="1:8" x14ac:dyDescent="0.2">
      <c r="A119" s="16">
        <f>DATE(2019,9,11)</f>
        <v>43719</v>
      </c>
      <c r="B119" s="2">
        <v>18.184392258560322</v>
      </c>
      <c r="C119" s="2">
        <v>12.559056574620842</v>
      </c>
      <c r="D119" s="2">
        <v>3.3426397765973226</v>
      </c>
      <c r="E119" s="2">
        <v>2.9019326417280666</v>
      </c>
      <c r="F119" s="2">
        <v>3.2641101518830151</v>
      </c>
      <c r="G119" s="2">
        <v>3.2778348513209599</v>
      </c>
      <c r="H119" s="2">
        <v>3.58836543890515</v>
      </c>
    </row>
    <row r="120" spans="1:8" x14ac:dyDescent="0.2">
      <c r="A120" s="16">
        <f>DATE(2019,9,12)</f>
        <v>43720</v>
      </c>
      <c r="B120" s="2">
        <v>19.007074869135177</v>
      </c>
      <c r="C120" s="2">
        <v>13.565885484106245</v>
      </c>
      <c r="D120" s="2">
        <v>3.3702324165911124</v>
      </c>
      <c r="E120" s="2">
        <v>2.9154983024350933</v>
      </c>
      <c r="F120" s="2">
        <v>3.2808249896453034</v>
      </c>
      <c r="G120" s="2">
        <v>3.2946692426047086</v>
      </c>
      <c r="H120" s="2">
        <v>3.6079090080809006</v>
      </c>
    </row>
    <row r="121" spans="1:8" x14ac:dyDescent="0.2">
      <c r="A121" s="16">
        <f>DATE(2019,9,13)</f>
        <v>43721</v>
      </c>
      <c r="B121" s="2">
        <v>18.091108869999605</v>
      </c>
      <c r="C121" s="2">
        <v>12.619533118470128</v>
      </c>
      <c r="D121" s="2">
        <v>3.3978324238612019</v>
      </c>
      <c r="E121" s="2">
        <v>2.9290657515162355</v>
      </c>
      <c r="F121" s="2">
        <v>3.2975425329536234</v>
      </c>
      <c r="G121" s="2">
        <v>3.3115063779112441</v>
      </c>
      <c r="H121" s="2">
        <v>3.6274562644573738</v>
      </c>
    </row>
    <row r="122" spans="1:8" x14ac:dyDescent="0.2">
      <c r="A122" s="16">
        <f>DATE(2019,9,16)</f>
        <v>43724</v>
      </c>
      <c r="B122" s="2">
        <v>17.345237477789066</v>
      </c>
      <c r="C122" s="2">
        <v>12.814553106849225</v>
      </c>
      <c r="D122" s="2">
        <v>3.4254398003746855</v>
      </c>
      <c r="E122" s="2">
        <v>2.9426349892072157</v>
      </c>
      <c r="F122" s="2">
        <v>3.3142627822458914</v>
      </c>
      <c r="G122" s="2">
        <v>3.3283462576878309</v>
      </c>
      <c r="H122" s="2">
        <v>3.6470072087302352</v>
      </c>
    </row>
    <row r="123" spans="1:8" x14ac:dyDescent="0.2">
      <c r="A123" s="16">
        <f>DATE(2019,9,17)</f>
        <v>43725</v>
      </c>
      <c r="B123" s="2">
        <v>18.453360226672523</v>
      </c>
      <c r="C123" s="2">
        <v>13.833503439481087</v>
      </c>
      <c r="D123" s="2">
        <v>3.4530545480991441</v>
      </c>
      <c r="E123" s="2">
        <v>2.9562060157438452</v>
      </c>
      <c r="F123" s="2">
        <v>3.3309857379601131</v>
      </c>
      <c r="G123" s="2">
        <v>3.3451888823818221</v>
      </c>
      <c r="H123" s="2">
        <v>3.6665618415952395</v>
      </c>
    </row>
    <row r="124" spans="1:8" x14ac:dyDescent="0.2">
      <c r="A124" s="16">
        <f>DATE(2019,9,18)</f>
        <v>43726</v>
      </c>
      <c r="B124" s="2">
        <v>18.367983479806082</v>
      </c>
      <c r="C124" s="2">
        <v>13.741091189226996</v>
      </c>
      <c r="D124" s="2">
        <v>3.4806766690027136</v>
      </c>
      <c r="E124" s="2">
        <v>2.9697788313619577</v>
      </c>
      <c r="F124" s="2">
        <v>3.3477114005343371</v>
      </c>
      <c r="G124" s="2">
        <v>3.3620342524406155</v>
      </c>
      <c r="H124" s="2">
        <v>3.6861201637482965</v>
      </c>
    </row>
    <row r="125" spans="1:8" x14ac:dyDescent="0.2">
      <c r="A125" s="16">
        <f>DATE(2019,9,19)</f>
        <v>43727</v>
      </c>
      <c r="B125" s="2">
        <v>19.438278826297939</v>
      </c>
      <c r="C125" s="2">
        <v>13.531338340039699</v>
      </c>
      <c r="D125" s="2">
        <v>3.5083061650540426</v>
      </c>
      <c r="E125" s="2">
        <v>2.983353436297409</v>
      </c>
      <c r="F125" s="2">
        <v>3.3644397704067464</v>
      </c>
      <c r="G125" s="2">
        <v>3.3788823683117419</v>
      </c>
      <c r="H125" s="2">
        <v>3.7056821758854719</v>
      </c>
    </row>
    <row r="126" spans="1:8" x14ac:dyDescent="0.2">
      <c r="A126" s="16">
        <f>DATE(2019,9,20)</f>
        <v>43728</v>
      </c>
      <c r="B126" s="2">
        <v>19.0963434663594</v>
      </c>
      <c r="C126" s="2">
        <v>14.051710818098195</v>
      </c>
      <c r="D126" s="2">
        <v>3.5339986282568736</v>
      </c>
      <c r="E126" s="2">
        <v>2.996929830786077</v>
      </c>
      <c r="F126" s="2">
        <v>3.3811708480155471</v>
      </c>
      <c r="G126" s="2">
        <v>3.3957332304427545</v>
      </c>
      <c r="H126" s="2">
        <v>3.7252478787029419</v>
      </c>
    </row>
    <row r="127" spans="1:8" x14ac:dyDescent="0.2">
      <c r="A127" s="16">
        <f>DATE(2019,9,23)</f>
        <v>43731</v>
      </c>
      <c r="B127" s="2">
        <v>18.785517936896799</v>
      </c>
      <c r="C127" s="2">
        <v>13.856309995060112</v>
      </c>
      <c r="D127" s="2">
        <v>3.5596974687514216</v>
      </c>
      <c r="E127" s="2">
        <v>3.0105080150638619</v>
      </c>
      <c r="F127" s="2">
        <v>3.3979046337989871</v>
      </c>
      <c r="G127" s="2">
        <v>3.412586839281273</v>
      </c>
      <c r="H127" s="2">
        <v>3.7448172728969502</v>
      </c>
    </row>
    <row r="128" spans="1:8" x14ac:dyDescent="0.2">
      <c r="A128" s="16">
        <f>DATE(2019,9,24)</f>
        <v>43732</v>
      </c>
      <c r="B128" s="2">
        <v>18.298387360130739</v>
      </c>
      <c r="C128" s="2">
        <v>13.027004441620305</v>
      </c>
      <c r="D128" s="2">
        <v>3.5854026881206646</v>
      </c>
      <c r="E128" s="2">
        <v>3.0240879893667527</v>
      </c>
      <c r="F128" s="2">
        <v>3.4146411281954951</v>
      </c>
      <c r="G128" s="2">
        <v>3.4294431952750504</v>
      </c>
      <c r="H128" s="2">
        <v>3.7643903591640049</v>
      </c>
    </row>
    <row r="129" spans="1:8" x14ac:dyDescent="0.2">
      <c r="A129" s="16">
        <f>DATE(2019,9,25)</f>
        <v>43733</v>
      </c>
      <c r="B129" s="2">
        <v>18.067375498247241</v>
      </c>
      <c r="C129" s="2">
        <v>13.685652543866778</v>
      </c>
      <c r="D129" s="2">
        <v>3.6111142879479359</v>
      </c>
      <c r="E129" s="2">
        <v>3.0376697539307163</v>
      </c>
      <c r="F129" s="2">
        <v>3.4313803316434521</v>
      </c>
      <c r="G129" s="2">
        <v>3.4463022988718621</v>
      </c>
      <c r="H129" s="2">
        <v>3.783967138200639</v>
      </c>
    </row>
    <row r="130" spans="1:8" x14ac:dyDescent="0.2">
      <c r="A130" s="16">
        <f>DATE(2019,9,26)</f>
        <v>43734</v>
      </c>
      <c r="B130" s="2">
        <v>18.977380780867438</v>
      </c>
      <c r="C130" s="2">
        <v>14.597936529007717</v>
      </c>
      <c r="D130" s="2">
        <v>3.6368322698169702</v>
      </c>
      <c r="E130" s="2">
        <v>3.0512533089917415</v>
      </c>
      <c r="F130" s="2">
        <v>3.4481222445813748</v>
      </c>
      <c r="G130" s="2">
        <v>3.4631641505195709</v>
      </c>
      <c r="H130" s="2">
        <v>3.8035476107035615</v>
      </c>
    </row>
    <row r="131" spans="1:8" x14ac:dyDescent="0.2">
      <c r="A131" s="16">
        <f>DATE(2019,9,27)</f>
        <v>43735</v>
      </c>
      <c r="B131" s="2">
        <v>18.892457378860026</v>
      </c>
      <c r="C131" s="2">
        <v>14.334866827560333</v>
      </c>
      <c r="D131" s="2">
        <v>3.6625566353118755</v>
      </c>
      <c r="E131" s="2">
        <v>3.0648386547859063</v>
      </c>
      <c r="F131" s="2">
        <v>3.4648668674478245</v>
      </c>
      <c r="G131" s="2">
        <v>3.4800287506661092</v>
      </c>
      <c r="H131" s="2">
        <v>3.823131777369615</v>
      </c>
    </row>
    <row r="132" spans="1:8" x14ac:dyDescent="0.2">
      <c r="A132" s="16">
        <f>DATE(2019,9,30)</f>
        <v>43738</v>
      </c>
      <c r="B132" s="2">
        <v>19.506522595207333</v>
      </c>
      <c r="C132" s="2">
        <v>13.973280640324615</v>
      </c>
      <c r="D132" s="2">
        <v>3.6882873860171861</v>
      </c>
      <c r="E132" s="2">
        <v>3.0784257915492663</v>
      </c>
      <c r="F132" s="2">
        <v>3.4816142006814488</v>
      </c>
      <c r="G132" s="2">
        <v>3.4968960997594944</v>
      </c>
      <c r="H132" s="2">
        <v>3.8427196388957312</v>
      </c>
    </row>
    <row r="133" spans="1:8" x14ac:dyDescent="0.2">
      <c r="A133" s="16">
        <f>DATE(2019,10,1)</f>
        <v>43739</v>
      </c>
      <c r="B133" s="2">
        <v>18.754848004610402</v>
      </c>
      <c r="C133" s="2">
        <v>13.220403162451101</v>
      </c>
      <c r="D133" s="2">
        <v>3.7140245235178342</v>
      </c>
      <c r="E133" s="2">
        <v>3.0962625387744858</v>
      </c>
      <c r="F133" s="2">
        <v>3.502628807265995</v>
      </c>
      <c r="G133" s="2">
        <v>3.518031395417287</v>
      </c>
      <c r="H133" s="2">
        <v>3.8665907546503009</v>
      </c>
    </row>
    <row r="134" spans="1:8" x14ac:dyDescent="0.2">
      <c r="A134" s="16">
        <f>DATE(2019,10,2)</f>
        <v>43740</v>
      </c>
      <c r="B134" s="2">
        <v>16.310746770398232</v>
      </c>
      <c r="C134" s="2">
        <v>9.9322114306979792</v>
      </c>
      <c r="D134" s="2">
        <v>3.7397680493991059</v>
      </c>
      <c r="E134" s="2">
        <v>3.1141023724802208</v>
      </c>
      <c r="F134" s="2">
        <v>3.5236476814075601</v>
      </c>
      <c r="G134" s="2">
        <v>3.5391710071535298</v>
      </c>
      <c r="H134" s="2">
        <v>3.8904673578398001</v>
      </c>
    </row>
    <row r="135" spans="1:8" x14ac:dyDescent="0.2">
      <c r="A135" s="16">
        <f>DATE(2019,10,3)</f>
        <v>43741</v>
      </c>
      <c r="B135" s="2">
        <v>16.675516496182219</v>
      </c>
      <c r="C135" s="2">
        <v>10.459504218560012</v>
      </c>
      <c r="D135" s="2">
        <v>3.7655179652467119</v>
      </c>
      <c r="E135" s="2">
        <v>3.1319452932005554</v>
      </c>
      <c r="F135" s="2">
        <v>3.5446708239727842</v>
      </c>
      <c r="G135" s="2">
        <v>3.5603149358496071</v>
      </c>
      <c r="H135" s="2">
        <v>3.9143494497256626</v>
      </c>
    </row>
    <row r="136" spans="1:8" x14ac:dyDescent="0.2">
      <c r="A136" s="16">
        <f>DATE(2019,10,4)</f>
        <v>43742</v>
      </c>
      <c r="B136" s="2">
        <v>17.829267636747947</v>
      </c>
      <c r="C136" s="2">
        <v>11.585991377903436</v>
      </c>
      <c r="D136" s="2">
        <v>3.7912742726467386</v>
      </c>
      <c r="E136" s="2">
        <v>3.1497913014696399</v>
      </c>
      <c r="F136" s="2">
        <v>3.5656982358285072</v>
      </c>
      <c r="G136" s="2">
        <v>3.5814631823871008</v>
      </c>
      <c r="H136" s="2">
        <v>3.9382370315696358</v>
      </c>
    </row>
    <row r="137" spans="1:8" x14ac:dyDescent="0.2">
      <c r="A137" s="16">
        <f>DATE(2019,10,7)</f>
        <v>43745</v>
      </c>
      <c r="B137" s="2">
        <v>16.056164817749718</v>
      </c>
      <c r="C137" s="2">
        <v>9.4331330505727848</v>
      </c>
      <c r="D137" s="2">
        <v>3.8170369731856946</v>
      </c>
      <c r="E137" s="2">
        <v>3.1676403978217804</v>
      </c>
      <c r="F137" s="2">
        <v>3.58672991784168</v>
      </c>
      <c r="G137" s="2">
        <v>3.6026157476477532</v>
      </c>
      <c r="H137" s="2">
        <v>3.9621301046337321</v>
      </c>
    </row>
    <row r="138" spans="1:8" x14ac:dyDescent="0.2">
      <c r="A138" s="16">
        <f>DATE(2019,10,8)</f>
        <v>43746</v>
      </c>
      <c r="B138" s="2">
        <v>15.48984488306211</v>
      </c>
      <c r="C138" s="2">
        <v>8.7896639297350134</v>
      </c>
      <c r="D138" s="2">
        <v>3.8428060684504439</v>
      </c>
      <c r="E138" s="2">
        <v>3.1854925827913272</v>
      </c>
      <c r="F138" s="2">
        <v>3.607765870879498</v>
      </c>
      <c r="G138" s="2">
        <v>3.6237726325135222</v>
      </c>
      <c r="H138" s="2">
        <v>3.9860286701802532</v>
      </c>
    </row>
    <row r="139" spans="1:8" x14ac:dyDescent="0.2">
      <c r="A139" s="16">
        <f>DATE(2019,10,9)</f>
        <v>43747</v>
      </c>
      <c r="B139" s="2">
        <v>16.914093070162917</v>
      </c>
      <c r="C139" s="2">
        <v>10.168698872947134</v>
      </c>
      <c r="D139" s="2">
        <v>3.8685815600282498</v>
      </c>
      <c r="E139" s="2">
        <v>3.2033478569127194</v>
      </c>
      <c r="F139" s="2">
        <v>3.6288060958092894</v>
      </c>
      <c r="G139" s="2">
        <v>3.6449338378665042</v>
      </c>
      <c r="H139" s="2">
        <v>4.0099327294717879</v>
      </c>
    </row>
    <row r="140" spans="1:8" x14ac:dyDescent="0.2">
      <c r="A140" s="16">
        <f>DATE(2019,10,10)</f>
        <v>43748</v>
      </c>
      <c r="B140" s="2">
        <v>17.252180761657911</v>
      </c>
      <c r="C140" s="2">
        <v>10.787119954212908</v>
      </c>
      <c r="D140" s="2">
        <v>3.8943634495067991</v>
      </c>
      <c r="E140" s="2">
        <v>3.2212062207205294</v>
      </c>
      <c r="F140" s="2">
        <v>3.6498505934985599</v>
      </c>
      <c r="G140" s="2">
        <v>3.6660993645889932</v>
      </c>
      <c r="H140" s="2">
        <v>4.0338422837712384</v>
      </c>
    </row>
    <row r="141" spans="1:8" x14ac:dyDescent="0.2">
      <c r="A141" s="16">
        <f>DATE(2019,10,11)</f>
        <v>43749</v>
      </c>
      <c r="B141" s="2">
        <v>19.379561062287042</v>
      </c>
      <c r="C141" s="2">
        <v>12.979410990235518</v>
      </c>
      <c r="D141" s="2">
        <v>3.9201517384741535</v>
      </c>
      <c r="E141" s="2">
        <v>3.2390676747493741</v>
      </c>
      <c r="F141" s="2">
        <v>3.6708993648150172</v>
      </c>
      <c r="G141" s="2">
        <v>3.6872692135634821</v>
      </c>
      <c r="H141" s="2">
        <v>4.0577573343417939</v>
      </c>
    </row>
    <row r="142" spans="1:8" x14ac:dyDescent="0.2">
      <c r="A142" s="16">
        <f>DATE(2019,10,14)</f>
        <v>43752</v>
      </c>
      <c r="B142" s="2">
        <v>19.941320655045057</v>
      </c>
      <c r="C142" s="2">
        <v>13.490447578653365</v>
      </c>
      <c r="D142" s="2">
        <v>3.9459464285187762</v>
      </c>
      <c r="E142" s="2">
        <v>3.2569322195340034</v>
      </c>
      <c r="F142" s="2">
        <v>3.6919524106265418</v>
      </c>
      <c r="G142" s="2">
        <v>3.7084433856726222</v>
      </c>
      <c r="H142" s="2">
        <v>4.0816778824469102</v>
      </c>
    </row>
    <row r="143" spans="1:8" x14ac:dyDescent="0.2">
      <c r="A143" s="16">
        <f>DATE(2019,10,15)</f>
        <v>43753</v>
      </c>
      <c r="B143" s="2">
        <v>19.298283628679979</v>
      </c>
      <c r="C143" s="2">
        <v>13.69498843350747</v>
      </c>
      <c r="D143" s="2">
        <v>3.9717475212295295</v>
      </c>
      <c r="E143" s="2">
        <v>3.2747998556092561</v>
      </c>
      <c r="F143" s="2">
        <v>3.7130097318011761</v>
      </c>
      <c r="G143" s="2">
        <v>3.7296218817992388</v>
      </c>
      <c r="H143" s="2">
        <v>4.1056039293503543</v>
      </c>
    </row>
    <row r="144" spans="1:8" x14ac:dyDescent="0.2">
      <c r="A144" s="16">
        <f>DATE(2019,10,16)</f>
        <v>43754</v>
      </c>
      <c r="B144" s="2">
        <v>19.810348172693804</v>
      </c>
      <c r="C144" s="2">
        <v>14.710445968266782</v>
      </c>
      <c r="D144" s="2">
        <v>3.9975550181956532</v>
      </c>
      <c r="E144" s="2">
        <v>3.2926705835100378</v>
      </c>
      <c r="F144" s="2">
        <v>3.7340713292071341</v>
      </c>
      <c r="G144" s="2">
        <v>3.750804702826338</v>
      </c>
      <c r="H144" s="2">
        <v>4.1295354763161596</v>
      </c>
    </row>
    <row r="145" spans="1:8" x14ac:dyDescent="0.2">
      <c r="A145" s="16">
        <f>DATE(2019,10,17)</f>
        <v>43755</v>
      </c>
      <c r="B145" s="2">
        <v>19.299906833789706</v>
      </c>
      <c r="C145" s="2">
        <v>14.267557021829536</v>
      </c>
      <c r="D145" s="2">
        <v>4.0233689210067647</v>
      </c>
      <c r="E145" s="2">
        <v>3.3105444037713432</v>
      </c>
      <c r="F145" s="2">
        <v>3.7551372037128106</v>
      </c>
      <c r="G145" s="2">
        <v>3.7719918496371241</v>
      </c>
      <c r="H145" s="2">
        <v>4.1534725246086923</v>
      </c>
    </row>
    <row r="146" spans="1:8" x14ac:dyDescent="0.2">
      <c r="A146" s="16">
        <f>DATE(2019,10,18)</f>
        <v>43756</v>
      </c>
      <c r="B146" s="2">
        <v>19.936195552994441</v>
      </c>
      <c r="C146" s="2">
        <v>13.955403173332082</v>
      </c>
      <c r="D146" s="2">
        <v>4.0491892312529254</v>
      </c>
      <c r="E146" s="2">
        <v>3.3284213169282979</v>
      </c>
      <c r="F146" s="2">
        <v>3.7762073561867782</v>
      </c>
      <c r="G146" s="2">
        <v>3.7931833231149792</v>
      </c>
      <c r="H146" s="2">
        <v>4.1774150754925632</v>
      </c>
    </row>
    <row r="147" spans="1:8" x14ac:dyDescent="0.2">
      <c r="A147" s="16">
        <f>DATE(2019,10,21)</f>
        <v>43759</v>
      </c>
      <c r="B147" s="2">
        <v>20.975340729001758</v>
      </c>
      <c r="C147" s="2">
        <v>15.362739572203088</v>
      </c>
      <c r="D147" s="2">
        <v>4.0750159505245298</v>
      </c>
      <c r="E147" s="2">
        <v>3.3463013235160992</v>
      </c>
      <c r="F147" s="2">
        <v>3.7972817874978082</v>
      </c>
      <c r="G147" s="2">
        <v>3.8143791241434628</v>
      </c>
      <c r="H147" s="2">
        <v>4.2013631302327159</v>
      </c>
    </row>
    <row r="148" spans="1:8" x14ac:dyDescent="0.2">
      <c r="A148" s="16">
        <f>DATE(2019,10,22)</f>
        <v>43760</v>
      </c>
      <c r="B148" s="2">
        <v>22.1034413869281</v>
      </c>
      <c r="C148" s="2">
        <v>16.841281171316936</v>
      </c>
      <c r="D148" s="2">
        <v>4.1008490804124831</v>
      </c>
      <c r="E148" s="2">
        <v>3.3641844240700269</v>
      </c>
      <c r="F148" s="2">
        <v>3.8183604985148056</v>
      </c>
      <c r="G148" s="2">
        <v>3.8355792536063138</v>
      </c>
      <c r="H148" s="2">
        <v>4.2253166900943384</v>
      </c>
    </row>
    <row r="149" spans="1:8" x14ac:dyDescent="0.2">
      <c r="A149" s="16">
        <f>DATE(2019,10,23)</f>
        <v>43761</v>
      </c>
      <c r="B149" s="2">
        <v>21.922065024252202</v>
      </c>
      <c r="C149" s="2">
        <v>17.018075501015286</v>
      </c>
      <c r="D149" s="2">
        <v>4.1266886225079347</v>
      </c>
      <c r="E149" s="2">
        <v>3.3820706191254546</v>
      </c>
      <c r="F149" s="2">
        <v>3.8394434901068974</v>
      </c>
      <c r="G149" s="2">
        <v>3.856783712387446</v>
      </c>
      <c r="H149" s="2">
        <v>4.2492757563429517</v>
      </c>
    </row>
    <row r="150" spans="1:8" x14ac:dyDescent="0.2">
      <c r="A150" s="16">
        <f>DATE(2019,10,24)</f>
        <v>43762</v>
      </c>
      <c r="B150" s="2">
        <v>21.210943668059535</v>
      </c>
      <c r="C150" s="2">
        <v>16.411525580120092</v>
      </c>
      <c r="D150" s="2">
        <v>4.1525345784025225</v>
      </c>
      <c r="E150" s="2">
        <v>3.3999599092178645</v>
      </c>
      <c r="F150" s="2">
        <v>3.8605307631433439</v>
      </c>
      <c r="G150" s="2">
        <v>3.8779925013709526</v>
      </c>
      <c r="H150" s="2">
        <v>4.2732403302443434</v>
      </c>
    </row>
    <row r="151" spans="1:8" x14ac:dyDescent="0.2">
      <c r="A151" s="16">
        <f>DATE(2019,10,25)</f>
        <v>43763</v>
      </c>
      <c r="B151" s="2">
        <v>20.851702444412613</v>
      </c>
      <c r="C151" s="2">
        <v>16.822413534211012</v>
      </c>
      <c r="D151" s="2">
        <v>4.178386949688262</v>
      </c>
      <c r="E151" s="2">
        <v>3.4178522948828278</v>
      </c>
      <c r="F151" s="2">
        <v>3.8816223184936272</v>
      </c>
      <c r="G151" s="2">
        <v>3.8992056214411264</v>
      </c>
      <c r="H151" s="2">
        <v>4.2972104130646116</v>
      </c>
    </row>
    <row r="152" spans="1:8" x14ac:dyDescent="0.2">
      <c r="A152" s="16">
        <f>DATE(2019,10,28)</f>
        <v>43766</v>
      </c>
      <c r="B152" s="2">
        <v>21.836494261153707</v>
      </c>
      <c r="C152" s="2">
        <v>17.71823458109283</v>
      </c>
      <c r="D152" s="2">
        <v>4.204245737957546</v>
      </c>
      <c r="E152" s="2">
        <v>3.4357477766560058</v>
      </c>
      <c r="F152" s="2">
        <v>3.9027181570273628</v>
      </c>
      <c r="G152" s="2">
        <v>3.9204230734824148</v>
      </c>
      <c r="H152" s="2">
        <v>4.3211860060701213</v>
      </c>
    </row>
    <row r="153" spans="1:8" x14ac:dyDescent="0.2">
      <c r="A153" s="16">
        <f>DATE(2019,10,29)</f>
        <v>43767</v>
      </c>
      <c r="B153" s="2">
        <v>22.211316332901298</v>
      </c>
      <c r="C153" s="2">
        <v>17.031861715671106</v>
      </c>
      <c r="D153" s="2">
        <v>4.2301109448031671</v>
      </c>
      <c r="E153" s="2">
        <v>3.4536463550731482</v>
      </c>
      <c r="F153" s="2">
        <v>3.9238182796143661</v>
      </c>
      <c r="G153" s="2">
        <v>3.941644858379445</v>
      </c>
      <c r="H153" s="2">
        <v>4.345167110527548</v>
      </c>
    </row>
    <row r="154" spans="1:8" x14ac:dyDescent="0.2">
      <c r="A154" s="16">
        <f>DATE(2019,10,30)</f>
        <v>43768</v>
      </c>
      <c r="B154" s="2">
        <v>23.643094654949024</v>
      </c>
      <c r="C154" s="2">
        <v>17.958138654282731</v>
      </c>
      <c r="D154" s="2">
        <v>4.2559825718183397</v>
      </c>
      <c r="E154" s="2">
        <v>3.4715480306700912</v>
      </c>
      <c r="F154" s="2">
        <v>3.9449226871246079</v>
      </c>
      <c r="G154" s="2">
        <v>3.9628709770170634</v>
      </c>
      <c r="H154" s="2">
        <v>4.3691537277038561</v>
      </c>
    </row>
    <row r="155" spans="1:8" x14ac:dyDescent="0.2">
      <c r="A155" s="16">
        <f>DATE(2019,10,31)</f>
        <v>43769</v>
      </c>
      <c r="B155" s="2">
        <v>23.053008692311572</v>
      </c>
      <c r="C155" s="2">
        <v>16.665792560449422</v>
      </c>
      <c r="D155" s="2">
        <v>4.2818606205966558</v>
      </c>
      <c r="E155" s="2">
        <v>3.4894528039827839</v>
      </c>
      <c r="F155" s="2">
        <v>3.966031380428281</v>
      </c>
      <c r="G155" s="2">
        <v>3.9841014302802509</v>
      </c>
      <c r="H155" s="2">
        <v>4.3931458588662764</v>
      </c>
    </row>
    <row r="156" spans="1:8" x14ac:dyDescent="0.2">
      <c r="A156" s="16">
        <f>DATE(2019,11,1)</f>
        <v>43770</v>
      </c>
      <c r="B156" s="2">
        <v>24.839099073140456</v>
      </c>
      <c r="C156" s="2">
        <v>17.727559589743237</v>
      </c>
      <c r="D156" s="2">
        <v>4.3057768735304869</v>
      </c>
      <c r="E156" s="2">
        <v>3.5334359923938852</v>
      </c>
      <c r="F156" s="2">
        <v>4.0133405431548308</v>
      </c>
      <c r="G156" s="2">
        <v>4.0315369846610993</v>
      </c>
      <c r="H156" s="2">
        <v>4.4434480123565434</v>
      </c>
    </row>
    <row r="157" spans="1:8" x14ac:dyDescent="0.2">
      <c r="A157" s="16">
        <f>DATE(2019,11,4)</f>
        <v>43773</v>
      </c>
      <c r="B157" s="2">
        <v>24.690594054651282</v>
      </c>
      <c r="C157" s="2">
        <v>18.362682991053745</v>
      </c>
      <c r="D157" s="2">
        <v>4.3296986114753189</v>
      </c>
      <c r="E157" s="2">
        <v>3.577437873732725</v>
      </c>
      <c r="F157" s="2">
        <v>4.0606712336520134</v>
      </c>
      <c r="G157" s="2">
        <v>4.0789941782328309</v>
      </c>
      <c r="H157" s="2">
        <v>4.4937744040917993</v>
      </c>
    </row>
    <row r="158" spans="1:8" x14ac:dyDescent="0.2">
      <c r="A158" s="16">
        <f>DATE(2019,11,5)</f>
        <v>43774</v>
      </c>
      <c r="B158" s="2">
        <v>23.876799692647712</v>
      </c>
      <c r="C158" s="2">
        <v>18.297059738812791</v>
      </c>
      <c r="D158" s="2">
        <v>4.3536258356891233</v>
      </c>
      <c r="E158" s="2">
        <v>3.6214584559438161</v>
      </c>
      <c r="F158" s="2">
        <v>4.1080234617159483</v>
      </c>
      <c r="G158" s="2">
        <v>4.1264730208668388</v>
      </c>
      <c r="H158" s="2">
        <v>4.5441250457513238</v>
      </c>
    </row>
    <row r="159" spans="1:8" x14ac:dyDescent="0.2">
      <c r="A159" s="16">
        <f>DATE(2019,11,6)</f>
        <v>43775</v>
      </c>
      <c r="B159" s="2">
        <v>24.098527589684647</v>
      </c>
      <c r="C159" s="2">
        <v>17.906649808385833</v>
      </c>
      <c r="D159" s="2">
        <v>4.377558547430116</v>
      </c>
      <c r="E159" s="2">
        <v>3.665497746975066</v>
      </c>
      <c r="F159" s="2">
        <v>4.1553972371471515</v>
      </c>
      <c r="G159" s="2">
        <v>4.1739735224390007</v>
      </c>
      <c r="H159" s="2">
        <v>4.5944999490200367</v>
      </c>
    </row>
    <row r="160" spans="1:8" x14ac:dyDescent="0.2">
      <c r="A160" s="16">
        <f>DATE(2019,11,7)</f>
        <v>43776</v>
      </c>
      <c r="B160" s="2">
        <v>25.840543629640457</v>
      </c>
      <c r="C160" s="2">
        <v>19.234511454418502</v>
      </c>
      <c r="D160" s="2">
        <v>4.4014967479568234</v>
      </c>
      <c r="E160" s="2">
        <v>3.7095557547777598</v>
      </c>
      <c r="F160" s="2">
        <v>4.2027925697506463</v>
      </c>
      <c r="G160" s="2">
        <v>4.2214956928297021</v>
      </c>
      <c r="H160" s="2">
        <v>4.6448991255884531</v>
      </c>
    </row>
    <row r="161" spans="1:8" x14ac:dyDescent="0.2">
      <c r="A161" s="16">
        <f>DATE(2019,11,8)</f>
        <v>43777</v>
      </c>
      <c r="B161" s="2">
        <v>23.740961436872833</v>
      </c>
      <c r="C161" s="2">
        <v>17.110988276821136</v>
      </c>
      <c r="D161" s="2">
        <v>4.4254404385280832</v>
      </c>
      <c r="E161" s="2">
        <v>3.7536324873065574</v>
      </c>
      <c r="F161" s="2">
        <v>4.2502094693358972</v>
      </c>
      <c r="G161" s="2">
        <v>4.2690395419238358</v>
      </c>
      <c r="H161" s="2">
        <v>4.6953225871527282</v>
      </c>
    </row>
    <row r="162" spans="1:8" x14ac:dyDescent="0.2">
      <c r="A162" s="16">
        <f>DATE(2019,11,11)</f>
        <v>43780</v>
      </c>
      <c r="B162" s="2">
        <v>24.490999375690478</v>
      </c>
      <c r="C162" s="2">
        <v>17.914505883351485</v>
      </c>
      <c r="D162" s="2">
        <v>4.4493896204029548</v>
      </c>
      <c r="E162" s="2">
        <v>3.7977279525194918</v>
      </c>
      <c r="F162" s="2">
        <v>4.2976479457168537</v>
      </c>
      <c r="G162" s="2">
        <v>4.3166050796108246</v>
      </c>
      <c r="H162" s="2">
        <v>4.7457703454146571</v>
      </c>
    </row>
    <row r="163" spans="1:8" x14ac:dyDescent="0.2">
      <c r="A163" s="16">
        <f>DATE(2019,11,12)</f>
        <v>43781</v>
      </c>
      <c r="B163" s="2">
        <v>22.437627623301303</v>
      </c>
      <c r="C163" s="2">
        <v>16.155778785115714</v>
      </c>
      <c r="D163" s="2">
        <v>4.4733442948408531</v>
      </c>
      <c r="E163" s="2">
        <v>3.8418421583779949</v>
      </c>
      <c r="F163" s="2">
        <v>4.3451080087119065</v>
      </c>
      <c r="G163" s="2">
        <v>4.3641923157845985</v>
      </c>
      <c r="H163" s="2">
        <v>4.7962424120816971</v>
      </c>
    </row>
    <row r="164" spans="1:8" x14ac:dyDescent="0.2">
      <c r="A164" s="16">
        <f>DATE(2019,11,13)</f>
        <v>43782</v>
      </c>
      <c r="B164" s="2">
        <v>22.132653316044902</v>
      </c>
      <c r="C164" s="2">
        <v>15.40372826250176</v>
      </c>
      <c r="D164" s="2">
        <v>4.4973044631014591</v>
      </c>
      <c r="E164" s="2">
        <v>3.8859751128468734</v>
      </c>
      <c r="F164" s="2">
        <v>4.3925896681439314</v>
      </c>
      <c r="G164" s="2">
        <v>4.411801260343573</v>
      </c>
      <c r="H164" s="2">
        <v>4.846738798866923</v>
      </c>
    </row>
    <row r="165" spans="1:8" x14ac:dyDescent="0.2">
      <c r="A165" s="16">
        <f>DATE(2019,11,14)</f>
        <v>43783</v>
      </c>
      <c r="B165" s="2">
        <v>22.998376794890408</v>
      </c>
      <c r="C165" s="2">
        <v>15.944437311350868</v>
      </c>
      <c r="D165" s="2">
        <v>4.5212701264447208</v>
      </c>
      <c r="E165" s="2">
        <v>3.9301268238943088</v>
      </c>
      <c r="F165" s="2">
        <v>4.4400929338402451</v>
      </c>
      <c r="G165" s="2">
        <v>4.4594319231907154</v>
      </c>
      <c r="H165" s="2">
        <v>4.8972595174890499</v>
      </c>
    </row>
    <row r="166" spans="1:8" x14ac:dyDescent="0.2">
      <c r="A166" s="16">
        <f>DATE(2019,11,18)</f>
        <v>43787</v>
      </c>
      <c r="B166" s="2">
        <v>22.88881717331812</v>
      </c>
      <c r="C166" s="2">
        <v>15.631467388584142</v>
      </c>
      <c r="D166" s="2">
        <v>4.5452412861308966</v>
      </c>
      <c r="E166" s="2">
        <v>3.9742972994918802</v>
      </c>
      <c r="F166" s="2">
        <v>4.4876178156326718</v>
      </c>
      <c r="G166" s="2">
        <v>4.5070843142334782</v>
      </c>
      <c r="H166" s="2">
        <v>4.9478045796724546</v>
      </c>
    </row>
    <row r="167" spans="1:8" x14ac:dyDescent="0.2">
      <c r="A167" s="16">
        <f>DATE(2019,11,19)</f>
        <v>43788</v>
      </c>
      <c r="B167" s="2">
        <v>22.635754694328547</v>
      </c>
      <c r="C167" s="2">
        <v>15.190711116237289</v>
      </c>
      <c r="D167" s="2">
        <v>4.5692179434205338</v>
      </c>
      <c r="E167" s="2">
        <v>4.0184865476145415</v>
      </c>
      <c r="F167" s="2">
        <v>4.535164323357499</v>
      </c>
      <c r="G167" s="2">
        <v>4.5547584433838439</v>
      </c>
      <c r="H167" s="2">
        <v>4.9983739971471319</v>
      </c>
    </row>
    <row r="168" spans="1:8" x14ac:dyDescent="0.2">
      <c r="A168" s="16">
        <f>DATE(2019,11,20)</f>
        <v>43789</v>
      </c>
      <c r="B168" s="2">
        <v>22.628407049896904</v>
      </c>
      <c r="C168" s="2">
        <v>15.190711116237289</v>
      </c>
      <c r="D168" s="2">
        <v>4.5932000995744682</v>
      </c>
      <c r="E168" s="2">
        <v>4.0626945762406663</v>
      </c>
      <c r="F168" s="2">
        <v>4.582732466855477</v>
      </c>
      <c r="G168" s="2">
        <v>4.6024543205583246</v>
      </c>
      <c r="H168" s="2">
        <v>5.0489677816487832</v>
      </c>
    </row>
    <row r="169" spans="1:8" x14ac:dyDescent="0.2">
      <c r="A169" s="16">
        <f>DATE(2019,11,21)</f>
        <v>43790</v>
      </c>
      <c r="B169" s="2">
        <v>24.471276953369038</v>
      </c>
      <c r="C169" s="2">
        <v>16.967087180670148</v>
      </c>
      <c r="D169" s="2">
        <v>4.6171877558538243</v>
      </c>
      <c r="E169" s="2">
        <v>4.1069213933520254</v>
      </c>
      <c r="F169" s="2">
        <v>4.630322255971886</v>
      </c>
      <c r="G169" s="2">
        <v>4.6501719556779841</v>
      </c>
      <c r="H169" s="2">
        <v>5.0995859449187497</v>
      </c>
    </row>
    <row r="170" spans="1:8" x14ac:dyDescent="0.2">
      <c r="A170" s="16">
        <f>DATE(2019,11,22)</f>
        <v>43791</v>
      </c>
      <c r="B170" s="2">
        <v>25.47370311674608</v>
      </c>
      <c r="C170" s="2">
        <v>18.267963970865075</v>
      </c>
      <c r="D170" s="2">
        <v>4.6411809135200155</v>
      </c>
      <c r="E170" s="2">
        <v>4.1511670069336537</v>
      </c>
      <c r="F170" s="2">
        <v>4.6779337005563582</v>
      </c>
      <c r="G170" s="2">
        <v>4.6979113586683052</v>
      </c>
      <c r="H170" s="2">
        <v>5.1502284987039237</v>
      </c>
    </row>
    <row r="171" spans="1:8" x14ac:dyDescent="0.2">
      <c r="A171" s="16">
        <f>DATE(2019,11,25)</f>
        <v>43794</v>
      </c>
      <c r="B171" s="2">
        <v>25.397356768957579</v>
      </c>
      <c r="C171" s="2">
        <v>17.975972597314136</v>
      </c>
      <c r="D171" s="2">
        <v>4.6651795738347435</v>
      </c>
      <c r="E171" s="2">
        <v>4.1954314249741831</v>
      </c>
      <c r="F171" s="2">
        <v>4.7255668104631665</v>
      </c>
      <c r="G171" s="2">
        <v>4.7456725394594557</v>
      </c>
      <c r="H171" s="2">
        <v>5.2008954547570374</v>
      </c>
    </row>
    <row r="172" spans="1:8" x14ac:dyDescent="0.2">
      <c r="A172" s="16">
        <f>DATE(2019,11,26)</f>
        <v>43795</v>
      </c>
      <c r="B172" s="2">
        <v>24.107310185852349</v>
      </c>
      <c r="C172" s="2">
        <v>16.491228833753713</v>
      </c>
      <c r="D172" s="2">
        <v>4.6891837380599988</v>
      </c>
      <c r="E172" s="2">
        <v>4.2397146554655096</v>
      </c>
      <c r="F172" s="2">
        <v>4.7732215955509805</v>
      </c>
      <c r="G172" s="2">
        <v>4.7934555079859997</v>
      </c>
      <c r="H172" s="2">
        <v>5.251586824836374</v>
      </c>
    </row>
    <row r="173" spans="1:8" x14ac:dyDescent="0.2">
      <c r="A173" s="16">
        <f>DATE(2019,11,27)</f>
        <v>43796</v>
      </c>
      <c r="B173" s="2">
        <v>24.606990347212388</v>
      </c>
      <c r="C173" s="2">
        <v>17.19669783707678</v>
      </c>
      <c r="D173" s="2">
        <v>4.7131934074580606</v>
      </c>
      <c r="E173" s="2">
        <v>4.2840167064029488</v>
      </c>
      <c r="F173" s="2">
        <v>4.8208980656829548</v>
      </c>
      <c r="G173" s="2">
        <v>4.841260274187098</v>
      </c>
      <c r="H173" s="2">
        <v>5.302302620705901</v>
      </c>
    </row>
    <row r="174" spans="1:8" x14ac:dyDescent="0.2">
      <c r="A174" s="16">
        <f>DATE(2019,11,28)</f>
        <v>43797</v>
      </c>
      <c r="B174" s="2">
        <v>25.955166882774041</v>
      </c>
      <c r="C174" s="2">
        <v>17.830341423712316</v>
      </c>
      <c r="D174" s="2">
        <v>4.7372085832914967</v>
      </c>
      <c r="E174" s="2">
        <v>4.3283375857852358</v>
      </c>
      <c r="F174" s="2">
        <v>4.8685962307267516</v>
      </c>
      <c r="G174" s="2">
        <v>4.8890868480064409</v>
      </c>
      <c r="H174" s="2">
        <v>5.3530428541352704</v>
      </c>
    </row>
    <row r="175" spans="1:8" x14ac:dyDescent="0.2">
      <c r="A175" s="16">
        <f>DATE(2019,11,29)</f>
        <v>43798</v>
      </c>
      <c r="B175" s="2">
        <v>26.101439754118228</v>
      </c>
      <c r="C175" s="2">
        <v>17.768526518061378</v>
      </c>
      <c r="D175" s="2">
        <v>4.7612292668231637</v>
      </c>
      <c r="E175" s="2">
        <v>4.3726773016144582</v>
      </c>
      <c r="F175" s="2">
        <v>4.9163161005544964</v>
      </c>
      <c r="G175" s="2">
        <v>4.9369352393922261</v>
      </c>
      <c r="H175" s="2">
        <v>5.4038075368997518</v>
      </c>
    </row>
    <row r="176" spans="1:8" x14ac:dyDescent="0.2">
      <c r="A176" s="16">
        <f>DATE(2019,12,2)</f>
        <v>43801</v>
      </c>
      <c r="B176" s="2">
        <v>26.167023003409895</v>
      </c>
      <c r="C176" s="2">
        <v>18.524265696372535</v>
      </c>
      <c r="D176" s="2">
        <v>4.7852554593162067</v>
      </c>
      <c r="E176" s="2">
        <v>4.4492183416325215</v>
      </c>
      <c r="F176" s="2">
        <v>4.9964087629260412</v>
      </c>
      <c r="G176" s="2">
        <v>5.0171629308724874</v>
      </c>
      <c r="H176" s="2">
        <v>5.487098948181246</v>
      </c>
    </row>
    <row r="177" spans="1:8" x14ac:dyDescent="0.2">
      <c r="A177" s="16">
        <f>DATE(2019,12,3)</f>
        <v>43802</v>
      </c>
      <c r="B177" s="2">
        <v>26.851748547279652</v>
      </c>
      <c r="C177" s="2">
        <v>18.554939207907474</v>
      </c>
      <c r="D177" s="2">
        <v>4.8092871620340816</v>
      </c>
      <c r="E177" s="2">
        <v>4.5258155125361688</v>
      </c>
      <c r="F177" s="2">
        <v>5.0765625676899573</v>
      </c>
      <c r="G177" s="2">
        <v>5.0974519590257117</v>
      </c>
      <c r="H177" s="2">
        <v>5.5704561773810335</v>
      </c>
    </row>
    <row r="178" spans="1:8" x14ac:dyDescent="0.2">
      <c r="A178" s="16">
        <f>DATE(2019,12,4)</f>
        <v>43803</v>
      </c>
      <c r="B178" s="2">
        <v>27.535100609902695</v>
      </c>
      <c r="C178" s="2">
        <v>20.018334468583344</v>
      </c>
      <c r="D178" s="2">
        <v>4.8333243762404887</v>
      </c>
      <c r="E178" s="2">
        <v>4.6024688554886284</v>
      </c>
      <c r="F178" s="2">
        <v>5.1567775615220857</v>
      </c>
      <c r="G178" s="2">
        <v>5.1778023707458098</v>
      </c>
      <c r="H178" s="2">
        <v>5.653879276509266</v>
      </c>
    </row>
    <row r="179" spans="1:8" x14ac:dyDescent="0.2">
      <c r="A179" s="16">
        <f>DATE(2019,12,5)</f>
        <v>43804</v>
      </c>
      <c r="B179" s="2">
        <v>28.645461268789507</v>
      </c>
      <c r="C179" s="2">
        <v>20.367984209506982</v>
      </c>
      <c r="D179" s="2">
        <v>4.8573671031994614</v>
      </c>
      <c r="E179" s="2">
        <v>4.6791784116833268</v>
      </c>
      <c r="F179" s="2">
        <v>5.2370537911339277</v>
      </c>
      <c r="G179" s="2">
        <v>5.2582142129625087</v>
      </c>
      <c r="H179" s="2">
        <v>5.737368297617218</v>
      </c>
    </row>
    <row r="180" spans="1:8" x14ac:dyDescent="0.2">
      <c r="A180" s="16">
        <f>DATE(2019,12,6)</f>
        <v>43805</v>
      </c>
      <c r="B180" s="2">
        <v>29.978619795418716</v>
      </c>
      <c r="C180" s="2">
        <v>20.915820306974521</v>
      </c>
      <c r="D180" s="2">
        <v>4.8814153441753216</v>
      </c>
      <c r="E180" s="2">
        <v>4.755944222343822</v>
      </c>
      <c r="F180" s="2">
        <v>5.317391303272534</v>
      </c>
      <c r="G180" s="2">
        <v>5.3386875326413508</v>
      </c>
      <c r="H180" s="2">
        <v>5.8209232927971977</v>
      </c>
    </row>
    <row r="181" spans="1:8" x14ac:dyDescent="0.2">
      <c r="A181" s="16">
        <f>DATE(2019,12,9)</f>
        <v>43808</v>
      </c>
      <c r="B181" s="2">
        <v>30.201352350766175</v>
      </c>
      <c r="C181" s="2">
        <v>20.754215839675162</v>
      </c>
      <c r="D181" s="2">
        <v>4.9054691004326578</v>
      </c>
      <c r="E181" s="2">
        <v>4.8327663287240474</v>
      </c>
      <c r="F181" s="2">
        <v>5.3977901447207932</v>
      </c>
      <c r="G181" s="2">
        <v>5.4192223767839165</v>
      </c>
      <c r="H181" s="2">
        <v>5.9045443141827914</v>
      </c>
    </row>
    <row r="182" spans="1:8" x14ac:dyDescent="0.2">
      <c r="A182" s="16">
        <f>DATE(2019,12,10)</f>
        <v>43809</v>
      </c>
      <c r="B182" s="2">
        <v>30.129568265860058</v>
      </c>
      <c r="C182" s="2">
        <v>20.422106255046081</v>
      </c>
      <c r="D182" s="2">
        <v>4.9295283732363471</v>
      </c>
      <c r="E182" s="2">
        <v>4.9096447721080905</v>
      </c>
      <c r="F182" s="2">
        <v>5.4782503622972545</v>
      </c>
      <c r="G182" s="2">
        <v>5.4998187924276687</v>
      </c>
      <c r="H182" s="2">
        <v>5.9882314139487525</v>
      </c>
    </row>
    <row r="183" spans="1:8" x14ac:dyDescent="0.2">
      <c r="A183" s="16">
        <f>DATE(2019,12,11)</f>
        <v>43810</v>
      </c>
      <c r="B183" s="2">
        <v>31.229056331940839</v>
      </c>
      <c r="C183" s="2">
        <v>20.739678836691589</v>
      </c>
      <c r="D183" s="2">
        <v>4.9535931638515551</v>
      </c>
      <c r="E183" s="2">
        <v>4.9865795938103252</v>
      </c>
      <c r="F183" s="2">
        <v>5.558772002856105</v>
      </c>
      <c r="G183" s="2">
        <v>5.5804768266459526</v>
      </c>
      <c r="H183" s="2">
        <v>6.0719846443110015</v>
      </c>
    </row>
    <row r="184" spans="1:8" x14ac:dyDescent="0.2">
      <c r="A184" s="16">
        <f>DATE(2019,12,12)</f>
        <v>43811</v>
      </c>
      <c r="B184" s="2">
        <v>33.038107861499498</v>
      </c>
      <c r="C184" s="2">
        <v>22.084427779603399</v>
      </c>
      <c r="D184" s="2">
        <v>4.9776634735437808</v>
      </c>
      <c r="E184" s="2">
        <v>5.0635708351754127</v>
      </c>
      <c r="F184" s="2">
        <v>5.6393551132874364</v>
      </c>
      <c r="G184" s="2">
        <v>5.6611965265482178</v>
      </c>
      <c r="H184" s="2">
        <v>6.1558040575267814</v>
      </c>
    </row>
    <row r="185" spans="1:8" x14ac:dyDescent="0.2">
      <c r="A185" s="16">
        <f>DATE(2019,12,13)</f>
        <v>43812</v>
      </c>
      <c r="B185" s="2">
        <v>34.762155309033481</v>
      </c>
      <c r="C185" s="2">
        <v>22.481714495872883</v>
      </c>
      <c r="D185" s="2">
        <v>4.9997485228270966</v>
      </c>
      <c r="E185" s="2">
        <v>5.1406185375783897</v>
      </c>
      <c r="F185" s="2">
        <v>5.7199997405170677</v>
      </c>
      <c r="G185" s="2">
        <v>5.7419779392798631</v>
      </c>
      <c r="H185" s="2">
        <v>6.2396897058946132</v>
      </c>
    </row>
    <row r="186" spans="1:8" x14ac:dyDescent="0.2">
      <c r="A186" s="16">
        <f>DATE(2019,12,16)</f>
        <v>43815</v>
      </c>
      <c r="B186" s="2">
        <v>34.652180761657966</v>
      </c>
      <c r="C186" s="2">
        <v>21.753972105493414</v>
      </c>
      <c r="D186" s="2">
        <v>5.0218382183311983</v>
      </c>
      <c r="E186" s="2">
        <v>5.2177227424245798</v>
      </c>
      <c r="F186" s="2">
        <v>5.8007059315066778</v>
      </c>
      <c r="G186" s="2">
        <v>5.8228211120223472</v>
      </c>
      <c r="H186" s="2">
        <v>6.3236416417543628</v>
      </c>
    </row>
    <row r="187" spans="1:8" x14ac:dyDescent="0.2">
      <c r="A187" s="16">
        <f>DATE(2019,12,17)</f>
        <v>43816</v>
      </c>
      <c r="B187" s="2">
        <v>34.560169043845931</v>
      </c>
      <c r="C187" s="2">
        <v>22.53698992637927</v>
      </c>
      <c r="D187" s="2">
        <v>5.0439325610335484</v>
      </c>
      <c r="E187" s="2">
        <v>5.2948834911497045</v>
      </c>
      <c r="F187" s="2">
        <v>5.8814737332537614</v>
      </c>
      <c r="G187" s="2">
        <v>5.9037260919931889</v>
      </c>
      <c r="H187" s="2">
        <v>6.4076599174872184</v>
      </c>
    </row>
    <row r="188" spans="1:8" x14ac:dyDescent="0.2">
      <c r="A188" s="16">
        <f>DATE(2019,12,18)</f>
        <v>43817</v>
      </c>
      <c r="B188" s="2">
        <v>36.578206790568316</v>
      </c>
      <c r="C188" s="2">
        <v>24.385659290080696</v>
      </c>
      <c r="D188" s="2">
        <v>5.0660315519118315</v>
      </c>
      <c r="E188" s="2">
        <v>5.3721008252198388</v>
      </c>
      <c r="F188" s="2">
        <v>5.9623031927916958</v>
      </c>
      <c r="G188" s="2">
        <v>5.9846929264460558</v>
      </c>
      <c r="H188" s="2">
        <v>6.4917445855157796</v>
      </c>
    </row>
    <row r="189" spans="1:8" x14ac:dyDescent="0.2">
      <c r="A189" s="16">
        <f>DATE(2019,12,19)</f>
        <v>43818</v>
      </c>
      <c r="B189" s="2">
        <v>38.783650770782494</v>
      </c>
      <c r="C189" s="2">
        <v>25.274200954480499</v>
      </c>
      <c r="D189" s="2">
        <v>5.08813519194391</v>
      </c>
      <c r="E189" s="2">
        <v>5.4493747861315223</v>
      </c>
      <c r="F189" s="2">
        <v>6.0431943571898072</v>
      </c>
      <c r="G189" s="2">
        <v>6.0657216626706978</v>
      </c>
      <c r="H189" s="2">
        <v>6.5758956983041017</v>
      </c>
    </row>
    <row r="190" spans="1:8" x14ac:dyDescent="0.2">
      <c r="A190" s="16">
        <f>DATE(2019,12,20)</f>
        <v>43819</v>
      </c>
      <c r="B190" s="2">
        <v>38.370601738462447</v>
      </c>
      <c r="C190" s="2">
        <v>25.26313498738897</v>
      </c>
      <c r="D190" s="2">
        <v>5.1102434821078679</v>
      </c>
      <c r="E190" s="2">
        <v>5.5267054154116257</v>
      </c>
      <c r="F190" s="2">
        <v>6.1241472735532376</v>
      </c>
      <c r="G190" s="2">
        <v>6.1468123479929693</v>
      </c>
      <c r="H190" s="2">
        <v>6.660113308357607</v>
      </c>
    </row>
    <row r="191" spans="1:8" x14ac:dyDescent="0.2">
      <c r="A191" s="16">
        <f>DATE(2019,12,23)</f>
        <v>43822</v>
      </c>
      <c r="B191" s="2">
        <v>39.908996782404273</v>
      </c>
      <c r="C191" s="2">
        <v>26.070732965265741</v>
      </c>
      <c r="D191" s="2">
        <v>5.1323564233819896</v>
      </c>
      <c r="E191" s="2">
        <v>5.6040927546175956</v>
      </c>
      <c r="F191" s="2">
        <v>6.2051619890232557</v>
      </c>
      <c r="G191" s="2">
        <v>6.2279650297750289</v>
      </c>
      <c r="H191" s="2">
        <v>6.7443974682233288</v>
      </c>
    </row>
    <row r="192" spans="1:8" x14ac:dyDescent="0.2">
      <c r="A192" s="16">
        <f>DATE(2019,12,24)</f>
        <v>43823</v>
      </c>
      <c r="B192" s="2">
        <v>39.888406089420549</v>
      </c>
      <c r="C192" s="2">
        <v>26.070732965265741</v>
      </c>
      <c r="D192" s="2">
        <v>5.1544740167447589</v>
      </c>
      <c r="E192" s="2">
        <v>5.6815368453372761</v>
      </c>
      <c r="F192" s="2">
        <v>6.2862385507769902</v>
      </c>
      <c r="G192" s="2">
        <v>6.3091797554151618</v>
      </c>
      <c r="H192" s="2">
        <v>6.828748230489734</v>
      </c>
    </row>
    <row r="193" spans="1:8" x14ac:dyDescent="0.2">
      <c r="A193" s="16">
        <f>DATE(2019,12,26)</f>
        <v>43825</v>
      </c>
      <c r="B193" s="2">
        <v>41.548545358498011</v>
      </c>
      <c r="C193" s="2">
        <v>27.528687730813029</v>
      </c>
      <c r="D193" s="2">
        <v>5.1765962631749041</v>
      </c>
      <c r="E193" s="2">
        <v>5.7590377291890427</v>
      </c>
      <c r="F193" s="2">
        <v>6.3673770060276524</v>
      </c>
      <c r="G193" s="2">
        <v>6.3904565723479134</v>
      </c>
      <c r="H193" s="2">
        <v>6.9131656477869008</v>
      </c>
    </row>
    <row r="194" spans="1:8" x14ac:dyDescent="0.2">
      <c r="A194" s="16">
        <f>DATE(2019,12,27)</f>
        <v>43826</v>
      </c>
      <c r="B194" s="2">
        <v>42.168254334149943</v>
      </c>
      <c r="C194" s="2">
        <v>26.800510100823271</v>
      </c>
      <c r="D194" s="2">
        <v>5.1987231636513087</v>
      </c>
      <c r="E194" s="2">
        <v>5.8365954478217574</v>
      </c>
      <c r="F194" s="2">
        <v>6.4485774020244468</v>
      </c>
      <c r="G194" s="2">
        <v>6.4717955280440886</v>
      </c>
      <c r="H194" s="2">
        <v>6.9976497727864517</v>
      </c>
    </row>
    <row r="195" spans="1:8" x14ac:dyDescent="0.2">
      <c r="A195" s="16">
        <f>DATE(2019,12,30)</f>
        <v>43829</v>
      </c>
      <c r="B195" s="2">
        <v>41.671513230562553</v>
      </c>
      <c r="C195" s="2">
        <v>25.833581782610882</v>
      </c>
      <c r="D195" s="2">
        <v>5.2208547191530785</v>
      </c>
      <c r="E195" s="2">
        <v>5.9142100429148581</v>
      </c>
      <c r="F195" s="2">
        <v>6.5298397860526816</v>
      </c>
      <c r="G195" s="2">
        <v>6.5531966700107969</v>
      </c>
      <c r="H195" s="2">
        <v>7.0822006582016428</v>
      </c>
    </row>
    <row r="196" spans="1:8" x14ac:dyDescent="0.2">
      <c r="A196" s="16">
        <f>DATE(2019,12,31)</f>
        <v>43830</v>
      </c>
      <c r="B196" s="2">
        <v>41.662619219132878</v>
      </c>
      <c r="C196" s="2">
        <v>25.833581782610882</v>
      </c>
      <c r="D196" s="2">
        <v>5.2429909306595412</v>
      </c>
      <c r="E196" s="2">
        <v>5.9918815561783356</v>
      </c>
      <c r="F196" s="2">
        <v>6.6111642054337496</v>
      </c>
      <c r="G196" s="2">
        <v>6.6346600457914517</v>
      </c>
      <c r="H196" s="2">
        <v>7.1668183567874078</v>
      </c>
    </row>
    <row r="197" spans="1:8" x14ac:dyDescent="0.2">
      <c r="A197" s="16">
        <f>DATE(2020,1,2)</f>
        <v>43832</v>
      </c>
      <c r="B197" s="2">
        <v>44.528162128415907</v>
      </c>
      <c r="C197" s="2">
        <v>29.019274586141574</v>
      </c>
      <c r="D197" s="2">
        <v>5.2651317991502244</v>
      </c>
      <c r="E197" s="2">
        <v>6.0175261552085635</v>
      </c>
      <c r="F197" s="2">
        <v>6.6401609478038193</v>
      </c>
      <c r="G197" s="2">
        <v>6.6637843376382122</v>
      </c>
      <c r="H197" s="2">
        <v>7.1988386966072904</v>
      </c>
    </row>
    <row r="198" spans="1:8" x14ac:dyDescent="0.2">
      <c r="A198" s="16">
        <f>DATE(2020,1,3)</f>
        <v>43833</v>
      </c>
      <c r="B198" s="2">
        <v>44.350527781779967</v>
      </c>
      <c r="C198" s="2">
        <v>28.076502066300101</v>
      </c>
      <c r="D198" s="2">
        <v>5.2872773256048555</v>
      </c>
      <c r="E198" s="2">
        <v>6.0431769589164519</v>
      </c>
      <c r="F198" s="2">
        <v>6.6691655768813973</v>
      </c>
      <c r="G198" s="2">
        <v>6.6929165839753502</v>
      </c>
      <c r="H198" s="2">
        <v>7.2308686037743994</v>
      </c>
    </row>
    <row r="199" spans="1:8" x14ac:dyDescent="0.2">
      <c r="A199" s="16">
        <f>DATE(2020,1,6)</f>
        <v>43836</v>
      </c>
      <c r="B199" s="2">
        <v>43.480482159151144</v>
      </c>
      <c r="C199" s="2">
        <v>27.174750879728116</v>
      </c>
      <c r="D199" s="2">
        <v>5.3094275110033839</v>
      </c>
      <c r="E199" s="2">
        <v>6.0688339688032</v>
      </c>
      <c r="F199" s="2">
        <v>6.6981780948115466</v>
      </c>
      <c r="G199" s="2">
        <v>6.7220567869753944</v>
      </c>
      <c r="H199" s="2">
        <v>7.2629080811473568</v>
      </c>
    </row>
    <row r="200" spans="1:8" x14ac:dyDescent="0.2">
      <c r="A200" s="16">
        <f>DATE(2020,1,7)</f>
        <v>43837</v>
      </c>
      <c r="B200" s="2">
        <v>44.31353791480597</v>
      </c>
      <c r="C200" s="2">
        <v>26.939743252153935</v>
      </c>
      <c r="D200" s="2">
        <v>5.3315823563259368</v>
      </c>
      <c r="E200" s="2">
        <v>6.0944971863704067</v>
      </c>
      <c r="F200" s="2">
        <v>6.7271985037399062</v>
      </c>
      <c r="G200" s="2">
        <v>6.7512049488114956</v>
      </c>
      <c r="H200" s="2">
        <v>7.2949571315856554</v>
      </c>
    </row>
    <row r="201" spans="1:8" x14ac:dyDescent="0.2">
      <c r="A201" s="16">
        <f>DATE(2020,1,8)</f>
        <v>43838</v>
      </c>
      <c r="B201" s="2">
        <v>44.23582000672355</v>
      </c>
      <c r="C201" s="2">
        <v>26.488280085394056</v>
      </c>
      <c r="D201" s="2">
        <v>5.3537418625528632</v>
      </c>
      <c r="E201" s="2">
        <v>6.1201666131200039</v>
      </c>
      <c r="F201" s="2">
        <v>6.7562268058127373</v>
      </c>
      <c r="G201" s="2">
        <v>6.7803610716573806</v>
      </c>
      <c r="H201" s="2">
        <v>7.3270157579496056</v>
      </c>
    </row>
    <row r="202" spans="1:8" x14ac:dyDescent="0.2">
      <c r="A202" s="16">
        <f>DATE(2020,1,9)</f>
        <v>43839</v>
      </c>
      <c r="B202" s="2">
        <v>44.37058829179297</v>
      </c>
      <c r="C202" s="2">
        <v>26.161937425601266</v>
      </c>
      <c r="D202" s="2">
        <v>5.3759060306647122</v>
      </c>
      <c r="E202" s="2">
        <v>6.1458422505542787</v>
      </c>
      <c r="F202" s="2">
        <v>6.7852630031768779</v>
      </c>
      <c r="G202" s="2">
        <v>6.8095251576873803</v>
      </c>
      <c r="H202" s="2">
        <v>7.3590839631004101</v>
      </c>
    </row>
    <row r="203" spans="1:8" x14ac:dyDescent="0.2">
      <c r="A203" s="16">
        <f>DATE(2020,1,10)</f>
        <v>43840</v>
      </c>
      <c r="B203" s="2">
        <v>44.801857561350666</v>
      </c>
      <c r="C203" s="2">
        <v>25.679158768881269</v>
      </c>
      <c r="D203" s="2">
        <v>5.3980748616422769</v>
      </c>
      <c r="E203" s="2">
        <v>6.1715241001759402</v>
      </c>
      <c r="F203" s="2">
        <v>6.8143070979797438</v>
      </c>
      <c r="G203" s="2">
        <v>6.8386972090764386</v>
      </c>
      <c r="H203" s="2">
        <v>7.3911617499001334</v>
      </c>
    </row>
    <row r="204" spans="1:8" x14ac:dyDescent="0.2">
      <c r="A204" s="16">
        <f>DATE(2020,1,13)</f>
        <v>43843</v>
      </c>
      <c r="B204" s="2">
        <v>46.564821591509613</v>
      </c>
      <c r="C204" s="2">
        <v>27.661522859872466</v>
      </c>
      <c r="D204" s="2">
        <v>5.4202483564664394</v>
      </c>
      <c r="E204" s="2">
        <v>6.1972121634879418</v>
      </c>
      <c r="F204" s="2">
        <v>6.8433590923692611</v>
      </c>
      <c r="G204" s="2">
        <v>6.8678772279999967</v>
      </c>
      <c r="H204" s="2">
        <v>7.4232491212115947</v>
      </c>
    </row>
    <row r="205" spans="1:8" x14ac:dyDescent="0.2">
      <c r="A205" s="16">
        <f>DATE(2020,1,14)</f>
        <v>43844</v>
      </c>
      <c r="B205" s="2">
        <v>47.55827498439249</v>
      </c>
      <c r="C205" s="2">
        <v>27.995699832650399</v>
      </c>
      <c r="D205" s="2">
        <v>5.4424265161184593</v>
      </c>
      <c r="E205" s="2">
        <v>6.2229064419937696</v>
      </c>
      <c r="F205" s="2">
        <v>6.8724189884940667</v>
      </c>
      <c r="G205" s="2">
        <v>6.8970652166342461</v>
      </c>
      <c r="H205" s="2">
        <v>7.4553460798986171</v>
      </c>
    </row>
    <row r="206" spans="1:8" x14ac:dyDescent="0.2">
      <c r="A206" s="16">
        <f>DATE(2020,1,15)</f>
        <v>43845</v>
      </c>
      <c r="B206" s="2">
        <v>46.624549776689463</v>
      </c>
      <c r="C206" s="2">
        <v>26.670340814376871</v>
      </c>
      <c r="D206" s="2">
        <v>5.4646093415796848</v>
      </c>
      <c r="E206" s="2">
        <v>6.248606937197132</v>
      </c>
      <c r="F206" s="2">
        <v>6.9014867885033082</v>
      </c>
      <c r="G206" s="2">
        <v>6.9262611771558458</v>
      </c>
      <c r="H206" s="2">
        <v>7.487452628825797</v>
      </c>
    </row>
    <row r="207" spans="1:8" x14ac:dyDescent="0.2">
      <c r="A207" s="16">
        <f>DATE(2020,1,16)</f>
        <v>43846</v>
      </c>
      <c r="B207" s="2">
        <v>46.885824328867365</v>
      </c>
      <c r="C207" s="2">
        <v>26.985737197970948</v>
      </c>
      <c r="D207" s="2">
        <v>5.4867968338317086</v>
      </c>
      <c r="E207" s="2">
        <v>6.2743136506021591</v>
      </c>
      <c r="F207" s="2">
        <v>6.9305624945467326</v>
      </c>
      <c r="G207" s="2">
        <v>6.9554651117421198</v>
      </c>
      <c r="H207" s="2">
        <v>7.5195687708585979</v>
      </c>
    </row>
    <row r="208" spans="1:8" x14ac:dyDescent="0.2">
      <c r="A208" s="16">
        <f>DATE(2020,1,17)</f>
        <v>43847</v>
      </c>
      <c r="B208" s="2">
        <v>49.192339240263429</v>
      </c>
      <c r="C208" s="2">
        <v>28.916122798503665</v>
      </c>
      <c r="D208" s="2">
        <v>5.5089889938563452</v>
      </c>
      <c r="E208" s="2">
        <v>6.3000265837133362</v>
      </c>
      <c r="F208" s="2">
        <v>6.9596461087746642</v>
      </c>
      <c r="G208" s="2">
        <v>6.9846770225709509</v>
      </c>
      <c r="H208" s="2">
        <v>7.5516945088633269</v>
      </c>
    </row>
    <row r="209" spans="1:8" x14ac:dyDescent="0.2">
      <c r="A209" s="16">
        <f>DATE(2020,1,20)</f>
        <v>43850</v>
      </c>
      <c r="B209" s="2">
        <v>49.891948326370162</v>
      </c>
      <c r="C209" s="2">
        <v>29.333223798031426</v>
      </c>
      <c r="D209" s="2">
        <v>5.5311858226355204</v>
      </c>
      <c r="E209" s="2">
        <v>6.3257457380355042</v>
      </c>
      <c r="F209" s="2">
        <v>6.9887376333380269</v>
      </c>
      <c r="G209" s="2">
        <v>7.0138969118208383</v>
      </c>
      <c r="H209" s="2">
        <v>7.5838298457071804</v>
      </c>
    </row>
    <row r="210" spans="1:8" x14ac:dyDescent="0.2">
      <c r="A210" s="16">
        <f>DATE(2020,1,21)</f>
        <v>43851</v>
      </c>
      <c r="B210" s="2">
        <v>48.492303702636775</v>
      </c>
      <c r="C210" s="2">
        <v>27.335920107417145</v>
      </c>
      <c r="D210" s="2">
        <v>5.553387321151515</v>
      </c>
      <c r="E210" s="2">
        <v>6.3514711150739034</v>
      </c>
      <c r="F210" s="2">
        <v>7.0178370703882997</v>
      </c>
      <c r="G210" s="2">
        <v>7.043124781670862</v>
      </c>
      <c r="H210" s="2">
        <v>7.6159747842581726</v>
      </c>
    </row>
    <row r="211" spans="1:8" x14ac:dyDescent="0.2">
      <c r="A211" s="16">
        <f>DATE(2020,1,22)</f>
        <v>43852</v>
      </c>
      <c r="B211" s="2">
        <v>49.686732939538267</v>
      </c>
      <c r="C211" s="2">
        <v>28.8215234692079</v>
      </c>
      <c r="D211" s="2">
        <v>5.575593490386721</v>
      </c>
      <c r="E211" s="2">
        <v>6.377202716334085</v>
      </c>
      <c r="F211" s="2">
        <v>7.0469444220775834</v>
      </c>
      <c r="G211" s="2">
        <v>7.0723606343006997</v>
      </c>
      <c r="H211" s="2">
        <v>7.6481293273852113</v>
      </c>
    </row>
    <row r="212" spans="1:8" x14ac:dyDescent="0.2">
      <c r="A212" s="16">
        <f>DATE(2020,1,23)</f>
        <v>43853</v>
      </c>
      <c r="B212" s="2">
        <v>51.223781395572473</v>
      </c>
      <c r="C212" s="2">
        <v>30.057897749158389</v>
      </c>
      <c r="D212" s="2">
        <v>5.5978043313237524</v>
      </c>
      <c r="E212" s="2">
        <v>6.4029405433219999</v>
      </c>
      <c r="F212" s="2">
        <v>7.076059690558556</v>
      </c>
      <c r="G212" s="2">
        <v>7.1016044718906324</v>
      </c>
      <c r="H212" s="2">
        <v>7.6802934779580454</v>
      </c>
    </row>
    <row r="213" spans="1:8" x14ac:dyDescent="0.2">
      <c r="A213" s="16">
        <f>DATE(2020,1,24)</f>
        <v>43854</v>
      </c>
      <c r="B213" s="2">
        <v>49.774247706862873</v>
      </c>
      <c r="C213" s="2">
        <v>28.805201983822169</v>
      </c>
      <c r="D213" s="2">
        <v>5.6200198449454231</v>
      </c>
      <c r="E213" s="2">
        <v>6.4286845975439544</v>
      </c>
      <c r="F213" s="2">
        <v>7.1051828779844728</v>
      </c>
      <c r="G213" s="2">
        <v>7.1308562966215128</v>
      </c>
      <c r="H213" s="2">
        <v>7.7124672388472648</v>
      </c>
    </row>
    <row r="214" spans="1:8" x14ac:dyDescent="0.2">
      <c r="A214" s="16">
        <f>DATE(2020,1,27)</f>
        <v>43857</v>
      </c>
      <c r="B214" s="2">
        <v>45.684114680881962</v>
      </c>
      <c r="C214" s="2">
        <v>24.567578566190186</v>
      </c>
      <c r="D214" s="2">
        <v>5.6422400322347688</v>
      </c>
      <c r="E214" s="2">
        <v>6.4544348805066543</v>
      </c>
      <c r="F214" s="2">
        <v>7.1343139865091887</v>
      </c>
      <c r="G214" s="2">
        <v>7.1601161106748412</v>
      </c>
      <c r="H214" s="2">
        <v>7.7446506129243753</v>
      </c>
    </row>
    <row r="215" spans="1:8" x14ac:dyDescent="0.2">
      <c r="A215" s="16">
        <f>DATE(2020,1,28)</f>
        <v>43858</v>
      </c>
      <c r="B215" s="2">
        <v>48.336666186428737</v>
      </c>
      <c r="C215" s="2">
        <v>26.740664654408921</v>
      </c>
      <c r="D215" s="2">
        <v>5.6644648941750475</v>
      </c>
      <c r="E215" s="2">
        <v>6.4801913937170719</v>
      </c>
      <c r="F215" s="2">
        <v>7.1634530182870906</v>
      </c>
      <c r="G215" s="2">
        <v>7.1893839162326278</v>
      </c>
      <c r="H215" s="2">
        <v>7.7768436030616339</v>
      </c>
    </row>
    <row r="216" spans="1:8" x14ac:dyDescent="0.2">
      <c r="A216" s="16">
        <f>DATE(2020,1,29)</f>
        <v>43859</v>
      </c>
      <c r="B216" s="2">
        <v>46.858462277289803</v>
      </c>
      <c r="C216" s="2">
        <v>25.55013198641187</v>
      </c>
      <c r="D216" s="2">
        <v>5.6866944317496948</v>
      </c>
      <c r="E216" s="2">
        <v>6.5059541386826236</v>
      </c>
      <c r="F216" s="2">
        <v>7.1925999754731897</v>
      </c>
      <c r="G216" s="2">
        <v>7.2186597154775267</v>
      </c>
      <c r="H216" s="2">
        <v>7.8090462121322313</v>
      </c>
    </row>
    <row r="217" spans="1:8" x14ac:dyDescent="0.2">
      <c r="A217" s="16">
        <f>DATE(2020,1,30)</f>
        <v>43860</v>
      </c>
      <c r="B217" s="2">
        <v>46.266140325601768</v>
      </c>
      <c r="C217" s="2">
        <v>25.705947766894429</v>
      </c>
      <c r="D217" s="2">
        <v>5.7089286459423683</v>
      </c>
      <c r="E217" s="2">
        <v>6.5317231169111034</v>
      </c>
      <c r="F217" s="2">
        <v>7.2217548602231396</v>
      </c>
      <c r="G217" s="2">
        <v>7.247943510592858</v>
      </c>
      <c r="H217" s="2">
        <v>7.8412584430102461</v>
      </c>
    </row>
    <row r="218" spans="1:8" x14ac:dyDescent="0.2">
      <c r="A218" s="16">
        <f>DATE(2020,1,31)</f>
        <v>43861</v>
      </c>
      <c r="B218" s="2">
        <v>44.133690630553012</v>
      </c>
      <c r="C218" s="2">
        <v>23.78276538191195</v>
      </c>
      <c r="D218" s="2">
        <v>5.7311675377369253</v>
      </c>
      <c r="E218" s="2">
        <v>6.5574983299106382</v>
      </c>
      <c r="F218" s="2">
        <v>7.2509176746931034</v>
      </c>
      <c r="G218" s="2">
        <v>7.2772353037624304</v>
      </c>
      <c r="H218" s="2">
        <v>7.8734802985705574</v>
      </c>
    </row>
    <row r="219" spans="1:8" x14ac:dyDescent="0.2">
      <c r="A219" s="16">
        <f>DATE(2020,2,3)</f>
        <v>43864</v>
      </c>
      <c r="B219" s="2">
        <v>46.644347116169889</v>
      </c>
      <c r="C219" s="2">
        <v>24.727931719610009</v>
      </c>
      <c r="D219" s="2">
        <v>5.7534111081174233</v>
      </c>
      <c r="E219" s="2">
        <v>6.5841412487283479</v>
      </c>
      <c r="F219" s="2">
        <v>7.2809555226009071</v>
      </c>
      <c r="G219" s="2">
        <v>7.3074024124895276</v>
      </c>
      <c r="H219" s="2">
        <v>7.9065839399105284</v>
      </c>
    </row>
    <row r="220" spans="1:8" x14ac:dyDescent="0.2">
      <c r="A220" s="16">
        <f>DATE(2020,2,4)</f>
        <v>43865</v>
      </c>
      <c r="B220" s="2">
        <v>48.429542332997435</v>
      </c>
      <c r="C220" s="2">
        <v>25.73714356596173</v>
      </c>
      <c r="D220" s="2">
        <v>5.7756593580681415</v>
      </c>
      <c r="E220" s="2">
        <v>6.6107908291619832</v>
      </c>
      <c r="F220" s="2">
        <v>7.3110017832321628</v>
      </c>
      <c r="G220" s="2">
        <v>7.3375780044185657</v>
      </c>
      <c r="H220" s="2">
        <v>7.9396977399203603</v>
      </c>
    </row>
    <row r="221" spans="1:8" x14ac:dyDescent="0.2">
      <c r="A221" s="16">
        <f>DATE(2020,2,5)</f>
        <v>43866</v>
      </c>
      <c r="B221" s="2">
        <v>49.189019833837854</v>
      </c>
      <c r="C221" s="2">
        <v>26.250247542528403</v>
      </c>
      <c r="D221" s="2">
        <v>5.797912288573559</v>
      </c>
      <c r="E221" s="2">
        <v>6.6374470728770998</v>
      </c>
      <c r="F221" s="2">
        <v>7.3410564589429628</v>
      </c>
      <c r="G221" s="2">
        <v>7.3677620819350356</v>
      </c>
      <c r="H221" s="2">
        <v>7.9728217017174474</v>
      </c>
    </row>
    <row r="222" spans="1:8" x14ac:dyDescent="0.2">
      <c r="A222" s="16">
        <f>DATE(2020,2,6)</f>
        <v>43867</v>
      </c>
      <c r="B222" s="2">
        <v>47.020805839696742</v>
      </c>
      <c r="C222" s="2">
        <v>25.338094129270569</v>
      </c>
      <c r="D222" s="2">
        <v>5.8201699006183771</v>
      </c>
      <c r="E222" s="2">
        <v>6.6641099815397684</v>
      </c>
      <c r="F222" s="2">
        <v>7.3711195520901551</v>
      </c>
      <c r="G222" s="2">
        <v>7.3979546474251867</v>
      </c>
      <c r="H222" s="2">
        <v>8.0059558284201859</v>
      </c>
    </row>
    <row r="223" spans="1:8" x14ac:dyDescent="0.2">
      <c r="A223" s="16">
        <f>DATE(2020,2,7)</f>
        <v>43868</v>
      </c>
      <c r="B223" s="2">
        <v>44.645236517312853</v>
      </c>
      <c r="C223" s="2">
        <v>23.793341704441872</v>
      </c>
      <c r="D223" s="2">
        <v>5.8414252235864605</v>
      </c>
      <c r="E223" s="2">
        <v>6.6907795568164063</v>
      </c>
      <c r="F223" s="2">
        <v>7.4011910650312096</v>
      </c>
      <c r="G223" s="2">
        <v>7.4281557032758396</v>
      </c>
      <c r="H223" s="2">
        <v>8.0391001231479233</v>
      </c>
    </row>
    <row r="224" spans="1:8" x14ac:dyDescent="0.2">
      <c r="A224" s="16">
        <f>DATE(2020,2,10)</f>
        <v>43871</v>
      </c>
      <c r="B224" s="2">
        <v>42.276200355376517</v>
      </c>
      <c r="C224" s="2">
        <v>22.487633754572791</v>
      </c>
      <c r="D224" s="2">
        <v>5.8626848159556877</v>
      </c>
      <c r="E224" s="2">
        <v>6.7174558003739504</v>
      </c>
      <c r="F224" s="2">
        <v>7.4312710001242843</v>
      </c>
      <c r="G224" s="2">
        <v>7.4583652518746213</v>
      </c>
      <c r="H224" s="2">
        <v>8.0722545890210107</v>
      </c>
    </row>
    <row r="225" spans="1:8" x14ac:dyDescent="0.2">
      <c r="A225" s="16">
        <f>DATE(2020,2,11)</f>
        <v>43872</v>
      </c>
      <c r="B225" s="2">
        <v>46.0931239494792</v>
      </c>
      <c r="C225" s="2">
        <v>25.534648337275922</v>
      </c>
      <c r="D225" s="2">
        <v>5.883948678583617</v>
      </c>
      <c r="E225" s="2">
        <v>6.744138713879666</v>
      </c>
      <c r="F225" s="2">
        <v>7.4613593597281813</v>
      </c>
      <c r="G225" s="2">
        <v>7.4885832956097076</v>
      </c>
      <c r="H225" s="2">
        <v>8.1054192291607041</v>
      </c>
    </row>
    <row r="226" spans="1:8" x14ac:dyDescent="0.2">
      <c r="A226" s="16">
        <f>DATE(2020,2,12)</f>
        <v>43873</v>
      </c>
      <c r="B226" s="2">
        <v>48.174697209816308</v>
      </c>
      <c r="C226" s="2">
        <v>26.953007179277421</v>
      </c>
      <c r="D226" s="2">
        <v>5.9052168123279847</v>
      </c>
      <c r="E226" s="2">
        <v>6.7708282990012636</v>
      </c>
      <c r="F226" s="2">
        <v>7.4914561462023466</v>
      </c>
      <c r="G226" s="2">
        <v>7.5188098368700107</v>
      </c>
      <c r="H226" s="2">
        <v>8.1385940466892173</v>
      </c>
    </row>
    <row r="227" spans="1:8" x14ac:dyDescent="0.2">
      <c r="A227" s="16">
        <f>DATE(2020,2,13)</f>
        <v>43874</v>
      </c>
      <c r="B227" s="2">
        <v>47.648655813283639</v>
      </c>
      <c r="C227" s="2">
        <v>25.852144751989623</v>
      </c>
      <c r="D227" s="2">
        <v>5.9264892180467044</v>
      </c>
      <c r="E227" s="2">
        <v>6.7975245574068532</v>
      </c>
      <c r="F227" s="2">
        <v>7.52156136190687</v>
      </c>
      <c r="G227" s="2">
        <v>7.5490448780450414</v>
      </c>
      <c r="H227" s="2">
        <v>8.1717790447296998</v>
      </c>
    </row>
    <row r="228" spans="1:8" x14ac:dyDescent="0.2">
      <c r="A228" s="16">
        <f>DATE(2020,2,14)</f>
        <v>43875</v>
      </c>
      <c r="B228" s="2">
        <v>46.189974547375748</v>
      </c>
      <c r="C228" s="2">
        <v>24.457539111719527</v>
      </c>
      <c r="D228" s="2">
        <v>5.9477658965978675</v>
      </c>
      <c r="E228" s="2">
        <v>6.8242274907650113</v>
      </c>
      <c r="F228" s="2">
        <v>7.5516750092025964</v>
      </c>
      <c r="G228" s="2">
        <v>7.57928842152511</v>
      </c>
      <c r="H228" s="2">
        <v>8.2049742264063585</v>
      </c>
    </row>
    <row r="229" spans="1:8" x14ac:dyDescent="0.2">
      <c r="A229" s="16">
        <f>DATE(2020,2,17)</f>
        <v>43878</v>
      </c>
      <c r="B229" s="2">
        <v>47.888317725592167</v>
      </c>
      <c r="C229" s="2">
        <v>25.467697604223606</v>
      </c>
      <c r="D229" s="2">
        <v>5.9690468488396986</v>
      </c>
      <c r="E229" s="2">
        <v>6.8509371007446918</v>
      </c>
      <c r="F229" s="2">
        <v>7.5817970904509258</v>
      </c>
      <c r="G229" s="2">
        <v>7.6095404697010824</v>
      </c>
      <c r="H229" s="2">
        <v>8.2381795948442527</v>
      </c>
    </row>
    <row r="230" spans="1:8" x14ac:dyDescent="0.2">
      <c r="A230" s="16">
        <f>DATE(2020,2,18)</f>
        <v>43879</v>
      </c>
      <c r="B230" s="2">
        <v>47.632748403208261</v>
      </c>
      <c r="C230" s="2">
        <v>25.106677228481232</v>
      </c>
      <c r="D230" s="2">
        <v>5.9903320756306444</v>
      </c>
      <c r="E230" s="2">
        <v>6.8776533890152702</v>
      </c>
      <c r="F230" s="2">
        <v>7.6119276080139908</v>
      </c>
      <c r="G230" s="2">
        <v>7.6398010249645543</v>
      </c>
      <c r="H230" s="2">
        <v>8.2713951531694594</v>
      </c>
    </row>
    <row r="231" spans="1:8" x14ac:dyDescent="0.2">
      <c r="A231" s="16">
        <f>DATE(2020,2,19)</f>
        <v>43880</v>
      </c>
      <c r="B231" s="2">
        <v>49.514892186524804</v>
      </c>
      <c r="C231" s="2">
        <v>26.782676157791794</v>
      </c>
      <c r="D231" s="2">
        <v>6.011621577829307</v>
      </c>
      <c r="E231" s="2">
        <v>6.9043763572465222</v>
      </c>
      <c r="F231" s="2">
        <v>7.6420665642545238</v>
      </c>
      <c r="G231" s="2">
        <v>7.67007008970777</v>
      </c>
      <c r="H231" s="2">
        <v>8.3046209045089867</v>
      </c>
    </row>
    <row r="232" spans="1:8" x14ac:dyDescent="0.2">
      <c r="A232" s="16">
        <f>DATE(2020,2,20)</f>
        <v>43881</v>
      </c>
      <c r="B232" s="2">
        <v>47.758384478701707</v>
      </c>
      <c r="C232" s="2">
        <v>24.681176104474957</v>
      </c>
      <c r="D232" s="2">
        <v>6.0329153562944438</v>
      </c>
      <c r="E232" s="2">
        <v>6.9311060071086672</v>
      </c>
      <c r="F232" s="2">
        <v>7.6722139615359666</v>
      </c>
      <c r="G232" s="2">
        <v>7.7003476663236592</v>
      </c>
      <c r="H232" s="2">
        <v>8.3378568519908214</v>
      </c>
    </row>
    <row r="233" spans="1:8" x14ac:dyDescent="0.2">
      <c r="A233" s="16">
        <f>DATE(2020,2,21)</f>
        <v>43882</v>
      </c>
      <c r="B233" s="2">
        <v>47.974380252605584</v>
      </c>
      <c r="C233" s="2">
        <v>23.696642344026486</v>
      </c>
      <c r="D233" s="2">
        <v>6.05421341188499</v>
      </c>
      <c r="E233" s="2">
        <v>6.9578423402723466</v>
      </c>
      <c r="F233" s="2">
        <v>7.7023698022224094</v>
      </c>
      <c r="G233" s="2">
        <v>7.7306337572058181</v>
      </c>
      <c r="H233" s="2">
        <v>8.3711029987438845</v>
      </c>
    </row>
    <row r="234" spans="1:8" x14ac:dyDescent="0.2">
      <c r="A234" s="16">
        <f>DATE(2020,2,26)</f>
        <v>43887</v>
      </c>
      <c r="B234" s="2">
        <v>40.244489266676538</v>
      </c>
      <c r="C234" s="2">
        <v>15.031968349375568</v>
      </c>
      <c r="D234" s="2">
        <v>6.0755157454600806</v>
      </c>
      <c r="E234" s="2">
        <v>6.9845853584086024</v>
      </c>
      <c r="F234" s="2">
        <v>7.7325340886785998</v>
      </c>
      <c r="G234" s="2">
        <v>7.7609283647485103</v>
      </c>
      <c r="H234" s="2">
        <v>8.4043593478980938</v>
      </c>
    </row>
    <row r="235" spans="1:8" x14ac:dyDescent="0.2">
      <c r="A235" s="16">
        <f>DATE(2020,2,27)</f>
        <v>43888</v>
      </c>
      <c r="B235" s="2">
        <v>35.86158382557776</v>
      </c>
      <c r="C235" s="2">
        <v>12.056289538798381</v>
      </c>
      <c r="D235" s="2">
        <v>6.0968223578789837</v>
      </c>
      <c r="E235" s="2">
        <v>7.0113350631888949</v>
      </c>
      <c r="F235" s="2">
        <v>7.7627068232699603</v>
      </c>
      <c r="G235" s="2">
        <v>7.791231491346684</v>
      </c>
      <c r="H235" s="2">
        <v>8.4376259025842995</v>
      </c>
    </row>
    <row r="236" spans="1:8" x14ac:dyDescent="0.2">
      <c r="A236" s="16">
        <f>DATE(2020,2,28)</f>
        <v>43889</v>
      </c>
      <c r="B236" s="2">
        <v>36.322234068098048</v>
      </c>
      <c r="C236" s="2">
        <v>13.34898382431995</v>
      </c>
      <c r="D236" s="2">
        <v>6.1181332500011676</v>
      </c>
      <c r="E236" s="2">
        <v>7.0380914562851116</v>
      </c>
      <c r="F236" s="2">
        <v>7.7928880083625529</v>
      </c>
      <c r="G236" s="2">
        <v>7.8215431393959589</v>
      </c>
      <c r="H236" s="2">
        <v>8.4709026659343092</v>
      </c>
    </row>
    <row r="237" spans="1:8" x14ac:dyDescent="0.2">
      <c r="A237" s="16">
        <f>DATE(2020,3,2)</f>
        <v>43892</v>
      </c>
      <c r="B237" s="2">
        <v>39.769424194400706</v>
      </c>
      <c r="C237" s="2">
        <v>16.01900473758322</v>
      </c>
      <c r="D237" s="2">
        <v>6.1394484226862556</v>
      </c>
      <c r="E237" s="2">
        <v>7.0635034297048103</v>
      </c>
      <c r="F237" s="2">
        <v>7.8217169682283538</v>
      </c>
      <c r="G237" s="2">
        <v>7.8505022699358662</v>
      </c>
      <c r="H237" s="2">
        <v>8.5028203676632117</v>
      </c>
    </row>
    <row r="238" spans="1:8" x14ac:dyDescent="0.2">
      <c r="A238" s="16">
        <f>DATE(2020,3,3)</f>
        <v>43893</v>
      </c>
      <c r="B238" s="2">
        <v>39.002403111943806</v>
      </c>
      <c r="C238" s="2">
        <v>14.834859210867114</v>
      </c>
      <c r="D238" s="2">
        <v>6.160767876794071</v>
      </c>
      <c r="E238" s="2">
        <v>7.0889214361953723</v>
      </c>
      <c r="F238" s="2">
        <v>7.8505536383331354</v>
      </c>
      <c r="G238" s="2">
        <v>7.8794691784319859</v>
      </c>
      <c r="H238" s="2">
        <v>8.5347474612166305</v>
      </c>
    </row>
    <row r="239" spans="1:8" x14ac:dyDescent="0.2">
      <c r="A239" s="16">
        <f>DATE(2020,3,4)</f>
        <v>43894</v>
      </c>
      <c r="B239" s="2">
        <v>42.126041396532976</v>
      </c>
      <c r="C239" s="2">
        <v>16.67056931517228</v>
      </c>
      <c r="D239" s="2">
        <v>6.1820916131845927</v>
      </c>
      <c r="E239" s="2">
        <v>7.1143454771891426</v>
      </c>
      <c r="F239" s="2">
        <v>7.8793980207389813</v>
      </c>
      <c r="G239" s="2">
        <v>7.9084438669733581</v>
      </c>
      <c r="H239" s="2">
        <v>8.5666839493581346</v>
      </c>
    </row>
    <row r="240" spans="1:8" x14ac:dyDescent="0.2">
      <c r="A240" s="16">
        <f>DATE(2020,3,5)</f>
        <v>43895</v>
      </c>
      <c r="B240" s="2">
        <v>36.143683426980068</v>
      </c>
      <c r="C240" s="2">
        <v>11.23988883980358</v>
      </c>
      <c r="D240" s="2">
        <v>6.2034196327179547</v>
      </c>
      <c r="E240" s="2">
        <v>7.1397755541187768</v>
      </c>
      <c r="F240" s="2">
        <v>7.9082501175085298</v>
      </c>
      <c r="G240" s="2">
        <v>7.9374263376495779</v>
      </c>
      <c r="H240" s="2">
        <v>8.5986298348520904</v>
      </c>
    </row>
    <row r="241" spans="1:8" x14ac:dyDescent="0.2">
      <c r="A241" s="16">
        <f>DATE(2020,3,6)</f>
        <v>43896</v>
      </c>
      <c r="B241" s="2">
        <v>30.604639100994358</v>
      </c>
      <c r="C241" s="2">
        <v>6.630189960327959</v>
      </c>
      <c r="D241" s="2">
        <v>6.2247519362544912</v>
      </c>
      <c r="E241" s="2">
        <v>7.1652116684172604</v>
      </c>
      <c r="F241" s="2">
        <v>7.9371099307049553</v>
      </c>
      <c r="G241" s="2">
        <v>7.9664165925507957</v>
      </c>
      <c r="H241" s="2">
        <v>8.6305851204636852</v>
      </c>
    </row>
    <row r="242" spans="1:8" x14ac:dyDescent="0.2">
      <c r="A242" s="16">
        <f>DATE(2020,3,9)</f>
        <v>43899</v>
      </c>
      <c r="B242" s="2">
        <v>18.237074388897145</v>
      </c>
      <c r="C242" s="2">
        <v>-6.3503635338844511</v>
      </c>
      <c r="D242" s="2">
        <v>6.2460885246546693</v>
      </c>
      <c r="E242" s="2">
        <v>7.1906538215179117</v>
      </c>
      <c r="F242" s="2">
        <v>7.9659774623920274</v>
      </c>
      <c r="G242" s="2">
        <v>7.995414633767739</v>
      </c>
      <c r="H242" s="2">
        <v>8.6625498089589072</v>
      </c>
    </row>
    <row r="243" spans="1:8" x14ac:dyDescent="0.2">
      <c r="A243" s="16">
        <f>DATE(2020,3,10)</f>
        <v>43900</v>
      </c>
      <c r="B243" s="2">
        <v>25.700342890073745</v>
      </c>
      <c r="C243" s="2">
        <v>0.33847496392955811</v>
      </c>
      <c r="D243" s="2">
        <v>6.2674293987792229</v>
      </c>
      <c r="E243" s="2">
        <v>7.2161020148544308</v>
      </c>
      <c r="F243" s="2">
        <v>7.9948527146340256</v>
      </c>
      <c r="G243" s="2">
        <v>8.0244204633916674</v>
      </c>
      <c r="H243" s="2">
        <v>8.6945239031045674</v>
      </c>
    </row>
    <row r="244" spans="1:8" x14ac:dyDescent="0.2">
      <c r="A244" s="16">
        <f>DATE(2020,3,11)</f>
        <v>43901</v>
      </c>
      <c r="B244" s="2">
        <v>18.206903904336812</v>
      </c>
      <c r="C244" s="2">
        <v>-7.3253764278579103</v>
      </c>
      <c r="D244" s="2">
        <v>6.2887745594889299</v>
      </c>
      <c r="E244" s="2">
        <v>7.2415562498608246</v>
      </c>
      <c r="F244" s="2">
        <v>8.0237356894957923</v>
      </c>
      <c r="G244" s="2">
        <v>8.0534340835144445</v>
      </c>
      <c r="H244" s="2">
        <v>8.7265074056682934</v>
      </c>
    </row>
    <row r="245" spans="1:8" x14ac:dyDescent="0.2">
      <c r="A245" s="16">
        <f>DATE(2020,3,12)</f>
        <v>43902</v>
      </c>
      <c r="B245" s="2">
        <v>0.52987561830690755</v>
      </c>
      <c r="C245" s="2">
        <v>-21.023019822988019</v>
      </c>
      <c r="D245" s="2">
        <v>6.3101240076448351</v>
      </c>
      <c r="E245" s="2">
        <v>7.2670165279714602</v>
      </c>
      <c r="F245" s="2">
        <v>8.0526263890427163</v>
      </c>
      <c r="G245" s="2">
        <v>8.0824554962284587</v>
      </c>
      <c r="H245" s="2">
        <v>8.7585003194185163</v>
      </c>
    </row>
    <row r="246" spans="1:8" x14ac:dyDescent="0.2">
      <c r="A246" s="16">
        <f>DATE(2020,3,13)</f>
        <v>43903</v>
      </c>
      <c r="B246" s="2">
        <v>10.725407482111372</v>
      </c>
      <c r="C246" s="2">
        <v>-10.03824668075387</v>
      </c>
      <c r="D246" s="2">
        <v>6.3314777441081382</v>
      </c>
      <c r="E246" s="2">
        <v>7.2924828506210071</v>
      </c>
      <c r="F246" s="2">
        <v>8.0815248153407673</v>
      </c>
      <c r="G246" s="2">
        <v>8.1114847036266813</v>
      </c>
      <c r="H246" s="2">
        <v>8.7905026471244874</v>
      </c>
    </row>
    <row r="247" spans="1:8" x14ac:dyDescent="0.2">
      <c r="A247" s="16">
        <f>DATE(2020,3,16)</f>
        <v>43906</v>
      </c>
      <c r="B247" s="2">
        <v>-4.2283302117848365</v>
      </c>
      <c r="C247" s="2">
        <v>-22.562114132882961</v>
      </c>
      <c r="D247" s="2">
        <v>6.3528357697401727</v>
      </c>
      <c r="E247" s="2">
        <v>7.317955219244543</v>
      </c>
      <c r="F247" s="2">
        <v>8.1104309704564503</v>
      </c>
      <c r="G247" s="2">
        <v>8.1405217078026606</v>
      </c>
      <c r="H247" s="2">
        <v>8.822514391556302</v>
      </c>
    </row>
    <row r="248" spans="1:8" x14ac:dyDescent="0.2">
      <c r="A248" s="16">
        <f>DATE(2020,3,17)</f>
        <v>43907</v>
      </c>
      <c r="B248" s="2">
        <v>-0.67796763194523102</v>
      </c>
      <c r="C248" s="2">
        <v>-18.809053854373126</v>
      </c>
      <c r="D248" s="2">
        <v>6.3741980854024938</v>
      </c>
      <c r="E248" s="2">
        <v>7.3434336352773846</v>
      </c>
      <c r="F248" s="2">
        <v>8.1393448564567539</v>
      </c>
      <c r="G248" s="2">
        <v>8.1695665108504123</v>
      </c>
      <c r="H248" s="2">
        <v>8.8545355554847873</v>
      </c>
    </row>
    <row r="249" spans="1:8" x14ac:dyDescent="0.2">
      <c r="A249" s="16">
        <f>DATE(2020,3,18)</f>
        <v>43908</v>
      </c>
      <c r="B249" s="2">
        <v>-12.094251548767998</v>
      </c>
      <c r="C249" s="2">
        <v>-27.211670079670569</v>
      </c>
      <c r="D249" s="2">
        <v>6.3955646919567899</v>
      </c>
      <c r="E249" s="2">
        <v>7.3689181001553203</v>
      </c>
      <c r="F249" s="2">
        <v>8.1682664754093572</v>
      </c>
      <c r="G249" s="2">
        <v>8.1986191148646572</v>
      </c>
      <c r="H249" s="2">
        <v>8.8865661416817066</v>
      </c>
    </row>
    <row r="250" spans="1:8" x14ac:dyDescent="0.2">
      <c r="A250" s="16">
        <f>DATE(2020,3,19)</f>
        <v>43909</v>
      </c>
      <c r="B250" s="2">
        <v>-10.149763242568122</v>
      </c>
      <c r="C250" s="2">
        <v>-25.648234994570341</v>
      </c>
      <c r="D250" s="2">
        <v>6.4169355902649503</v>
      </c>
      <c r="E250" s="2">
        <v>7.394408615314374</v>
      </c>
      <c r="F250" s="2">
        <v>8.1971958293824088</v>
      </c>
      <c r="G250" s="2">
        <v>8.2276795219405905</v>
      </c>
      <c r="H250" s="2">
        <v>8.9186061529195495</v>
      </c>
    </row>
    <row r="251" spans="1:8" x14ac:dyDescent="0.2">
      <c r="A251" s="16">
        <f>DATE(2020,3,20)</f>
        <v>43910</v>
      </c>
      <c r="B251" s="2">
        <v>-11.525055947749896</v>
      </c>
      <c r="C251" s="2">
        <v>-27.02189472859542</v>
      </c>
      <c r="D251" s="2">
        <v>6.4362781968226424</v>
      </c>
      <c r="E251" s="2">
        <v>7.4199051821909334</v>
      </c>
      <c r="F251" s="2">
        <v>8.2261329204446074</v>
      </c>
      <c r="G251" s="2">
        <v>8.2567477341739757</v>
      </c>
      <c r="H251" s="2">
        <v>8.9506555919716355</v>
      </c>
    </row>
    <row r="252" spans="1:8" x14ac:dyDescent="0.2">
      <c r="A252" s="16">
        <f>DATE(2020,3,23)</f>
        <v>43913</v>
      </c>
      <c r="B252" s="2">
        <v>-17.313330451903973</v>
      </c>
      <c r="C252" s="2">
        <v>-30.829958412855195</v>
      </c>
      <c r="D252" s="2">
        <v>6.4556243191405516</v>
      </c>
      <c r="E252" s="2">
        <v>7.4454078022217596</v>
      </c>
      <c r="F252" s="2">
        <v>8.2550777506652295</v>
      </c>
      <c r="G252" s="2">
        <v>8.285823753661159</v>
      </c>
      <c r="H252" s="2">
        <v>8.9827144616121188</v>
      </c>
    </row>
    <row r="253" spans="1:8" x14ac:dyDescent="0.2">
      <c r="A253" s="16">
        <f>DATE(2020,3,24)</f>
        <v>43914</v>
      </c>
      <c r="B253" s="2">
        <v>-12.804919560101634</v>
      </c>
      <c r="C253" s="2">
        <v>-24.12761660613204</v>
      </c>
      <c r="D253" s="2">
        <v>6.4749739578577206</v>
      </c>
      <c r="E253" s="2">
        <v>7.4709164768439473</v>
      </c>
      <c r="F253" s="2">
        <v>8.2840303221140896</v>
      </c>
      <c r="G253" s="2">
        <v>8.3149075824990657</v>
      </c>
      <c r="H253" s="2">
        <v>9.0147827646159584</v>
      </c>
    </row>
    <row r="254" spans="1:8" x14ac:dyDescent="0.2">
      <c r="A254" s="16">
        <f>DATE(2020,3,25)</f>
        <v>43915</v>
      </c>
      <c r="B254" s="2">
        <v>-5.5579176871726528</v>
      </c>
      <c r="C254" s="2">
        <v>-18.440917311002579</v>
      </c>
      <c r="D254" s="2">
        <v>6.4943271136132852</v>
      </c>
      <c r="E254" s="2">
        <v>7.4964312074949024</v>
      </c>
      <c r="F254" s="2">
        <v>8.3129906368615725</v>
      </c>
      <c r="G254" s="2">
        <v>8.3439992227851256</v>
      </c>
      <c r="H254" s="2">
        <v>9.0468605037589356</v>
      </c>
    </row>
    <row r="255" spans="1:8" x14ac:dyDescent="0.2">
      <c r="A255" s="16">
        <f>DATE(2020,3,26)</f>
        <v>43916</v>
      </c>
      <c r="B255" s="2">
        <v>0.40660231474831665</v>
      </c>
      <c r="C255" s="2">
        <v>-15.444194665268039</v>
      </c>
      <c r="D255" s="2">
        <v>6.5136837870465092</v>
      </c>
      <c r="E255" s="2">
        <v>7.5219519956123859</v>
      </c>
      <c r="F255" s="2">
        <v>8.3419586969786028</v>
      </c>
      <c r="G255" s="2">
        <v>8.3730986766173956</v>
      </c>
      <c r="H255" s="2">
        <v>9.0789476818176507</v>
      </c>
    </row>
    <row r="256" spans="1:8" x14ac:dyDescent="0.2">
      <c r="A256" s="16">
        <f>DATE(2020,3,27)</f>
        <v>43917</v>
      </c>
      <c r="B256" s="2">
        <v>-4.8231167459057751</v>
      </c>
      <c r="C256" s="2">
        <v>-20.102216022475726</v>
      </c>
      <c r="D256" s="2">
        <v>6.5330439787967709</v>
      </c>
      <c r="E256" s="2">
        <v>7.5474788426345141</v>
      </c>
      <c r="F256" s="2">
        <v>8.3709345045366526</v>
      </c>
      <c r="G256" s="2">
        <v>8.4022059460944654</v>
      </c>
      <c r="H256" s="2">
        <v>9.1110443015695264</v>
      </c>
    </row>
    <row r="257" spans="1:8" x14ac:dyDescent="0.2">
      <c r="A257" s="16">
        <f>DATE(2020,3,30)</f>
        <v>43920</v>
      </c>
      <c r="B257" s="2">
        <v>-3.7697910963836119</v>
      </c>
      <c r="C257" s="2">
        <v>-18.784854532041216</v>
      </c>
      <c r="D257" s="2">
        <v>6.552407689503581</v>
      </c>
      <c r="E257" s="2">
        <v>7.5730117499997363</v>
      </c>
      <c r="F257" s="2">
        <v>8.3999180616077584</v>
      </c>
      <c r="G257" s="2">
        <v>8.4313210333154753</v>
      </c>
      <c r="H257" s="2">
        <v>9.1431503657927848</v>
      </c>
    </row>
    <row r="258" spans="1:8" x14ac:dyDescent="0.2">
      <c r="A258" s="16">
        <f>DATE(2020,3,31)</f>
        <v>43921</v>
      </c>
      <c r="B258" s="2">
        <v>-6.9346261345625599</v>
      </c>
      <c r="C258" s="2">
        <v>-20.547270285974161</v>
      </c>
      <c r="D258" s="2">
        <v>6.5717749198065611</v>
      </c>
      <c r="E258" s="2">
        <v>7.5985507191468349</v>
      </c>
      <c r="F258" s="2">
        <v>8.4289093702645026</v>
      </c>
      <c r="G258" s="2">
        <v>8.4604439403801468</v>
      </c>
      <c r="H258" s="2">
        <v>9.1752658772664706</v>
      </c>
    </row>
    <row r="259" spans="1:8" x14ac:dyDescent="0.2">
      <c r="A259" s="16">
        <f>DATE(2020,4,1)</f>
        <v>43922</v>
      </c>
      <c r="B259" s="2">
        <v>-10.261049800700972</v>
      </c>
      <c r="C259" s="2">
        <v>-22.781202871710924</v>
      </c>
      <c r="D259" s="2">
        <v>6.5911456703454219</v>
      </c>
      <c r="E259" s="2">
        <v>7.6029091187200581</v>
      </c>
      <c r="F259" s="2">
        <v>8.4365576573320435</v>
      </c>
      <c r="G259" s="2">
        <v>8.4682176603980022</v>
      </c>
      <c r="H259" s="2">
        <v>9.1858925221338872</v>
      </c>
    </row>
    <row r="260" spans="1:8" x14ac:dyDescent="0.2">
      <c r="A260" s="16">
        <f>DATE(2020,4,2)</f>
        <v>43923</v>
      </c>
      <c r="B260" s="2">
        <v>-10.354557940738419</v>
      </c>
      <c r="C260" s="2">
        <v>-21.381080569380426</v>
      </c>
      <c r="D260" s="2">
        <v>6.6105199417600291</v>
      </c>
      <c r="E260" s="2">
        <v>7.6072676948351514</v>
      </c>
      <c r="F260" s="2">
        <v>8.4442064838894382</v>
      </c>
      <c r="G260" s="2">
        <v>8.4759919375841921</v>
      </c>
      <c r="H260" s="2">
        <v>9.1965202013526657</v>
      </c>
    </row>
    <row r="261" spans="1:8" x14ac:dyDescent="0.2">
      <c r="A261" s="16">
        <f>DATE(2020,4,3)</f>
        <v>43924</v>
      </c>
      <c r="B261" s="2">
        <v>-13.0610133025979</v>
      </c>
      <c r="C261" s="2">
        <v>-24.336248713322885</v>
      </c>
      <c r="D261" s="2">
        <v>6.6298977346903376</v>
      </c>
      <c r="E261" s="2">
        <v>7.6116264474992201</v>
      </c>
      <c r="F261" s="2">
        <v>8.4518558499746987</v>
      </c>
      <c r="G261" s="2">
        <v>8.4837667719785745</v>
      </c>
      <c r="H261" s="2">
        <v>9.2071489150234331</v>
      </c>
    </row>
    <row r="262" spans="1:8" x14ac:dyDescent="0.2">
      <c r="A262" s="16">
        <f>DATE(2020,4,6)</f>
        <v>43927</v>
      </c>
      <c r="B262" s="2">
        <v>-7.5294722182200458</v>
      </c>
      <c r="C262" s="2">
        <v>-19.401262630109418</v>
      </c>
      <c r="D262" s="2">
        <v>6.6492790497764132</v>
      </c>
      <c r="E262" s="2">
        <v>7.6159853767194363</v>
      </c>
      <c r="F262" s="2">
        <v>8.4595057556259299</v>
      </c>
      <c r="G262" s="2">
        <v>8.4915421636211796</v>
      </c>
      <c r="H262" s="2">
        <v>9.2177786632468894</v>
      </c>
    </row>
    <row r="263" spans="1:8" x14ac:dyDescent="0.2">
      <c r="A263" s="16">
        <f>DATE(2020,4,7)</f>
        <v>43928</v>
      </c>
      <c r="B263" s="2">
        <v>-4.2824568986215228</v>
      </c>
      <c r="C263" s="2">
        <v>-16.914836665455223</v>
      </c>
      <c r="D263" s="2">
        <v>6.6686638876584547</v>
      </c>
      <c r="E263" s="2">
        <v>7.620344482502972</v>
      </c>
      <c r="F263" s="2">
        <v>8.4671562008811652</v>
      </c>
      <c r="G263" s="2">
        <v>8.4993181125519115</v>
      </c>
      <c r="H263" s="2">
        <v>9.2284094461237309</v>
      </c>
    </row>
    <row r="264" spans="1:8" x14ac:dyDescent="0.2">
      <c r="A264" s="16">
        <f>DATE(2020,4,8)</f>
        <v>43929</v>
      </c>
      <c r="B264" s="2">
        <v>-0.63234500312133735</v>
      </c>
      <c r="C264" s="2">
        <v>-14.448627580698837</v>
      </c>
      <c r="D264" s="2">
        <v>6.6880522489767946</v>
      </c>
      <c r="E264" s="2">
        <v>7.6247037648569549</v>
      </c>
      <c r="F264" s="2">
        <v>8.4748071857784666</v>
      </c>
      <c r="G264" s="2">
        <v>8.5070946188107186</v>
      </c>
      <c r="H264" s="2">
        <v>9.239041263754677</v>
      </c>
    </row>
    <row r="265" spans="1:8" x14ac:dyDescent="0.2">
      <c r="A265" s="16">
        <f>DATE(2020,4,9)</f>
        <v>43930</v>
      </c>
      <c r="B265" s="2">
        <v>-0.64736493300655562</v>
      </c>
      <c r="C265" s="2">
        <v>-15.474356770260909</v>
      </c>
      <c r="D265" s="2">
        <v>6.7074441343718538</v>
      </c>
      <c r="E265" s="2">
        <v>7.6290632237885347</v>
      </c>
      <c r="F265" s="2">
        <v>8.4824587103559104</v>
      </c>
      <c r="G265" s="2">
        <v>8.5148716824375406</v>
      </c>
      <c r="H265" s="2">
        <v>9.2496741162404472</v>
      </c>
    </row>
    <row r="266" spans="1:8" x14ac:dyDescent="0.2">
      <c r="A266" s="16">
        <f>DATE(2020,4,13)</f>
        <v>43934</v>
      </c>
      <c r="B266" s="2">
        <v>0.30874897949402236</v>
      </c>
      <c r="C266" s="2">
        <v>-14.218821066467568</v>
      </c>
      <c r="D266" s="2">
        <v>6.7268395444841644</v>
      </c>
      <c r="E266" s="2">
        <v>7.6334228593048836</v>
      </c>
      <c r="F266" s="2">
        <v>8.4901107746515603</v>
      </c>
      <c r="G266" s="2">
        <v>8.5226493034723063</v>
      </c>
      <c r="H266" s="2">
        <v>9.2603080036817609</v>
      </c>
    </row>
    <row r="267" spans="1:8" x14ac:dyDescent="0.2">
      <c r="A267" s="16">
        <f>DATE(2020,4,14)</f>
        <v>43935</v>
      </c>
      <c r="B267" s="2">
        <v>2.2017595927582123</v>
      </c>
      <c r="C267" s="2">
        <v>-13.040910347168833</v>
      </c>
      <c r="D267" s="2">
        <v>6.7462384799543917</v>
      </c>
      <c r="E267" s="2">
        <v>7.6377826714131292</v>
      </c>
      <c r="F267" s="2">
        <v>8.4977633787034925</v>
      </c>
      <c r="G267" s="2">
        <v>8.5304274819550052</v>
      </c>
      <c r="H267" s="2">
        <v>9.2709429261793819</v>
      </c>
    </row>
    <row r="268" spans="1:8" x14ac:dyDescent="0.2">
      <c r="A268" s="16">
        <f>DATE(2020,4,15)</f>
        <v>43936</v>
      </c>
      <c r="B268" s="2">
        <v>0.93490083081229081</v>
      </c>
      <c r="C268" s="2">
        <v>-14.223565178219689</v>
      </c>
      <c r="D268" s="2">
        <v>6.7656409414233343</v>
      </c>
      <c r="E268" s="2">
        <v>7.6421426601204434</v>
      </c>
      <c r="F268" s="2">
        <v>8.5054165225497691</v>
      </c>
      <c r="G268" s="2">
        <v>8.5382062179255591</v>
      </c>
      <c r="H268" s="2">
        <v>9.2815788838340296</v>
      </c>
    </row>
    <row r="269" spans="1:8" x14ac:dyDescent="0.2">
      <c r="A269" s="16">
        <f>DATE(2020,4,16)</f>
        <v>43937</v>
      </c>
      <c r="B269" s="2">
        <v>0.51598712961649085</v>
      </c>
      <c r="C269" s="2">
        <v>-15.333001825830117</v>
      </c>
      <c r="D269" s="2">
        <v>6.7850469295318572</v>
      </c>
      <c r="E269" s="2">
        <v>7.6465028254339762</v>
      </c>
      <c r="F269" s="2">
        <v>8.5130702062284467</v>
      </c>
      <c r="G269" s="2">
        <v>8.5459855114239147</v>
      </c>
      <c r="H269" s="2">
        <v>9.292215876746468</v>
      </c>
    </row>
    <row r="270" spans="1:8" x14ac:dyDescent="0.2">
      <c r="A270" s="16">
        <f>DATE(2020,4,17)</f>
        <v>43938</v>
      </c>
      <c r="B270" s="2">
        <v>1.541664505594964</v>
      </c>
      <c r="C270" s="2">
        <v>-14.050742409965199</v>
      </c>
      <c r="D270" s="2">
        <v>6.804456444920981</v>
      </c>
      <c r="E270" s="2">
        <v>7.6508631673609004</v>
      </c>
      <c r="F270" s="2">
        <v>8.5207244297776494</v>
      </c>
      <c r="G270" s="2">
        <v>8.5537653624900845</v>
      </c>
      <c r="H270" s="2">
        <v>9.3028539050174839</v>
      </c>
    </row>
    <row r="271" spans="1:8" x14ac:dyDescent="0.2">
      <c r="A271" s="16">
        <f>DATE(2020,4,20)</f>
        <v>43941</v>
      </c>
      <c r="B271" s="2">
        <v>1.2572789703694909</v>
      </c>
      <c r="C271" s="2">
        <v>-14.069816785886003</v>
      </c>
      <c r="D271" s="2">
        <v>6.8238694882318374</v>
      </c>
      <c r="E271" s="2">
        <v>7.6552236859083189</v>
      </c>
      <c r="F271" s="2">
        <v>8.5283791932354358</v>
      </c>
      <c r="G271" s="2">
        <v>8.5615457711640133</v>
      </c>
      <c r="H271" s="2">
        <v>9.3134929687478163</v>
      </c>
    </row>
    <row r="272" spans="1:8" x14ac:dyDescent="0.2">
      <c r="A272" s="16">
        <f>DATE(2020,4,22)</f>
        <v>43943</v>
      </c>
      <c r="B272" s="2">
        <v>4.1647447533978754</v>
      </c>
      <c r="C272" s="2">
        <v>-12.204390697188527</v>
      </c>
      <c r="D272" s="2">
        <v>6.8432860601056689</v>
      </c>
      <c r="E272" s="2">
        <v>7.6595843810834507</v>
      </c>
      <c r="F272" s="2">
        <v>8.5360344966399104</v>
      </c>
      <c r="G272" s="2">
        <v>8.5693267374856497</v>
      </c>
      <c r="H272" s="2">
        <v>9.3241330680382983</v>
      </c>
    </row>
    <row r="273" spans="1:8" x14ac:dyDescent="0.2">
      <c r="A273" s="16">
        <f>DATE(2020,4,23)</f>
        <v>43944</v>
      </c>
      <c r="B273" s="2">
        <v>1.9131902223504804</v>
      </c>
      <c r="C273" s="2">
        <v>-13.307559894410826</v>
      </c>
      <c r="D273" s="2">
        <v>6.8627061611838291</v>
      </c>
      <c r="E273" s="2">
        <v>7.6639452528933782</v>
      </c>
      <c r="F273" s="2">
        <v>8.5436903400291087</v>
      </c>
      <c r="G273" s="2">
        <v>8.5771082614949368</v>
      </c>
      <c r="H273" s="2">
        <v>9.3347742029896938</v>
      </c>
    </row>
    <row r="274" spans="1:8" x14ac:dyDescent="0.2">
      <c r="A274" s="16">
        <f>DATE(2020,4,24)</f>
        <v>43945</v>
      </c>
      <c r="B274" s="2">
        <v>-3.7047802910241789</v>
      </c>
      <c r="C274" s="2">
        <v>-18.032836652398021</v>
      </c>
      <c r="D274" s="2">
        <v>6.8821297921078051</v>
      </c>
      <c r="E274" s="2">
        <v>7.6683063013452957</v>
      </c>
      <c r="F274" s="2">
        <v>8.5513467234411777</v>
      </c>
      <c r="G274" s="2">
        <v>8.5848903432319101</v>
      </c>
      <c r="H274" s="2">
        <v>9.3454163737028075</v>
      </c>
    </row>
    <row r="275" spans="1:8" x14ac:dyDescent="0.2">
      <c r="A275" s="16">
        <f>DATE(2020,4,27)</f>
        <v>43948</v>
      </c>
      <c r="B275" s="2">
        <v>-0.60568409931308631</v>
      </c>
      <c r="C275" s="2">
        <v>-14.868655566605771</v>
      </c>
      <c r="D275" s="2">
        <v>6.9015569535191954</v>
      </c>
      <c r="E275" s="2">
        <v>7.6726675264463529</v>
      </c>
      <c r="F275" s="2">
        <v>8.5590036469141761</v>
      </c>
      <c r="G275" s="2">
        <v>8.5926729827365165</v>
      </c>
      <c r="H275" s="2">
        <v>9.3560595802784743</v>
      </c>
    </row>
    <row r="276" spans="1:8" x14ac:dyDescent="0.2">
      <c r="A276" s="16">
        <f>DATE(2020,4,28)</f>
        <v>43949</v>
      </c>
      <c r="B276" s="2">
        <v>2.6718686068291753</v>
      </c>
      <c r="C276" s="2">
        <v>-11.524241758193909</v>
      </c>
      <c r="D276" s="2">
        <v>6.9209876460597064</v>
      </c>
      <c r="E276" s="2">
        <v>7.6770289282037441</v>
      </c>
      <c r="F276" s="2">
        <v>8.5666611104862298</v>
      </c>
      <c r="G276" s="2">
        <v>8.6004561800487433</v>
      </c>
      <c r="H276" s="2">
        <v>9.3667038228175237</v>
      </c>
    </row>
    <row r="277" spans="1:8" x14ac:dyDescent="0.2">
      <c r="A277" s="16">
        <f>DATE(2020,4,29)</f>
        <v>43950</v>
      </c>
      <c r="B277" s="2">
        <v>5.4197166594632806</v>
      </c>
      <c r="C277" s="2">
        <v>-9.5019335519686674</v>
      </c>
      <c r="D277" s="2">
        <v>6.9404218703711598</v>
      </c>
      <c r="E277" s="2">
        <v>7.6813905066245516</v>
      </c>
      <c r="F277" s="2">
        <v>8.5743191141953492</v>
      </c>
      <c r="G277" s="2">
        <v>8.6082399352085162</v>
      </c>
      <c r="H277" s="2">
        <v>9.3773491014207622</v>
      </c>
    </row>
    <row r="278" spans="1:8" x14ac:dyDescent="0.2">
      <c r="A278" s="16">
        <f>DATE(2020,4,30)</f>
        <v>43951</v>
      </c>
      <c r="B278" s="2">
        <v>2.4450136867888217</v>
      </c>
      <c r="C278" s="2">
        <v>-12.401619526589858</v>
      </c>
      <c r="D278" s="2">
        <v>6.9598596270954882</v>
      </c>
      <c r="E278" s="2">
        <v>7.6857522617159724</v>
      </c>
      <c r="F278" s="2">
        <v>8.5819776580797313</v>
      </c>
      <c r="G278" s="2">
        <v>8.6160242482558704</v>
      </c>
      <c r="H278" s="2">
        <v>9.3879954161890655</v>
      </c>
    </row>
    <row r="279" spans="1:8" x14ac:dyDescent="0.2">
      <c r="A279" s="16">
        <f>DATE(2020,5,4)</f>
        <v>43955</v>
      </c>
      <c r="B279" s="2">
        <v>1.025952072227998</v>
      </c>
      <c r="C279" s="2">
        <v>-14.174861865828669</v>
      </c>
      <c r="D279" s="2">
        <v>6.9793009168747746</v>
      </c>
      <c r="E279" s="2">
        <v>7.689034706969422</v>
      </c>
      <c r="F279" s="2">
        <v>8.5885482388408754</v>
      </c>
      <c r="G279" s="2">
        <v>8.6227202733500494</v>
      </c>
      <c r="H279" s="2">
        <v>9.397546154404246</v>
      </c>
    </row>
    <row r="280" spans="1:8" x14ac:dyDescent="0.2">
      <c r="A280" s="16">
        <f>DATE(2020,5,5)</f>
        <v>43956</v>
      </c>
      <c r="B280" s="2">
        <v>1.7952936656583596</v>
      </c>
      <c r="C280" s="2">
        <v>-13.5279217090989</v>
      </c>
      <c r="D280" s="2">
        <v>6.9987457403511746</v>
      </c>
      <c r="E280" s="2">
        <v>7.6923172522774141</v>
      </c>
      <c r="F280" s="2">
        <v>8.5951192172051272</v>
      </c>
      <c r="G280" s="2">
        <v>8.6294167112447742</v>
      </c>
      <c r="H280" s="2">
        <v>9.4070977265006803</v>
      </c>
    </row>
    <row r="281" spans="1:8" x14ac:dyDescent="0.2">
      <c r="A281" s="16">
        <f>DATE(2020,5,6)</f>
        <v>43957</v>
      </c>
      <c r="B281" s="2">
        <v>-1.1723574892952282E-2</v>
      </c>
      <c r="C281" s="2">
        <v>-13.970886822467943</v>
      </c>
      <c r="D281" s="2">
        <v>7.0181940981669966</v>
      </c>
      <c r="E281" s="2">
        <v>7.6955998976429676</v>
      </c>
      <c r="F281" s="2">
        <v>8.6016905931965546</v>
      </c>
      <c r="G281" s="2">
        <v>8.6361135619654537</v>
      </c>
      <c r="H281" s="2">
        <v>9.4166501325511955</v>
      </c>
    </row>
    <row r="282" spans="1:8" x14ac:dyDescent="0.2">
      <c r="A282" s="16">
        <f>DATE(2020,5,7)</f>
        <v>43958</v>
      </c>
      <c r="B282" s="2">
        <v>-2.9774153580173879</v>
      </c>
      <c r="C282" s="2">
        <v>-14.999260092662503</v>
      </c>
      <c r="D282" s="2">
        <v>7.0376459909646361</v>
      </c>
      <c r="E282" s="2">
        <v>7.6988826430691493</v>
      </c>
      <c r="F282" s="2">
        <v>8.6082623668392024</v>
      </c>
      <c r="G282" s="2">
        <v>8.6428108255375715</v>
      </c>
      <c r="H282" s="2">
        <v>9.4262033726286045</v>
      </c>
    </row>
    <row r="283" spans="1:8" x14ac:dyDescent="0.2">
      <c r="A283" s="16">
        <f>DATE(2020,5,8)</f>
        <v>43959</v>
      </c>
      <c r="B283" s="2">
        <v>-1.1621764393288103E-3</v>
      </c>
      <c r="C283" s="2">
        <v>-12.665527064287064</v>
      </c>
      <c r="D283" s="2">
        <v>7.054016266784946</v>
      </c>
      <c r="E283" s="2">
        <v>7.7021654885589994</v>
      </c>
      <c r="F283" s="2">
        <v>8.6148345381571456</v>
      </c>
      <c r="G283" s="2">
        <v>8.6495085019865581</v>
      </c>
      <c r="H283" s="2">
        <v>9.4357574468057148</v>
      </c>
    </row>
    <row r="284" spans="1:8" x14ac:dyDescent="0.2">
      <c r="A284" s="16">
        <f>DATE(2020,5,11)</f>
        <v>43962</v>
      </c>
      <c r="B284" s="2">
        <v>-1.5299659030877488</v>
      </c>
      <c r="C284" s="2">
        <v>-13.969885771364277</v>
      </c>
      <c r="D284" s="2">
        <v>7.0703890462658006</v>
      </c>
      <c r="E284" s="2">
        <v>7.7054484341155796</v>
      </c>
      <c r="F284" s="2">
        <v>8.6214071071744502</v>
      </c>
      <c r="G284" s="2">
        <v>8.6562065913378774</v>
      </c>
      <c r="H284" s="2">
        <v>9.4453123551553766</v>
      </c>
    </row>
    <row r="285" spans="1:8" x14ac:dyDescent="0.2">
      <c r="A285" s="16">
        <f>DATE(2020,5,12)</f>
        <v>43963</v>
      </c>
      <c r="B285" s="2">
        <v>-4.0250050425009061</v>
      </c>
      <c r="C285" s="2">
        <v>-15.267607074384626</v>
      </c>
      <c r="D285" s="2">
        <v>7.0867643297900962</v>
      </c>
      <c r="E285" s="2">
        <v>7.7087314797419371</v>
      </c>
      <c r="F285" s="2">
        <v>8.6279800739151646</v>
      </c>
      <c r="G285" s="2">
        <v>8.6629050936169794</v>
      </c>
      <c r="H285" s="2">
        <v>9.4548680977504027</v>
      </c>
    </row>
    <row r="286" spans="1:8" x14ac:dyDescent="0.2">
      <c r="A286" s="16">
        <f>DATE(2020,5,13)</f>
        <v>43964</v>
      </c>
      <c r="B286" s="2">
        <v>-4.4359198962683806</v>
      </c>
      <c r="C286" s="2">
        <v>-15.376144952199811</v>
      </c>
      <c r="D286" s="2">
        <v>7.1031421177408127</v>
      </c>
      <c r="E286" s="2">
        <v>7.7120146254411104</v>
      </c>
      <c r="F286" s="2">
        <v>8.6345534384033584</v>
      </c>
      <c r="G286" s="2">
        <v>8.6696040088493298</v>
      </c>
      <c r="H286" s="2">
        <v>9.4644246746635954</v>
      </c>
    </row>
    <row r="287" spans="1:8" x14ac:dyDescent="0.2">
      <c r="A287" s="16">
        <f>DATE(2020,5,14)</f>
        <v>43965</v>
      </c>
      <c r="B287" s="2">
        <v>-2.1947519569704754</v>
      </c>
      <c r="C287" s="2">
        <v>-14.028414617957552</v>
      </c>
      <c r="D287" s="2">
        <v>7.1195224105009558</v>
      </c>
      <c r="E287" s="2">
        <v>7.7152978712161646</v>
      </c>
      <c r="F287" s="2">
        <v>8.6411272006631226</v>
      </c>
      <c r="G287" s="2">
        <v>8.6763033370603981</v>
      </c>
      <c r="H287" s="2">
        <v>9.4739820859678581</v>
      </c>
    </row>
    <row r="288" spans="1:8" x14ac:dyDescent="0.2">
      <c r="A288" s="16">
        <f>DATE(2020,5,15)</f>
        <v>43966</v>
      </c>
      <c r="B288" s="2">
        <v>-2.9233232483310001</v>
      </c>
      <c r="C288" s="2">
        <v>-15.610717340163704</v>
      </c>
      <c r="D288" s="2">
        <v>7.1359052084536634</v>
      </c>
      <c r="E288" s="2">
        <v>7.718581217070164</v>
      </c>
      <c r="F288" s="2">
        <v>8.6477013607185071</v>
      </c>
      <c r="G288" s="2">
        <v>8.6830030782756076</v>
      </c>
      <c r="H288" s="2">
        <v>9.4835403317360392</v>
      </c>
    </row>
    <row r="289" spans="1:8" x14ac:dyDescent="0.2">
      <c r="A289" s="16">
        <f>DATE(2020,5,18)</f>
        <v>43969</v>
      </c>
      <c r="B289" s="2">
        <v>1.80044374009527</v>
      </c>
      <c r="C289" s="2">
        <v>-11.652572157286899</v>
      </c>
      <c r="D289" s="2">
        <v>7.1522905119820068</v>
      </c>
      <c r="E289" s="2">
        <v>7.7218646630061283</v>
      </c>
      <c r="F289" s="2">
        <v>8.6542759185936013</v>
      </c>
      <c r="G289" s="2">
        <v>8.6897032325204737</v>
      </c>
      <c r="H289" s="2">
        <v>9.4930994120409729</v>
      </c>
    </row>
    <row r="290" spans="1:8" x14ac:dyDescent="0.2">
      <c r="A290" s="16">
        <f>DATE(2020,5,19)</f>
        <v>43970</v>
      </c>
      <c r="B290" s="2">
        <v>1.2516428948760261</v>
      </c>
      <c r="C290" s="2">
        <v>-12.144327630969032</v>
      </c>
      <c r="D290" s="2">
        <v>7.1686783214692351</v>
      </c>
      <c r="E290" s="2">
        <v>7.7251482090270773</v>
      </c>
      <c r="F290" s="2">
        <v>8.6608508743124091</v>
      </c>
      <c r="G290" s="2">
        <v>8.6964037998203736</v>
      </c>
      <c r="H290" s="2">
        <v>9.5026593269554862</v>
      </c>
    </row>
    <row r="291" spans="1:8" x14ac:dyDescent="0.2">
      <c r="A291" s="16">
        <f>DATE(2020,5,20)</f>
        <v>43971</v>
      </c>
      <c r="B291" s="2">
        <v>1.5879498631322875</v>
      </c>
      <c r="C291" s="2">
        <v>-11.516385683228259</v>
      </c>
      <c r="D291" s="2">
        <v>7.185068637298575</v>
      </c>
      <c r="E291" s="2">
        <v>7.7284318551361642</v>
      </c>
      <c r="F291" s="2">
        <v>8.6674262278991332</v>
      </c>
      <c r="G291" s="2">
        <v>8.7031047802008654</v>
      </c>
      <c r="H291" s="2">
        <v>9.5122200765525697</v>
      </c>
    </row>
    <row r="292" spans="1:8" x14ac:dyDescent="0.2">
      <c r="A292" s="16">
        <f>DATE(2020,5,21)</f>
        <v>43972</v>
      </c>
      <c r="B292" s="2">
        <v>3.1716582624983891</v>
      </c>
      <c r="C292" s="2">
        <v>-9.6583042629543652</v>
      </c>
      <c r="D292" s="2">
        <v>7.2014614598533644</v>
      </c>
      <c r="E292" s="2">
        <v>7.7317156013363642</v>
      </c>
      <c r="F292" s="2">
        <v>8.6740019793777545</v>
      </c>
      <c r="G292" s="2">
        <v>8.7098061736873724</v>
      </c>
      <c r="H292" s="2">
        <v>9.5217816609049812</v>
      </c>
    </row>
    <row r="293" spans="1:8" x14ac:dyDescent="0.2">
      <c r="A293" s="16">
        <f>DATE(2020,5,22)</f>
        <v>43973</v>
      </c>
      <c r="B293" s="2">
        <v>2.118432502521439</v>
      </c>
      <c r="C293" s="2">
        <v>-10.587410259032849</v>
      </c>
      <c r="D293" s="2">
        <v>7.2178567895169854</v>
      </c>
      <c r="E293" s="2">
        <v>7.7349994476307424</v>
      </c>
      <c r="F293" s="2">
        <v>8.6805781287723871</v>
      </c>
      <c r="G293" s="2">
        <v>8.7165079803053214</v>
      </c>
      <c r="H293" s="2">
        <v>9.5313440800856455</v>
      </c>
    </row>
    <row r="294" spans="1:8" x14ac:dyDescent="0.2">
      <c r="A294" s="16">
        <f>DATE(2020,5,25)</f>
        <v>43976</v>
      </c>
      <c r="B294" s="2">
        <v>6.4883503817895649</v>
      </c>
      <c r="C294" s="2">
        <v>-6.7896508725466154</v>
      </c>
      <c r="D294" s="2">
        <v>7.2342546266728869</v>
      </c>
      <c r="E294" s="2">
        <v>7.7382833940223597</v>
      </c>
      <c r="F294" s="2">
        <v>8.6871546761071006</v>
      </c>
      <c r="G294" s="2">
        <v>8.7232102000802456</v>
      </c>
      <c r="H294" s="2">
        <v>9.5409073341674588</v>
      </c>
    </row>
    <row r="295" spans="1:8" x14ac:dyDescent="0.2">
      <c r="A295" s="16">
        <f>DATE(2020,5,26)</f>
        <v>43977</v>
      </c>
      <c r="B295" s="2">
        <v>6.3869356000578303</v>
      </c>
      <c r="C295" s="2">
        <v>-7.0013622999801957</v>
      </c>
      <c r="D295" s="2">
        <v>7.2506549717044946</v>
      </c>
      <c r="E295" s="2">
        <v>7.7415674405142632</v>
      </c>
      <c r="F295" s="2">
        <v>8.6937316214059646</v>
      </c>
      <c r="G295" s="2">
        <v>8.7299128330375666</v>
      </c>
      <c r="H295" s="2">
        <v>9.5504714232233177</v>
      </c>
    </row>
    <row r="296" spans="1:8" x14ac:dyDescent="0.2">
      <c r="A296" s="16">
        <f>DATE(2020,5,27)</f>
        <v>43978</v>
      </c>
      <c r="B296" s="2">
        <v>10.153935552033987</v>
      </c>
      <c r="C296" s="2">
        <v>-4.3057710596125949</v>
      </c>
      <c r="D296" s="2">
        <v>7.2670578249954376</v>
      </c>
      <c r="E296" s="2">
        <v>7.7448515871094914</v>
      </c>
      <c r="F296" s="2">
        <v>8.7003089646930718</v>
      </c>
      <c r="G296" s="2">
        <v>8.7366158792027804</v>
      </c>
      <c r="H296" s="2">
        <v>9.5600363473261165</v>
      </c>
    </row>
    <row r="297" spans="1:8" x14ac:dyDescent="0.2">
      <c r="A297" s="16">
        <f>DATE(2020,5,28)</f>
        <v>43979</v>
      </c>
      <c r="B297" s="2">
        <v>8.5113518705279603</v>
      </c>
      <c r="C297" s="2">
        <v>-5.3907798840956982</v>
      </c>
      <c r="D297" s="2">
        <v>7.2834631869292954</v>
      </c>
      <c r="E297" s="2">
        <v>7.7481358338111104</v>
      </c>
      <c r="F297" s="2">
        <v>8.7068867059924884</v>
      </c>
      <c r="G297" s="2">
        <v>8.7433193386013741</v>
      </c>
      <c r="H297" s="2">
        <v>9.5696021065487589</v>
      </c>
    </row>
    <row r="298" spans="1:8" x14ac:dyDescent="0.2">
      <c r="A298" s="16">
        <f>DATE(2020,5,29)</f>
        <v>43980</v>
      </c>
      <c r="B298" s="2">
        <v>9.7011842673968118</v>
      </c>
      <c r="C298" s="2">
        <v>-4.8973269759334359</v>
      </c>
      <c r="D298" s="2">
        <v>7.2998710578897397</v>
      </c>
      <c r="E298" s="2">
        <v>7.7514201806221603</v>
      </c>
      <c r="F298" s="2">
        <v>8.7134648453283337</v>
      </c>
      <c r="G298" s="2">
        <v>8.7500232112587941</v>
      </c>
      <c r="H298" s="2">
        <v>9.5791687009641588</v>
      </c>
    </row>
    <row r="299" spans="1:8" x14ac:dyDescent="0.2">
      <c r="A299" s="16">
        <f>DATE(2020,6,1)</f>
        <v>43983</v>
      </c>
      <c r="B299" s="2">
        <v>11.064701531960042</v>
      </c>
      <c r="C299" s="2">
        <v>-3.5725555311337698</v>
      </c>
      <c r="D299" s="2">
        <v>7.3162814382605079</v>
      </c>
      <c r="E299" s="2">
        <v>7.7835651796786642</v>
      </c>
      <c r="F299" s="2">
        <v>8.7491624869975748</v>
      </c>
      <c r="G299" s="2">
        <v>8.7858564267873742</v>
      </c>
      <c r="H299" s="2">
        <v>9.6180879018112222</v>
      </c>
    </row>
    <row r="300" spans="1:8" x14ac:dyDescent="0.2">
      <c r="A300" s="16">
        <f>DATE(2020,6,2)</f>
        <v>43984</v>
      </c>
      <c r="B300" s="2">
        <v>13.831797531575862</v>
      </c>
      <c r="C300" s="2">
        <v>-0.93252262701922772</v>
      </c>
      <c r="D300" s="2">
        <v>7.332694328425382</v>
      </c>
      <c r="E300" s="2">
        <v>7.815719768408913</v>
      </c>
      <c r="F300" s="2">
        <v>8.7848718505047838</v>
      </c>
      <c r="G300" s="2">
        <v>8.8217014493877866</v>
      </c>
      <c r="H300" s="2">
        <v>9.657020925579296</v>
      </c>
    </row>
    <row r="301" spans="1:8" x14ac:dyDescent="0.2">
      <c r="A301" s="16">
        <f>DATE(2020,6,3)</f>
        <v>43985</v>
      </c>
      <c r="B301" s="2">
        <v>16.821785525620903</v>
      </c>
      <c r="C301" s="2">
        <v>1.195537923515344</v>
      </c>
      <c r="D301" s="2">
        <v>7.3491097287681884</v>
      </c>
      <c r="E301" s="2">
        <v>7.8478839496737498</v>
      </c>
      <c r="F301" s="2">
        <v>8.8205929396989902</v>
      </c>
      <c r="G301" s="2">
        <v>8.8575582829504498</v>
      </c>
      <c r="H301" s="2">
        <v>9.6959677771778718</v>
      </c>
    </row>
    <row r="302" spans="1:8" x14ac:dyDescent="0.2">
      <c r="A302" s="16">
        <f>DATE(2020,6,4)</f>
        <v>43986</v>
      </c>
      <c r="B302" s="2">
        <v>17.651587187245088</v>
      </c>
      <c r="C302" s="2">
        <v>2.0948191252989634</v>
      </c>
      <c r="D302" s="2">
        <v>7.3655276396728642</v>
      </c>
      <c r="E302" s="2">
        <v>7.8800577263348659</v>
      </c>
      <c r="F302" s="2">
        <v>8.8563257584305166</v>
      </c>
      <c r="G302" s="2">
        <v>8.8934269313671201</v>
      </c>
      <c r="H302" s="2">
        <v>9.7349284615181766</v>
      </c>
    </row>
    <row r="303" spans="1:8" x14ac:dyDescent="0.2">
      <c r="A303" s="16">
        <f>DATE(2020,6,5)</f>
        <v>43987</v>
      </c>
      <c r="B303" s="2">
        <v>18.734649185996457</v>
      </c>
      <c r="C303" s="2">
        <v>2.9744927826391709</v>
      </c>
      <c r="D303" s="2">
        <v>7.381948061523369</v>
      </c>
      <c r="E303" s="2">
        <v>7.9122411012547911</v>
      </c>
      <c r="F303" s="2">
        <v>8.8920703105509045</v>
      </c>
      <c r="G303" s="2">
        <v>8.9293073985307494</v>
      </c>
      <c r="H303" s="2">
        <v>9.7739029835131728</v>
      </c>
    </row>
    <row r="304" spans="1:8" x14ac:dyDescent="0.2">
      <c r="A304" s="16">
        <f>DATE(2020,6,8)</f>
        <v>43990</v>
      </c>
      <c r="B304" s="2">
        <v>21.311236613360428</v>
      </c>
      <c r="C304" s="2">
        <v>6.247070293373258</v>
      </c>
      <c r="D304" s="2">
        <v>7.3983709947037068</v>
      </c>
      <c r="E304" s="2">
        <v>7.9444340772969912</v>
      </c>
      <c r="F304" s="2">
        <v>8.9278265999130255</v>
      </c>
      <c r="G304" s="2">
        <v>8.9651996883356908</v>
      </c>
      <c r="H304" s="2">
        <v>9.8128913480776347</v>
      </c>
    </row>
    <row r="305" spans="1:8" x14ac:dyDescent="0.2">
      <c r="A305" s="16">
        <f>DATE(2020,6,9)</f>
        <v>43991</v>
      </c>
      <c r="B305" s="2">
        <v>20.97972050136887</v>
      </c>
      <c r="C305" s="2">
        <v>5.2698267963970924</v>
      </c>
      <c r="D305" s="2">
        <v>7.4147964395979704</v>
      </c>
      <c r="E305" s="2">
        <v>7.9766366573256642</v>
      </c>
      <c r="F305" s="2">
        <v>8.9635946303709293</v>
      </c>
      <c r="G305" s="2">
        <v>9.0011038046774683</v>
      </c>
      <c r="H305" s="2">
        <v>9.8518935601279445</v>
      </c>
    </row>
    <row r="306" spans="1:8" x14ac:dyDescent="0.2">
      <c r="A306" s="16">
        <f>DATE(2020,6,10)</f>
        <v>43992</v>
      </c>
      <c r="B306" s="2">
        <v>17.837650674734864</v>
      </c>
      <c r="C306" s="2">
        <v>3.0277225869771884</v>
      </c>
      <c r="D306" s="2">
        <v>7.4312243965902969</v>
      </c>
      <c r="E306" s="2">
        <v>8.0088488442059624</v>
      </c>
      <c r="F306" s="2">
        <v>8.9993744057799816</v>
      </c>
      <c r="G306" s="2">
        <v>9.0370197514529451</v>
      </c>
      <c r="H306" s="2">
        <v>9.8909096245823456</v>
      </c>
    </row>
    <row r="307" spans="1:8" x14ac:dyDescent="0.2">
      <c r="A307" s="16">
        <f>DATE(2020,6,12)</f>
        <v>43994</v>
      </c>
      <c r="B307" s="2">
        <v>16.294643423138066</v>
      </c>
      <c r="C307" s="2">
        <v>0.97044287806544727</v>
      </c>
      <c r="D307" s="2">
        <v>7.44765486606489</v>
      </c>
      <c r="E307" s="2">
        <v>8.0410706408038379</v>
      </c>
      <c r="F307" s="2">
        <v>9.0351659299968254</v>
      </c>
      <c r="G307" s="2">
        <v>9.0729475325602493</v>
      </c>
      <c r="H307" s="2">
        <v>9.9299395463607887</v>
      </c>
    </row>
    <row r="308" spans="1:8" x14ac:dyDescent="0.2">
      <c r="A308" s="16">
        <f>DATE(2020,6,15)</f>
        <v>43997</v>
      </c>
      <c r="B308" s="2">
        <v>15.765029054411173</v>
      </c>
      <c r="C308" s="2">
        <v>0.51371331202110238</v>
      </c>
      <c r="D308" s="2">
        <v>7.464087848405998</v>
      </c>
      <c r="E308" s="2">
        <v>8.0733020499861095</v>
      </c>
      <c r="F308" s="2">
        <v>9.0709692068793313</v>
      </c>
      <c r="G308" s="2">
        <v>9.1088871518988146</v>
      </c>
      <c r="H308" s="2">
        <v>9.9689833303849618</v>
      </c>
    </row>
    <row r="309" spans="1:8" x14ac:dyDescent="0.2">
      <c r="A309" s="16">
        <f>DATE(2020,6,16)</f>
        <v>43998</v>
      </c>
      <c r="B309" s="2">
        <v>16.986682034289188</v>
      </c>
      <c r="C309" s="2">
        <v>1.7711749510899377</v>
      </c>
      <c r="D309" s="2">
        <v>7.4805233439979579</v>
      </c>
      <c r="E309" s="2">
        <v>8.1055430746204582</v>
      </c>
      <c r="F309" s="2">
        <v>9.1067842402866575</v>
      </c>
      <c r="G309" s="2">
        <v>9.1448386133693447</v>
      </c>
      <c r="H309" s="2">
        <v>10.008040981578326</v>
      </c>
    </row>
    <row r="310" spans="1:8" x14ac:dyDescent="0.2">
      <c r="A310" s="16">
        <f>DATE(2020,6,17)</f>
        <v>43999</v>
      </c>
      <c r="B310" s="2">
        <v>20.853375594294963</v>
      </c>
      <c r="C310" s="2">
        <v>3.9649131588167301</v>
      </c>
      <c r="D310" s="2">
        <v>7.4969613532251289</v>
      </c>
      <c r="E310" s="2">
        <v>8.1377937175754376</v>
      </c>
      <c r="F310" s="2">
        <v>9.1426110340792501</v>
      </c>
      <c r="G310" s="2">
        <v>9.1808019208738276</v>
      </c>
      <c r="H310" s="2">
        <v>10.047112504866096</v>
      </c>
    </row>
    <row r="311" spans="1:8" x14ac:dyDescent="0.2">
      <c r="A311" s="16">
        <f>DATE(2020,6,18)</f>
        <v>44000</v>
      </c>
      <c r="B311" s="2">
        <v>21.010991691879365</v>
      </c>
      <c r="C311" s="2">
        <v>4.5937799907293853</v>
      </c>
      <c r="D311" s="2">
        <v>7.5134018764719368</v>
      </c>
      <c r="E311" s="2">
        <v>8.1700539817204145</v>
      </c>
      <c r="F311" s="2">
        <v>9.1784495921187972</v>
      </c>
      <c r="G311" s="2">
        <v>9.2167770783155412</v>
      </c>
      <c r="H311" s="2">
        <v>10.086197905175197</v>
      </c>
    </row>
    <row r="312" spans="1:8" x14ac:dyDescent="0.2">
      <c r="A312" s="16">
        <f>DATE(2020,6,19)</f>
        <v>44001</v>
      </c>
      <c r="B312" s="2">
        <v>21.257184843682666</v>
      </c>
      <c r="C312" s="2">
        <v>5.0800079213608962</v>
      </c>
      <c r="D312" s="2">
        <v>7.5267234697682603</v>
      </c>
      <c r="E312" s="2">
        <v>8.2023238699256318</v>
      </c>
      <c r="F312" s="2">
        <v>9.2142999182682317</v>
      </c>
      <c r="G312" s="2">
        <v>9.2527640895990082</v>
      </c>
      <c r="H312" s="2">
        <v>10.125297187434311</v>
      </c>
    </row>
    <row r="313" spans="1:8" x14ac:dyDescent="0.2">
      <c r="A313" s="16">
        <f>DATE(2020,6,22)</f>
        <v>44004</v>
      </c>
      <c r="B313" s="2">
        <v>21.468030543149585</v>
      </c>
      <c r="C313" s="2">
        <v>3.7349651917121474</v>
      </c>
      <c r="D313" s="2">
        <v>7.5400467136945926</v>
      </c>
      <c r="E313" s="2">
        <v>8.2346033850622558</v>
      </c>
      <c r="F313" s="2">
        <v>9.2501620163918385</v>
      </c>
      <c r="G313" s="2">
        <v>9.2887629586301692</v>
      </c>
      <c r="H313" s="2">
        <v>10.164410356573962</v>
      </c>
    </row>
    <row r="314" spans="1:8" x14ac:dyDescent="0.2">
      <c r="A314" s="16">
        <f>DATE(2020,6,23)</f>
        <v>44005</v>
      </c>
      <c r="B314" s="2">
        <v>21.674421553090518</v>
      </c>
      <c r="C314" s="2">
        <v>4.4304780889498963</v>
      </c>
      <c r="D314" s="2">
        <v>7.5533716084554614</v>
      </c>
      <c r="E314" s="2">
        <v>8.2668925300021687</v>
      </c>
      <c r="F314" s="2">
        <v>9.2860358903550608</v>
      </c>
      <c r="G314" s="2">
        <v>9.3247736893161015</v>
      </c>
      <c r="H314" s="2">
        <v>10.203537417526265</v>
      </c>
    </row>
    <row r="315" spans="1:8" x14ac:dyDescent="0.2">
      <c r="A315" s="16">
        <f>DATE(2020,6,24)</f>
        <v>44006</v>
      </c>
      <c r="B315" s="2">
        <v>19.774032560150022</v>
      </c>
      <c r="C315" s="2">
        <v>2.6919134656606447</v>
      </c>
      <c r="D315" s="2">
        <v>7.5666981542554126</v>
      </c>
      <c r="E315" s="2">
        <v>8.2991913076182264</v>
      </c>
      <c r="F315" s="2">
        <v>9.3219215440246916</v>
      </c>
      <c r="G315" s="2">
        <v>9.3607962855652325</v>
      </c>
      <c r="H315" s="2">
        <v>10.242678375225189</v>
      </c>
    </row>
    <row r="316" spans="1:8" x14ac:dyDescent="0.2">
      <c r="A316" s="16">
        <f>DATE(2020,6,25)</f>
        <v>44007</v>
      </c>
      <c r="B316" s="2">
        <v>21.28364020554212</v>
      </c>
      <c r="C316" s="2">
        <v>4.4391067142237839</v>
      </c>
      <c r="D316" s="2">
        <v>7.5800263512990398</v>
      </c>
      <c r="E316" s="2">
        <v>8.3314997207840857</v>
      </c>
      <c r="F316" s="2">
        <v>9.3578189812687498</v>
      </c>
      <c r="G316" s="2">
        <v>9.3968307512872773</v>
      </c>
      <c r="H316" s="2">
        <v>10.281833234606452</v>
      </c>
    </row>
    <row r="317" spans="1:8" x14ac:dyDescent="0.2">
      <c r="A317" s="16">
        <f>DATE(2020,6,26)</f>
        <v>44008</v>
      </c>
      <c r="B317" s="2">
        <v>17.698473803006443</v>
      </c>
      <c r="C317" s="2">
        <v>2.1012171475701225</v>
      </c>
      <c r="D317" s="2">
        <v>7.5933561997909127</v>
      </c>
      <c r="E317" s="2">
        <v>8.3638177723742935</v>
      </c>
      <c r="F317" s="2">
        <v>9.3937282059565632</v>
      </c>
      <c r="G317" s="2">
        <v>9.4328770903932444</v>
      </c>
      <c r="H317" s="2">
        <v>10.321002000607526</v>
      </c>
    </row>
    <row r="318" spans="1:8" x14ac:dyDescent="0.2">
      <c r="A318" s="16">
        <f>DATE(2020,6,29)</f>
        <v>44011</v>
      </c>
      <c r="B318" s="2">
        <v>19.621305287422739</v>
      </c>
      <c r="C318" s="2">
        <v>4.1695410615928852</v>
      </c>
      <c r="D318" s="2">
        <v>7.6066876999356658</v>
      </c>
      <c r="E318" s="2">
        <v>8.3961454652642153</v>
      </c>
      <c r="F318" s="2">
        <v>9.4296492219587016</v>
      </c>
      <c r="G318" s="2">
        <v>9.4689353067954229</v>
      </c>
      <c r="H318" s="2">
        <v>10.360184678167593</v>
      </c>
    </row>
    <row r="319" spans="1:8" x14ac:dyDescent="0.2">
      <c r="A319" s="16">
        <f>DATE(2020,6,30)</f>
        <v>44012</v>
      </c>
      <c r="B319" s="2">
        <v>19.963300196897848</v>
      </c>
      <c r="C319" s="2">
        <v>3.4301451306480102</v>
      </c>
      <c r="D319" s="2">
        <v>7.6200208519379586</v>
      </c>
      <c r="E319" s="2">
        <v>8.4284828023301053</v>
      </c>
      <c r="F319" s="2">
        <v>9.4655820331470242</v>
      </c>
      <c r="G319" s="2">
        <v>9.505005404407374</v>
      </c>
      <c r="H319" s="2">
        <v>10.399381272227638</v>
      </c>
    </row>
    <row r="320" spans="1:8" x14ac:dyDescent="0.2">
      <c r="A320" s="16">
        <f>DATE(2020,7,1)</f>
        <v>44013</v>
      </c>
      <c r="B320" s="2">
        <v>22.015269653748447</v>
      </c>
      <c r="C320" s="2">
        <v>4.6786081907741695</v>
      </c>
      <c r="D320" s="2">
        <v>7.6333556560024718</v>
      </c>
      <c r="E320" s="2">
        <v>8.4660622175350966</v>
      </c>
      <c r="F320" s="2">
        <v>9.5068092803899837</v>
      </c>
      <c r="G320" s="2">
        <v>9.5463719326519545</v>
      </c>
      <c r="H320" s="2">
        <v>10.44391963117306</v>
      </c>
    </row>
    <row r="321" spans="1:8" x14ac:dyDescent="0.2">
      <c r="A321" s="16">
        <f>DATE(2020,7,2)</f>
        <v>44014</v>
      </c>
      <c r="B321" s="2">
        <v>21.847510925419211</v>
      </c>
      <c r="C321" s="2">
        <v>4.7131662158309107</v>
      </c>
      <c r="D321" s="2">
        <v>7.646692112333886</v>
      </c>
      <c r="E321" s="2">
        <v>8.5036546571079406</v>
      </c>
      <c r="F321" s="2">
        <v>9.5480520547592374</v>
      </c>
      <c r="G321" s="2">
        <v>9.5877540874850453</v>
      </c>
      <c r="H321" s="2">
        <v>10.488475958203036</v>
      </c>
    </row>
    <row r="322" spans="1:8" x14ac:dyDescent="0.2">
      <c r="A322" s="16">
        <f>DATE(2020,7,3)</f>
        <v>44015</v>
      </c>
      <c r="B322" s="2">
        <v>23.445614945012917</v>
      </c>
      <c r="C322" s="2">
        <v>5.2897390085676399</v>
      </c>
      <c r="D322" s="2">
        <v>7.6600302211369486</v>
      </c>
      <c r="E322" s="2">
        <v>8.5412601255626655</v>
      </c>
      <c r="F322" s="2">
        <v>9.589310362102621</v>
      </c>
      <c r="G322" s="2">
        <v>9.6291518748097271</v>
      </c>
      <c r="H322" s="2">
        <v>10.533050260566412</v>
      </c>
    </row>
    <row r="323" spans="1:8" x14ac:dyDescent="0.2">
      <c r="A323" s="16">
        <f>DATE(2020,7,6)</f>
        <v>44018</v>
      </c>
      <c r="B323" s="2">
        <v>25.141614560822354</v>
      </c>
      <c r="C323" s="2">
        <v>7.6534274031210492</v>
      </c>
      <c r="D323" s="2">
        <v>7.6733699826163848</v>
      </c>
      <c r="E323" s="2">
        <v>8.5788786274148645</v>
      </c>
      <c r="F323" s="2">
        <v>9.630584208270232</v>
      </c>
      <c r="G323" s="2">
        <v>9.6705653005313419</v>
      </c>
      <c r="H323" s="2">
        <v>10.577642545514987</v>
      </c>
    </row>
    <row r="324" spans="1:8" x14ac:dyDescent="0.2">
      <c r="A324" s="16">
        <f>DATE(2020,7,7)</f>
        <v>44019</v>
      </c>
      <c r="B324" s="2">
        <v>24.103900494645526</v>
      </c>
      <c r="C324" s="2">
        <v>6.3736923769957876</v>
      </c>
      <c r="D324" s="2">
        <v>7.6867113969770076</v>
      </c>
      <c r="E324" s="2">
        <v>8.6165101671816782</v>
      </c>
      <c r="F324" s="2">
        <v>9.6718735991143454</v>
      </c>
      <c r="G324" s="2">
        <v>9.7119943705574094</v>
      </c>
      <c r="H324" s="2">
        <v>10.622252820303446</v>
      </c>
    </row>
    <row r="325" spans="1:8" x14ac:dyDescent="0.2">
      <c r="A325" s="16">
        <f>DATE(2020,7,8)</f>
        <v>44020</v>
      </c>
      <c r="B325" s="2">
        <v>26.167768333093399</v>
      </c>
      <c r="C325" s="2">
        <v>8.5595092238153878</v>
      </c>
      <c r="D325" s="2">
        <v>7.7000544644235891</v>
      </c>
      <c r="E325" s="2">
        <v>8.6541547493818261</v>
      </c>
      <c r="F325" s="2">
        <v>9.7131785404894533</v>
      </c>
      <c r="G325" s="2">
        <v>9.7534390907977109</v>
      </c>
      <c r="H325" s="2">
        <v>10.666881092189429</v>
      </c>
    </row>
    <row r="326" spans="1:8" x14ac:dyDescent="0.2">
      <c r="A326" s="16">
        <f>DATE(2020,7,9)</f>
        <v>44021</v>
      </c>
      <c r="B326" s="2">
        <v>25.731788887288285</v>
      </c>
      <c r="C326" s="2">
        <v>7.8962584626901089</v>
      </c>
      <c r="D326" s="2">
        <v>7.7133991851609629</v>
      </c>
      <c r="E326" s="2">
        <v>8.6918123785355803</v>
      </c>
      <c r="F326" s="2">
        <v>9.754499038252229</v>
      </c>
      <c r="G326" s="2">
        <v>9.7948994671642744</v>
      </c>
      <c r="H326" s="2">
        <v>10.711527368433481</v>
      </c>
    </row>
    <row r="327" spans="1:8" x14ac:dyDescent="0.2">
      <c r="A327" s="16">
        <f>DATE(2020,7,10)</f>
        <v>44022</v>
      </c>
      <c r="B327" s="2">
        <v>26.977565192335607</v>
      </c>
      <c r="C327" s="2">
        <v>8.8445367636017078</v>
      </c>
      <c r="D327" s="2">
        <v>7.7267455593939882</v>
      </c>
      <c r="E327" s="2">
        <v>8.7294830591647887</v>
      </c>
      <c r="F327" s="2">
        <v>9.7958350982615627</v>
      </c>
      <c r="G327" s="2">
        <v>9.8363755055713487</v>
      </c>
      <c r="H327" s="2">
        <v>10.756191656299109</v>
      </c>
    </row>
    <row r="328" spans="1:8" x14ac:dyDescent="0.2">
      <c r="A328" s="16">
        <f>DATE(2020,7,13)</f>
        <v>44025</v>
      </c>
      <c r="B328" s="2">
        <v>25.358142438649757</v>
      </c>
      <c r="C328" s="2">
        <v>7.3921748270465706</v>
      </c>
      <c r="D328" s="2">
        <v>7.7400935873275456</v>
      </c>
      <c r="E328" s="2">
        <v>8.7671667957928356</v>
      </c>
      <c r="F328" s="2">
        <v>9.8371867263785226</v>
      </c>
      <c r="G328" s="2">
        <v>9.8778672119353761</v>
      </c>
      <c r="H328" s="2">
        <v>10.800873963052693</v>
      </c>
    </row>
    <row r="329" spans="1:8" x14ac:dyDescent="0.2">
      <c r="A329" s="16">
        <f>DATE(2020,7,14)</f>
        <v>44026</v>
      </c>
      <c r="B329" s="2">
        <v>26.897399990395442</v>
      </c>
      <c r="C329" s="2">
        <v>9.2889164057041729</v>
      </c>
      <c r="D329" s="2">
        <v>7.7534432691665378</v>
      </c>
      <c r="E329" s="2">
        <v>8.8048635929447663</v>
      </c>
      <c r="F329" s="2">
        <v>9.8785539284665056</v>
      </c>
      <c r="G329" s="2">
        <v>9.9193745921751564</v>
      </c>
      <c r="H329" s="2">
        <v>10.845574295963667</v>
      </c>
    </row>
    <row r="330" spans="1:8" x14ac:dyDescent="0.2">
      <c r="A330" s="16">
        <f>DATE(2020,7,15)</f>
        <v>44027</v>
      </c>
      <c r="B330" s="2">
        <v>28.320847140181751</v>
      </c>
      <c r="C330" s="2">
        <v>10.758187401118914</v>
      </c>
      <c r="D330" s="2">
        <v>7.7667946051158676</v>
      </c>
      <c r="E330" s="2">
        <v>8.8425734551470736</v>
      </c>
      <c r="F330" s="2">
        <v>9.9199367103909317</v>
      </c>
      <c r="G330" s="2">
        <v>9.9608976522115764</v>
      </c>
      <c r="H330" s="2">
        <v>10.890292662304235</v>
      </c>
    </row>
    <row r="331" spans="1:8" x14ac:dyDescent="0.2">
      <c r="A331" s="16">
        <f>DATE(2020,7,16)</f>
        <v>44028</v>
      </c>
      <c r="B331" s="2">
        <v>27.487839408346758</v>
      </c>
      <c r="C331" s="2">
        <v>9.4119151195711357</v>
      </c>
      <c r="D331" s="2">
        <v>7.780147595380571</v>
      </c>
      <c r="E331" s="2">
        <v>8.8802963869278884</v>
      </c>
      <c r="F331" s="2">
        <v>9.9613350780195731</v>
      </c>
      <c r="G331" s="2">
        <v>10.002436397967829</v>
      </c>
      <c r="H331" s="2">
        <v>10.935029069349644</v>
      </c>
    </row>
    <row r="332" spans="1:8" x14ac:dyDescent="0.2">
      <c r="A332" s="16">
        <f>DATE(2020,7,17)</f>
        <v>44029</v>
      </c>
      <c r="B332" s="2">
        <v>30.378571771598949</v>
      </c>
      <c r="C332" s="2">
        <v>11.952604582637782</v>
      </c>
      <c r="D332" s="2">
        <v>7.7935022401655294</v>
      </c>
      <c r="E332" s="2">
        <v>8.9180323928168992</v>
      </c>
      <c r="F332" s="2">
        <v>10.002749037222337</v>
      </c>
      <c r="G332" s="2">
        <v>10.043990835369332</v>
      </c>
      <c r="H332" s="2">
        <v>10.97978352437805</v>
      </c>
    </row>
    <row r="333" spans="1:8" x14ac:dyDescent="0.2">
      <c r="A333" s="16">
        <f>DATE(2020,7,20)</f>
        <v>44032</v>
      </c>
      <c r="B333" s="2">
        <v>32.064705373865678</v>
      </c>
      <c r="C333" s="2">
        <v>13.626231456072269</v>
      </c>
      <c r="D333" s="2">
        <v>7.8068585396757983</v>
      </c>
      <c r="E333" s="2">
        <v>8.9557814773453703</v>
      </c>
      <c r="F333" s="2">
        <v>10.044178593871388</v>
      </c>
      <c r="G333" s="2">
        <v>10.085560970343765</v>
      </c>
      <c r="H333" s="2">
        <v>11.024556034670518</v>
      </c>
    </row>
    <row r="334" spans="1:8" x14ac:dyDescent="0.2">
      <c r="A334" s="16">
        <f>DATE(2020,7,21)</f>
        <v>44033</v>
      </c>
      <c r="B334" s="2">
        <v>31.265045382509982</v>
      </c>
      <c r="C334" s="2">
        <v>13.499326466703</v>
      </c>
      <c r="D334" s="2">
        <v>7.8202164941163943</v>
      </c>
      <c r="E334" s="2">
        <v>8.9935436450461204</v>
      </c>
      <c r="F334" s="2">
        <v>10.085623753841078</v>
      </c>
      <c r="G334" s="2">
        <v>10.127146808821029</v>
      </c>
      <c r="H334" s="2">
        <v>11.069346607511088</v>
      </c>
    </row>
    <row r="335" spans="1:8" x14ac:dyDescent="0.2">
      <c r="A335" s="16">
        <f>DATE(2020,7,22)</f>
        <v>44034</v>
      </c>
      <c r="B335" s="2">
        <v>31.403042789223701</v>
      </c>
      <c r="C335" s="2">
        <v>13.477379509354304</v>
      </c>
      <c r="D335" s="2">
        <v>7.8335761036923968</v>
      </c>
      <c r="E335" s="2">
        <v>9.0313189004535666</v>
      </c>
      <c r="F335" s="2">
        <v>10.127084523007968</v>
      </c>
      <c r="G335" s="2">
        <v>10.168748356733293</v>
      </c>
      <c r="H335" s="2">
        <v>11.11415525018673</v>
      </c>
    </row>
    <row r="336" spans="1:8" x14ac:dyDescent="0.2">
      <c r="A336" s="16">
        <f>DATE(2020,7,23)</f>
        <v>44035</v>
      </c>
      <c r="B336" s="2">
        <v>28.375382989963249</v>
      </c>
      <c r="C336" s="2">
        <v>11.305250948278212</v>
      </c>
      <c r="D336" s="2">
        <v>7.8469373686088639</v>
      </c>
      <c r="E336" s="2">
        <v>9.0691072481036574</v>
      </c>
      <c r="F336" s="2">
        <v>10.168560907250844</v>
      </c>
      <c r="G336" s="2">
        <v>10.210365620014894</v>
      </c>
      <c r="H336" s="2">
        <v>11.158981969987325</v>
      </c>
    </row>
    <row r="337" spans="1:8" x14ac:dyDescent="0.2">
      <c r="A337" s="16">
        <f>DATE(2020,7,24)</f>
        <v>44036</v>
      </c>
      <c r="B337" s="2">
        <v>28.01562118810952</v>
      </c>
      <c r="C337" s="2">
        <v>11.401297449278157</v>
      </c>
      <c r="D337" s="2">
        <v>7.8603002890708984</v>
      </c>
      <c r="E337" s="2">
        <v>9.1069086925339437</v>
      </c>
      <c r="F337" s="2">
        <v>10.210052912450696</v>
      </c>
      <c r="G337" s="2">
        <v>10.251998604602486</v>
      </c>
      <c r="H337" s="2">
        <v>11.203826774205726</v>
      </c>
    </row>
    <row r="338" spans="1:8" x14ac:dyDescent="0.2">
      <c r="A338" s="16">
        <f>DATE(2020,7,27)</f>
        <v>44039</v>
      </c>
      <c r="B338" s="2">
        <v>30.03101186188373</v>
      </c>
      <c r="C338" s="2">
        <v>13.681408957666321</v>
      </c>
      <c r="D338" s="2">
        <v>7.8736648652836472</v>
      </c>
      <c r="E338" s="2">
        <v>9.1447232382835466</v>
      </c>
      <c r="F338" s="2">
        <v>10.251560544490745</v>
      </c>
      <c r="G338" s="2">
        <v>10.29364731643494</v>
      </c>
      <c r="H338" s="2">
        <v>11.248689670137724</v>
      </c>
    </row>
    <row r="339" spans="1:8" x14ac:dyDescent="0.2">
      <c r="A339" s="16">
        <f>DATE(2020,7,28)</f>
        <v>44040</v>
      </c>
      <c r="B339" s="2">
        <v>29.280048023820051</v>
      </c>
      <c r="C339" s="2">
        <v>13.280977635212542</v>
      </c>
      <c r="D339" s="2">
        <v>7.8870310974522804</v>
      </c>
      <c r="E339" s="2">
        <v>9.1825508898931485</v>
      </c>
      <c r="F339" s="2">
        <v>10.293083809256419</v>
      </c>
      <c r="G339" s="2">
        <v>10.33531176145337</v>
      </c>
      <c r="H339" s="2">
        <v>11.293570665082052</v>
      </c>
    </row>
    <row r="340" spans="1:8" x14ac:dyDescent="0.2">
      <c r="A340" s="16">
        <f>DATE(2020,7,29)</f>
        <v>44041</v>
      </c>
      <c r="B340" s="2">
        <v>31.311165538107133</v>
      </c>
      <c r="C340" s="2">
        <v>14.908882587586447</v>
      </c>
      <c r="D340" s="2">
        <v>7.9003989857819654</v>
      </c>
      <c r="E340" s="2">
        <v>9.2203916519050022</v>
      </c>
      <c r="F340" s="2">
        <v>10.334622712635344</v>
      </c>
      <c r="G340" s="2">
        <v>10.376991945601111</v>
      </c>
      <c r="H340" s="2">
        <v>11.338469766340387</v>
      </c>
    </row>
    <row r="341" spans="1:8" x14ac:dyDescent="0.2">
      <c r="A341" s="16">
        <f>DATE(2020,7,30)</f>
        <v>44042</v>
      </c>
      <c r="B341" s="2">
        <v>31.590706430389702</v>
      </c>
      <c r="C341" s="2">
        <v>14.259864161717539</v>
      </c>
      <c r="D341" s="2">
        <v>7.9137685304778937</v>
      </c>
      <c r="E341" s="2">
        <v>9.2582455288629841</v>
      </c>
      <c r="F341" s="2">
        <v>10.376177260517427</v>
      </c>
      <c r="G341" s="2">
        <v>10.418687874823807</v>
      </c>
      <c r="H341" s="2">
        <v>11.383386981217347</v>
      </c>
    </row>
    <row r="342" spans="1:8" x14ac:dyDescent="0.2">
      <c r="A342" s="16">
        <f>DATE(2020,7,31)</f>
        <v>44043</v>
      </c>
      <c r="B342" s="2">
        <v>30.795205301829952</v>
      </c>
      <c r="C342" s="2">
        <v>11.97870807826471</v>
      </c>
      <c r="D342" s="2">
        <v>7.9271397317453474</v>
      </c>
      <c r="E342" s="2">
        <v>9.2961125253124397</v>
      </c>
      <c r="F342" s="2">
        <v>10.417747458794645</v>
      </c>
      <c r="G342" s="2">
        <v>10.460399555069232</v>
      </c>
      <c r="H342" s="2">
        <v>11.428322317020445</v>
      </c>
    </row>
    <row r="343" spans="1:8" x14ac:dyDescent="0.2">
      <c r="A343" s="16">
        <f>DATE(2020,8,3)</f>
        <v>44046</v>
      </c>
      <c r="B343" s="2">
        <v>30.06504346155716</v>
      </c>
      <c r="C343" s="2">
        <v>11.889179290428785</v>
      </c>
      <c r="D343" s="2">
        <v>7.9405125897895168</v>
      </c>
      <c r="E343" s="2">
        <v>9.3318317933843495</v>
      </c>
      <c r="F343" s="2">
        <v>10.457150219965738</v>
      </c>
      <c r="G343" s="2">
        <v>10.499943053127248</v>
      </c>
      <c r="H343" s="2">
        <v>11.471072648333958</v>
      </c>
    </row>
    <row r="344" spans="1:8" x14ac:dyDescent="0.2">
      <c r="A344" s="16">
        <f>DATE(2020,8,4)</f>
        <v>44047</v>
      </c>
      <c r="B344" s="2">
        <v>27.997798588099919</v>
      </c>
      <c r="C344" s="2">
        <v>10.132889534010635</v>
      </c>
      <c r="D344" s="2">
        <v>7.9538871048157489</v>
      </c>
      <c r="E344" s="2">
        <v>9.3675627349373745</v>
      </c>
      <c r="F344" s="2">
        <v>10.496567042079198</v>
      </c>
      <c r="G344" s="2">
        <v>10.539500707283199</v>
      </c>
      <c r="H344" s="2">
        <v>11.513839381140235</v>
      </c>
    </row>
    <row r="345" spans="1:8" x14ac:dyDescent="0.2">
      <c r="A345" s="16">
        <f>DATE(2020,8,5)</f>
        <v>44048</v>
      </c>
      <c r="B345" s="2">
        <v>29.431459443884389</v>
      </c>
      <c r="C345" s="2">
        <v>11.858494897903581</v>
      </c>
      <c r="D345" s="2">
        <v>7.9672632770293239</v>
      </c>
      <c r="E345" s="2">
        <v>9.4033053537866174</v>
      </c>
      <c r="F345" s="2">
        <v>10.535997930152741</v>
      </c>
      <c r="G345" s="2">
        <v>10.579072522604861</v>
      </c>
      <c r="H345" s="2">
        <v>11.556622521731907</v>
      </c>
    </row>
    <row r="346" spans="1:8" x14ac:dyDescent="0.2">
      <c r="A346" s="16">
        <f>DATE(2020,8,6)</f>
        <v>44049</v>
      </c>
      <c r="B346" s="2">
        <v>31.74736781443621</v>
      </c>
      <c r="C346" s="2">
        <v>13.299007436068665</v>
      </c>
      <c r="D346" s="2">
        <v>7.9806411066355887</v>
      </c>
      <c r="E346" s="2">
        <v>9.4390596537483376</v>
      </c>
      <c r="F346" s="2">
        <v>10.575442889205844</v>
      </c>
      <c r="G346" s="2">
        <v>10.618658504161727</v>
      </c>
      <c r="H346" s="2">
        <v>11.59942207640392</v>
      </c>
    </row>
    <row r="347" spans="1:8" x14ac:dyDescent="0.2">
      <c r="A347" s="16">
        <f>DATE(2020,8,7)</f>
        <v>44050</v>
      </c>
      <c r="B347" s="2">
        <v>30.313290111895739</v>
      </c>
      <c r="C347" s="2">
        <v>11.829975822439588</v>
      </c>
      <c r="D347" s="2">
        <v>7.9929704937868218</v>
      </c>
      <c r="E347" s="2">
        <v>9.4748256386400822</v>
      </c>
      <c r="F347" s="2">
        <v>10.614901924259733</v>
      </c>
      <c r="G347" s="2">
        <v>10.658258657025167</v>
      </c>
      <c r="H347" s="2">
        <v>11.642238051453656</v>
      </c>
    </row>
    <row r="348" spans="1:8" x14ac:dyDescent="0.2">
      <c r="A348" s="16">
        <f>DATE(2020,8,10)</f>
        <v>44053</v>
      </c>
      <c r="B348" s="2">
        <v>30.324028238006285</v>
      </c>
      <c r="C348" s="2">
        <v>12.557837903711855</v>
      </c>
      <c r="D348" s="2">
        <v>8.0053012887254749</v>
      </c>
      <c r="E348" s="2">
        <v>9.5106033122805975</v>
      </c>
      <c r="F348" s="2">
        <v>10.65437504033746</v>
      </c>
      <c r="G348" s="2">
        <v>10.697872986268321</v>
      </c>
      <c r="H348" s="2">
        <v>11.685070453180924</v>
      </c>
    </row>
    <row r="349" spans="1:8" x14ac:dyDescent="0.2">
      <c r="A349" s="16">
        <f>DATE(2020,8,11)</f>
        <v>44054</v>
      </c>
      <c r="B349" s="2">
        <v>29.369040003842152</v>
      </c>
      <c r="C349" s="2">
        <v>11.175865093130311</v>
      </c>
      <c r="D349" s="2">
        <v>8.0176334916122851</v>
      </c>
      <c r="E349" s="2">
        <v>9.5463926784899336</v>
      </c>
      <c r="F349" s="2">
        <v>10.693862242463871</v>
      </c>
      <c r="G349" s="2">
        <v>10.737501496966173</v>
      </c>
      <c r="H349" s="2">
        <v>11.727919287887945</v>
      </c>
    </row>
    <row r="350" spans="1:8" x14ac:dyDescent="0.2">
      <c r="A350" s="16">
        <f>DATE(2020,8,12)</f>
        <v>44055</v>
      </c>
      <c r="B350" s="2">
        <v>29.11970801517576</v>
      </c>
      <c r="C350" s="2">
        <v>11.114267807284527</v>
      </c>
      <c r="D350" s="2">
        <v>8.0299671026080155</v>
      </c>
      <c r="E350" s="2">
        <v>9.5821937410893288</v>
      </c>
      <c r="F350" s="2">
        <v>10.733363535665585</v>
      </c>
      <c r="G350" s="2">
        <v>10.777144194195509</v>
      </c>
      <c r="H350" s="2">
        <v>11.770784561879365</v>
      </c>
    </row>
    <row r="351" spans="1:8" x14ac:dyDescent="0.2">
      <c r="A351" s="16">
        <f>DATE(2020,8,13)</f>
        <v>44056</v>
      </c>
      <c r="B351" s="2">
        <v>27.725993372713088</v>
      </c>
      <c r="C351" s="2">
        <v>9.3110809828580212</v>
      </c>
      <c r="D351" s="2">
        <v>8.0423021218734458</v>
      </c>
      <c r="E351" s="2">
        <v>9.6180065039013218</v>
      </c>
      <c r="F351" s="2">
        <v>10.77287892497103</v>
      </c>
      <c r="G351" s="2">
        <v>10.816801083034933</v>
      </c>
      <c r="H351" s="2">
        <v>11.813666281462233</v>
      </c>
    </row>
    <row r="352" spans="1:8" x14ac:dyDescent="0.2">
      <c r="A352" s="16">
        <f>DATE(2020,8,14)</f>
        <v>44057</v>
      </c>
      <c r="B352" s="2">
        <v>28.09015607741463</v>
      </c>
      <c r="C352" s="2">
        <v>10.282590197968666</v>
      </c>
      <c r="D352" s="2">
        <v>8.0546385495693595</v>
      </c>
      <c r="E352" s="2">
        <v>9.6538309707496772</v>
      </c>
      <c r="F352" s="2">
        <v>10.812408415410424</v>
      </c>
      <c r="G352" s="2">
        <v>10.856472168564869</v>
      </c>
      <c r="H352" s="2">
        <v>11.856564452946028</v>
      </c>
    </row>
    <row r="353" spans="1:8" x14ac:dyDescent="0.2">
      <c r="A353" s="16">
        <f>DATE(2020,8,17)</f>
        <v>44060</v>
      </c>
      <c r="B353" s="2">
        <v>24.536360754934659</v>
      </c>
      <c r="C353" s="2">
        <v>8.3696685867986833</v>
      </c>
      <c r="D353" s="2">
        <v>8.0669763858565826</v>
      </c>
      <c r="E353" s="2">
        <v>9.6896671454594241</v>
      </c>
      <c r="F353" s="2">
        <v>10.851952012015786</v>
      </c>
      <c r="G353" s="2">
        <v>10.896157455867561</v>
      </c>
      <c r="H353" s="2">
        <v>11.89947908264266</v>
      </c>
    </row>
    <row r="354" spans="1:8" x14ac:dyDescent="0.2">
      <c r="A354" s="16">
        <f>DATE(2020,8,18)</f>
        <v>44061</v>
      </c>
      <c r="B354" s="2">
        <v>28.133321807616806</v>
      </c>
      <c r="C354" s="2">
        <v>11.057207894375987</v>
      </c>
      <c r="D354" s="2">
        <v>8.0793156308959677</v>
      </c>
      <c r="E354" s="2">
        <v>9.7255150318568138</v>
      </c>
      <c r="F354" s="2">
        <v>10.891509719820913</v>
      </c>
      <c r="G354" s="2">
        <v>10.935856950027079</v>
      </c>
      <c r="H354" s="2">
        <v>11.942410176866437</v>
      </c>
    </row>
    <row r="355" spans="1:8" x14ac:dyDescent="0.2">
      <c r="A355" s="16">
        <f>DATE(2020,8,19)</f>
        <v>44062</v>
      </c>
      <c r="B355" s="2">
        <v>26.389832396869075</v>
      </c>
      <c r="C355" s="2">
        <v>9.7388344718475341</v>
      </c>
      <c r="D355" s="2">
        <v>8.0916562848483586</v>
      </c>
      <c r="E355" s="2">
        <v>9.7613746337693605</v>
      </c>
      <c r="F355" s="2">
        <v>10.931081543861421</v>
      </c>
      <c r="G355" s="2">
        <v>10.975570656129308</v>
      </c>
      <c r="H355" s="2">
        <v>11.9853577419341</v>
      </c>
    </row>
    <row r="356" spans="1:8" x14ac:dyDescent="0.2">
      <c r="A356" s="16">
        <f>DATE(2020,8,20)</f>
        <v>44063</v>
      </c>
      <c r="B356" s="2">
        <v>27.351615041060604</v>
      </c>
      <c r="C356" s="2">
        <v>10.407090488491111</v>
      </c>
      <c r="D356" s="2">
        <v>8.103998347874608</v>
      </c>
      <c r="E356" s="2">
        <v>9.7972459550258453</v>
      </c>
      <c r="F356" s="2">
        <v>10.970667489174724</v>
      </c>
      <c r="G356" s="2">
        <v>11.015298579261955</v>
      </c>
      <c r="H356" s="2">
        <v>12.02832178416482</v>
      </c>
    </row>
    <row r="357" spans="1:8" x14ac:dyDescent="0.2">
      <c r="A357" s="16">
        <f>DATE(2020,8,21)</f>
        <v>44064</v>
      </c>
      <c r="B357" s="2">
        <v>27.904357681410197</v>
      </c>
      <c r="C357" s="2">
        <v>10.465216738444871</v>
      </c>
      <c r="D357" s="2">
        <v>8.1163418201356539</v>
      </c>
      <c r="E357" s="2">
        <v>9.8331289994562976</v>
      </c>
      <c r="F357" s="2">
        <v>11.01026756079999</v>
      </c>
      <c r="G357" s="2">
        <v>11.055040724514553</v>
      </c>
      <c r="H357" s="2">
        <v>12.071302309880183</v>
      </c>
    </row>
    <row r="358" spans="1:8" x14ac:dyDescent="0.2">
      <c r="A358" s="16">
        <f>DATE(2020,8,24)</f>
        <v>44067</v>
      </c>
      <c r="B358" s="2">
        <v>28.262502041012549</v>
      </c>
      <c r="C358" s="2">
        <v>11.310299727757567</v>
      </c>
      <c r="D358" s="2">
        <v>8.1286867017923203</v>
      </c>
      <c r="E358" s="2">
        <v>9.8690237708919835</v>
      </c>
      <c r="F358" s="2">
        <v>11.049881763778235</v>
      </c>
      <c r="G358" s="2">
        <v>11.094797096978427</v>
      </c>
      <c r="H358" s="2">
        <v>12.114299325404199</v>
      </c>
    </row>
    <row r="359" spans="1:8" x14ac:dyDescent="0.2">
      <c r="A359" s="16">
        <f>DATE(2020,8,25)</f>
        <v>44068</v>
      </c>
      <c r="B359" s="2">
        <v>28.15852086634991</v>
      </c>
      <c r="C359" s="2">
        <v>11.114104592430696</v>
      </c>
      <c r="D359" s="2">
        <v>8.1410329930056147</v>
      </c>
      <c r="E359" s="2">
        <v>9.9049302731654354</v>
      </c>
      <c r="F359" s="2">
        <v>11.089510103152289</v>
      </c>
      <c r="G359" s="2">
        <v>11.134567701746789</v>
      </c>
      <c r="H359" s="2">
        <v>12.157312837063339</v>
      </c>
    </row>
    <row r="360" spans="1:8" x14ac:dyDescent="0.2">
      <c r="A360" s="16">
        <f>DATE(2020,8,26)</f>
        <v>44069</v>
      </c>
      <c r="B360" s="2">
        <v>26.25441675070854</v>
      </c>
      <c r="C360" s="2">
        <v>9.4924997334156824</v>
      </c>
      <c r="D360" s="2">
        <v>8.1533806939364517</v>
      </c>
      <c r="E360" s="2">
        <v>9.9408485101104116</v>
      </c>
      <c r="F360" s="2">
        <v>11.129152583966695</v>
      </c>
      <c r="G360" s="2">
        <v>11.174352543914591</v>
      </c>
      <c r="H360" s="2">
        <v>12.200342851186431</v>
      </c>
    </row>
    <row r="361" spans="1:8" x14ac:dyDescent="0.2">
      <c r="A361" s="16">
        <f>DATE(2020,8,27)</f>
        <v>44070</v>
      </c>
      <c r="B361" s="2">
        <v>26.059351678432694</v>
      </c>
      <c r="C361" s="2">
        <v>9.4884846480107985</v>
      </c>
      <c r="D361" s="2">
        <v>8.1657298047457925</v>
      </c>
      <c r="E361" s="2">
        <v>9.9767784855619315</v>
      </c>
      <c r="F361" s="2">
        <v>11.168809211267883</v>
      </c>
      <c r="G361" s="2">
        <v>11.21415162857866</v>
      </c>
      <c r="H361" s="2">
        <v>12.243389374104785</v>
      </c>
    </row>
    <row r="362" spans="1:8" x14ac:dyDescent="0.2">
      <c r="A362" s="16">
        <f>DATE(2020,8,28)</f>
        <v>44071</v>
      </c>
      <c r="B362" s="2">
        <v>27.65735965038678</v>
      </c>
      <c r="C362" s="2">
        <v>11.141622616791057</v>
      </c>
      <c r="D362" s="2">
        <v>8.1780803255946388</v>
      </c>
      <c r="E362" s="2">
        <v>10.012720203356285</v>
      </c>
      <c r="F362" s="2">
        <v>11.208479990104014</v>
      </c>
      <c r="G362" s="2">
        <v>11.253964960837616</v>
      </c>
      <c r="H362" s="2">
        <v>12.286452412152116</v>
      </c>
    </row>
    <row r="363" spans="1:8" x14ac:dyDescent="0.2">
      <c r="A363" s="16">
        <f>DATE(2020,8,31)</f>
        <v>44074</v>
      </c>
      <c r="B363" s="2">
        <v>24.471346107669589</v>
      </c>
      <c r="C363" s="2">
        <v>8.1234753012401573</v>
      </c>
      <c r="D363" s="2">
        <v>8.1904322566439767</v>
      </c>
      <c r="E363" s="2">
        <v>10.048673667331064</v>
      </c>
      <c r="F363" s="2">
        <v>11.248164925525161</v>
      </c>
      <c r="G363" s="2">
        <v>11.293792545792014</v>
      </c>
      <c r="H363" s="2">
        <v>12.329531971664641</v>
      </c>
    </row>
    <row r="364" spans="1:8" x14ac:dyDescent="0.2">
      <c r="A364" s="16">
        <f>DATE(2020,9,1)</f>
        <v>44075</v>
      </c>
      <c r="B364" s="2">
        <v>27.748203428900919</v>
      </c>
      <c r="C364" s="2">
        <v>11.168520424706752</v>
      </c>
      <c r="D364" s="2">
        <v>8.2027855980548061</v>
      </c>
      <c r="E364" s="2">
        <v>10.111213571894728</v>
      </c>
      <c r="F364" s="2">
        <v>11.314729174529935</v>
      </c>
      <c r="G364" s="2">
        <v>11.360510589564887</v>
      </c>
      <c r="H364" s="2">
        <v>12.399755075515806</v>
      </c>
    </row>
    <row r="365" spans="1:8" x14ac:dyDescent="0.2">
      <c r="A365" s="16">
        <f>DATE(2020,9,2)</f>
        <v>44076</v>
      </c>
      <c r="B365" s="2">
        <v>27.514838399846521</v>
      </c>
      <c r="C365" s="2">
        <v>10.88940126263005</v>
      </c>
      <c r="D365" s="2">
        <v>8.2151403499881805</v>
      </c>
      <c r="E365" s="2">
        <v>10.173789017456135</v>
      </c>
      <c r="F365" s="2">
        <v>11.381333251600623</v>
      </c>
      <c r="G365" s="2">
        <v>11.427268629255426</v>
      </c>
      <c r="H365" s="2">
        <v>12.470022079525966</v>
      </c>
    </row>
    <row r="366" spans="1:8" x14ac:dyDescent="0.2">
      <c r="A366" s="16">
        <f>DATE(2020,9,3)</f>
        <v>44077</v>
      </c>
      <c r="B366" s="2">
        <v>26.166819382413873</v>
      </c>
      <c r="C366" s="2">
        <v>9.5948136848037713</v>
      </c>
      <c r="D366" s="2">
        <v>8.2274965126051693</v>
      </c>
      <c r="E366" s="2">
        <v>10.236400024212999</v>
      </c>
      <c r="F366" s="2">
        <v>11.447977180567959</v>
      </c>
      <c r="G366" s="2">
        <v>11.494066688840276</v>
      </c>
      <c r="H366" s="2">
        <v>12.540333011139436</v>
      </c>
    </row>
    <row r="367" spans="1:8" x14ac:dyDescent="0.2">
      <c r="A367" s="16">
        <f>DATE(2020,9,4)</f>
        <v>44078</v>
      </c>
      <c r="B367" s="2">
        <v>26.51156509628796</v>
      </c>
      <c r="C367" s="2">
        <v>10.161027774815667</v>
      </c>
      <c r="D367" s="2">
        <v>8.2398540860668223</v>
      </c>
      <c r="E367" s="2">
        <v>10.299046612374507</v>
      </c>
      <c r="F367" s="2">
        <v>11.514660985276937</v>
      </c>
      <c r="G367" s="2">
        <v>11.560904792310422</v>
      </c>
      <c r="H367" s="2">
        <v>12.610687897817675</v>
      </c>
    </row>
    <row r="368" spans="1:8" x14ac:dyDescent="0.2">
      <c r="A368" s="16">
        <f>DATE(2020,9,8)</f>
        <v>44082</v>
      </c>
      <c r="B368" s="2">
        <v>26.625279738750621</v>
      </c>
      <c r="C368" s="2">
        <v>8.8647754054800298</v>
      </c>
      <c r="D368" s="2">
        <v>8.2522130705342533</v>
      </c>
      <c r="E368" s="2">
        <v>10.361728802161307</v>
      </c>
      <c r="F368" s="2">
        <v>11.581384689586804</v>
      </c>
      <c r="G368" s="2">
        <v>11.62778296367124</v>
      </c>
      <c r="H368" s="2">
        <v>12.681086767039297</v>
      </c>
    </row>
    <row r="369" spans="1:8" x14ac:dyDescent="0.2">
      <c r="A369" s="16">
        <f>DATE(2020,9,9)</f>
        <v>44083</v>
      </c>
      <c r="B369" s="2">
        <v>28.710838976132361</v>
      </c>
      <c r="C369" s="2">
        <v>10.215780917789695</v>
      </c>
      <c r="D369" s="2">
        <v>8.2645734661685566</v>
      </c>
      <c r="E369" s="2">
        <v>10.424446613805571</v>
      </c>
      <c r="F369" s="2">
        <v>11.64814831737111</v>
      </c>
      <c r="G369" s="2">
        <v>11.694701226942517</v>
      </c>
      <c r="H369" s="2">
        <v>12.751529646300108</v>
      </c>
    </row>
    <row r="370" spans="1:8" x14ac:dyDescent="0.2">
      <c r="A370" s="16">
        <f>DATE(2020,9,10)</f>
        <v>44084</v>
      </c>
      <c r="B370" s="2">
        <v>25.210909090909283</v>
      </c>
      <c r="C370" s="2">
        <v>7.5418210860533241</v>
      </c>
      <c r="D370" s="2">
        <v>8.2769352731308707</v>
      </c>
      <c r="E370" s="2">
        <v>10.487200067550949</v>
      </c>
      <c r="F370" s="2">
        <v>11.714951892517679</v>
      </c>
      <c r="G370" s="2">
        <v>11.761659606158403</v>
      </c>
      <c r="H370" s="2">
        <v>12.822016563113102</v>
      </c>
    </row>
    <row r="371" spans="1:8" x14ac:dyDescent="0.2">
      <c r="A371" s="16">
        <f>DATE(2020,9,11)</f>
        <v>44085</v>
      </c>
      <c r="B371" s="2">
        <v>23.995616385727516</v>
      </c>
      <c r="C371" s="2">
        <v>7.028923848301516</v>
      </c>
      <c r="D371" s="2">
        <v>8.2892984915823522</v>
      </c>
      <c r="E371" s="2">
        <v>10.54998918365262</v>
      </c>
      <c r="F371" s="2">
        <v>11.78179543892861</v>
      </c>
      <c r="G371" s="2">
        <v>11.828658125367486</v>
      </c>
      <c r="H371" s="2">
        <v>12.89254754500846</v>
      </c>
    </row>
    <row r="372" spans="1:8" x14ac:dyDescent="0.2">
      <c r="A372" s="16">
        <f>DATE(2020,9,14)</f>
        <v>44088</v>
      </c>
      <c r="B372" s="2">
        <v>26.883188781635891</v>
      </c>
      <c r="C372" s="2">
        <v>9.1086075161527447</v>
      </c>
      <c r="D372" s="2">
        <v>8.3016631216841432</v>
      </c>
      <c r="E372" s="2">
        <v>10.612813982377235</v>
      </c>
      <c r="F372" s="2">
        <v>11.848678980520312</v>
      </c>
      <c r="G372" s="2">
        <v>11.895696808632762</v>
      </c>
      <c r="H372" s="2">
        <v>12.963122619533607</v>
      </c>
    </row>
    <row r="373" spans="1:8" x14ac:dyDescent="0.2">
      <c r="A373" s="16">
        <f>DATE(2020,9,15)</f>
        <v>44089</v>
      </c>
      <c r="B373" s="2">
        <v>26.164606444796835</v>
      </c>
      <c r="C373" s="2">
        <v>9.1340581523642328</v>
      </c>
      <c r="D373" s="2">
        <v>8.3140291635974464</v>
      </c>
      <c r="E373" s="2">
        <v>10.675674484002974</v>
      </c>
      <c r="F373" s="2">
        <v>11.915602541223524</v>
      </c>
      <c r="G373" s="2">
        <v>11.962775680031656</v>
      </c>
      <c r="H373" s="2">
        <v>13.033741814253164</v>
      </c>
    </row>
    <row r="374" spans="1:8" x14ac:dyDescent="0.2">
      <c r="A374" s="16">
        <f>DATE(2020,9,16)</f>
        <v>44090</v>
      </c>
      <c r="B374" s="2">
        <v>25.675270614224853</v>
      </c>
      <c r="C374" s="2">
        <v>8.4570102955928697</v>
      </c>
      <c r="D374" s="2">
        <v>8.3263966174834447</v>
      </c>
      <c r="E374" s="2">
        <v>10.738570708819584</v>
      </c>
      <c r="F374" s="2">
        <v>11.982566144983275</v>
      </c>
      <c r="G374" s="2">
        <v>12.029894763656014</v>
      </c>
      <c r="H374" s="2">
        <v>13.104405156748976</v>
      </c>
    </row>
    <row r="375" spans="1:8" x14ac:dyDescent="0.2">
      <c r="A375" s="16">
        <f>DATE(2020,9,17)</f>
        <v>44091</v>
      </c>
      <c r="B375" s="2">
        <v>25.913739614849174</v>
      </c>
      <c r="C375" s="2">
        <v>8.9163512992989293</v>
      </c>
      <c r="D375" s="2">
        <v>8.3387654835033853</v>
      </c>
      <c r="E375" s="2">
        <v>10.801502677128273</v>
      </c>
      <c r="F375" s="2">
        <v>12.049569815758954</v>
      </c>
      <c r="G375" s="2">
        <v>12.097054083612123</v>
      </c>
      <c r="H375" s="2">
        <v>13.175112674620149</v>
      </c>
    </row>
    <row r="376" spans="1:8" x14ac:dyDescent="0.2">
      <c r="A376" s="16">
        <f>DATE(2020,9,18)</f>
        <v>44092</v>
      </c>
      <c r="B376" s="2">
        <v>23.717448974691656</v>
      </c>
      <c r="C376" s="2">
        <v>6.9489376889210863</v>
      </c>
      <c r="D376" s="2">
        <v>8.3511357618184956</v>
      </c>
      <c r="E376" s="2">
        <v>10.864470409241855</v>
      </c>
      <c r="F376" s="2">
        <v>12.11661357752425</v>
      </c>
      <c r="G376" s="2">
        <v>12.16425366402072</v>
      </c>
      <c r="H376" s="2">
        <v>13.245864395483011</v>
      </c>
    </row>
    <row r="377" spans="1:8" x14ac:dyDescent="0.2">
      <c r="A377" s="16">
        <f>DATE(2020,9,21)</f>
        <v>44095</v>
      </c>
      <c r="B377" s="2">
        <v>21.692870383710527</v>
      </c>
      <c r="C377" s="2">
        <v>5.5355079355060788</v>
      </c>
      <c r="D377" s="2">
        <v>8.3635074525900244</v>
      </c>
      <c r="E377" s="2">
        <v>10.927473925484632</v>
      </c>
      <c r="F377" s="2">
        <v>12.183697454267216</v>
      </c>
      <c r="G377" s="2">
        <v>12.231493529017023</v>
      </c>
      <c r="H377" s="2">
        <v>13.31666034697121</v>
      </c>
    </row>
    <row r="378" spans="1:8" x14ac:dyDescent="0.2">
      <c r="A378" s="16">
        <f>DATE(2020,9,22)</f>
        <v>44096</v>
      </c>
      <c r="B378" s="2">
        <v>22.079623493252853</v>
      </c>
      <c r="C378" s="2">
        <v>5.8650060824734229</v>
      </c>
      <c r="D378" s="2">
        <v>8.3758805559792648</v>
      </c>
      <c r="E378" s="2">
        <v>10.99051324619249</v>
      </c>
      <c r="F378" s="2">
        <v>12.25082146999028</v>
      </c>
      <c r="G378" s="2">
        <v>12.29877370275072</v>
      </c>
      <c r="H378" s="2">
        <v>13.387500556735633</v>
      </c>
    </row>
    <row r="379" spans="1:8" x14ac:dyDescent="0.2">
      <c r="A379" s="16">
        <f>DATE(2020,9,23)</f>
        <v>44097</v>
      </c>
      <c r="B379" s="2">
        <v>22.964650626711048</v>
      </c>
      <c r="C379" s="2">
        <v>4.1689643691091849</v>
      </c>
      <c r="D379" s="2">
        <v>8.3882550721475102</v>
      </c>
      <c r="E379" s="2">
        <v>11.053588391712843</v>
      </c>
      <c r="F379" s="2">
        <v>12.317985648710184</v>
      </c>
      <c r="G379" s="2">
        <v>12.366094209385947</v>
      </c>
      <c r="H379" s="2">
        <v>13.458385052444456</v>
      </c>
    </row>
    <row r="380" spans="1:8" x14ac:dyDescent="0.2">
      <c r="A380" s="16">
        <f>DATE(2020,9,24)</f>
        <v>44098</v>
      </c>
      <c r="B380" s="2">
        <v>24.053588820054951</v>
      </c>
      <c r="C380" s="2">
        <v>5.5587388497051249</v>
      </c>
      <c r="D380" s="2">
        <v>8.4006310012560537</v>
      </c>
      <c r="E380" s="2">
        <v>11.116699382404738</v>
      </c>
      <c r="F380" s="2">
        <v>12.385190014458081</v>
      </c>
      <c r="G380" s="2">
        <v>12.433455073101385</v>
      </c>
      <c r="H380" s="2">
        <v>13.529313861783177</v>
      </c>
    </row>
    <row r="381" spans="1:8" x14ac:dyDescent="0.2">
      <c r="A381" s="16">
        <f>DATE(2020,9,25)</f>
        <v>44099</v>
      </c>
      <c r="B381" s="2">
        <v>24.408060317917911</v>
      </c>
      <c r="C381" s="2">
        <v>5.5449308730687985</v>
      </c>
      <c r="D381" s="2">
        <v>8.4130083434662328</v>
      </c>
      <c r="E381" s="2">
        <v>11.179846238638659</v>
      </c>
      <c r="F381" s="2">
        <v>12.452434591279449</v>
      </c>
      <c r="G381" s="2">
        <v>12.500856318090102</v>
      </c>
      <c r="H381" s="2">
        <v>13.600287012454526</v>
      </c>
    </row>
    <row r="382" spans="1:8" x14ac:dyDescent="0.2">
      <c r="A382" s="16">
        <f>DATE(2020,9,28)</f>
        <v>44102</v>
      </c>
      <c r="B382" s="2">
        <v>21.208684627575479</v>
      </c>
      <c r="C382" s="2">
        <v>3.0063849650827867</v>
      </c>
      <c r="D382" s="2">
        <v>8.4253870989394084</v>
      </c>
      <c r="E382" s="2">
        <v>11.243028980796788</v>
      </c>
      <c r="F382" s="2">
        <v>12.51971940323422</v>
      </c>
      <c r="G382" s="2">
        <v>12.56829796855976</v>
      </c>
      <c r="H382" s="2">
        <v>13.67130453217862</v>
      </c>
    </row>
    <row r="383" spans="1:8" x14ac:dyDescent="0.2">
      <c r="A383" s="16">
        <f>DATE(2020,9,29)</f>
        <v>44103</v>
      </c>
      <c r="B383" s="2">
        <v>20.49885415165944</v>
      </c>
      <c r="C383" s="2">
        <v>1.8246876611745619</v>
      </c>
      <c r="D383" s="2">
        <v>8.4377672678369606</v>
      </c>
      <c r="E383" s="2">
        <v>11.306247629272859</v>
      </c>
      <c r="F383" s="2">
        <v>12.58704447439669</v>
      </c>
      <c r="G383" s="2">
        <v>12.635780048732492</v>
      </c>
      <c r="H383" s="2">
        <v>13.742366448692909</v>
      </c>
    </row>
    <row r="384" spans="1:8" x14ac:dyDescent="0.2">
      <c r="A384" s="16">
        <f>DATE(2020,9,30)</f>
        <v>44104</v>
      </c>
      <c r="B384" s="2">
        <v>20.967925851222425</v>
      </c>
      <c r="C384" s="2">
        <v>2.937845607452938</v>
      </c>
      <c r="D384" s="2">
        <v>8.4501488503202502</v>
      </c>
      <c r="E384" s="2">
        <v>11.36950220447217</v>
      </c>
      <c r="F384" s="2">
        <v>12.654409828855551</v>
      </c>
      <c r="G384" s="2">
        <v>12.703302582844977</v>
      </c>
      <c r="H384" s="2">
        <v>13.813472789752158</v>
      </c>
    </row>
    <row r="385" spans="1:8" x14ac:dyDescent="0.2">
      <c r="A385" s="16">
        <f>DATE(2020,10,1)</f>
        <v>44105</v>
      </c>
      <c r="B385" s="2">
        <v>22.689637420160611</v>
      </c>
      <c r="C385" s="2">
        <v>3.8900845888181661</v>
      </c>
      <c r="D385" s="2">
        <v>8.4625318465507036</v>
      </c>
      <c r="E385" s="2">
        <v>11.433844738811727</v>
      </c>
      <c r="F385" s="2">
        <v>12.72287967208876</v>
      </c>
      <c r="G385" s="2">
        <v>12.771930239594287</v>
      </c>
      <c r="H385" s="2">
        <v>13.885698742313689</v>
      </c>
    </row>
    <row r="386" spans="1:8" x14ac:dyDescent="0.2">
      <c r="A386" s="16">
        <f>DATE(2020,10,2)</f>
        <v>44106</v>
      </c>
      <c r="B386" s="2">
        <v>21.020185371944699</v>
      </c>
      <c r="C386" s="2">
        <v>2.2983698100395689</v>
      </c>
      <c r="D386" s="2">
        <v>8.474916256689724</v>
      </c>
      <c r="E386" s="2">
        <v>11.498224446359773</v>
      </c>
      <c r="F386" s="2">
        <v>12.791391130376706</v>
      </c>
      <c r="G386" s="2">
        <v>12.840599685316612</v>
      </c>
      <c r="H386" s="2">
        <v>13.957970529415697</v>
      </c>
    </row>
    <row r="387" spans="1:8" x14ac:dyDescent="0.2">
      <c r="A387" s="16">
        <f>DATE(2020,10,5)</f>
        <v>44109</v>
      </c>
      <c r="B387" s="2">
        <v>22.737997406713941</v>
      </c>
      <c r="C387" s="2">
        <v>4.5545540208522306</v>
      </c>
      <c r="D387" s="2">
        <v>8.4873020808987611</v>
      </c>
      <c r="E387" s="2">
        <v>11.562641348592727</v>
      </c>
      <c r="F387" s="2">
        <v>12.859944229012465</v>
      </c>
      <c r="G387" s="2">
        <v>12.909310945458239</v>
      </c>
      <c r="H387" s="2">
        <v>14.030288180144733</v>
      </c>
    </row>
    <row r="388" spans="1:8" x14ac:dyDescent="0.2">
      <c r="A388" s="16">
        <f>DATE(2020,10,6)</f>
        <v>44110</v>
      </c>
      <c r="B388" s="2">
        <v>22.126431349949783</v>
      </c>
      <c r="C388" s="2">
        <v>4.038620986818664</v>
      </c>
      <c r="D388" s="2">
        <v>8.4996893193392875</v>
      </c>
      <c r="E388" s="2">
        <v>11.627095466999426</v>
      </c>
      <c r="F388" s="2">
        <v>12.928538993304507</v>
      </c>
      <c r="G388" s="2">
        <v>12.97806404548092</v>
      </c>
      <c r="H388" s="2">
        <v>14.102651723605808</v>
      </c>
    </row>
    <row r="389" spans="1:8" x14ac:dyDescent="0.2">
      <c r="A389" s="16">
        <f>DATE(2020,10,7)</f>
        <v>44111</v>
      </c>
      <c r="B389" s="2">
        <v>21.933281467608133</v>
      </c>
      <c r="C389" s="2">
        <v>3.9420304363058318</v>
      </c>
      <c r="D389" s="2">
        <v>8.5120779721727704</v>
      </c>
      <c r="E389" s="2">
        <v>11.691586823081114</v>
      </c>
      <c r="F389" s="2">
        <v>12.997175448576638</v>
      </c>
      <c r="G389" s="2">
        <v>13.046859010861954</v>
      </c>
      <c r="H389" s="2">
        <v>14.175061188922443</v>
      </c>
    </row>
    <row r="390" spans="1:8" x14ac:dyDescent="0.2">
      <c r="A390" s="16">
        <f>DATE(2020,10,8)</f>
        <v>44112</v>
      </c>
      <c r="B390" s="2">
        <v>24.219105796475237</v>
      </c>
      <c r="C390" s="2">
        <v>6.5463628113866301</v>
      </c>
      <c r="D390" s="2">
        <v>8.5244680395607055</v>
      </c>
      <c r="E390" s="2">
        <v>11.756115438351467</v>
      </c>
      <c r="F390" s="2">
        <v>13.065853620168077</v>
      </c>
      <c r="G390" s="2">
        <v>13.115695867094113</v>
      </c>
      <c r="H390" s="2">
        <v>14.2475166052366</v>
      </c>
    </row>
    <row r="391" spans="1:8" x14ac:dyDescent="0.2">
      <c r="A391" s="16">
        <f>DATE(2020,10,9)</f>
        <v>44113</v>
      </c>
      <c r="B391" s="2">
        <v>24.043620996014226</v>
      </c>
      <c r="C391" s="2">
        <v>6.0714946345835852</v>
      </c>
      <c r="D391" s="2">
        <v>8.5368595216646082</v>
      </c>
      <c r="E391" s="2">
        <v>11.82068133433658</v>
      </c>
      <c r="F391" s="2">
        <v>13.134573533433459</v>
      </c>
      <c r="G391" s="2">
        <v>13.184574639685698</v>
      </c>
      <c r="H391" s="2">
        <v>14.320018001708767</v>
      </c>
    </row>
    <row r="392" spans="1:8" x14ac:dyDescent="0.2">
      <c r="A392" s="16">
        <f>DATE(2020,10,13)</f>
        <v>44117</v>
      </c>
      <c r="B392" s="2">
        <v>23.81665658166472</v>
      </c>
      <c r="C392" s="2">
        <v>7.1808224722914371</v>
      </c>
      <c r="D392" s="2">
        <v>8.5492524186460148</v>
      </c>
      <c r="E392" s="2">
        <v>11.88528453257498</v>
      </c>
      <c r="F392" s="2">
        <v>13.203335213742795</v>
      </c>
      <c r="G392" s="2">
        <v>13.253495354160583</v>
      </c>
      <c r="H392" s="2">
        <v>14.3925654075179</v>
      </c>
    </row>
    <row r="393" spans="1:8" x14ac:dyDescent="0.2">
      <c r="A393" s="16">
        <f>DATE(2020,10,14)</f>
        <v>44118</v>
      </c>
      <c r="B393" s="2">
        <v>24.851977140661962</v>
      </c>
      <c r="C393" s="2">
        <v>8.0856965030672079</v>
      </c>
      <c r="D393" s="2">
        <v>8.5616467306664834</v>
      </c>
      <c r="E393" s="2">
        <v>11.949925054617626</v>
      </c>
      <c r="F393" s="2">
        <v>13.27213868648156</v>
      </c>
      <c r="G393" s="2">
        <v>13.322458036058139</v>
      </c>
      <c r="H393" s="2">
        <v>14.465158851861505</v>
      </c>
    </row>
    <row r="394" spans="1:8" x14ac:dyDescent="0.2">
      <c r="A394" s="16">
        <f>DATE(2020,10,15)</f>
        <v>44119</v>
      </c>
      <c r="B394" s="2">
        <v>24.96342505882938</v>
      </c>
      <c r="C394" s="2">
        <v>7.7806261792271902</v>
      </c>
      <c r="D394" s="2">
        <v>8.5740424578875754</v>
      </c>
      <c r="E394" s="2">
        <v>12.014602922027962</v>
      </c>
      <c r="F394" s="2">
        <v>13.340983977050612</v>
      </c>
      <c r="G394" s="2">
        <v>13.3914627109333</v>
      </c>
      <c r="H394" s="2">
        <v>14.537798363955613</v>
      </c>
    </row>
    <row r="395" spans="1:8" x14ac:dyDescent="0.2">
      <c r="A395" s="16">
        <f>DATE(2020,10,16)</f>
        <v>44120</v>
      </c>
      <c r="B395" s="2">
        <v>24.925278778274219</v>
      </c>
      <c r="C395" s="2">
        <v>6.970057691010223</v>
      </c>
      <c r="D395" s="2">
        <v>8.5864396004708965</v>
      </c>
      <c r="E395" s="2">
        <v>12.079318156381881</v>
      </c>
      <c r="F395" s="2">
        <v>13.409871110866289</v>
      </c>
      <c r="G395" s="2">
        <v>13.46050940435657</v>
      </c>
      <c r="H395" s="2">
        <v>14.61048397303477</v>
      </c>
    </row>
    <row r="396" spans="1:8" x14ac:dyDescent="0.2">
      <c r="A396" s="16">
        <f>DATE(2020,10,19)</f>
        <v>44123</v>
      </c>
      <c r="B396" s="2">
        <v>25.221862363732605</v>
      </c>
      <c r="C396" s="2">
        <v>7.3492928444430561</v>
      </c>
      <c r="D396" s="2">
        <v>8.5988381585780473</v>
      </c>
      <c r="E396" s="2">
        <v>12.144070779267736</v>
      </c>
      <c r="F396" s="2">
        <v>13.478800113360334</v>
      </c>
      <c r="G396" s="2">
        <v>13.529598141914011</v>
      </c>
      <c r="H396" s="2">
        <v>14.683215708352115</v>
      </c>
    </row>
    <row r="397" spans="1:8" x14ac:dyDescent="0.2">
      <c r="A397" s="16">
        <f>DATE(2020,10,20)</f>
        <v>44124</v>
      </c>
      <c r="B397" s="2">
        <v>27.260415886279791</v>
      </c>
      <c r="C397" s="2">
        <v>9.3972910686654707</v>
      </c>
      <c r="D397" s="2">
        <v>8.6112381323706586</v>
      </c>
      <c r="E397" s="2">
        <v>12.208860812286337</v>
      </c>
      <c r="F397" s="2">
        <v>13.547771009979993</v>
      </c>
      <c r="G397" s="2">
        <v>13.598728949207285</v>
      </c>
      <c r="H397" s="2">
        <v>14.755993599179318</v>
      </c>
    </row>
    <row r="398" spans="1:8" x14ac:dyDescent="0.2">
      <c r="A398" s="16">
        <f>DATE(2020,10,21)</f>
        <v>44125</v>
      </c>
      <c r="B398" s="2">
        <v>26.824632377659483</v>
      </c>
      <c r="C398" s="2">
        <v>9.4110119973797701</v>
      </c>
      <c r="D398" s="2">
        <v>8.6236395220103734</v>
      </c>
      <c r="E398" s="2">
        <v>12.273688277050976</v>
      </c>
      <c r="F398" s="2">
        <v>13.616783826187939</v>
      </c>
      <c r="G398" s="2">
        <v>13.667901851853625</v>
      </c>
      <c r="H398" s="2">
        <v>14.828817674806617</v>
      </c>
    </row>
    <row r="399" spans="1:8" x14ac:dyDescent="0.2">
      <c r="A399" s="16">
        <f>DATE(2020,10,22)</f>
        <v>44126</v>
      </c>
      <c r="B399" s="2">
        <v>27.64365749411726</v>
      </c>
      <c r="C399" s="2">
        <v>10.896582716199733</v>
      </c>
      <c r="D399" s="2">
        <v>8.6360423276588438</v>
      </c>
      <c r="E399" s="2">
        <v>12.338553195187464</v>
      </c>
      <c r="F399" s="2">
        <v>13.68583858746233</v>
      </c>
      <c r="G399" s="2">
        <v>13.737116875485865</v>
      </c>
      <c r="H399" s="2">
        <v>14.901687964542877</v>
      </c>
    </row>
    <row r="400" spans="1:8" x14ac:dyDescent="0.2">
      <c r="A400" s="16">
        <f>DATE(2020,10,23)</f>
        <v>44127</v>
      </c>
      <c r="B400" s="2">
        <v>26.875481919032019</v>
      </c>
      <c r="C400" s="2">
        <v>10.180635319259036</v>
      </c>
      <c r="D400" s="2">
        <v>8.6484465494777627</v>
      </c>
      <c r="E400" s="2">
        <v>12.403455588334088</v>
      </c>
      <c r="F400" s="2">
        <v>13.754935319296857</v>
      </c>
      <c r="G400" s="2">
        <v>13.806374045752468</v>
      </c>
      <c r="H400" s="2">
        <v>14.97460449771555</v>
      </c>
    </row>
    <row r="401" spans="1:8" x14ac:dyDescent="0.2">
      <c r="A401" s="16">
        <f>DATE(2020,10,26)</f>
        <v>44130</v>
      </c>
      <c r="B401" s="2">
        <v>26.247205493925161</v>
      </c>
      <c r="C401" s="2">
        <v>9.9164557568054192</v>
      </c>
      <c r="D401" s="2">
        <v>8.6608521876288194</v>
      </c>
      <c r="E401" s="2">
        <v>12.468395478141604</v>
      </c>
      <c r="F401" s="2">
        <v>13.824074047200607</v>
      </c>
      <c r="G401" s="2">
        <v>13.875673388317455</v>
      </c>
      <c r="H401" s="2">
        <v>15.04756730367065</v>
      </c>
    </row>
    <row r="402" spans="1:8" x14ac:dyDescent="0.2">
      <c r="A402" s="16">
        <f>DATE(2020,10,27)</f>
        <v>44131</v>
      </c>
      <c r="B402" s="2">
        <v>25.391599673438204</v>
      </c>
      <c r="C402" s="2">
        <v>8.3806910299291548</v>
      </c>
      <c r="D402" s="2">
        <v>8.6732592422737564</v>
      </c>
      <c r="E402" s="2">
        <v>12.53337288627332</v>
      </c>
      <c r="F402" s="2">
        <v>13.893254796698249</v>
      </c>
      <c r="G402" s="2">
        <v>13.945014928860555</v>
      </c>
      <c r="H402" s="2">
        <v>15.120576411772868</v>
      </c>
    </row>
    <row r="403" spans="1:8" x14ac:dyDescent="0.2">
      <c r="A403" s="16">
        <f>DATE(2020,10,28)</f>
        <v>44132</v>
      </c>
      <c r="B403" s="2">
        <v>20.779105796475239</v>
      </c>
      <c r="C403" s="2">
        <v>3.7706548397555606</v>
      </c>
      <c r="D403" s="2">
        <v>8.6856677135742846</v>
      </c>
      <c r="E403" s="2">
        <v>12.598387834405056</v>
      </c>
      <c r="F403" s="2">
        <v>13.962477593329957</v>
      </c>
      <c r="G403" s="2">
        <v>14.01439869307708</v>
      </c>
      <c r="H403" s="2">
        <v>15.19363185140552</v>
      </c>
    </row>
    <row r="404" spans="1:8" x14ac:dyDescent="0.2">
      <c r="A404" s="16">
        <f>DATE(2020,10,29)</f>
        <v>44133</v>
      </c>
      <c r="B404" s="2">
        <v>22.281542525092625</v>
      </c>
      <c r="C404" s="2">
        <v>5.0909541975595385</v>
      </c>
      <c r="D404" s="2">
        <v>8.6980776016921677</v>
      </c>
      <c r="E404" s="2">
        <v>12.66344034422513</v>
      </c>
      <c r="F404" s="2">
        <v>14.031742462651421</v>
      </c>
      <c r="G404" s="2">
        <v>14.083824706678016</v>
      </c>
      <c r="H404" s="2">
        <v>15.266733651970554</v>
      </c>
    </row>
    <row r="405" spans="1:8" x14ac:dyDescent="0.2">
      <c r="A405" s="16">
        <f>DATE(2020,10,30)</f>
        <v>44134</v>
      </c>
      <c r="B405" s="2">
        <v>18.784063775632887</v>
      </c>
      <c r="C405" s="2">
        <v>2.2295149036922757</v>
      </c>
      <c r="D405" s="2">
        <v>8.7104889067891822</v>
      </c>
      <c r="E405" s="2">
        <v>12.728530437434404</v>
      </c>
      <c r="F405" s="2">
        <v>14.101049430233846</v>
      </c>
      <c r="G405" s="2">
        <v>14.153292995389988</v>
      </c>
      <c r="H405" s="2">
        <v>15.339881842888614</v>
      </c>
    </row>
    <row r="406" spans="1:8" x14ac:dyDescent="0.2">
      <c r="A406" s="16">
        <f>DATE(2020,11,3)</f>
        <v>44138</v>
      </c>
      <c r="B406" s="2">
        <v>21.480641598232907</v>
      </c>
      <c r="C406" s="2">
        <v>4.4354289395168722</v>
      </c>
      <c r="D406" s="2">
        <v>8.7229016290271364</v>
      </c>
      <c r="E406" s="2">
        <v>12.799390821853306</v>
      </c>
      <c r="F406" s="2">
        <v>14.176201179971715</v>
      </c>
      <c r="G406" s="2">
        <v>14.228608906726391</v>
      </c>
      <c r="H406" s="2">
        <v>15.418942270444425</v>
      </c>
    </row>
    <row r="407" spans="1:8" x14ac:dyDescent="0.2">
      <c r="A407" s="16">
        <f>DATE(2020,11,4)</f>
        <v>44139</v>
      </c>
      <c r="B407" s="2">
        <v>24.812979878019693</v>
      </c>
      <c r="C407" s="2">
        <v>6.4887806109457546</v>
      </c>
      <c r="D407" s="2">
        <v>8.7353157685678084</v>
      </c>
      <c r="E407" s="2">
        <v>12.870295748625947</v>
      </c>
      <c r="F407" s="2">
        <v>14.25140242781251</v>
      </c>
      <c r="G407" s="2">
        <v>14.303974509896934</v>
      </c>
      <c r="H407" s="2">
        <v>15.498056890453936</v>
      </c>
    </row>
    <row r="408" spans="1:8" x14ac:dyDescent="0.2">
      <c r="A408" s="16">
        <f>DATE(2020,11,5)</f>
        <v>44140</v>
      </c>
      <c r="B408" s="2">
        <v>27.825368102579073</v>
      </c>
      <c r="C408" s="2">
        <v>9.6275001795362645</v>
      </c>
      <c r="D408" s="2">
        <v>8.7477313255730493</v>
      </c>
      <c r="E408" s="2">
        <v>12.941245245751354</v>
      </c>
      <c r="F408" s="2">
        <v>14.326653206357753</v>
      </c>
      <c r="G408" s="2">
        <v>14.379389837687206</v>
      </c>
      <c r="H408" s="2">
        <v>15.577225740063684</v>
      </c>
    </row>
    <row r="409" spans="1:8" x14ac:dyDescent="0.2">
      <c r="A409" s="16">
        <f>DATE(2020,11,6)</f>
        <v>44141</v>
      </c>
      <c r="B409" s="2">
        <v>28.987686692599723</v>
      </c>
      <c r="C409" s="2">
        <v>9.8165138612934086</v>
      </c>
      <c r="D409" s="2">
        <v>8.7601483002047065</v>
      </c>
      <c r="E409" s="2">
        <v>13.012239341246135</v>
      </c>
      <c r="F409" s="2">
        <v>14.401953548230463</v>
      </c>
      <c r="G409" s="2">
        <v>14.45485492290446</v>
      </c>
      <c r="H409" s="2">
        <v>15.656448856445682</v>
      </c>
    </row>
    <row r="410" spans="1:8" x14ac:dyDescent="0.2">
      <c r="A410" s="16">
        <f>DATE(2020,11,9)</f>
        <v>44144</v>
      </c>
      <c r="B410" s="2">
        <v>29.562554867214349</v>
      </c>
      <c r="C410" s="2">
        <v>12.63474474284949</v>
      </c>
      <c r="D410" s="2">
        <v>8.7725666926246504</v>
      </c>
      <c r="E410" s="2">
        <v>13.083278063144531</v>
      </c>
      <c r="F410" s="2">
        <v>14.477303486075122</v>
      </c>
      <c r="G410" s="2">
        <v>14.530369798377585</v>
      </c>
      <c r="H410" s="2">
        <v>15.735726276797424</v>
      </c>
    </row>
    <row r="411" spans="1:8" x14ac:dyDescent="0.2">
      <c r="A411" s="16">
        <f>DATE(2020,11,10)</f>
        <v>44145</v>
      </c>
      <c r="B411" s="2">
        <v>29.479106756951669</v>
      </c>
      <c r="C411" s="2">
        <v>14.323256810955787</v>
      </c>
      <c r="D411" s="2">
        <v>8.7849865029947516</v>
      </c>
      <c r="E411" s="2">
        <v>13.15436143949842</v>
      </c>
      <c r="F411" s="2">
        <v>14.552703052557758</v>
      </c>
      <c r="G411" s="2">
        <v>14.605934496957174</v>
      </c>
      <c r="H411" s="2">
        <v>15.815058038341911</v>
      </c>
    </row>
    <row r="412" spans="1:8" x14ac:dyDescent="0.2">
      <c r="A412" s="16">
        <f>DATE(2020,11,11)</f>
        <v>44146</v>
      </c>
      <c r="B412" s="2">
        <v>28.688148681746359</v>
      </c>
      <c r="C412" s="2">
        <v>14.042385809447676</v>
      </c>
      <c r="D412" s="2">
        <v>8.797407731476925</v>
      </c>
      <c r="E412" s="2">
        <v>13.225489498377208</v>
      </c>
      <c r="F412" s="2">
        <v>14.628152280365804</v>
      </c>
      <c r="G412" s="2">
        <v>14.681549051515352</v>
      </c>
      <c r="H412" s="2">
        <v>15.894444178327571</v>
      </c>
    </row>
    <row r="413" spans="1:8" x14ac:dyDescent="0.2">
      <c r="A413" s="16">
        <f>DATE(2020,11,12)</f>
        <v>44147</v>
      </c>
      <c r="B413" s="2">
        <v>26.31582384862914</v>
      </c>
      <c r="C413" s="2">
        <v>11.53777771007376</v>
      </c>
      <c r="D413" s="2">
        <v>8.8098303782330856</v>
      </c>
      <c r="E413" s="2">
        <v>13.29666226786812</v>
      </c>
      <c r="F413" s="2">
        <v>14.703651202208357</v>
      </c>
      <c r="G413" s="2">
        <v>14.75721349494612</v>
      </c>
      <c r="H413" s="2">
        <v>15.97388473402852</v>
      </c>
    </row>
    <row r="414" spans="1:8" x14ac:dyDescent="0.2">
      <c r="A414" s="16">
        <f>DATE(2020,11,13)</f>
        <v>44148</v>
      </c>
      <c r="B414" s="2">
        <v>29.696625846420055</v>
      </c>
      <c r="C414" s="2">
        <v>13.948994270070457</v>
      </c>
      <c r="D414" s="2">
        <v>8.8222544434251926</v>
      </c>
      <c r="E414" s="2">
        <v>13.36787977607592</v>
      </c>
      <c r="F414" s="2">
        <v>14.779199850816015</v>
      </c>
      <c r="G414" s="2">
        <v>14.832927860165102</v>
      </c>
      <c r="H414" s="2">
        <v>16.053379742744369</v>
      </c>
    </row>
    <row r="415" spans="1:8" x14ac:dyDescent="0.2">
      <c r="A415" s="16">
        <f>DATE(2020,11,16)</f>
        <v>44151</v>
      </c>
      <c r="B415" s="2">
        <v>31.29385391154036</v>
      </c>
      <c r="C415" s="2">
        <v>15.80629225904584</v>
      </c>
      <c r="D415" s="2">
        <v>8.8346799272151824</v>
      </c>
      <c r="E415" s="2">
        <v>13.439142051123021</v>
      </c>
      <c r="F415" s="2">
        <v>14.854798258940869</v>
      </c>
      <c r="G415" s="2">
        <v>14.908692180109551</v>
      </c>
      <c r="H415" s="2">
        <v>16.132929241800188</v>
      </c>
    </row>
    <row r="416" spans="1:8" x14ac:dyDescent="0.2">
      <c r="A416" s="16">
        <f>DATE(2020,11,17)</f>
        <v>44152</v>
      </c>
      <c r="B416" s="2">
        <v>31.698738894491907</v>
      </c>
      <c r="C416" s="2">
        <v>16.697129812389889</v>
      </c>
      <c r="D416" s="2">
        <v>8.847106829765039</v>
      </c>
      <c r="E416" s="2">
        <v>13.510449121149559</v>
      </c>
      <c r="F416" s="2">
        <v>14.93044645935664</v>
      </c>
      <c r="G416" s="2">
        <v>14.984506487738591</v>
      </c>
      <c r="H416" s="2">
        <v>16.212533268546746</v>
      </c>
    </row>
    <row r="417" spans="1:8" x14ac:dyDescent="0.2">
      <c r="A417" s="16">
        <f>DATE(2020,11,18)</f>
        <v>44153</v>
      </c>
      <c r="B417" s="2">
        <v>30.548654852807243</v>
      </c>
      <c r="C417" s="2">
        <v>15.46807843888247</v>
      </c>
      <c r="D417" s="2">
        <v>8.8595351512367646</v>
      </c>
      <c r="E417" s="2">
        <v>13.581801014313365</v>
      </c>
      <c r="F417" s="2">
        <v>15.006144484858639</v>
      </c>
      <c r="G417" s="2">
        <v>15.060370816032997</v>
      </c>
      <c r="H417" s="2">
        <v>16.292191860360372</v>
      </c>
    </row>
    <row r="418" spans="1:8" x14ac:dyDescent="0.2">
      <c r="A418" s="16">
        <f>DATE(2020,11,19)</f>
        <v>44154</v>
      </c>
      <c r="B418" s="2">
        <v>30.608432982759727</v>
      </c>
      <c r="C418" s="2">
        <v>16.067414263237168</v>
      </c>
      <c r="D418" s="2">
        <v>8.871964891792361</v>
      </c>
      <c r="E418" s="2">
        <v>13.65319775878997</v>
      </c>
      <c r="F418" s="2">
        <v>15.081892368263761</v>
      </c>
      <c r="G418" s="2">
        <v>15.13628519799537</v>
      </c>
      <c r="H418" s="2">
        <v>16.371905054643054</v>
      </c>
    </row>
    <row r="419" spans="1:8" x14ac:dyDescent="0.2">
      <c r="A419" s="16">
        <f>DATE(2020,11,20)</f>
        <v>44155</v>
      </c>
      <c r="B419" s="2">
        <v>29.798647649234301</v>
      </c>
      <c r="C419" s="2">
        <v>15.384719172522354</v>
      </c>
      <c r="D419" s="2">
        <v>8.8843960515938782</v>
      </c>
      <c r="E419" s="2">
        <v>13.724639382772597</v>
      </c>
      <c r="F419" s="2">
        <v>15.157690142410507</v>
      </c>
      <c r="G419" s="2">
        <v>15.212249666650045</v>
      </c>
      <c r="H419" s="2">
        <v>16.451672888822365</v>
      </c>
    </row>
    <row r="420" spans="1:8" x14ac:dyDescent="0.2">
      <c r="A420" s="16">
        <f>DATE(2020,11,23)</f>
        <v>44158</v>
      </c>
      <c r="B420" s="2">
        <v>30.297125294146166</v>
      </c>
      <c r="C420" s="2">
        <v>16.83889823445044</v>
      </c>
      <c r="D420" s="2">
        <v>8.8968286308033662</v>
      </c>
      <c r="E420" s="2">
        <v>13.79612591447219</v>
      </c>
      <c r="F420" s="2">
        <v>15.233537840159016</v>
      </c>
      <c r="G420" s="2">
        <v>15.288264255043149</v>
      </c>
      <c r="H420" s="2">
        <v>16.53149540035157</v>
      </c>
    </row>
    <row r="421" spans="1:8" x14ac:dyDescent="0.2">
      <c r="A421" s="16">
        <f>DATE(2020,11,24)</f>
        <v>44159</v>
      </c>
      <c r="B421" s="2">
        <v>31.870174326466195</v>
      </c>
      <c r="C421" s="2">
        <v>19.45836606697895</v>
      </c>
      <c r="D421" s="2">
        <v>8.9092626295828694</v>
      </c>
      <c r="E421" s="2">
        <v>13.867657382117414</v>
      </c>
      <c r="F421" s="2">
        <v>15.309435494391076</v>
      </c>
      <c r="G421" s="2">
        <v>15.364328996242604</v>
      </c>
      <c r="H421" s="2">
        <v>16.611372626709574</v>
      </c>
    </row>
    <row r="422" spans="1:8" x14ac:dyDescent="0.2">
      <c r="A422" s="16">
        <f>DATE(2020,11,25)</f>
        <v>44160</v>
      </c>
      <c r="B422" s="2">
        <v>33.356284877299423</v>
      </c>
      <c r="C422" s="2">
        <v>19.835098592652646</v>
      </c>
      <c r="D422" s="2">
        <v>8.9216980480945054</v>
      </c>
      <c r="E422" s="2">
        <v>13.93923381395472</v>
      </c>
      <c r="F422" s="2">
        <v>15.385383138010145</v>
      </c>
      <c r="G422" s="2">
        <v>15.440443923338186</v>
      </c>
      <c r="H422" s="2">
        <v>16.691304605401005</v>
      </c>
    </row>
    <row r="423" spans="1:8" x14ac:dyDescent="0.2">
      <c r="A423" s="16">
        <f>DATE(2020,11,26)</f>
        <v>44161</v>
      </c>
      <c r="B423" s="2">
        <v>34.494612687893493</v>
      </c>
      <c r="C423" s="2">
        <v>19.937989236524366</v>
      </c>
      <c r="D423" s="2">
        <v>8.9341348865003667</v>
      </c>
      <c r="E423" s="2">
        <v>14.0108552382483</v>
      </c>
      <c r="F423" s="2">
        <v>15.461380803941328</v>
      </c>
      <c r="G423" s="2">
        <v>15.516609069441477</v>
      </c>
      <c r="H423" s="2">
        <v>16.771291373956188</v>
      </c>
    </row>
    <row r="424" spans="1:8" x14ac:dyDescent="0.2">
      <c r="A424" s="16">
        <f>DATE(2020,11,27)</f>
        <v>44162</v>
      </c>
      <c r="B424" s="2">
        <v>35.901061326418215</v>
      </c>
      <c r="C424" s="2">
        <v>20.317061175103348</v>
      </c>
      <c r="D424" s="2">
        <v>8.9465731449625885</v>
      </c>
      <c r="E424" s="2">
        <v>14.082521683280079</v>
      </c>
      <c r="F424" s="2">
        <v>15.537428525131403</v>
      </c>
      <c r="G424" s="2">
        <v>15.592824467685906</v>
      </c>
      <c r="H424" s="2">
        <v>16.851332969931153</v>
      </c>
    </row>
    <row r="425" spans="1:8" x14ac:dyDescent="0.2">
      <c r="A425" s="16">
        <f>DATE(2020,11,30)</f>
        <v>44165</v>
      </c>
      <c r="B425" s="2">
        <v>34.237881189070094</v>
      </c>
      <c r="C425" s="2">
        <v>18.486715398994956</v>
      </c>
      <c r="D425" s="2">
        <v>8.9590128236433095</v>
      </c>
      <c r="E425" s="2">
        <v>14.154233177349806</v>
      </c>
      <c r="F425" s="2">
        <v>15.613526334548888</v>
      </c>
      <c r="G425" s="2">
        <v>15.669090151226772</v>
      </c>
      <c r="H425" s="2">
        <v>16.931429430907706</v>
      </c>
    </row>
    <row r="426" spans="1:8" x14ac:dyDescent="0.2">
      <c r="A426" s="16">
        <f>DATE(2020,12,1)</f>
        <v>44166</v>
      </c>
      <c r="B426" s="2">
        <v>36.392729193680395</v>
      </c>
      <c r="C426" s="2">
        <v>21.214133535864743</v>
      </c>
      <c r="D426" s="2">
        <v>8.9714539227046863</v>
      </c>
      <c r="E426" s="2">
        <v>14.247246958385107</v>
      </c>
      <c r="F426" s="2">
        <v>15.711203863316525</v>
      </c>
      <c r="G426" s="2">
        <v>15.766946122957547</v>
      </c>
      <c r="H426" s="2">
        <v>17.033356396571598</v>
      </c>
    </row>
    <row r="427" spans="1:8" x14ac:dyDescent="0.2">
      <c r="A427" s="16">
        <f>DATE(2020,12,2)</f>
        <v>44167</v>
      </c>
      <c r="B427" s="2">
        <v>37.042232147145327</v>
      </c>
      <c r="C427" s="2">
        <v>21.734919491552994</v>
      </c>
      <c r="D427" s="2">
        <v>8.9838964423089038</v>
      </c>
      <c r="E427" s="2">
        <v>14.340336527792164</v>
      </c>
      <c r="F427" s="2">
        <v>15.808963916161822</v>
      </c>
      <c r="G427" s="2">
        <v>15.864884880773955</v>
      </c>
      <c r="H427" s="2">
        <v>17.135372210087429</v>
      </c>
    </row>
    <row r="428" spans="1:8" x14ac:dyDescent="0.2">
      <c r="A428" s="16">
        <f>DATE(2020,12,3)</f>
        <v>44168</v>
      </c>
      <c r="B428" s="2">
        <v>38.02189117802466</v>
      </c>
      <c r="C428" s="2">
        <v>22.184369675115299</v>
      </c>
      <c r="D428" s="2">
        <v>8.9963403826181612</v>
      </c>
      <c r="E428" s="2">
        <v>14.433501947323958</v>
      </c>
      <c r="F428" s="2">
        <v>15.906806562806276</v>
      </c>
      <c r="G428" s="2">
        <v>15.962906494712993</v>
      </c>
      <c r="H428" s="2">
        <v>17.237476948902231</v>
      </c>
    </row>
    <row r="429" spans="1:8" x14ac:dyDescent="0.2">
      <c r="A429" s="16">
        <f>DATE(2020,12,4)</f>
        <v>44169</v>
      </c>
      <c r="B429" s="2">
        <v>38.837537338520242</v>
      </c>
      <c r="C429" s="2">
        <v>23.771503556995619</v>
      </c>
      <c r="D429" s="2">
        <v>9.0087857437946894</v>
      </c>
      <c r="E429" s="2">
        <v>14.52674327878376</v>
      </c>
      <c r="F429" s="2">
        <v>16.004731873030288</v>
      </c>
      <c r="G429" s="2">
        <v>16.061011034870852</v>
      </c>
      <c r="H429" s="2">
        <v>17.339670690530529</v>
      </c>
    </row>
    <row r="430" spans="1:8" x14ac:dyDescent="0.2">
      <c r="A430" s="16">
        <f>DATE(2020,12,7)</f>
        <v>44172</v>
      </c>
      <c r="B430" s="2">
        <v>38.546276713250109</v>
      </c>
      <c r="C430" s="2">
        <v>23.596918068319471</v>
      </c>
      <c r="D430" s="2">
        <v>9.0212325260007109</v>
      </c>
      <c r="E430" s="2">
        <v>14.62006058402523</v>
      </c>
      <c r="F430" s="2">
        <v>16.102739916673215</v>
      </c>
      <c r="G430" s="2">
        <v>16.159198571403088</v>
      </c>
      <c r="H430" s="2">
        <v>17.441953512554463</v>
      </c>
    </row>
    <row r="431" spans="1:8" x14ac:dyDescent="0.2">
      <c r="A431" s="16">
        <f>DATE(2020,12,8)</f>
        <v>44173</v>
      </c>
      <c r="B431" s="2">
        <v>38.935311914710027</v>
      </c>
      <c r="C431" s="2">
        <v>23.818117719257302</v>
      </c>
      <c r="D431" s="2">
        <v>9.0336807293984975</v>
      </c>
      <c r="E431" s="2">
        <v>14.713453924952423</v>
      </c>
      <c r="F431" s="2">
        <v>16.200830763633412</v>
      </c>
      <c r="G431" s="2">
        <v>16.257469174524552</v>
      </c>
      <c r="H431" s="2">
        <v>17.544325492623749</v>
      </c>
    </row>
    <row r="432" spans="1:8" x14ac:dyDescent="0.2">
      <c r="A432" s="16">
        <f>DATE(2020,12,9)</f>
        <v>44174</v>
      </c>
      <c r="B432" s="2">
        <v>37.674469576910475</v>
      </c>
      <c r="C432" s="2">
        <v>22.956452100792713</v>
      </c>
      <c r="D432" s="2">
        <v>9.0461303541502947</v>
      </c>
      <c r="E432" s="2">
        <v>14.806923363519807</v>
      </c>
      <c r="F432" s="2">
        <v>16.299004483868295</v>
      </c>
      <c r="G432" s="2">
        <v>16.355822914509545</v>
      </c>
      <c r="H432" s="2">
        <v>17.646786708455807</v>
      </c>
    </row>
    <row r="433" spans="1:8" x14ac:dyDescent="0.2">
      <c r="A433" s="16">
        <f>DATE(2020,12,10)</f>
        <v>44175</v>
      </c>
      <c r="B433" s="2">
        <v>39.382628823896979</v>
      </c>
      <c r="C433" s="2">
        <v>25.271350135033011</v>
      </c>
      <c r="D433" s="2">
        <v>9.0585814004184204</v>
      </c>
      <c r="E433" s="2">
        <v>14.90046896173236</v>
      </c>
      <c r="F433" s="2">
        <v>16.397261147394392</v>
      </c>
      <c r="G433" s="2">
        <v>16.454259861691778</v>
      </c>
      <c r="H433" s="2">
        <v>17.749337237835807</v>
      </c>
    </row>
    <row r="434" spans="1:8" x14ac:dyDescent="0.2">
      <c r="A434" s="16">
        <f>DATE(2020,12,11)</f>
        <v>44176</v>
      </c>
      <c r="B434" s="2">
        <v>39.974503193584354</v>
      </c>
      <c r="C434" s="2">
        <v>25.270664632646799</v>
      </c>
      <c r="D434" s="2">
        <v>9.0710338683651646</v>
      </c>
      <c r="E434" s="2">
        <v>14.994090781645554</v>
      </c>
      <c r="F434" s="2">
        <v>16.495600824287383</v>
      </c>
      <c r="G434" s="2">
        <v>16.55278008646448</v>
      </c>
      <c r="H434" s="2">
        <v>17.851977158616705</v>
      </c>
    </row>
    <row r="435" spans="1:8" x14ac:dyDescent="0.2">
      <c r="A435" s="16">
        <f>DATE(2020,12,14)</f>
        <v>44179</v>
      </c>
      <c r="B435" s="2">
        <v>39.748001728857837</v>
      </c>
      <c r="C435" s="2">
        <v>24.708248008234634</v>
      </c>
      <c r="D435" s="2">
        <v>9.0834877581528648</v>
      </c>
      <c r="E435" s="2">
        <v>15.087788885365438</v>
      </c>
      <c r="F435" s="2">
        <v>16.594023584682137</v>
      </c>
      <c r="G435" s="2">
        <v>16.651383659280452</v>
      </c>
      <c r="H435" s="2">
        <v>17.954706548719336</v>
      </c>
    </row>
    <row r="436" spans="1:8" x14ac:dyDescent="0.2">
      <c r="A436" s="16">
        <f>DATE(2020,12,15)</f>
        <v>44180</v>
      </c>
      <c r="B436" s="2">
        <v>41.704401863324534</v>
      </c>
      <c r="C436" s="2">
        <v>26.38121114126346</v>
      </c>
      <c r="D436" s="2">
        <v>9.0959430699438784</v>
      </c>
      <c r="E436" s="2">
        <v>15.181563335048676</v>
      </c>
      <c r="F436" s="2">
        <v>16.692529498772782</v>
      </c>
      <c r="G436" s="2">
        <v>16.750070650652081</v>
      </c>
      <c r="H436" s="2">
        <v>18.057525486132462</v>
      </c>
    </row>
    <row r="437" spans="1:8" x14ac:dyDescent="0.2">
      <c r="A437" s="16">
        <f>DATE(2020,12,16)</f>
        <v>44181</v>
      </c>
      <c r="B437" s="2">
        <v>42.943683426980094</v>
      </c>
      <c r="C437" s="2">
        <v>28.240467708485141</v>
      </c>
      <c r="D437" s="2">
        <v>9.1083998039005696</v>
      </c>
      <c r="E437" s="2">
        <v>15.27541419290257</v>
      </c>
      <c r="F437" s="2">
        <v>16.791118636812751</v>
      </c>
      <c r="G437" s="2">
        <v>16.848841131151413</v>
      </c>
      <c r="H437" s="2">
        <v>18.160434048912833</v>
      </c>
    </row>
    <row r="438" spans="1:8" x14ac:dyDescent="0.2">
      <c r="A438" s="16">
        <f>DATE(2020,12,17)</f>
        <v>44182</v>
      </c>
      <c r="B438" s="2">
        <v>44.272479469817341</v>
      </c>
      <c r="C438" s="2">
        <v>28.831544861234669</v>
      </c>
      <c r="D438" s="2">
        <v>9.1208579601853135</v>
      </c>
      <c r="E438" s="2">
        <v>15.36934152118512</v>
      </c>
      <c r="F438" s="2">
        <v>16.889791069114835</v>
      </c>
      <c r="G438" s="2">
        <v>16.947695171410171</v>
      </c>
      <c r="H438" s="2">
        <v>18.263432315185192</v>
      </c>
    </row>
    <row r="439" spans="1:8" x14ac:dyDescent="0.2">
      <c r="A439" s="16">
        <f>DATE(2020,12,18)</f>
        <v>44183</v>
      </c>
      <c r="B439" s="2">
        <v>44.103134034481428</v>
      </c>
      <c r="C439" s="2">
        <v>28.421440338442249</v>
      </c>
      <c r="D439" s="2">
        <v>9.133317538960517</v>
      </c>
      <c r="E439" s="2">
        <v>15.463345382205018</v>
      </c>
      <c r="F439" s="2">
        <v>16.988546866051244</v>
      </c>
      <c r="G439" s="2">
        <v>17.04663284211987</v>
      </c>
      <c r="H439" s="2">
        <v>18.366520363142435</v>
      </c>
    </row>
    <row r="440" spans="1:8" x14ac:dyDescent="0.2">
      <c r="A440" s="16">
        <f>DATE(2020,12,21)</f>
        <v>44186</v>
      </c>
      <c r="B440" s="2">
        <v>41.811074292849561</v>
      </c>
      <c r="C440" s="2">
        <v>26.026425572938482</v>
      </c>
      <c r="D440" s="2">
        <v>9.1457785403886049</v>
      </c>
      <c r="E440" s="2">
        <v>15.557425838321761</v>
      </c>
      <c r="F440" s="2">
        <v>17.087386098053603</v>
      </c>
      <c r="G440" s="2">
        <v>17.145654214031826</v>
      </c>
      <c r="H440" s="2">
        <v>18.469698271045587</v>
      </c>
    </row>
    <row r="441" spans="1:8" x14ac:dyDescent="0.2">
      <c r="A441" s="16">
        <f>DATE(2020,12,22)</f>
        <v>44187</v>
      </c>
      <c r="B441" s="2">
        <v>42.735021850838329</v>
      </c>
      <c r="C441" s="2">
        <v>26.911713821251393</v>
      </c>
      <c r="D441" s="2">
        <v>9.1582409646320251</v>
      </c>
      <c r="E441" s="2">
        <v>15.65158295194562</v>
      </c>
      <c r="F441" s="2">
        <v>17.186308835613072</v>
      </c>
      <c r="G441" s="2">
        <v>17.24475935795715</v>
      </c>
      <c r="H441" s="2">
        <v>18.572966117223899</v>
      </c>
    </row>
    <row r="442" spans="1:8" x14ac:dyDescent="0.2">
      <c r="A442" s="16">
        <f>DATE(2020,12,23)</f>
        <v>44188</v>
      </c>
      <c r="B442" s="2">
        <v>44.097446093262583</v>
      </c>
      <c r="C442" s="2">
        <v>28.18551870768653</v>
      </c>
      <c r="D442" s="2">
        <v>9.1707048118532022</v>
      </c>
      <c r="E442" s="2">
        <v>15.74581678553777</v>
      </c>
      <c r="F442" s="2">
        <v>17.285315149280379</v>
      </c>
      <c r="G442" s="2">
        <v>17.343948344766936</v>
      </c>
      <c r="H442" s="2">
        <v>18.676323980074905</v>
      </c>
    </row>
    <row r="443" spans="1:8" x14ac:dyDescent="0.2">
      <c r="A443" s="16">
        <f>DATE(2020,12,24)</f>
        <v>44189</v>
      </c>
      <c r="B443" s="2">
        <v>44.085939586034996</v>
      </c>
      <c r="C443" s="2">
        <v>28.18551870768653</v>
      </c>
      <c r="D443" s="2">
        <v>9.1831700822146765</v>
      </c>
      <c r="E443" s="2">
        <v>15.840127401610269</v>
      </c>
      <c r="F443" s="2">
        <v>17.384405109665856</v>
      </c>
      <c r="G443" s="2">
        <v>17.443221245392238</v>
      </c>
      <c r="H443" s="2">
        <v>18.779771938064506</v>
      </c>
    </row>
    <row r="444" spans="1:8" x14ac:dyDescent="0.2">
      <c r="A444" s="16">
        <f>DATE(2020,12,28)</f>
        <v>44193</v>
      </c>
      <c r="B444" s="2">
        <v>45.658143399126281</v>
      </c>
      <c r="C444" s="2">
        <v>29.618381909700808</v>
      </c>
      <c r="D444" s="2">
        <v>9.1956367758789135</v>
      </c>
      <c r="E444" s="2">
        <v>15.9345148627261</v>
      </c>
      <c r="F444" s="2">
        <v>17.483578787439448</v>
      </c>
      <c r="G444" s="2">
        <v>17.542578130824069</v>
      </c>
      <c r="H444" s="2">
        <v>18.883310069726942</v>
      </c>
    </row>
    <row r="445" spans="1:8" x14ac:dyDescent="0.2">
      <c r="A445" s="16">
        <f>DATE(2020,12,29)</f>
        <v>44194</v>
      </c>
      <c r="B445" s="2">
        <v>46.230881237093911</v>
      </c>
      <c r="C445" s="2">
        <v>29.928979776591479</v>
      </c>
      <c r="D445" s="2">
        <v>9.2081048930084055</v>
      </c>
      <c r="E445" s="2">
        <v>16.028979231499196</v>
      </c>
      <c r="F445" s="2">
        <v>17.582836253330836</v>
      </c>
      <c r="G445" s="2">
        <v>17.642019072113513</v>
      </c>
      <c r="H445" s="2">
        <v>18.986938453664948</v>
      </c>
    </row>
    <row r="446" spans="1:8" x14ac:dyDescent="0.2">
      <c r="A446" s="16">
        <f>DATE(2020,12,30)</f>
        <v>44195</v>
      </c>
      <c r="B446" s="2">
        <v>46.598478605388593</v>
      </c>
      <c r="C446" s="2">
        <v>29.50254288742309</v>
      </c>
      <c r="D446" s="2">
        <v>9.2205744337656945</v>
      </c>
      <c r="E446" s="2">
        <v>16.123520570594518</v>
      </c>
      <c r="F446" s="2">
        <v>17.682177578129465</v>
      </c>
      <c r="G446" s="2">
        <v>17.741544140371769</v>
      </c>
      <c r="H446" s="2">
        <v>19.090657168549765</v>
      </c>
    </row>
    <row r="447" spans="1:8" x14ac:dyDescent="0.2">
      <c r="A447" s="16">
        <f>DATE(2020,12,31)</f>
        <v>44196</v>
      </c>
      <c r="B447" s="2">
        <v>46.587642510685612</v>
      </c>
      <c r="C447" s="2">
        <v>29.50254288742309</v>
      </c>
      <c r="D447" s="2">
        <v>9.2330453983133545</v>
      </c>
      <c r="E447" s="2">
        <v>16.218138942728121</v>
      </c>
      <c r="F447" s="2">
        <v>17.781602832684573</v>
      </c>
      <c r="G447" s="2">
        <v>17.841153406770193</v>
      </c>
      <c r="H447" s="2">
        <v>19.194466293121181</v>
      </c>
    </row>
    <row r="448" spans="1:8" x14ac:dyDescent="0.2">
      <c r="A448" s="16">
        <f>DATE(2021,1,4)</f>
        <v>44200</v>
      </c>
      <c r="B448" s="2">
        <v>45.876158094415167</v>
      </c>
      <c r="C448" s="2">
        <v>29.32569415277344</v>
      </c>
      <c r="D448" s="2">
        <v>9.2455177868139735</v>
      </c>
      <c r="E448" s="2">
        <v>16.251900081325154</v>
      </c>
      <c r="F448" s="2">
        <v>17.819356164377488</v>
      </c>
      <c r="G448" s="2">
        <v>17.879059724931224</v>
      </c>
      <c r="H448" s="2">
        <v>19.235867507322958</v>
      </c>
    </row>
    <row r="449" spans="1:8" x14ac:dyDescent="0.2">
      <c r="A449" s="16">
        <f>DATE(2021,1,5)</f>
        <v>44201</v>
      </c>
      <c r="B449" s="2">
        <v>45.36756663305033</v>
      </c>
      <c r="C449" s="2">
        <v>29.893137794684389</v>
      </c>
      <c r="D449" s="2">
        <v>9.2579915994300812</v>
      </c>
      <c r="E449" s="2">
        <v>16.285671027465941</v>
      </c>
      <c r="F449" s="2">
        <v>17.857121597400518</v>
      </c>
      <c r="G449" s="2">
        <v>17.916978236531623</v>
      </c>
      <c r="H449" s="2">
        <v>19.277283101894827</v>
      </c>
    </row>
    <row r="450" spans="1:8" x14ac:dyDescent="0.2">
      <c r="A450" s="16">
        <f>DATE(2021,1,6)</f>
        <v>44202</v>
      </c>
      <c r="B450" s="2">
        <v>43.540250684339753</v>
      </c>
      <c r="C450" s="2">
        <v>29.592681010713374</v>
      </c>
      <c r="D450" s="2">
        <v>9.2704668363243083</v>
      </c>
      <c r="E450" s="2">
        <v>16.319451783999519</v>
      </c>
      <c r="F450" s="2">
        <v>17.894899135632556</v>
      </c>
      <c r="G450" s="2">
        <v>17.954908945493674</v>
      </c>
      <c r="H450" s="2">
        <v>19.318713081831685</v>
      </c>
    </row>
    <row r="451" spans="1:8" x14ac:dyDescent="0.2">
      <c r="A451" s="16">
        <f>DATE(2021,1,7)</f>
        <v>44203</v>
      </c>
      <c r="B451" s="2">
        <v>46.274936368439072</v>
      </c>
      <c r="C451" s="2">
        <v>33.168000313372481</v>
      </c>
      <c r="D451" s="2">
        <v>9.2829434976592804</v>
      </c>
      <c r="E451" s="2">
        <v>16.353242353775819</v>
      </c>
      <c r="F451" s="2">
        <v>17.932688782953797</v>
      </c>
      <c r="G451" s="2">
        <v>17.992851855740955</v>
      </c>
      <c r="H451" s="2">
        <v>19.360157452130199</v>
      </c>
    </row>
    <row r="452" spans="1:8" x14ac:dyDescent="0.2">
      <c r="A452" s="16">
        <f>DATE(2021,1,8)</f>
        <v>44204</v>
      </c>
      <c r="B452" s="2">
        <v>51.411583345339622</v>
      </c>
      <c r="C452" s="2">
        <v>36.095759242857149</v>
      </c>
      <c r="D452" s="2">
        <v>9.2954215835976406</v>
      </c>
      <c r="E452" s="2">
        <v>16.387042739645509</v>
      </c>
      <c r="F452" s="2">
        <v>17.970490543245553</v>
      </c>
      <c r="G452" s="2">
        <v>18.03080697119821</v>
      </c>
      <c r="H452" s="2">
        <v>19.401616217788664</v>
      </c>
    </row>
    <row r="453" spans="1:8" x14ac:dyDescent="0.2">
      <c r="A453" s="16">
        <f>DATE(2021,1,11)</f>
        <v>44207</v>
      </c>
      <c r="B453" s="2">
        <v>49.163692071267675</v>
      </c>
      <c r="C453" s="2">
        <v>34.113786867515209</v>
      </c>
      <c r="D453" s="2">
        <v>9.3079010943020624</v>
      </c>
      <c r="E453" s="2">
        <v>16.420852944460187</v>
      </c>
      <c r="F453" s="2">
        <v>18.008304420390562</v>
      </c>
      <c r="G453" s="2">
        <v>18.068774295791613</v>
      </c>
      <c r="H453" s="2">
        <v>19.443089383807255</v>
      </c>
    </row>
    <row r="454" spans="1:8" x14ac:dyDescent="0.2">
      <c r="A454" s="16">
        <f>DATE(2021,1,12)</f>
        <v>44208</v>
      </c>
      <c r="B454" s="2">
        <v>49.906374681842514</v>
      </c>
      <c r="C454" s="2">
        <v>34.92210299074894</v>
      </c>
      <c r="D454" s="2">
        <v>9.3203820299352369</v>
      </c>
      <c r="E454" s="2">
        <v>16.454672971072238</v>
      </c>
      <c r="F454" s="2">
        <v>18.0461304182727</v>
      </c>
      <c r="G454" s="2">
        <v>18.106753833448487</v>
      </c>
      <c r="H454" s="2">
        <v>19.484576955187816</v>
      </c>
    </row>
    <row r="455" spans="1:8" x14ac:dyDescent="0.2">
      <c r="A455" s="16">
        <f>DATE(2021,1,13)</f>
        <v>44209</v>
      </c>
      <c r="B455" s="2">
        <v>48.626537962829872</v>
      </c>
      <c r="C455" s="2">
        <v>32.67526555056719</v>
      </c>
      <c r="D455" s="2">
        <v>9.3328643906598554</v>
      </c>
      <c r="E455" s="2">
        <v>16.488502822334851</v>
      </c>
      <c r="F455" s="2">
        <v>18.083968540777096</v>
      </c>
      <c r="G455" s="2">
        <v>18.144745588097422</v>
      </c>
      <c r="H455" s="2">
        <v>19.526078936933878</v>
      </c>
    </row>
    <row r="456" spans="1:8" x14ac:dyDescent="0.2">
      <c r="A456" s="16">
        <f>DATE(2021,1,14)</f>
        <v>44210</v>
      </c>
      <c r="B456" s="2">
        <v>51.486752149066263</v>
      </c>
      <c r="C456" s="2">
        <v>34.359033506921378</v>
      </c>
      <c r="D456" s="2">
        <v>9.3453481766386357</v>
      </c>
      <c r="E456" s="2">
        <v>16.522342501102116</v>
      </c>
      <c r="F456" s="2">
        <v>18.121818791790201</v>
      </c>
      <c r="G456" s="2">
        <v>18.182749563668366</v>
      </c>
      <c r="H456" s="2">
        <v>19.567595334050857</v>
      </c>
    </row>
    <row r="457" spans="1:8" x14ac:dyDescent="0.2">
      <c r="A457" s="16">
        <f>DATE(2021,1,15)</f>
        <v>44211</v>
      </c>
      <c r="B457" s="2">
        <v>48.524423954281652</v>
      </c>
      <c r="C457" s="2">
        <v>30.95141202610565</v>
      </c>
      <c r="D457" s="2">
        <v>9.3578333880343099</v>
      </c>
      <c r="E457" s="2">
        <v>16.556192010228887</v>
      </c>
      <c r="F457" s="2">
        <v>18.159681175199594</v>
      </c>
      <c r="G457" s="2">
        <v>18.220765764092416</v>
      </c>
      <c r="H457" s="2">
        <v>19.609126151545752</v>
      </c>
    </row>
    <row r="458" spans="1:8" x14ac:dyDescent="0.2">
      <c r="A458" s="16">
        <f>DATE(2021,1,18)</f>
        <v>44214</v>
      </c>
      <c r="B458" s="2">
        <v>48.569143735293018</v>
      </c>
      <c r="C458" s="2">
        <v>31.922899479235792</v>
      </c>
      <c r="D458" s="2">
        <v>9.3703200250096366</v>
      </c>
      <c r="E458" s="2">
        <v>16.590051352570811</v>
      </c>
      <c r="F458" s="2">
        <v>18.19755569489412</v>
      </c>
      <c r="G458" s="2">
        <v>18.258794193301942</v>
      </c>
      <c r="H458" s="2">
        <v>19.650671394427356</v>
      </c>
    </row>
    <row r="459" spans="1:8" x14ac:dyDescent="0.2">
      <c r="A459" s="16">
        <f>DATE(2021,1,19)</f>
        <v>44215</v>
      </c>
      <c r="B459" s="2">
        <v>48.22537962829594</v>
      </c>
      <c r="C459" s="2">
        <v>31.26433842491134</v>
      </c>
      <c r="D459" s="2">
        <v>9.3828080877273798</v>
      </c>
      <c r="E459" s="2">
        <v>16.623920530984449</v>
      </c>
      <c r="F459" s="2">
        <v>18.235442354763929</v>
      </c>
      <c r="G459" s="2">
        <v>18.296834855230635</v>
      </c>
      <c r="H459" s="2">
        <v>19.692231067706214</v>
      </c>
    </row>
    <row r="460" spans="1:8" x14ac:dyDescent="0.2">
      <c r="A460" s="16">
        <f>DATE(2021,1,20)</f>
        <v>44216</v>
      </c>
      <c r="B460" s="2">
        <v>46.809696969697278</v>
      </c>
      <c r="C460" s="2">
        <v>30.187131270442613</v>
      </c>
      <c r="D460" s="2">
        <v>9.3952975763503588</v>
      </c>
      <c r="E460" s="2">
        <v>16.65779954832718</v>
      </c>
      <c r="F460" s="2">
        <v>18.273341158700429</v>
      </c>
      <c r="G460" s="2">
        <v>18.334887753813444</v>
      </c>
      <c r="H460" s="2">
        <v>19.733805176394604</v>
      </c>
    </row>
    <row r="461" spans="1:8" x14ac:dyDescent="0.2">
      <c r="A461" s="16">
        <f>DATE(2021,1,21)</f>
        <v>44217</v>
      </c>
      <c r="B461" s="2">
        <v>45.092159631177388</v>
      </c>
      <c r="C461" s="2">
        <v>28.75365873297395</v>
      </c>
      <c r="D461" s="2">
        <v>9.4077884910413587</v>
      </c>
      <c r="E461" s="2">
        <v>16.691688407457161</v>
      </c>
      <c r="F461" s="2">
        <v>18.311252110596211</v>
      </c>
      <c r="G461" s="2">
        <v>18.37295289298655</v>
      </c>
      <c r="H461" s="2">
        <v>19.77539372550654</v>
      </c>
    </row>
    <row r="462" spans="1:8" x14ac:dyDescent="0.2">
      <c r="A462" s="16">
        <f>DATE(2021,1,22)</f>
        <v>44218</v>
      </c>
      <c r="B462" s="2">
        <v>44.279385295106692</v>
      </c>
      <c r="C462" s="2">
        <v>27.721596807082193</v>
      </c>
      <c r="D462" s="2">
        <v>9.4202808319632236</v>
      </c>
      <c r="E462" s="2">
        <v>16.725587111233441</v>
      </c>
      <c r="F462" s="2">
        <v>18.349175214345138</v>
      </c>
      <c r="G462" s="2">
        <v>18.411030276687445</v>
      </c>
      <c r="H462" s="2">
        <v>19.816996720057809</v>
      </c>
    </row>
    <row r="463" spans="1:8" x14ac:dyDescent="0.2">
      <c r="A463" s="16">
        <f>DATE(2021,1,25)</f>
        <v>44221</v>
      </c>
      <c r="B463" s="2">
        <v>44.267851894540009</v>
      </c>
      <c r="C463" s="2">
        <v>27.721596807082193</v>
      </c>
      <c r="D463" s="2">
        <v>9.4327745992788046</v>
      </c>
      <c r="E463" s="2">
        <v>16.759495662515842</v>
      </c>
      <c r="F463" s="2">
        <v>18.387110473842338</v>
      </c>
      <c r="G463" s="2">
        <v>18.449119908854851</v>
      </c>
      <c r="H463" s="2">
        <v>19.858614165065891</v>
      </c>
    </row>
    <row r="464" spans="1:8" x14ac:dyDescent="0.2">
      <c r="A464" s="16">
        <f>DATE(2021,1,26)</f>
        <v>44222</v>
      </c>
      <c r="B464" s="2">
        <v>43.373027901839635</v>
      </c>
      <c r="C464" s="2">
        <v>26.724430216945152</v>
      </c>
      <c r="D464" s="2">
        <v>9.4452697931509686</v>
      </c>
      <c r="E464" s="2">
        <v>16.793414064165102</v>
      </c>
      <c r="F464" s="2">
        <v>18.425057892984189</v>
      </c>
      <c r="G464" s="2">
        <v>18.487221793428787</v>
      </c>
      <c r="H464" s="2">
        <v>19.900246065550075</v>
      </c>
    </row>
    <row r="465" spans="1:8" x14ac:dyDescent="0.2">
      <c r="A465" s="16">
        <f>DATE(2021,1,27)</f>
        <v>44223</v>
      </c>
      <c r="B465" s="2">
        <v>41.874872976996897</v>
      </c>
      <c r="C465" s="2">
        <v>26.091417727744528</v>
      </c>
      <c r="D465" s="2">
        <v>9.4577664137426076</v>
      </c>
      <c r="E465" s="2">
        <v>16.827342319042636</v>
      </c>
      <c r="F465" s="2">
        <v>18.463017475668231</v>
      </c>
      <c r="G465" s="2">
        <v>18.525335934350462</v>
      </c>
      <c r="H465" s="2">
        <v>19.941892426531282</v>
      </c>
    </row>
    <row r="466" spans="1:8" x14ac:dyDescent="0.2">
      <c r="A466" s="16">
        <f>DATE(2021,1,28)</f>
        <v>44224</v>
      </c>
      <c r="B466" s="2">
        <v>46.274655909331351</v>
      </c>
      <c r="C466" s="2">
        <v>29.356748498967367</v>
      </c>
      <c r="D466" s="2">
        <v>9.4702644612166154</v>
      </c>
      <c r="E466" s="2">
        <v>16.861280430010872</v>
      </c>
      <c r="F466" s="2">
        <v>18.500989225793418</v>
      </c>
      <c r="G466" s="2">
        <v>18.563462335562473</v>
      </c>
      <c r="H466" s="2">
        <v>19.983553253032294</v>
      </c>
    </row>
    <row r="467" spans="1:8" x14ac:dyDescent="0.2">
      <c r="A467" s="16">
        <f>DATE(2021,1,29)</f>
        <v>44225</v>
      </c>
      <c r="B467" s="2">
        <v>42.182859338232092</v>
      </c>
      <c r="C467" s="2">
        <v>25.20488904654232</v>
      </c>
      <c r="D467" s="2">
        <v>9.4827639357359264</v>
      </c>
      <c r="E467" s="2">
        <v>16.895228399932961</v>
      </c>
      <c r="F467" s="2">
        <v>18.538973147259806</v>
      </c>
      <c r="G467" s="2">
        <v>18.601601001008628</v>
      </c>
      <c r="H467" s="2">
        <v>20.025228550077578</v>
      </c>
    </row>
    <row r="468" spans="1:8" x14ac:dyDescent="0.2">
      <c r="A468" s="16">
        <f>DATE(2021,2,1)</f>
        <v>44228</v>
      </c>
      <c r="B468" s="2">
        <v>44.364080103731759</v>
      </c>
      <c r="C468" s="2">
        <v>27.870753421527361</v>
      </c>
      <c r="D468" s="2">
        <v>9.4952648374634574</v>
      </c>
      <c r="E468" s="2">
        <v>16.966478538433005</v>
      </c>
      <c r="F468" s="2">
        <v>18.614787079312034</v>
      </c>
      <c r="G468" s="2">
        <v>18.677589793304449</v>
      </c>
      <c r="H468" s="2">
        <v>20.105211348533469</v>
      </c>
    </row>
    <row r="469" spans="1:8" x14ac:dyDescent="0.2">
      <c r="A469" s="16">
        <f>DATE(2021,2,2)</f>
        <v>44229</v>
      </c>
      <c r="B469" s="2">
        <v>45.5640532103927</v>
      </c>
      <c r="C469" s="2">
        <v>28.65009346770626</v>
      </c>
      <c r="D469" s="2">
        <v>9.5077671665621875</v>
      </c>
      <c r="E469" s="2">
        <v>17.037772105414305</v>
      </c>
      <c r="F469" s="2">
        <v>18.690649499655844</v>
      </c>
      <c r="G469" s="2">
        <v>18.753627272097816</v>
      </c>
      <c r="H469" s="2">
        <v>20.185247446184238</v>
      </c>
    </row>
    <row r="470" spans="1:8" x14ac:dyDescent="0.2">
      <c r="A470" s="16">
        <f>DATE(2021,2,3)</f>
        <v>44230</v>
      </c>
      <c r="B470" s="2">
        <v>47.716995629832759</v>
      </c>
      <c r="C470" s="2">
        <v>30.272351186136689</v>
      </c>
      <c r="D470" s="2">
        <v>9.5202709231950955</v>
      </c>
      <c r="E470" s="2">
        <v>17.109109127347466</v>
      </c>
      <c r="F470" s="2">
        <v>18.766560439302872</v>
      </c>
      <c r="G470" s="2">
        <v>18.829713468582465</v>
      </c>
      <c r="H470" s="2">
        <v>20.265336878547615</v>
      </c>
    </row>
    <row r="471" spans="1:8" x14ac:dyDescent="0.2">
      <c r="A471" s="16">
        <f>DATE(2021,2,4)</f>
        <v>44231</v>
      </c>
      <c r="B471" s="2">
        <v>47.295650002401572</v>
      </c>
      <c r="C471" s="2">
        <v>29.767582048106991</v>
      </c>
      <c r="D471" s="2">
        <v>9.5327761075251871</v>
      </c>
      <c r="E471" s="2">
        <v>17.180489630719187</v>
      </c>
      <c r="F471" s="2">
        <v>18.842519929284585</v>
      </c>
      <c r="G471" s="2">
        <v>18.905848413972116</v>
      </c>
      <c r="H471" s="2">
        <v>20.345479681164914</v>
      </c>
    </row>
    <row r="472" spans="1:8" x14ac:dyDescent="0.2">
      <c r="A472" s="16">
        <f>DATE(2021,2,5)</f>
        <v>44232</v>
      </c>
      <c r="B472" s="2">
        <v>48.311100225712323</v>
      </c>
      <c r="C472" s="2">
        <v>30.833309757854391</v>
      </c>
      <c r="D472" s="2">
        <v>9.5452827197154644</v>
      </c>
      <c r="E472" s="2">
        <v>17.251913642032356</v>
      </c>
      <c r="F472" s="2">
        <v>18.918528000652323</v>
      </c>
      <c r="G472" s="2">
        <v>18.982032139500514</v>
      </c>
      <c r="H472" s="2">
        <v>20.425675889601202</v>
      </c>
    </row>
    <row r="473" spans="1:8" x14ac:dyDescent="0.2">
      <c r="A473" s="16">
        <f>DATE(2021,2,8)</f>
        <v>44235</v>
      </c>
      <c r="B473" s="2">
        <v>48.484333669500444</v>
      </c>
      <c r="C473" s="2">
        <v>30.241492697767391</v>
      </c>
      <c r="D473" s="2">
        <v>9.5577907599289755</v>
      </c>
      <c r="E473" s="2">
        <v>17.323381187805985</v>
      </c>
      <c r="F473" s="2">
        <v>18.994584684477257</v>
      </c>
      <c r="G473" s="2">
        <v>19.058264676421398</v>
      </c>
      <c r="H473" s="2">
        <v>20.505925539445212</v>
      </c>
    </row>
    <row r="474" spans="1:8" x14ac:dyDescent="0.2">
      <c r="A474" s="16">
        <f>DATE(2021,2,9)</f>
        <v>44236</v>
      </c>
      <c r="B474" s="2">
        <v>48.058193343898957</v>
      </c>
      <c r="C474" s="2">
        <v>29.99695332272794</v>
      </c>
      <c r="D474" s="2">
        <v>9.5703002283287653</v>
      </c>
      <c r="E474" s="2">
        <v>17.394892294575246</v>
      </c>
      <c r="F474" s="2">
        <v>19.070690011850424</v>
      </c>
      <c r="G474" s="2">
        <v>19.134546056008528</v>
      </c>
      <c r="H474" s="2">
        <v>20.586228666309413</v>
      </c>
    </row>
    <row r="475" spans="1:8" x14ac:dyDescent="0.2">
      <c r="A475" s="16">
        <f>DATE(2021,2,10)</f>
        <v>44237</v>
      </c>
      <c r="B475" s="2">
        <v>46.611831148249919</v>
      </c>
      <c r="C475" s="2">
        <v>28.869367183368567</v>
      </c>
      <c r="D475" s="2">
        <v>9.5828111250778836</v>
      </c>
      <c r="E475" s="2">
        <v>17.466446988891505</v>
      </c>
      <c r="F475" s="2">
        <v>19.146844013882781</v>
      </c>
      <c r="G475" s="2">
        <v>19.210876309555712</v>
      </c>
      <c r="H475" s="2">
        <v>20.666585305829987</v>
      </c>
    </row>
    <row r="476" spans="1:8" x14ac:dyDescent="0.2">
      <c r="A476" s="16">
        <f>DATE(2021,2,11)</f>
        <v>44238</v>
      </c>
      <c r="B476" s="2">
        <v>48.558009892907286</v>
      </c>
      <c r="C476" s="2">
        <v>29.810028791100173</v>
      </c>
      <c r="D476" s="2">
        <v>9.5953234503395102</v>
      </c>
      <c r="E476" s="2">
        <v>17.538045297322324</v>
      </c>
      <c r="F476" s="2">
        <v>19.223046721705185</v>
      </c>
      <c r="G476" s="2">
        <v>19.287255468376816</v>
      </c>
      <c r="H476" s="2">
        <v>20.746995493666898</v>
      </c>
    </row>
    <row r="477" spans="1:8" x14ac:dyDescent="0.2">
      <c r="A477" s="16">
        <f>DATE(2021,2,12)</f>
        <v>44239</v>
      </c>
      <c r="B477" s="2">
        <v>48.173838543918173</v>
      </c>
      <c r="C477" s="2">
        <v>29.950273874524711</v>
      </c>
      <c r="D477" s="2">
        <v>9.6078372042766471</v>
      </c>
      <c r="E477" s="2">
        <v>17.609687246451379</v>
      </c>
      <c r="F477" s="2">
        <v>19.299298166468315</v>
      </c>
      <c r="G477" s="2">
        <v>19.36368356380569</v>
      </c>
      <c r="H477" s="2">
        <v>20.827459265503755</v>
      </c>
    </row>
    <row r="478" spans="1:8" x14ac:dyDescent="0.2">
      <c r="A478" s="16">
        <f>DATE(2021,2,17)</f>
        <v>44244</v>
      </c>
      <c r="B478" s="2">
        <v>47.898629400182877</v>
      </c>
      <c r="C478" s="2">
        <v>30.959017838295356</v>
      </c>
      <c r="D478" s="2">
        <v>9.6203523870524776</v>
      </c>
      <c r="E478" s="2">
        <v>17.681372862878654</v>
      </c>
      <c r="F478" s="2">
        <v>19.375598379342907</v>
      </c>
      <c r="G478" s="2">
        <v>19.440160627196398</v>
      </c>
      <c r="H478" s="2">
        <v>20.907976657048135</v>
      </c>
    </row>
    <row r="479" spans="1:8" x14ac:dyDescent="0.2">
      <c r="A479" s="16">
        <f>DATE(2021,2,18)</f>
        <v>44245</v>
      </c>
      <c r="B479" s="2">
        <v>46.387473466839936</v>
      </c>
      <c r="C479" s="2">
        <v>29.700283123366432</v>
      </c>
      <c r="D479" s="2">
        <v>9.6328689988301353</v>
      </c>
      <c r="E479" s="2">
        <v>17.753102173220302</v>
      </c>
      <c r="F479" s="2">
        <v>19.451947391519543</v>
      </c>
      <c r="G479" s="2">
        <v>19.516686689923013</v>
      </c>
      <c r="H479" s="2">
        <v>20.988547704031269</v>
      </c>
    </row>
    <row r="480" spans="1:8" x14ac:dyDescent="0.2">
      <c r="A480" s="16">
        <f>DATE(2021,2,19)</f>
        <v>44246</v>
      </c>
      <c r="B480" s="2">
        <v>46.870988810450356</v>
      </c>
      <c r="C480" s="2">
        <v>28.864144308045113</v>
      </c>
      <c r="D480" s="2">
        <v>9.6453870397727783</v>
      </c>
      <c r="E480" s="2">
        <v>17.824875204108672</v>
      </c>
      <c r="F480" s="2">
        <v>19.528345234208764</v>
      </c>
      <c r="G480" s="2">
        <v>19.593261783379699</v>
      </c>
      <c r="H480" s="2">
        <v>21.069172442208249</v>
      </c>
    </row>
    <row r="481" spans="1:8" x14ac:dyDescent="0.2">
      <c r="A481" s="16">
        <f>DATE(2021,2,22)</f>
        <v>44249</v>
      </c>
      <c r="B481" s="2">
        <v>43.303218556404353</v>
      </c>
      <c r="C481" s="2">
        <v>22.593614599677412</v>
      </c>
      <c r="D481" s="2">
        <v>9.6579065100436114</v>
      </c>
      <c r="E481" s="2">
        <v>17.896691982192394</v>
      </c>
      <c r="F481" s="2">
        <v>19.604791938641107</v>
      </c>
      <c r="G481" s="2">
        <v>19.66988593898078</v>
      </c>
      <c r="H481" s="2">
        <v>21.149850907357969</v>
      </c>
    </row>
    <row r="482" spans="1:8" x14ac:dyDescent="0.2">
      <c r="A482" s="16">
        <f>DATE(2021,2,23)</f>
        <v>44250</v>
      </c>
      <c r="B482" s="2">
        <v>44.073240167123281</v>
      </c>
      <c r="C482" s="2">
        <v>25.378886961744531</v>
      </c>
      <c r="D482" s="2">
        <v>9.6704274098058374</v>
      </c>
      <c r="E482" s="2">
        <v>17.968552534136293</v>
      </c>
      <c r="F482" s="2">
        <v>19.68128753606706</v>
      </c>
      <c r="G482" s="2">
        <v>19.746559188160663</v>
      </c>
      <c r="H482" s="2">
        <v>21.230583135283212</v>
      </c>
    </row>
    <row r="483" spans="1:8" x14ac:dyDescent="0.2">
      <c r="A483" s="16">
        <f>DATE(2021,2,24)</f>
        <v>44251</v>
      </c>
      <c r="B483" s="2">
        <v>44.016233972050543</v>
      </c>
      <c r="C483" s="2">
        <v>25.857998724747855</v>
      </c>
      <c r="D483" s="2">
        <v>9.6829497392226571</v>
      </c>
      <c r="E483" s="2">
        <v>18.040456886621502</v>
      </c>
      <c r="F483" s="2">
        <v>19.757832057757074</v>
      </c>
      <c r="G483" s="2">
        <v>19.823281562373896</v>
      </c>
      <c r="H483" s="2">
        <v>21.311369161810557</v>
      </c>
    </row>
    <row r="484" spans="1:8" x14ac:dyDescent="0.2">
      <c r="A484" s="16">
        <f>DATE(2021,2,25)</f>
        <v>44252</v>
      </c>
      <c r="B484" s="2">
        <v>40.47928732651436</v>
      </c>
      <c r="C484" s="2">
        <v>22.146035946439333</v>
      </c>
      <c r="D484" s="2">
        <v>9.6954734984573196</v>
      </c>
      <c r="E484" s="2">
        <v>18.112405066345371</v>
      </c>
      <c r="F484" s="2">
        <v>19.834425535001653</v>
      </c>
      <c r="G484" s="2">
        <v>19.900053093095217</v>
      </c>
      <c r="H484" s="2">
        <v>21.39220902279051</v>
      </c>
    </row>
    <row r="485" spans="1:8" x14ac:dyDescent="0.2">
      <c r="A485" s="16">
        <f>DATE(2021,2,26)</f>
        <v>44253</v>
      </c>
      <c r="B485" s="2">
        <v>37.671238534313417</v>
      </c>
      <c r="C485" s="2">
        <v>19.729161271508922</v>
      </c>
      <c r="D485" s="2">
        <v>9.7079986876730917</v>
      </c>
      <c r="E485" s="2">
        <v>18.184397100021531</v>
      </c>
      <c r="F485" s="2">
        <v>19.911067999111264</v>
      </c>
      <c r="G485" s="2">
        <v>19.976873811819519</v>
      </c>
      <c r="H485" s="2">
        <v>21.47310275409744</v>
      </c>
    </row>
    <row r="486" spans="1:8" x14ac:dyDescent="0.2">
      <c r="A486" s="16">
        <f>DATE(2021,3,1)</f>
        <v>44256</v>
      </c>
      <c r="B486" s="2">
        <v>38.056408778754644</v>
      </c>
      <c r="C486" s="2">
        <v>20.055221025555038</v>
      </c>
      <c r="D486" s="2">
        <v>9.7205253070332454</v>
      </c>
      <c r="E486" s="2">
        <v>18.246809277737853</v>
      </c>
      <c r="F486" s="2">
        <v>19.977994849014724</v>
      </c>
      <c r="G486" s="2">
        <v>20.043973747844682</v>
      </c>
      <c r="H486" s="2">
        <v>21.544158294101191</v>
      </c>
    </row>
    <row r="487" spans="1:8" x14ac:dyDescent="0.2">
      <c r="A487" s="16">
        <f>DATE(2021,3,2)</f>
        <v>44257</v>
      </c>
      <c r="B487" s="2">
        <v>38.637356768957787</v>
      </c>
      <c r="C487" s="2">
        <v>21.366347708572221</v>
      </c>
      <c r="D487" s="2">
        <v>9.7330533567010704</v>
      </c>
      <c r="E487" s="2">
        <v>18.309254414795873</v>
      </c>
      <c r="F487" s="2">
        <v>20.044959053295177</v>
      </c>
      <c r="G487" s="2">
        <v>20.111111211113819</v>
      </c>
      <c r="H487" s="2">
        <v>21.615255397954456</v>
      </c>
    </row>
    <row r="488" spans="1:8" x14ac:dyDescent="0.2">
      <c r="A488" s="16">
        <f>DATE(2021,3,3)</f>
        <v>44258</v>
      </c>
      <c r="B488" s="2">
        <v>38.035614464774902</v>
      </c>
      <c r="C488" s="2">
        <v>20.979147670271114</v>
      </c>
      <c r="D488" s="2">
        <v>9.7455828368398834</v>
      </c>
      <c r="E488" s="2">
        <v>18.371732528601136</v>
      </c>
      <c r="F488" s="2">
        <v>20.111960632801473</v>
      </c>
      <c r="G488" s="2">
        <v>20.178286222614926</v>
      </c>
      <c r="H488" s="2">
        <v>21.686394089969998</v>
      </c>
    </row>
    <row r="489" spans="1:8" x14ac:dyDescent="0.2">
      <c r="A489" s="16">
        <f>DATE(2021,3,4)</f>
        <v>44259</v>
      </c>
      <c r="B489" s="2">
        <v>39.793845267252934</v>
      </c>
      <c r="C489" s="2">
        <v>22.618064184785268</v>
      </c>
      <c r="D489" s="2">
        <v>9.7581137476130184</v>
      </c>
      <c r="E489" s="2">
        <v>18.434243636568382</v>
      </c>
      <c r="F489" s="2">
        <v>20.178999608394133</v>
      </c>
      <c r="G489" s="2">
        <v>20.245498803347783</v>
      </c>
      <c r="H489" s="2">
        <v>21.75757439447472</v>
      </c>
    </row>
    <row r="490" spans="1:8" x14ac:dyDescent="0.2">
      <c r="A490" s="16">
        <f>DATE(2021,3,5)</f>
        <v>44260</v>
      </c>
      <c r="B490" s="2">
        <v>41.913914421553478</v>
      </c>
      <c r="C490" s="2">
        <v>25.351434223325729</v>
      </c>
      <c r="D490" s="2">
        <v>9.7706460891838312</v>
      </c>
      <c r="E490" s="2">
        <v>18.496787756121559</v>
      </c>
      <c r="F490" s="2">
        <v>20.246076000945322</v>
      </c>
      <c r="G490" s="2">
        <v>20.312748974323846</v>
      </c>
      <c r="H490" s="2">
        <v>21.82879633580983</v>
      </c>
    </row>
    <row r="491" spans="1:8" x14ac:dyDescent="0.2">
      <c r="A491" s="16">
        <f>DATE(2021,3,8)</f>
        <v>44263</v>
      </c>
      <c r="B491" s="2">
        <v>35.935087163233327</v>
      </c>
      <c r="C491" s="2">
        <v>20.356352430921977</v>
      </c>
      <c r="D491" s="2">
        <v>9.7831798617156842</v>
      </c>
      <c r="E491" s="2">
        <v>18.559364904693787</v>
      </c>
      <c r="F491" s="2">
        <v>20.313189831338828</v>
      </c>
      <c r="G491" s="2">
        <v>20.380036756566366</v>
      </c>
      <c r="H491" s="2">
        <v>21.900059938330706</v>
      </c>
    </row>
    <row r="492" spans="1:8" x14ac:dyDescent="0.2">
      <c r="A492" s="16">
        <f>DATE(2021,3,9)</f>
        <v>44264</v>
      </c>
      <c r="B492" s="2">
        <v>36.452284493108934</v>
      </c>
      <c r="C492" s="2">
        <v>21.1387391543729</v>
      </c>
      <c r="D492" s="2">
        <v>9.7957150653719793</v>
      </c>
      <c r="E492" s="2">
        <v>18.621975099727429</v>
      </c>
      <c r="F492" s="2">
        <v>20.380341120470113</v>
      </c>
      <c r="G492" s="2">
        <v>20.44736217111036</v>
      </c>
      <c r="H492" s="2">
        <v>21.971365226407038</v>
      </c>
    </row>
    <row r="493" spans="1:8" x14ac:dyDescent="0.2">
      <c r="A493" s="16">
        <f>DATE(2021,3,10)</f>
        <v>44265</v>
      </c>
      <c r="B493" s="2">
        <v>37.262713345819876</v>
      </c>
      <c r="C493" s="2">
        <v>22.71198889268511</v>
      </c>
      <c r="D493" s="2">
        <v>9.8082517003161165</v>
      </c>
      <c r="E493" s="2">
        <v>18.684618358674033</v>
      </c>
      <c r="F493" s="2">
        <v>20.447529889246297</v>
      </c>
      <c r="G493" s="2">
        <v>20.514725239002573</v>
      </c>
      <c r="H493" s="2">
        <v>22.042712224422711</v>
      </c>
    </row>
    <row r="494" spans="1:8" x14ac:dyDescent="0.2">
      <c r="A494" s="16">
        <f>DATE(2021,3,11)</f>
        <v>44266</v>
      </c>
      <c r="B494" s="2">
        <v>40.069342553907084</v>
      </c>
      <c r="C494" s="2">
        <v>25.113717229177546</v>
      </c>
      <c r="D494" s="2">
        <v>9.820789766711524</v>
      </c>
      <c r="E494" s="2">
        <v>18.747294698994367</v>
      </c>
      <c r="F494" s="2">
        <v>20.514756158586177</v>
      </c>
      <c r="G494" s="2">
        <v>20.582125981301559</v>
      </c>
      <c r="H494" s="2">
        <v>22.114100956775928</v>
      </c>
    </row>
    <row r="495" spans="1:8" x14ac:dyDescent="0.2">
      <c r="A495" s="16">
        <f>DATE(2021,3,12)</f>
        <v>44267</v>
      </c>
      <c r="B495" s="2">
        <v>39.648073764587593</v>
      </c>
      <c r="C495" s="2">
        <v>24.217820015363923</v>
      </c>
      <c r="D495" s="2">
        <v>9.8333292647216464</v>
      </c>
      <c r="E495" s="2">
        <v>18.810004138158433</v>
      </c>
      <c r="F495" s="2">
        <v>20.582019949420214</v>
      </c>
      <c r="G495" s="2">
        <v>20.649564419077613</v>
      </c>
      <c r="H495" s="2">
        <v>22.185531447879136</v>
      </c>
    </row>
    <row r="496" spans="1:8" x14ac:dyDescent="0.2">
      <c r="A496" s="16">
        <f>DATE(2021,3,15)</f>
        <v>44270</v>
      </c>
      <c r="B496" s="2">
        <v>40.744169428036649</v>
      </c>
      <c r="C496" s="2">
        <v>24.9689782967768</v>
      </c>
      <c r="D496" s="2">
        <v>9.8458701945099545</v>
      </c>
      <c r="E496" s="2">
        <v>18.87274669364545</v>
      </c>
      <c r="F496" s="2">
        <v>20.649321282690568</v>
      </c>
      <c r="G496" s="2">
        <v>20.717040573412838</v>
      </c>
      <c r="H496" s="2">
        <v>22.257003722159041</v>
      </c>
    </row>
    <row r="497" spans="1:8" x14ac:dyDescent="0.2">
      <c r="A497" s="16">
        <f>DATE(2021,3,16)</f>
        <v>44271</v>
      </c>
      <c r="B497" s="2">
        <v>40.198455553955114</v>
      </c>
      <c r="C497" s="2">
        <v>24.063723431342002</v>
      </c>
      <c r="D497" s="2">
        <v>9.8584125562399159</v>
      </c>
      <c r="E497" s="2">
        <v>18.935522382943869</v>
      </c>
      <c r="F497" s="2">
        <v>20.716660179351052</v>
      </c>
      <c r="G497" s="2">
        <v>20.784554465401129</v>
      </c>
      <c r="H497" s="2">
        <v>22.328517804056691</v>
      </c>
    </row>
    <row r="498" spans="1:8" x14ac:dyDescent="0.2">
      <c r="A498" s="16">
        <f>DATE(2021,3,17)</f>
        <v>44272</v>
      </c>
      <c r="B498" s="2">
        <v>43.172271046439391</v>
      </c>
      <c r="C498" s="2">
        <v>26.817332111760784</v>
      </c>
      <c r="D498" s="2">
        <v>9.8709563500750654</v>
      </c>
      <c r="E498" s="2">
        <v>18.998331223551368</v>
      </c>
      <c r="F498" s="2">
        <v>20.784036660367232</v>
      </c>
      <c r="G498" s="2">
        <v>20.85210611614816</v>
      </c>
      <c r="H498" s="2">
        <v>22.400073718027372</v>
      </c>
    </row>
    <row r="499" spans="1:8" x14ac:dyDescent="0.2">
      <c r="A499" s="16">
        <f>DATE(2021,3,18)</f>
        <v>44273</v>
      </c>
      <c r="B499" s="2">
        <v>40.856445276857677</v>
      </c>
      <c r="C499" s="2">
        <v>24.952319500693076</v>
      </c>
      <c r="D499" s="2">
        <v>9.8835015761788547</v>
      </c>
      <c r="E499" s="2">
        <v>19.061173232974848</v>
      </c>
      <c r="F499" s="2">
        <v>20.851450746716282</v>
      </c>
      <c r="G499" s="2">
        <v>20.919695546771401</v>
      </c>
      <c r="H499" s="2">
        <v>22.471671488540679</v>
      </c>
    </row>
    <row r="500" spans="1:8" x14ac:dyDescent="0.2">
      <c r="A500" s="16">
        <f>DATE(2021,3,19)</f>
        <v>44274</v>
      </c>
      <c r="B500" s="2">
        <v>42.415012246074397</v>
      </c>
      <c r="C500" s="2">
        <v>26.460587965189511</v>
      </c>
      <c r="D500" s="2">
        <v>9.8992462576608542</v>
      </c>
      <c r="E500" s="2">
        <v>19.124048428730521</v>
      </c>
      <c r="F500" s="2">
        <v>20.918902459387233</v>
      </c>
      <c r="G500" s="2">
        <v>20.987322778400188</v>
      </c>
      <c r="H500" s="2">
        <v>22.543311140080615</v>
      </c>
    </row>
    <row r="501" spans="1:8" x14ac:dyDescent="0.2">
      <c r="A501" s="16">
        <f>DATE(2021,3,22)</f>
        <v>44277</v>
      </c>
      <c r="B501" s="2">
        <v>41.026509148538025</v>
      </c>
      <c r="C501" s="2">
        <v>25.10838554395156</v>
      </c>
      <c r="D501" s="2">
        <v>9.9149931951229906</v>
      </c>
      <c r="E501" s="2">
        <v>19.186956828343792</v>
      </c>
      <c r="F501" s="2">
        <v>20.986391819380689</v>
      </c>
      <c r="G501" s="2">
        <v>21.05498783217563</v>
      </c>
      <c r="H501" s="2">
        <v>22.614992697145397</v>
      </c>
    </row>
    <row r="502" spans="1:8" x14ac:dyDescent="0.2">
      <c r="A502" s="16">
        <f>DATE(2021,3,23)</f>
        <v>44278</v>
      </c>
      <c r="B502" s="2">
        <v>39.539192239351053</v>
      </c>
      <c r="C502" s="2">
        <v>23.240054230855424</v>
      </c>
      <c r="D502" s="2">
        <v>9.9307423888884916</v>
      </c>
      <c r="E502" s="2">
        <v>19.249898449349345</v>
      </c>
      <c r="F502" s="2">
        <v>21.053918847709038</v>
      </c>
      <c r="G502" s="2">
        <v>21.12269072925066</v>
      </c>
      <c r="H502" s="2">
        <v>22.686716184247626</v>
      </c>
    </row>
    <row r="503" spans="1:8" x14ac:dyDescent="0.2">
      <c r="A503" s="16">
        <f>DATE(2021,3,24)</f>
        <v>44279</v>
      </c>
      <c r="B503" s="2">
        <v>37.410611343226563</v>
      </c>
      <c r="C503" s="2">
        <v>21.936935956667526</v>
      </c>
      <c r="D503" s="2">
        <v>9.9464938392806346</v>
      </c>
      <c r="E503" s="2">
        <v>19.312873309291099</v>
      </c>
      <c r="F503" s="2">
        <v>21.121483565396382</v>
      </c>
      <c r="G503" s="2">
        <v>21.190431490790051</v>
      </c>
      <c r="H503" s="2">
        <v>22.758481625914207</v>
      </c>
    </row>
    <row r="504" spans="1:8" x14ac:dyDescent="0.2">
      <c r="A504" s="16">
        <f>DATE(2021,3,25)</f>
        <v>44280</v>
      </c>
      <c r="B504" s="2">
        <v>40.321363876483062</v>
      </c>
      <c r="C504" s="2">
        <v>23.77115536530745</v>
      </c>
      <c r="D504" s="2">
        <v>9.9622475466228266</v>
      </c>
      <c r="E504" s="2">
        <v>19.375881425722262</v>
      </c>
      <c r="F504" s="2">
        <v>21.18908599347855</v>
      </c>
      <c r="G504" s="2">
        <v>21.258210137970423</v>
      </c>
      <c r="H504" s="2">
        <v>22.830289046686403</v>
      </c>
    </row>
    <row r="505" spans="1:8" x14ac:dyDescent="0.2">
      <c r="A505" s="16">
        <f>DATE(2021,3,26)</f>
        <v>44281</v>
      </c>
      <c r="B505" s="2">
        <v>40.685897325073547</v>
      </c>
      <c r="C505" s="2">
        <v>24.892680793093589</v>
      </c>
      <c r="D505" s="2">
        <v>9.9780035112383878</v>
      </c>
      <c r="E505" s="2">
        <v>19.438922816205316</v>
      </c>
      <c r="F505" s="2">
        <v>21.256726153003157</v>
      </c>
      <c r="G505" s="2">
        <v>21.326026691980228</v>
      </c>
      <c r="H505" s="2">
        <v>22.902138471119883</v>
      </c>
    </row>
    <row r="506" spans="1:8" x14ac:dyDescent="0.2">
      <c r="A506" s="16">
        <f>DATE(2021,3,29)</f>
        <v>44284</v>
      </c>
      <c r="B506" s="2">
        <v>40.868614512798658</v>
      </c>
      <c r="C506" s="2">
        <v>25.586996781403059</v>
      </c>
      <c r="D506" s="2">
        <v>9.9937617334507678</v>
      </c>
      <c r="E506" s="2">
        <v>19.501997498311987</v>
      </c>
      <c r="F506" s="2">
        <v>21.324404065029491</v>
      </c>
      <c r="G506" s="2">
        <v>21.393881174019725</v>
      </c>
      <c r="H506" s="2">
        <v>22.974029923784567</v>
      </c>
    </row>
    <row r="507" spans="1:8" x14ac:dyDescent="0.2">
      <c r="A507" s="16">
        <f>DATE(2021,3,30)</f>
        <v>44285</v>
      </c>
      <c r="B507" s="2">
        <v>43.216848676944089</v>
      </c>
      <c r="C507" s="2">
        <v>27.144012082251546</v>
      </c>
      <c r="D507" s="2">
        <v>10.009522213583445</v>
      </c>
      <c r="E507" s="2">
        <v>19.565105489623271</v>
      </c>
      <c r="F507" s="2">
        <v>21.392119750628623</v>
      </c>
      <c r="G507" s="2">
        <v>21.461773605301083</v>
      </c>
      <c r="H507" s="2">
        <v>23.045963429264837</v>
      </c>
    </row>
    <row r="508" spans="1:8" x14ac:dyDescent="0.2">
      <c r="A508" s="16">
        <f>DATE(2021,3,31)</f>
        <v>44286</v>
      </c>
      <c r="B508" s="2">
        <v>43.202996686356762</v>
      </c>
      <c r="C508" s="2">
        <v>26.909037097648159</v>
      </c>
      <c r="D508" s="2">
        <v>10.025284951959955</v>
      </c>
      <c r="E508" s="2">
        <v>19.628246807729521</v>
      </c>
      <c r="F508" s="2">
        <v>21.459873230883453</v>
      </c>
      <c r="G508" s="2">
        <v>21.529704007048345</v>
      </c>
      <c r="H508" s="2">
        <v>23.117939012159482</v>
      </c>
    </row>
    <row r="509" spans="1:8" x14ac:dyDescent="0.2">
      <c r="A509" s="16">
        <f>DATE(2021,4,1)</f>
        <v>44287</v>
      </c>
      <c r="B509" s="2">
        <v>42.012472746482587</v>
      </c>
      <c r="C509" s="2">
        <v>25.407014321559341</v>
      </c>
      <c r="D509" s="2">
        <v>10.041049948903868</v>
      </c>
      <c r="E509" s="2">
        <v>19.669558900822469</v>
      </c>
      <c r="F509" s="2">
        <v>21.505466553399245</v>
      </c>
      <c r="G509" s="2">
        <v>21.575461639525262</v>
      </c>
      <c r="H509" s="2">
        <v>23.167455092993695</v>
      </c>
    </row>
    <row r="510" spans="1:8" x14ac:dyDescent="0.2">
      <c r="A510" s="16">
        <f>DATE(2021,4,5)</f>
        <v>44291</v>
      </c>
      <c r="B510" s="2">
        <v>44.327800989291013</v>
      </c>
      <c r="C510" s="2">
        <v>27.87170006767974</v>
      </c>
      <c r="D510" s="2">
        <v>10.05681720473881</v>
      </c>
      <c r="E510" s="2">
        <v>19.710885260521184</v>
      </c>
      <c r="F510" s="2">
        <v>21.551076990629571</v>
      </c>
      <c r="G510" s="2">
        <v>21.621236500390474</v>
      </c>
      <c r="H510" s="2">
        <v>23.216991088409642</v>
      </c>
    </row>
    <row r="511" spans="1:8" x14ac:dyDescent="0.2">
      <c r="A511" s="16">
        <f>DATE(2021,4,6)</f>
        <v>44292</v>
      </c>
      <c r="B511" s="2">
        <v>44.78348172693687</v>
      </c>
      <c r="C511" s="2">
        <v>27.850405969746483</v>
      </c>
      <c r="D511" s="2">
        <v>10.072586719788458</v>
      </c>
      <c r="E511" s="2">
        <v>19.752225891752449</v>
      </c>
      <c r="F511" s="2">
        <v>21.596704548998915</v>
      </c>
      <c r="G511" s="2">
        <v>21.667028596130699</v>
      </c>
      <c r="H511" s="2">
        <v>23.266547006416658</v>
      </c>
    </row>
    <row r="512" spans="1:8" x14ac:dyDescent="0.2">
      <c r="A512" s="16">
        <f>DATE(2021,4,7)</f>
        <v>44293</v>
      </c>
      <c r="B512" s="2">
        <v>45.36369591317326</v>
      </c>
      <c r="C512" s="2">
        <v>27.98610279924354</v>
      </c>
      <c r="D512" s="2">
        <v>10.088358494376504</v>
      </c>
      <c r="E512" s="2">
        <v>19.793580799444754</v>
      </c>
      <c r="F512" s="2">
        <v>21.642349234934155</v>
      </c>
      <c r="G512" s="2">
        <v>21.712837933235129</v>
      </c>
      <c r="H512" s="2">
        <v>23.316122855027309</v>
      </c>
    </row>
    <row r="513" spans="1:8" x14ac:dyDescent="0.2">
      <c r="A513" s="16">
        <f>DATE(2021,4,8)</f>
        <v>44294</v>
      </c>
      <c r="B513" s="2">
        <v>45.771690918696017</v>
      </c>
      <c r="C513" s="2">
        <v>28.736510292328663</v>
      </c>
      <c r="D513" s="2">
        <v>10.104132528826693</v>
      </c>
      <c r="E513" s="2">
        <v>19.834949988528304</v>
      </c>
      <c r="F513" s="2">
        <v>21.688011054864621</v>
      </c>
      <c r="G513" s="2">
        <v>21.758664518195371</v>
      </c>
      <c r="H513" s="2">
        <v>23.36571864225736</v>
      </c>
    </row>
    <row r="514" spans="1:8" x14ac:dyDescent="0.2">
      <c r="A514" s="16">
        <f>DATE(2021,4,9)</f>
        <v>44295</v>
      </c>
      <c r="B514" s="2">
        <v>45.320288142919239</v>
      </c>
      <c r="C514" s="2">
        <v>28.036503546114709</v>
      </c>
      <c r="D514" s="2">
        <v>10.119908823462852</v>
      </c>
      <c r="E514" s="2">
        <v>19.876333463935001</v>
      </c>
      <c r="F514" s="2">
        <v>21.733690015222031</v>
      </c>
      <c r="G514" s="2">
        <v>21.804508357505469</v>
      </c>
      <c r="H514" s="2">
        <v>23.415334376125816</v>
      </c>
    </row>
    <row r="515" spans="1:8" x14ac:dyDescent="0.2">
      <c r="A515" s="16">
        <f>DATE(2021,4,12)</f>
        <v>44298</v>
      </c>
      <c r="B515" s="2">
        <v>46.107202612496167</v>
      </c>
      <c r="C515" s="2">
        <v>29.278938537638432</v>
      </c>
      <c r="D515" s="2">
        <v>10.135687378608838</v>
      </c>
      <c r="E515" s="2">
        <v>19.917731230598434</v>
      </c>
      <c r="F515" s="2">
        <v>21.779386122440503</v>
      </c>
      <c r="G515" s="2">
        <v>21.850369457661944</v>
      </c>
      <c r="H515" s="2">
        <v>23.464970064654889</v>
      </c>
    </row>
    <row r="516" spans="1:8" x14ac:dyDescent="0.2">
      <c r="A516" s="16">
        <f>DATE(2021,4,13)</f>
        <v>44299</v>
      </c>
      <c r="B516" s="2">
        <v>46.734858569851021</v>
      </c>
      <c r="C516" s="2">
        <v>29.807090923730769</v>
      </c>
      <c r="D516" s="2">
        <v>10.151468194588542</v>
      </c>
      <c r="E516" s="2">
        <v>19.959143293453916</v>
      </c>
      <c r="F516" s="2">
        <v>21.825099382956601</v>
      </c>
      <c r="G516" s="2">
        <v>21.896247825163751</v>
      </c>
      <c r="H516" s="2">
        <v>23.514625715870022</v>
      </c>
    </row>
    <row r="517" spans="1:8" x14ac:dyDescent="0.2">
      <c r="A517" s="16">
        <f>DATE(2021,4,14)</f>
        <v>44300</v>
      </c>
      <c r="B517" s="2">
        <v>47.096011141526553</v>
      </c>
      <c r="C517" s="2">
        <v>30.892524106833875</v>
      </c>
      <c r="D517" s="2">
        <v>10.167251271725886</v>
      </c>
      <c r="E517" s="2">
        <v>20.000569657438437</v>
      </c>
      <c r="F517" s="2">
        <v>21.870829803209269</v>
      </c>
      <c r="G517" s="2">
        <v>21.942143466512267</v>
      </c>
      <c r="H517" s="2">
        <v>23.564301337799897</v>
      </c>
    </row>
    <row r="518" spans="1:8" x14ac:dyDescent="0.2">
      <c r="A518" s="16">
        <f>DATE(2021,4,15)</f>
        <v>44301</v>
      </c>
      <c r="B518" s="2">
        <v>47.586645536186317</v>
      </c>
      <c r="C518" s="2">
        <v>31.33428143028436</v>
      </c>
      <c r="D518" s="2">
        <v>10.183036610344898</v>
      </c>
      <c r="E518" s="2">
        <v>20.042010327490711</v>
      </c>
      <c r="F518" s="2">
        <v>21.91657738963988</v>
      </c>
      <c r="G518" s="2">
        <v>21.98805638821133</v>
      </c>
      <c r="H518" s="2">
        <v>23.61399693847639</v>
      </c>
    </row>
    <row r="519" spans="1:8" x14ac:dyDescent="0.2">
      <c r="A519" s="16">
        <f>DATE(2021,4,16)</f>
        <v>44302</v>
      </c>
      <c r="B519" s="2">
        <v>48.269555779667094</v>
      </c>
      <c r="C519" s="2">
        <v>31.7839492336518</v>
      </c>
      <c r="D519" s="2">
        <v>10.198824210769587</v>
      </c>
      <c r="E519" s="2">
        <v>20.083465308551187</v>
      </c>
      <c r="F519" s="2">
        <v>21.962342148692283</v>
      </c>
      <c r="G519" s="2">
        <v>22.033986596767274</v>
      </c>
      <c r="H519" s="2">
        <v>23.663712525934688</v>
      </c>
    </row>
    <row r="520" spans="1:8" x14ac:dyDescent="0.2">
      <c r="A520" s="16">
        <f>DATE(2021,4,19)</f>
        <v>44305</v>
      </c>
      <c r="B520" s="2">
        <v>47.384474859530719</v>
      </c>
      <c r="C520" s="2">
        <v>31.587928194169045</v>
      </c>
      <c r="D520" s="2">
        <v>10.214614073324046</v>
      </c>
      <c r="E520" s="2">
        <v>20.124934605561972</v>
      </c>
      <c r="F520" s="2">
        <v>22.008124086812675</v>
      </c>
      <c r="G520" s="2">
        <v>22.079934098688824</v>
      </c>
      <c r="H520" s="2">
        <v>23.713448108213143</v>
      </c>
    </row>
    <row r="521" spans="1:8" x14ac:dyDescent="0.2">
      <c r="A521" s="16">
        <f>DATE(2021,4,20)</f>
        <v>44306</v>
      </c>
      <c r="B521" s="2">
        <v>47.152321951688435</v>
      </c>
      <c r="C521" s="2">
        <v>30.639334344539979</v>
      </c>
      <c r="D521" s="2">
        <v>10.230406198332398</v>
      </c>
      <c r="E521" s="2">
        <v>20.166418223466898</v>
      </c>
      <c r="F521" s="2">
        <v>22.053923210449678</v>
      </c>
      <c r="G521" s="2">
        <v>22.125898900487151</v>
      </c>
      <c r="H521" s="2">
        <v>23.76320369335334</v>
      </c>
    </row>
    <row r="522" spans="1:8" x14ac:dyDescent="0.2">
      <c r="A522" s="16">
        <f>DATE(2021,4,22)</f>
        <v>44308</v>
      </c>
      <c r="B522" s="2">
        <v>45.686923113864864</v>
      </c>
      <c r="C522" s="2">
        <v>29.887991086292718</v>
      </c>
      <c r="D522" s="2">
        <v>10.246200586118825</v>
      </c>
      <c r="E522" s="2">
        <v>20.207916167211494</v>
      </c>
      <c r="F522" s="2">
        <v>22.099739526054353</v>
      </c>
      <c r="G522" s="2">
        <v>22.171881008675928</v>
      </c>
      <c r="H522" s="2">
        <v>23.812979289400115</v>
      </c>
    </row>
    <row r="523" spans="1:8" x14ac:dyDescent="0.2">
      <c r="A523" s="16">
        <f>DATE(2021,4,23)</f>
        <v>44309</v>
      </c>
      <c r="B523" s="2">
        <v>47.243248331172659</v>
      </c>
      <c r="C523" s="2">
        <v>31.148640855506905</v>
      </c>
      <c r="D523" s="2">
        <v>10.261997237007559</v>
      </c>
      <c r="E523" s="2">
        <v>20.249428441743024</v>
      </c>
      <c r="F523" s="2">
        <v>22.145573040080201</v>
      </c>
      <c r="G523" s="2">
        <v>22.217880429771242</v>
      </c>
      <c r="H523" s="2">
        <v>23.86277490440154</v>
      </c>
    </row>
    <row r="524" spans="1:8" x14ac:dyDescent="0.2">
      <c r="A524" s="16">
        <f>DATE(2021,4,26)</f>
        <v>44312</v>
      </c>
      <c r="B524" s="2">
        <v>47.240413004850801</v>
      </c>
      <c r="C524" s="2">
        <v>31.218877647616882</v>
      </c>
      <c r="D524" s="2">
        <v>10.27779615132285</v>
      </c>
      <c r="E524" s="2">
        <v>20.290955052010439</v>
      </c>
      <c r="F524" s="2">
        <v>22.19142375898311</v>
      </c>
      <c r="G524" s="2">
        <v>22.263897170291646</v>
      </c>
      <c r="H524" s="2">
        <v>23.912590546408907</v>
      </c>
    </row>
    <row r="525" spans="1:8" x14ac:dyDescent="0.2">
      <c r="A525" s="16">
        <f>DATE(2021,4,27)</f>
        <v>44313</v>
      </c>
      <c r="B525" s="2">
        <v>46.6636469288771</v>
      </c>
      <c r="C525" s="2">
        <v>29.906369078837059</v>
      </c>
      <c r="D525" s="2">
        <v>10.293597329389037</v>
      </c>
      <c r="E525" s="2">
        <v>20.332496002964383</v>
      </c>
      <c r="F525" s="2">
        <v>22.237291689221394</v>
      </c>
      <c r="G525" s="2">
        <v>22.30993123675815</v>
      </c>
      <c r="H525" s="2">
        <v>23.962426223476776</v>
      </c>
    </row>
    <row r="526" spans="1:8" x14ac:dyDescent="0.2">
      <c r="A526" s="16">
        <f>DATE(2021,4,28)</f>
        <v>44314</v>
      </c>
      <c r="B526" s="2">
        <v>49.101261105508719</v>
      </c>
      <c r="C526" s="2">
        <v>31.717129072482564</v>
      </c>
      <c r="D526" s="2">
        <v>10.309400771530465</v>
      </c>
      <c r="E526" s="2">
        <v>20.374051299557252</v>
      </c>
      <c r="F526" s="2">
        <v>22.283176837255827</v>
      </c>
      <c r="G526" s="2">
        <v>22.355982635694204</v>
      </c>
      <c r="H526" s="2">
        <v>24.012281943662916</v>
      </c>
    </row>
    <row r="527" spans="1:8" x14ac:dyDescent="0.2">
      <c r="A527" s="16">
        <f>DATE(2021,4,29)</f>
        <v>44315</v>
      </c>
      <c r="B527" s="2">
        <v>48.893373673342388</v>
      </c>
      <c r="C527" s="2">
        <v>30.64342559687665</v>
      </c>
      <c r="D527" s="2">
        <v>10.325206478071536</v>
      </c>
      <c r="E527" s="2">
        <v>20.415620946743118</v>
      </c>
      <c r="F527" s="2">
        <v>22.329079209549587</v>
      </c>
      <c r="G527" s="2">
        <v>22.402051373625721</v>
      </c>
      <c r="H527" s="2">
        <v>24.062157715028377</v>
      </c>
    </row>
    <row r="528" spans="1:8" x14ac:dyDescent="0.2">
      <c r="A528" s="16">
        <f>DATE(2021,4,30)</f>
        <v>44316</v>
      </c>
      <c r="B528" s="2">
        <v>47.721530999376085</v>
      </c>
      <c r="C528" s="2">
        <v>29.368271467649667</v>
      </c>
      <c r="D528" s="2">
        <v>10.341014449336727</v>
      </c>
      <c r="E528" s="2">
        <v>20.457204949477781</v>
      </c>
      <c r="F528" s="2">
        <v>22.374998812568261</v>
      </c>
      <c r="G528" s="2">
        <v>22.448137457081096</v>
      </c>
      <c r="H528" s="2">
        <v>24.112053545637391</v>
      </c>
    </row>
    <row r="529" spans="1:8" x14ac:dyDescent="0.2">
      <c r="A529" s="16">
        <f>DATE(2021,5,3)</f>
        <v>44319</v>
      </c>
      <c r="B529" s="2">
        <v>48.482554867214532</v>
      </c>
      <c r="C529" s="2">
        <v>29.711719044126706</v>
      </c>
      <c r="D529" s="2">
        <v>10.356824685650512</v>
      </c>
      <c r="E529" s="2">
        <v>20.530778610518507</v>
      </c>
      <c r="F529" s="2">
        <v>22.453421003395867</v>
      </c>
      <c r="G529" s="2">
        <v>22.5267456953246</v>
      </c>
      <c r="H529" s="2">
        <v>24.194916791076459</v>
      </c>
    </row>
    <row r="530" spans="1:8" x14ac:dyDescent="0.2">
      <c r="A530" s="16">
        <f>DATE(2021,5,4)</f>
        <v>44320</v>
      </c>
      <c r="B530" s="2">
        <v>46.6964471978105</v>
      </c>
      <c r="C530" s="2">
        <v>28.082312515097321</v>
      </c>
      <c r="D530" s="2">
        <v>10.372637187337451</v>
      </c>
      <c r="E530" s="2">
        <v>20.60439720937428</v>
      </c>
      <c r="F530" s="2">
        <v>22.531893449913575</v>
      </c>
      <c r="G530" s="2">
        <v>22.605404397831965</v>
      </c>
      <c r="H530" s="2">
        <v>24.277835360049771</v>
      </c>
    </row>
    <row r="531" spans="1:8" x14ac:dyDescent="0.2">
      <c r="A531" s="16">
        <f>DATE(2021,5,5)</f>
        <v>44321</v>
      </c>
      <c r="B531" s="2">
        <v>48.433457234788847</v>
      </c>
      <c r="C531" s="2">
        <v>30.097950674294903</v>
      </c>
      <c r="D531" s="2">
        <v>10.388451954722155</v>
      </c>
      <c r="E531" s="2">
        <v>20.678060773492547</v>
      </c>
      <c r="F531" s="2">
        <v>22.610416184326976</v>
      </c>
      <c r="G531" s="2">
        <v>22.684113596999843</v>
      </c>
      <c r="H531" s="2">
        <v>24.360809289494</v>
      </c>
    </row>
    <row r="532" spans="1:8" x14ac:dyDescent="0.2">
      <c r="A532" s="16">
        <f>DATE(2021,5,6)</f>
        <v>44322</v>
      </c>
      <c r="B532" s="2">
        <v>49.158271142487074</v>
      </c>
      <c r="C532" s="2">
        <v>30.485498904284224</v>
      </c>
      <c r="D532" s="2">
        <v>10.40426898812925</v>
      </c>
      <c r="E532" s="2">
        <v>20.751769330337467</v>
      </c>
      <c r="F532" s="2">
        <v>22.688989238862312</v>
      </c>
      <c r="G532" s="2">
        <v>22.762873325245646</v>
      </c>
      <c r="H532" s="2">
        <v>24.443838616370517</v>
      </c>
    </row>
    <row r="533" spans="1:8" x14ac:dyDescent="0.2">
      <c r="A533" s="16">
        <f>DATE(2021,5,7)</f>
        <v>44323</v>
      </c>
      <c r="B533" s="2">
        <v>51.347769293570032</v>
      </c>
      <c r="C533" s="2">
        <v>32.78954859123813</v>
      </c>
      <c r="D533" s="2">
        <v>10.423278168138927</v>
      </c>
      <c r="E533" s="2">
        <v>20.825522907390017</v>
      </c>
      <c r="F533" s="2">
        <v>22.767612645766476</v>
      </c>
      <c r="G533" s="2">
        <v>22.841683615007625</v>
      </c>
      <c r="H533" s="2">
        <v>24.526923377665334</v>
      </c>
    </row>
    <row r="534" spans="1:8" x14ac:dyDescent="0.2">
      <c r="A534" s="16">
        <f>DATE(2021,5,10)</f>
        <v>44326</v>
      </c>
      <c r="B534" s="2">
        <v>50.817615137108412</v>
      </c>
      <c r="C534" s="2">
        <v>32.649096768998703</v>
      </c>
      <c r="D534" s="2">
        <v>10.442290621110129</v>
      </c>
      <c r="E534" s="2">
        <v>20.899321532147951</v>
      </c>
      <c r="F534" s="2">
        <v>22.84628643730704</v>
      </c>
      <c r="G534" s="2">
        <v>22.920544498744832</v>
      </c>
      <c r="H534" s="2">
        <v>24.610063610389155</v>
      </c>
    </row>
    <row r="535" spans="1:8" x14ac:dyDescent="0.2">
      <c r="A535" s="16">
        <f>DATE(2021,5,11)</f>
        <v>44327</v>
      </c>
      <c r="B535" s="2">
        <v>51.243402007396099</v>
      </c>
      <c r="C535" s="2">
        <v>33.797019479148702</v>
      </c>
      <c r="D535" s="2">
        <v>10.46130634760638</v>
      </c>
      <c r="E535" s="2">
        <v>20.973165232125801</v>
      </c>
      <c r="F535" s="2">
        <v>22.925010645772261</v>
      </c>
      <c r="G535" s="2">
        <v>22.99945600893718</v>
      </c>
      <c r="H535" s="2">
        <v>24.693259351577399</v>
      </c>
    </row>
    <row r="536" spans="1:8" x14ac:dyDescent="0.2">
      <c r="A536" s="16">
        <f>DATE(2021,5,12)</f>
        <v>44328</v>
      </c>
      <c r="B536" s="2">
        <v>46.96062046775242</v>
      </c>
      <c r="C536" s="2">
        <v>30.256367011448937</v>
      </c>
      <c r="D536" s="2">
        <v>10.480325348191322</v>
      </c>
      <c r="E536" s="2">
        <v>21.047054034854874</v>
      </c>
      <c r="F536" s="2">
        <v>23.003785303471027</v>
      </c>
      <c r="G536" s="2">
        <v>23.078418178085379</v>
      </c>
      <c r="H536" s="2">
        <v>24.776510638290205</v>
      </c>
    </row>
    <row r="537" spans="1:8" x14ac:dyDescent="0.2">
      <c r="A537" s="16">
        <f>DATE(2021,5,13)</f>
        <v>44329</v>
      </c>
      <c r="B537" s="2">
        <v>48.472427604092033</v>
      </c>
      <c r="C537" s="2">
        <v>31.339983069179134</v>
      </c>
      <c r="D537" s="2">
        <v>10.49934762342868</v>
      </c>
      <c r="E537" s="2">
        <v>21.120987967883398</v>
      </c>
      <c r="F537" s="2">
        <v>23.082610442733031</v>
      </c>
      <c r="G537" s="2">
        <v>23.157431038711106</v>
      </c>
      <c r="H537" s="2">
        <v>24.859817507612526</v>
      </c>
    </row>
    <row r="538" spans="1:8" x14ac:dyDescent="0.2">
      <c r="A538" s="16">
        <f>DATE(2021,5,14)</f>
        <v>44330</v>
      </c>
      <c r="B538" s="2">
        <v>49.654629976468748</v>
      </c>
      <c r="C538" s="2">
        <v>32.618401495483276</v>
      </c>
      <c r="D538" s="2">
        <v>10.518373173882267</v>
      </c>
      <c r="E538" s="2">
        <v>21.194967058776324</v>
      </c>
      <c r="F538" s="2">
        <v>23.1614860959086</v>
      </c>
      <c r="G538" s="2">
        <v>23.236494623356819</v>
      </c>
      <c r="H538" s="2">
        <v>24.943179996653985</v>
      </c>
    </row>
    <row r="539" spans="1:8" x14ac:dyDescent="0.2">
      <c r="A539" s="16">
        <f>DATE(2021,5,17)</f>
        <v>44333</v>
      </c>
      <c r="B539" s="2">
        <v>51.35733563847711</v>
      </c>
      <c r="C539" s="2">
        <v>33.768576570616496</v>
      </c>
      <c r="D539" s="2">
        <v>10.537402000116014</v>
      </c>
      <c r="E539" s="2">
        <v>21.268991335115484</v>
      </c>
      <c r="F539" s="2">
        <v>23.240412295368841</v>
      </c>
      <c r="G539" s="2">
        <v>23.315608964585909</v>
      </c>
      <c r="H539" s="2">
        <v>25.026598142548995</v>
      </c>
    </row>
    <row r="540" spans="1:8" x14ac:dyDescent="0.2">
      <c r="A540" s="16">
        <f>DATE(2021,5,18)</f>
        <v>44334</v>
      </c>
      <c r="B540" s="2">
        <v>51.541589588436288</v>
      </c>
      <c r="C540" s="2">
        <v>33.814374658608877</v>
      </c>
      <c r="D540" s="2">
        <v>10.556434102693911</v>
      </c>
      <c r="E540" s="2">
        <v>21.343060824499549</v>
      </c>
      <c r="F540" s="2">
        <v>23.319389073505569</v>
      </c>
      <c r="G540" s="2">
        <v>23.394774094982672</v>
      </c>
      <c r="H540" s="2">
        <v>25.110071982456805</v>
      </c>
    </row>
    <row r="541" spans="1:8" x14ac:dyDescent="0.2">
      <c r="A541" s="16">
        <f>DATE(2021,5,19)</f>
        <v>44335</v>
      </c>
      <c r="B541" s="2">
        <v>51.230731402776208</v>
      </c>
      <c r="C541" s="2">
        <v>33.440438547431285</v>
      </c>
      <c r="D541" s="2">
        <v>10.575469482180111</v>
      </c>
      <c r="E541" s="2">
        <v>21.417175554544055</v>
      </c>
      <c r="F541" s="2">
        <v>23.398416462731376</v>
      </c>
      <c r="G541" s="2">
        <v>23.473990047152316</v>
      </c>
      <c r="H541" s="2">
        <v>25.193601553561429</v>
      </c>
    </row>
    <row r="542" spans="1:8" x14ac:dyDescent="0.2">
      <c r="A542" s="16">
        <f>DATE(2021,5,20)</f>
        <v>44336</v>
      </c>
      <c r="B542" s="2">
        <v>51.62709119723425</v>
      </c>
      <c r="C542" s="2">
        <v>33.510610053599699</v>
      </c>
      <c r="D542" s="2">
        <v>10.594508139138803</v>
      </c>
      <c r="E542" s="2">
        <v>21.491335552881363</v>
      </c>
      <c r="F542" s="2">
        <v>23.477494495479622</v>
      </c>
      <c r="G542" s="2">
        <v>23.55325685372096</v>
      </c>
      <c r="H542" s="2">
        <v>25.277186893071725</v>
      </c>
    </row>
    <row r="543" spans="1:8" x14ac:dyDescent="0.2">
      <c r="A543" s="16">
        <f>DATE(2021,5,21)</f>
        <v>44337</v>
      </c>
      <c r="B543" s="2">
        <v>51.228810449983598</v>
      </c>
      <c r="C543" s="2">
        <v>33.392747167134139</v>
      </c>
      <c r="D543" s="2">
        <v>10.613550074134293</v>
      </c>
      <c r="E543" s="2">
        <v>21.565540847160779</v>
      </c>
      <c r="F543" s="2">
        <v>23.556623204204438</v>
      </c>
      <c r="G543" s="2">
        <v>23.632574547335714</v>
      </c>
      <c r="H543" s="2">
        <v>25.360828038221417</v>
      </c>
    </row>
    <row r="544" spans="1:8" x14ac:dyDescent="0.2">
      <c r="A544" s="16">
        <f>DATE(2021,5,24)</f>
        <v>44340</v>
      </c>
      <c r="B544" s="2">
        <v>52.784050328963559</v>
      </c>
      <c r="C544" s="2">
        <v>34.958684879993498</v>
      </c>
      <c r="D544" s="2">
        <v>10.632595287730995</v>
      </c>
      <c r="E544" s="2">
        <v>21.63979146504844</v>
      </c>
      <c r="F544" s="2">
        <v>23.635802621380787</v>
      </c>
      <c r="G544" s="2">
        <v>23.711943160664607</v>
      </c>
      <c r="H544" s="2">
        <v>25.444525026269041</v>
      </c>
    </row>
    <row r="545" spans="1:8" x14ac:dyDescent="0.2">
      <c r="A545" s="16">
        <f>DATE(2021,5,25)</f>
        <v>44341</v>
      </c>
      <c r="B545" s="2">
        <v>52.243380876915339</v>
      </c>
      <c r="C545" s="2">
        <v>33.822807426058191</v>
      </c>
      <c r="D545" s="2">
        <v>10.651643780493414</v>
      </c>
      <c r="E545" s="2">
        <v>21.714087434227427</v>
      </c>
      <c r="F545" s="2">
        <v>23.715032779504419</v>
      </c>
      <c r="G545" s="2">
        <v>23.79136272639666</v>
      </c>
      <c r="H545" s="2">
        <v>25.528277894498029</v>
      </c>
    </row>
    <row r="546" spans="1:8" x14ac:dyDescent="0.2">
      <c r="A546" s="16">
        <f>DATE(2021,5,26)</f>
        <v>44342</v>
      </c>
      <c r="B546" s="2">
        <v>52.950771742784802</v>
      </c>
      <c r="C546" s="2">
        <v>34.912495076351838</v>
      </c>
      <c r="D546" s="2">
        <v>10.670695552986142</v>
      </c>
      <c r="E546" s="2">
        <v>21.788428782397684</v>
      </c>
      <c r="F546" s="2">
        <v>23.79431371109191</v>
      </c>
      <c r="G546" s="2">
        <v>23.870833277241864</v>
      </c>
      <c r="H546" s="2">
        <v>25.612086680216731</v>
      </c>
    </row>
    <row r="547" spans="1:8" x14ac:dyDescent="0.2">
      <c r="A547" s="16">
        <f>DATE(2021,5,27)</f>
        <v>44343</v>
      </c>
      <c r="B547" s="2">
        <v>53.915812322912558</v>
      </c>
      <c r="C547" s="2">
        <v>35.323143648657094</v>
      </c>
      <c r="D547" s="2">
        <v>10.689750605773884</v>
      </c>
      <c r="E547" s="2">
        <v>21.862815537276116</v>
      </c>
      <c r="F547" s="2">
        <v>23.873645448680691</v>
      </c>
      <c r="G547" s="2">
        <v>23.950354845931219</v>
      </c>
      <c r="H547" s="2">
        <v>25.69595142075838</v>
      </c>
    </row>
    <row r="548" spans="1:8" x14ac:dyDescent="0.2">
      <c r="A548" s="16">
        <f>DATE(2021,5,28)</f>
        <v>44344</v>
      </c>
      <c r="B548" s="2">
        <v>54.300342890073878</v>
      </c>
      <c r="C548" s="2">
        <v>36.623204364582733</v>
      </c>
      <c r="D548" s="2">
        <v>10.708808939421433</v>
      </c>
      <c r="E548" s="2">
        <v>21.937247726596532</v>
      </c>
      <c r="F548" s="2">
        <v>23.953028024829013</v>
      </c>
      <c r="G548" s="2">
        <v>24.029927465216751</v>
      </c>
      <c r="H548" s="2">
        <v>25.779872153481119</v>
      </c>
    </row>
    <row r="549" spans="1:8" x14ac:dyDescent="0.2">
      <c r="A549" s="16">
        <f>DATE(2021,5,31)</f>
        <v>44347</v>
      </c>
      <c r="B549" s="2">
        <v>54.93628583777592</v>
      </c>
      <c r="C549" s="2">
        <v>37.33521284305035</v>
      </c>
      <c r="D549" s="2">
        <v>10.727870554493689</v>
      </c>
      <c r="E549" s="2">
        <v>22.01172537810967</v>
      </c>
      <c r="F549" s="2">
        <v>24.032461472116019</v>
      </c>
      <c r="G549" s="2">
        <v>24.10955116787148</v>
      </c>
      <c r="H549" s="2">
        <v>25.863848915768074</v>
      </c>
    </row>
    <row r="550" spans="1:8" x14ac:dyDescent="0.2">
      <c r="A550" s="16">
        <f>DATE(2021,6,1)</f>
        <v>44348</v>
      </c>
      <c r="B550" s="2">
        <v>56.963277145464559</v>
      </c>
      <c r="C550" s="2">
        <v>39.567252136482381</v>
      </c>
      <c r="D550" s="2">
        <v>10.746935451555627</v>
      </c>
      <c r="E550" s="2">
        <v>22.065483175774215</v>
      </c>
      <c r="F550" s="2">
        <v>24.090835933558918</v>
      </c>
      <c r="G550" s="2">
        <v>24.168102952717518</v>
      </c>
      <c r="H550" s="2">
        <v>25.92645958570823</v>
      </c>
    </row>
    <row r="551" spans="1:8" x14ac:dyDescent="0.2">
      <c r="A551" s="16">
        <f>DATE(2021,6,2)</f>
        <v>44349</v>
      </c>
      <c r="B551" s="2">
        <v>57.870437496998889</v>
      </c>
      <c r="C551" s="2">
        <v>41.019200595407732</v>
      </c>
      <c r="D551" s="2">
        <v>10.766003631172373</v>
      </c>
      <c r="E551" s="2">
        <v>22.119264658873927</v>
      </c>
      <c r="F551" s="2">
        <v>24.149237868275407</v>
      </c>
      <c r="G551" s="2">
        <v>24.226682360832474</v>
      </c>
      <c r="H551" s="2">
        <v>25.98910140117605</v>
      </c>
    </row>
    <row r="552" spans="1:8" x14ac:dyDescent="0.2">
      <c r="A552" s="16">
        <f>DATE(2021,6,4)</f>
        <v>44351</v>
      </c>
      <c r="B552" s="2">
        <v>58.504376890938303</v>
      </c>
      <c r="C552" s="2">
        <v>41.589734438551723</v>
      </c>
      <c r="D552" s="2">
        <v>10.785075093909025</v>
      </c>
      <c r="E552" s="2">
        <v>22.173069837844483</v>
      </c>
      <c r="F552" s="2">
        <v>24.207667289195477</v>
      </c>
      <c r="G552" s="2">
        <v>24.285289405248346</v>
      </c>
      <c r="H552" s="2">
        <v>26.051774377664842</v>
      </c>
    </row>
    <row r="553" spans="1:8" x14ac:dyDescent="0.2">
      <c r="A553" s="16">
        <f>DATE(2021,6,7)</f>
        <v>44354</v>
      </c>
      <c r="B553" s="2">
        <v>59.56379772367135</v>
      </c>
      <c r="C553" s="2">
        <v>42.297531973789823</v>
      </c>
      <c r="D553" s="2">
        <v>10.804149840330934</v>
      </c>
      <c r="E553" s="2">
        <v>22.226898723126176</v>
      </c>
      <c r="F553" s="2">
        <v>24.266124209255203</v>
      </c>
      <c r="G553" s="2">
        <v>24.34392409900321</v>
      </c>
      <c r="H553" s="2">
        <v>26.114478530675544</v>
      </c>
    </row>
    <row r="554" spans="1:8" x14ac:dyDescent="0.2">
      <c r="A554" s="16">
        <f>DATE(2021,6,8)</f>
        <v>44355</v>
      </c>
      <c r="B554" s="2">
        <v>59.068205349853947</v>
      </c>
      <c r="C554" s="2">
        <v>41.22122794151246</v>
      </c>
      <c r="D554" s="2">
        <v>10.823227871003448</v>
      </c>
      <c r="E554" s="2">
        <v>22.280751325163894</v>
      </c>
      <c r="F554" s="2">
        <v>24.324608641396718</v>
      </c>
      <c r="G554" s="2">
        <v>24.402586455141375</v>
      </c>
      <c r="H554" s="2">
        <v>26.177213875716856</v>
      </c>
    </row>
    <row r="555" spans="1:8" x14ac:dyDescent="0.2">
      <c r="A555" s="16">
        <f>DATE(2021,6,9)</f>
        <v>44356</v>
      </c>
      <c r="B555" s="2">
        <v>59.104736109110561</v>
      </c>
      <c r="C555" s="2">
        <v>41.351462513900429</v>
      </c>
      <c r="D555" s="2">
        <v>10.842309186492072</v>
      </c>
      <c r="E555" s="2">
        <v>22.334627654407171</v>
      </c>
      <c r="F555" s="2">
        <v>24.383120598568308</v>
      </c>
      <c r="G555" s="2">
        <v>24.461276486713256</v>
      </c>
      <c r="H555" s="2">
        <v>26.239980428305199</v>
      </c>
    </row>
    <row r="556" spans="1:8" x14ac:dyDescent="0.2">
      <c r="A556" s="16">
        <f>DATE(2021,6,10)</f>
        <v>44357</v>
      </c>
      <c r="B556" s="2">
        <v>59.400497526773741</v>
      </c>
      <c r="C556" s="2">
        <v>41.535753845885971</v>
      </c>
      <c r="D556" s="2">
        <v>10.861393787362349</v>
      </c>
      <c r="E556" s="2">
        <v>22.388527721310037</v>
      </c>
      <c r="F556" s="2">
        <v>24.441660093724259</v>
      </c>
      <c r="G556" s="2">
        <v>24.519994206775397</v>
      </c>
      <c r="H556" s="2">
        <v>26.30277820396465</v>
      </c>
    </row>
    <row r="557" spans="1:8" x14ac:dyDescent="0.2">
      <c r="A557" s="16">
        <f>DATE(2021,6,11)</f>
        <v>44358</v>
      </c>
      <c r="B557" s="2">
        <v>57.762251356673367</v>
      </c>
      <c r="C557" s="2">
        <v>40.844658630692621</v>
      </c>
      <c r="D557" s="2">
        <v>10.880481674179986</v>
      </c>
      <c r="E557" s="2">
        <v>22.442451536331244</v>
      </c>
      <c r="F557" s="2">
        <v>24.500227139825071</v>
      </c>
      <c r="G557" s="2">
        <v>24.57873962839059</v>
      </c>
      <c r="H557" s="2">
        <v>26.365607218227094</v>
      </c>
    </row>
    <row r="558" spans="1:8" x14ac:dyDescent="0.2">
      <c r="A558" s="16">
        <f>DATE(2021,6,14)</f>
        <v>44361</v>
      </c>
      <c r="B558" s="2">
        <v>58.906697401911792</v>
      </c>
      <c r="C558" s="2">
        <v>41.679154416485112</v>
      </c>
      <c r="D558" s="2">
        <v>10.899572847510687</v>
      </c>
      <c r="E558" s="2">
        <v>22.49639910993406</v>
      </c>
      <c r="F558" s="2">
        <v>24.558821749837211</v>
      </c>
      <c r="G558" s="2">
        <v>24.637512764627665</v>
      </c>
      <c r="H558" s="2">
        <v>26.428467486632059</v>
      </c>
    </row>
    <row r="559" spans="1:8" x14ac:dyDescent="0.2">
      <c r="A559" s="16">
        <f>DATE(2021,6,15)</f>
        <v>44362</v>
      </c>
      <c r="B559" s="2">
        <v>58.77018104980116</v>
      </c>
      <c r="C559" s="2">
        <v>41.551977402359412</v>
      </c>
      <c r="D559" s="2">
        <v>10.918667307920371</v>
      </c>
      <c r="E559" s="2">
        <v>22.550370452586431</v>
      </c>
      <c r="F559" s="2">
        <v>24.617443936733373</v>
      </c>
      <c r="G559" s="2">
        <v>24.696313628561729</v>
      </c>
      <c r="H559" s="2">
        <v>26.491359024726858</v>
      </c>
    </row>
    <row r="560" spans="1:8" x14ac:dyDescent="0.2">
      <c r="A560" s="16">
        <f>DATE(2021,6,16)</f>
        <v>44363</v>
      </c>
      <c r="B560" s="2">
        <v>57.562708543437992</v>
      </c>
      <c r="C560" s="2">
        <v>40.647125133564145</v>
      </c>
      <c r="D560" s="2">
        <v>10.937765055974991</v>
      </c>
      <c r="E560" s="2">
        <v>22.604365574760887</v>
      </c>
      <c r="F560" s="2">
        <v>24.676093713492286</v>
      </c>
      <c r="G560" s="2">
        <v>24.755142233273997</v>
      </c>
      <c r="H560" s="2">
        <v>26.55428184806652</v>
      </c>
    </row>
    <row r="561" spans="1:8" x14ac:dyDescent="0.2">
      <c r="A561" s="16">
        <f>DATE(2021,6,17)</f>
        <v>44364</v>
      </c>
      <c r="B561" s="2">
        <v>56.697764971426288</v>
      </c>
      <c r="C561" s="2">
        <v>39.338936317916406</v>
      </c>
      <c r="D561" s="2">
        <v>10.956866092240579</v>
      </c>
      <c r="E561" s="2">
        <v>22.658384486934601</v>
      </c>
      <c r="F561" s="2">
        <v>24.734771093098828</v>
      </c>
      <c r="G561" s="2">
        <v>24.813998591851938</v>
      </c>
      <c r="H561" s="2">
        <v>26.617235972213859</v>
      </c>
    </row>
    <row r="562" spans="1:8" x14ac:dyDescent="0.2">
      <c r="A562" s="16">
        <f>DATE(2021,6,18)</f>
        <v>44365</v>
      </c>
      <c r="B562" s="2">
        <v>57.192934735629322</v>
      </c>
      <c r="C562" s="2">
        <v>39.717736231738975</v>
      </c>
      <c r="D562" s="2">
        <v>10.979153185774182</v>
      </c>
      <c r="E562" s="2">
        <v>22.712427199589236</v>
      </c>
      <c r="F562" s="2">
        <v>24.793476088543876</v>
      </c>
      <c r="G562" s="2">
        <v>24.872882717389011</v>
      </c>
      <c r="H562" s="2">
        <v>26.680221412739289</v>
      </c>
    </row>
    <row r="563" spans="1:8" x14ac:dyDescent="0.2">
      <c r="A563" s="16">
        <f>DATE(2021,6,21)</f>
        <v>44368</v>
      </c>
      <c r="B563" s="2">
        <v>57.986576381885847</v>
      </c>
      <c r="C563" s="2">
        <v>40.653077035234823</v>
      </c>
      <c r="D563" s="2">
        <v>11.001444755953127</v>
      </c>
      <c r="E563" s="2">
        <v>22.766493723211291</v>
      </c>
      <c r="F563" s="2">
        <v>24.852208712824609</v>
      </c>
      <c r="G563" s="2">
        <v>24.931794622985095</v>
      </c>
      <c r="H563" s="2">
        <v>26.743238185221173</v>
      </c>
    </row>
    <row r="564" spans="1:8" x14ac:dyDescent="0.2">
      <c r="A564" s="16">
        <f>DATE(2021,6,22)</f>
        <v>44369</v>
      </c>
      <c r="B564" s="2">
        <v>57.011147289055792</v>
      </c>
      <c r="C564" s="2">
        <v>40.11173688895078</v>
      </c>
      <c r="D564" s="2">
        <v>11.023740803676606</v>
      </c>
      <c r="E564" s="2">
        <v>22.820584068291705</v>
      </c>
      <c r="F564" s="2">
        <v>24.910968978944179</v>
      </c>
      <c r="G564" s="2">
        <v>24.990734321746054</v>
      </c>
      <c r="H564" s="2">
        <v>26.806286305245465</v>
      </c>
    </row>
    <row r="565" spans="1:8" x14ac:dyDescent="0.2">
      <c r="A565" s="16">
        <f>DATE(2021,6,23)</f>
        <v>44370</v>
      </c>
      <c r="B565" s="2">
        <v>56.404447005715248</v>
      </c>
      <c r="C565" s="2">
        <v>39.742359912690929</v>
      </c>
      <c r="D565" s="2">
        <v>11.046041329843993</v>
      </c>
      <c r="E565" s="2">
        <v>22.87469824532613</v>
      </c>
      <c r="F565" s="2">
        <v>24.969756899911921</v>
      </c>
      <c r="G565" s="2">
        <v>25.049701826784055</v>
      </c>
      <c r="H565" s="2">
        <v>26.869365788405929</v>
      </c>
    </row>
    <row r="566" spans="1:8" x14ac:dyDescent="0.2">
      <c r="A566" s="16">
        <f>DATE(2021,6,24)</f>
        <v>44371</v>
      </c>
      <c r="B566" s="2">
        <v>58.028020938385858</v>
      </c>
      <c r="C566" s="2">
        <v>40.923643738969396</v>
      </c>
      <c r="D566" s="2">
        <v>11.06834633535485</v>
      </c>
      <c r="E566" s="2">
        <v>22.928836264814791</v>
      </c>
      <c r="F566" s="2">
        <v>25.028572488743261</v>
      </c>
      <c r="G566" s="2">
        <v>25.108697151217374</v>
      </c>
      <c r="H566" s="2">
        <v>26.932476650304093</v>
      </c>
    </row>
    <row r="567" spans="1:8" x14ac:dyDescent="0.2">
      <c r="A567" s="16">
        <f>DATE(2021,6,25)</f>
        <v>44372</v>
      </c>
      <c r="B567" s="2">
        <v>55.799652307544932</v>
      </c>
      <c r="C567" s="2">
        <v>38.466705257912118</v>
      </c>
      <c r="D567" s="2">
        <v>11.090655821108886</v>
      </c>
      <c r="E567" s="2">
        <v>22.982998137262566</v>
      </c>
      <c r="F567" s="2">
        <v>25.087415758459763</v>
      </c>
      <c r="G567" s="2">
        <v>25.167720308170516</v>
      </c>
      <c r="H567" s="2">
        <v>26.995618906549225</v>
      </c>
    </row>
    <row r="568" spans="1:8" x14ac:dyDescent="0.2">
      <c r="A568" s="16">
        <f>DATE(2021,6,28)</f>
        <v>44375</v>
      </c>
      <c r="B568" s="2">
        <v>55.954023915862663</v>
      </c>
      <c r="C568" s="2">
        <v>38.655555724815407</v>
      </c>
      <c r="D568" s="2">
        <v>11.112969788006044</v>
      </c>
      <c r="E568" s="2">
        <v>23.037183873178968</v>
      </c>
      <c r="F568" s="2">
        <v>25.146286722089119</v>
      </c>
      <c r="G568" s="2">
        <v>25.226771310774176</v>
      </c>
      <c r="H568" s="2">
        <v>27.05879257275836</v>
      </c>
    </row>
    <row r="569" spans="1:8" x14ac:dyDescent="0.2">
      <c r="A569" s="16">
        <f>DATE(2021,6,29)</f>
        <v>44376</v>
      </c>
      <c r="B569" s="2">
        <v>55.053535033376932</v>
      </c>
      <c r="C569" s="2">
        <v>38.54486341092931</v>
      </c>
      <c r="D569" s="2">
        <v>11.135288236946407</v>
      </c>
      <c r="E569" s="2">
        <v>23.091393483078139</v>
      </c>
      <c r="F569" s="2">
        <v>25.20518539266514</v>
      </c>
      <c r="G569" s="2">
        <v>25.285850172165226</v>
      </c>
      <c r="H569" s="2">
        <v>27.121997664556339</v>
      </c>
    </row>
    <row r="570" spans="1:8" x14ac:dyDescent="0.2">
      <c r="A570" s="16">
        <f>DATE(2021,6,30)</f>
        <v>44377</v>
      </c>
      <c r="B570" s="2">
        <v>54.268186140325959</v>
      </c>
      <c r="C570" s="2">
        <v>37.972762705188281</v>
      </c>
      <c r="D570" s="2">
        <v>11.157611168830227</v>
      </c>
      <c r="E570" s="2">
        <v>23.145626977478816</v>
      </c>
      <c r="F570" s="2">
        <v>25.264111783227804</v>
      </c>
      <c r="G570" s="2">
        <v>25.34495690548675</v>
      </c>
      <c r="H570" s="2">
        <v>27.185234197575724</v>
      </c>
    </row>
    <row r="571" spans="1:8" x14ac:dyDescent="0.2">
      <c r="A571" s="16">
        <f>DATE(2021,7,1)</f>
        <v>44378</v>
      </c>
      <c r="B571" s="2">
        <v>52.99077558469039</v>
      </c>
      <c r="C571" s="2">
        <v>36.737258904458379</v>
      </c>
      <c r="D571" s="2">
        <v>11.179938584557991</v>
      </c>
      <c r="E571" s="2">
        <v>23.221622097392778</v>
      </c>
      <c r="F571" s="2">
        <v>25.345178257371703</v>
      </c>
      <c r="G571" s="2">
        <v>25.426218170821912</v>
      </c>
      <c r="H571" s="2">
        <v>27.270954267341608</v>
      </c>
    </row>
    <row r="572" spans="1:8" x14ac:dyDescent="0.2">
      <c r="A572" s="16">
        <f>DATE(2021,7,2)</f>
        <v>44379</v>
      </c>
      <c r="B572" s="2">
        <v>55.51197425923295</v>
      </c>
      <c r="C572" s="2">
        <v>38.86499302528523</v>
      </c>
      <c r="D572" s="2">
        <v>11.202270485030329</v>
      </c>
      <c r="E572" s="2">
        <v>23.29766411510079</v>
      </c>
      <c r="F572" s="2">
        <v>25.426297194851966</v>
      </c>
      <c r="G572" s="2">
        <v>25.507532117919521</v>
      </c>
      <c r="H572" s="2">
        <v>27.356732110562131</v>
      </c>
    </row>
    <row r="573" spans="1:8" x14ac:dyDescent="0.2">
      <c r="A573" s="16">
        <f>DATE(2021,7,5)</f>
        <v>44382</v>
      </c>
      <c r="B573" s="2">
        <v>54.904705373865831</v>
      </c>
      <c r="C573" s="2">
        <v>38.101582748842787</v>
      </c>
      <c r="D573" s="2">
        <v>11.224606871148056</v>
      </c>
      <c r="E573" s="2">
        <v>23.37375305954421</v>
      </c>
      <c r="F573" s="2">
        <v>25.507468629620991</v>
      </c>
      <c r="G573" s="2">
        <v>25.588898780933221</v>
      </c>
      <c r="H573" s="2">
        <v>27.442567766175351</v>
      </c>
    </row>
    <row r="574" spans="1:8" x14ac:dyDescent="0.2">
      <c r="A574" s="16">
        <f>DATE(2021,7,6)</f>
        <v>44383</v>
      </c>
      <c r="B574" s="2">
        <v>52.529289727705297</v>
      </c>
      <c r="C574" s="2">
        <v>36.115617050076487</v>
      </c>
      <c r="D574" s="2">
        <v>11.246947743812163</v>
      </c>
      <c r="E574" s="2">
        <v>23.44988895968223</v>
      </c>
      <c r="F574" s="2">
        <v>25.588692595653129</v>
      </c>
      <c r="G574" s="2">
        <v>25.670318194038778</v>
      </c>
      <c r="H574" s="2">
        <v>27.528461273145545</v>
      </c>
    </row>
    <row r="575" spans="1:8" x14ac:dyDescent="0.2">
      <c r="A575" s="16">
        <f>DATE(2021,7,7)</f>
        <v>44384</v>
      </c>
      <c r="B575" s="2">
        <v>55.22598088652007</v>
      </c>
      <c r="C575" s="2">
        <v>38.208934598719949</v>
      </c>
      <c r="D575" s="2">
        <v>11.26929310392384</v>
      </c>
      <c r="E575" s="2">
        <v>23.526071844492026</v>
      </c>
      <c r="F575" s="2">
        <v>25.669969126944789</v>
      </c>
      <c r="G575" s="2">
        <v>25.751790391434159</v>
      </c>
      <c r="H575" s="2">
        <v>27.614412670463295</v>
      </c>
    </row>
    <row r="576" spans="1:8" x14ac:dyDescent="0.2">
      <c r="A576" s="16">
        <f>DATE(2021,7,8)</f>
        <v>44385</v>
      </c>
      <c r="B576" s="2">
        <v>52.915693223839376</v>
      </c>
      <c r="C576" s="2">
        <v>36.477834334747115</v>
      </c>
      <c r="D576" s="2">
        <v>11.291642952384429</v>
      </c>
      <c r="E576" s="2">
        <v>23.602301742968557</v>
      </c>
      <c r="F576" s="2">
        <v>25.751298257514321</v>
      </c>
      <c r="G576" s="2">
        <v>25.833315407339462</v>
      </c>
      <c r="H576" s="2">
        <v>27.700421997145419</v>
      </c>
    </row>
    <row r="577" spans="1:8" x14ac:dyDescent="0.2">
      <c r="A577" s="16">
        <f>DATE(2021,7,9)</f>
        <v>44386</v>
      </c>
      <c r="B577" s="2">
        <v>52.903850549873077</v>
      </c>
      <c r="C577" s="2">
        <v>36.477834334747115</v>
      </c>
      <c r="D577" s="2">
        <v>11.3139972900955</v>
      </c>
      <c r="E577" s="2">
        <v>23.678578684124705</v>
      </c>
      <c r="F577" s="2">
        <v>25.832680021402108</v>
      </c>
      <c r="G577" s="2">
        <v>25.914893275996985</v>
      </c>
      <c r="H577" s="2">
        <v>27.786489292235061</v>
      </c>
    </row>
    <row r="578" spans="1:8" x14ac:dyDescent="0.2">
      <c r="A578" s="16">
        <f>DATE(2021,7,12)</f>
        <v>44389</v>
      </c>
      <c r="B578" s="2">
        <v>55.657104163665537</v>
      </c>
      <c r="C578" s="2">
        <v>38.834722110389812</v>
      </c>
      <c r="D578" s="2">
        <v>11.336356117958758</v>
      </c>
      <c r="E578" s="2">
        <v>23.754902696991255</v>
      </c>
      <c r="F578" s="2">
        <v>25.914114452670557</v>
      </c>
      <c r="G578" s="2">
        <v>25.996524031671228</v>
      </c>
      <c r="H578" s="2">
        <v>27.872614594801636</v>
      </c>
    </row>
    <row r="579" spans="1:8" x14ac:dyDescent="0.2">
      <c r="A579" s="16">
        <f>DATE(2021,7,13)</f>
        <v>44390</v>
      </c>
      <c r="B579" s="2">
        <v>56.241425346972427</v>
      </c>
      <c r="C579" s="2">
        <v>39.459193022238573</v>
      </c>
      <c r="D579" s="2">
        <v>11.358719436876118</v>
      </c>
      <c r="E579" s="2">
        <v>23.831273810616892</v>
      </c>
      <c r="F579" s="2">
        <v>25.995601585404103</v>
      </c>
      <c r="G579" s="2">
        <v>26.078207708648879</v>
      </c>
      <c r="H579" s="2">
        <v>27.958797943940915</v>
      </c>
    </row>
    <row r="580" spans="1:8" x14ac:dyDescent="0.2">
      <c r="A580" s="16">
        <f>DATE(2021,7,14)</f>
        <v>44391</v>
      </c>
      <c r="B580" s="2">
        <v>57.261282235989412</v>
      </c>
      <c r="C580" s="2">
        <v>39.718998426608799</v>
      </c>
      <c r="D580" s="2">
        <v>11.381087247749644</v>
      </c>
      <c r="E580" s="2">
        <v>23.907692054068264</v>
      </c>
      <c r="F580" s="2">
        <v>26.077141453709274</v>
      </c>
      <c r="G580" s="2">
        <v>26.159944341238894</v>
      </c>
      <c r="H580" s="2">
        <v>28.04503937877503</v>
      </c>
    </row>
    <row r="581" spans="1:8" x14ac:dyDescent="0.2">
      <c r="A581" s="16">
        <f>DATE(2021,7,15)</f>
        <v>44392</v>
      </c>
      <c r="B581" s="2">
        <v>56.601279354560212</v>
      </c>
      <c r="C581" s="2">
        <v>38.697676038100859</v>
      </c>
      <c r="D581" s="2">
        <v>11.403459551481632</v>
      </c>
      <c r="E581" s="2">
        <v>23.984157456429923</v>
      </c>
      <c r="F581" s="2">
        <v>26.158734091714649</v>
      </c>
      <c r="G581" s="2">
        <v>26.241733963772429</v>
      </c>
      <c r="H581" s="2">
        <v>28.131338938452455</v>
      </c>
    </row>
    <row r="582" spans="1:8" x14ac:dyDescent="0.2">
      <c r="A582" s="16">
        <f>DATE(2021,7,16)</f>
        <v>44393</v>
      </c>
      <c r="B582" s="2">
        <v>55.249718100178022</v>
      </c>
      <c r="C582" s="2">
        <v>37.057236184950689</v>
      </c>
      <c r="D582" s="2">
        <v>11.425836348974515</v>
      </c>
      <c r="E582" s="2">
        <v>24.060670046804368</v>
      </c>
      <c r="F582" s="2">
        <v>26.240379533570923</v>
      </c>
      <c r="G582" s="2">
        <v>26.323576610602942</v>
      </c>
      <c r="H582" s="2">
        <v>28.217696662148082</v>
      </c>
    </row>
    <row r="583" spans="1:8" x14ac:dyDescent="0.2">
      <c r="A583" s="16">
        <f>DATE(2021,7,19)</f>
        <v>44396</v>
      </c>
      <c r="B583" s="2">
        <v>53.346284397061261</v>
      </c>
      <c r="C583" s="2">
        <v>35.353610421377212</v>
      </c>
      <c r="D583" s="2">
        <v>11.44821764113091</v>
      </c>
      <c r="E583" s="2">
        <v>24.137229854312078</v>
      </c>
      <c r="F583" s="2">
        <v>26.322077813450839</v>
      </c>
      <c r="G583" s="2">
        <v>26.405472316106128</v>
      </c>
      <c r="H583" s="2">
        <v>28.304112589063202</v>
      </c>
    </row>
    <row r="584" spans="1:8" x14ac:dyDescent="0.2">
      <c r="A584" s="16">
        <f>DATE(2021,7,20)</f>
        <v>44397</v>
      </c>
      <c r="B584" s="2">
        <v>54.12329251308681</v>
      </c>
      <c r="C584" s="2">
        <v>36.449097639477948</v>
      </c>
      <c r="D584" s="2">
        <v>11.470603428853643</v>
      </c>
      <c r="E584" s="2">
        <v>24.213836908091512</v>
      </c>
      <c r="F584" s="2">
        <v>26.403828965549291</v>
      </c>
      <c r="G584" s="2">
        <v>26.487421114679989</v>
      </c>
      <c r="H584" s="2">
        <v>28.390586758425496</v>
      </c>
    </row>
    <row r="585" spans="1:8" x14ac:dyDescent="0.2">
      <c r="A585" s="16">
        <f>DATE(2021,7,21)</f>
        <v>44398</v>
      </c>
      <c r="B585" s="2">
        <v>54.136668107381581</v>
      </c>
      <c r="C585" s="2">
        <v>37.023494234163245</v>
      </c>
      <c r="D585" s="2">
        <v>11.492993713045706</v>
      </c>
      <c r="E585" s="2">
        <v>24.290491237299072</v>
      </c>
      <c r="F585" s="2">
        <v>26.48563302408331</v>
      </c>
      <c r="G585" s="2">
        <v>26.569423040744791</v>
      </c>
      <c r="H585" s="2">
        <v>28.4771192094891</v>
      </c>
    </row>
    <row r="586" spans="1:8" x14ac:dyDescent="0.2">
      <c r="A586" s="16">
        <f>DATE(2021,7,22)</f>
        <v>44399</v>
      </c>
      <c r="B586" s="2">
        <v>54.995704749556111</v>
      </c>
      <c r="C586" s="2">
        <v>37.260057843344207</v>
      </c>
      <c r="D586" s="2">
        <v>11.515388494610267</v>
      </c>
      <c r="E586" s="2">
        <v>24.3671928711092</v>
      </c>
      <c r="F586" s="2">
        <v>26.567490023292041</v>
      </c>
      <c r="G586" s="2">
        <v>26.651478128743157</v>
      </c>
      <c r="H586" s="2">
        <v>28.56370998153459</v>
      </c>
    </row>
    <row r="587" spans="1:8" x14ac:dyDescent="0.2">
      <c r="A587" s="16">
        <f>DATE(2021,7,23)</f>
        <v>44400</v>
      </c>
      <c r="B587" s="2">
        <v>53.857409595159517</v>
      </c>
      <c r="C587" s="2">
        <v>36.069808081093832</v>
      </c>
      <c r="D587" s="2">
        <v>11.53778777445067</v>
      </c>
      <c r="E587" s="2">
        <v>24.443941838714277</v>
      </c>
      <c r="F587" s="2">
        <v>26.649399997436806</v>
      </c>
      <c r="G587" s="2">
        <v>26.733586413140031</v>
      </c>
      <c r="H587" s="2">
        <v>28.650359113869062</v>
      </c>
    </row>
    <row r="588" spans="1:8" x14ac:dyDescent="0.2">
      <c r="A588" s="16">
        <f>DATE(2021,7,26)</f>
        <v>44403</v>
      </c>
      <c r="B588" s="2">
        <v>53.94329731546879</v>
      </c>
      <c r="C588" s="2">
        <v>37.104677302471934</v>
      </c>
      <c r="D588" s="2">
        <v>11.560191553470457</v>
      </c>
      <c r="E588" s="2">
        <v>24.520738169324783</v>
      </c>
      <c r="F588" s="2">
        <v>26.731362980801119</v>
      </c>
      <c r="G588" s="2">
        <v>26.815747928422695</v>
      </c>
      <c r="H588" s="2">
        <v>28.737066645826069</v>
      </c>
    </row>
    <row r="589" spans="1:8" x14ac:dyDescent="0.2">
      <c r="A589" s="16">
        <f>DATE(2021,7,27)</f>
        <v>44404</v>
      </c>
      <c r="B589" s="2">
        <v>52.055317677568368</v>
      </c>
      <c r="C589" s="2">
        <v>35.590228435509452</v>
      </c>
      <c r="D589" s="2">
        <v>11.582599832573347</v>
      </c>
      <c r="E589" s="2">
        <v>24.597581892169138</v>
      </c>
      <c r="F589" s="2">
        <v>26.813379007690632</v>
      </c>
      <c r="G589" s="2">
        <v>26.897962709100788</v>
      </c>
      <c r="H589" s="2">
        <v>28.823832616765689</v>
      </c>
    </row>
    <row r="590" spans="1:8" x14ac:dyDescent="0.2">
      <c r="A590" s="16">
        <f>DATE(2021,7,28)</f>
        <v>44405</v>
      </c>
      <c r="B590" s="2">
        <v>53.336208999664137</v>
      </c>
      <c r="C590" s="2">
        <v>37.411227440986949</v>
      </c>
      <c r="D590" s="2">
        <v>11.605012612663247</v>
      </c>
      <c r="E590" s="2">
        <v>24.674473036493882</v>
      </c>
      <c r="F590" s="2">
        <v>26.89544811243325</v>
      </c>
      <c r="G590" s="2">
        <v>26.980230789706305</v>
      </c>
      <c r="H590" s="2">
        <v>28.910657066074496</v>
      </c>
    </row>
    <row r="591" spans="1:8" x14ac:dyDescent="0.2">
      <c r="A591" s="16">
        <f>DATE(2021,7,29)</f>
        <v>44406</v>
      </c>
      <c r="B591" s="2">
        <v>52.62121116073601</v>
      </c>
      <c r="C591" s="2">
        <v>36.74720412955341</v>
      </c>
      <c r="D591" s="2">
        <v>11.627429894644226</v>
      </c>
      <c r="E591" s="2">
        <v>24.751411631563535</v>
      </c>
      <c r="F591" s="2">
        <v>26.977570329379063</v>
      </c>
      <c r="G591" s="2">
        <v>27.062552204793654</v>
      </c>
      <c r="H591" s="2">
        <v>28.997540033165659</v>
      </c>
    </row>
    <row r="592" spans="1:8" x14ac:dyDescent="0.2">
      <c r="A592" s="16">
        <f>DATE(2021,7,30)</f>
        <v>44407</v>
      </c>
      <c r="B592" s="2">
        <v>47.920656965855343</v>
      </c>
      <c r="C592" s="2">
        <v>32.531320930455209</v>
      </c>
      <c r="D592" s="2">
        <v>11.649851679420564</v>
      </c>
      <c r="E592" s="2">
        <v>24.82839770666072</v>
      </c>
      <c r="F592" s="2">
        <v>27.059745692900393</v>
      </c>
      <c r="G592" s="2">
        <v>27.144926988939645</v>
      </c>
      <c r="H592" s="2">
        <v>29.08448155747887</v>
      </c>
    </row>
    <row r="593" spans="1:8" x14ac:dyDescent="0.2">
      <c r="A593" s="16">
        <f>DATE(2021,8,2)</f>
        <v>44410</v>
      </c>
      <c r="B593" s="2">
        <v>48.788691350910348</v>
      </c>
      <c r="C593" s="2">
        <v>33.309257328890986</v>
      </c>
      <c r="D593" s="2">
        <v>11.672277967896694</v>
      </c>
      <c r="E593" s="2">
        <v>24.897557810950154</v>
      </c>
      <c r="F593" s="2">
        <v>27.133959775584525</v>
      </c>
      <c r="G593" s="2">
        <v>27.219335332903395</v>
      </c>
      <c r="H593" s="2">
        <v>29.163339285594738</v>
      </c>
    </row>
    <row r="594" spans="1:8" x14ac:dyDescent="0.2">
      <c r="A594" s="16">
        <f>DATE(2021,8,3)</f>
        <v>44411</v>
      </c>
      <c r="B594" s="2">
        <v>49.068236085098519</v>
      </c>
      <c r="C594" s="2">
        <v>34.463534537351158</v>
      </c>
      <c r="D594" s="2">
        <v>11.694708760977225</v>
      </c>
      <c r="E594" s="2">
        <v>24.966756232802844</v>
      </c>
      <c r="F594" s="2">
        <v>27.208217205829602</v>
      </c>
      <c r="G594" s="2">
        <v>27.293787222463362</v>
      </c>
      <c r="H594" s="2">
        <v>29.242245187907919</v>
      </c>
    </row>
    <row r="595" spans="1:8" x14ac:dyDescent="0.2">
      <c r="A595" s="16">
        <f>DATE(2021,8,4)</f>
        <v>44412</v>
      </c>
      <c r="B595" s="2">
        <v>47.43370695865179</v>
      </c>
      <c r="C595" s="2">
        <v>32.531777932046047</v>
      </c>
      <c r="D595" s="2">
        <v>11.717144059566985</v>
      </c>
      <c r="E595" s="2">
        <v>25.035992993448296</v>
      </c>
      <c r="F595" s="2">
        <v>27.28251800895438</v>
      </c>
      <c r="G595" s="2">
        <v>27.368282683103494</v>
      </c>
      <c r="H595" s="2">
        <v>29.321199293848021</v>
      </c>
    </row>
    <row r="596" spans="1:8" x14ac:dyDescent="0.2">
      <c r="A596" s="16">
        <f>DATE(2021,8,5)</f>
        <v>44413</v>
      </c>
      <c r="B596" s="2">
        <v>46.118457474907835</v>
      </c>
      <c r="C596" s="2">
        <v>32.348661747008279</v>
      </c>
      <c r="D596" s="2">
        <v>11.739583864570967</v>
      </c>
      <c r="E596" s="2">
        <v>25.10526811412781</v>
      </c>
      <c r="F596" s="2">
        <v>27.356862210292476</v>
      </c>
      <c r="G596" s="2">
        <v>27.442821740322664</v>
      </c>
      <c r="H596" s="2">
        <v>29.400201632862654</v>
      </c>
    </row>
    <row r="597" spans="1:8" x14ac:dyDescent="0.2">
      <c r="A597" s="16">
        <f>DATE(2021,8,6)</f>
        <v>44414</v>
      </c>
      <c r="B597" s="2">
        <v>47.166250780387365</v>
      </c>
      <c r="C597" s="2">
        <v>33.629833063847478</v>
      </c>
      <c r="D597" s="2">
        <v>11.766266226539734</v>
      </c>
      <c r="E597" s="2">
        <v>25.17458161609445</v>
      </c>
      <c r="F597" s="2">
        <v>27.431249835192293</v>
      </c>
      <c r="G597" s="2">
        <v>27.517404419634705</v>
      </c>
      <c r="H597" s="2">
        <v>29.479252234417451</v>
      </c>
    </row>
    <row r="598" spans="1:8" x14ac:dyDescent="0.2">
      <c r="A598" s="16">
        <f>DATE(2021,8,9)</f>
        <v>44417</v>
      </c>
      <c r="B598" s="2">
        <v>47.944593958603775</v>
      </c>
      <c r="C598" s="2">
        <v>33.857267522202662</v>
      </c>
      <c r="D598" s="2">
        <v>11.792954960005654</v>
      </c>
      <c r="E598" s="2">
        <v>25.24393352061298</v>
      </c>
      <c r="F598" s="2">
        <v>27.505680909016949</v>
      </c>
      <c r="G598" s="2">
        <v>27.592030746568263</v>
      </c>
      <c r="H598" s="2">
        <v>29.558351127995941</v>
      </c>
    </row>
    <row r="599" spans="1:8" x14ac:dyDescent="0.2">
      <c r="A599" s="16">
        <f>DATE(2021,8,10)</f>
        <v>44418</v>
      </c>
      <c r="B599" s="2">
        <v>46.838155885319431</v>
      </c>
      <c r="C599" s="2">
        <v>32.968388547104887</v>
      </c>
      <c r="D599" s="2">
        <v>11.819650066490173</v>
      </c>
      <c r="E599" s="2">
        <v>25.313323848960056</v>
      </c>
      <c r="F599" s="2">
        <v>27.580155457144475</v>
      </c>
      <c r="G599" s="2">
        <v>27.66670074666704</v>
      </c>
      <c r="H599" s="2">
        <v>29.637498343099743</v>
      </c>
    </row>
    <row r="600" spans="1:8" x14ac:dyDescent="0.2">
      <c r="A600" s="16">
        <f>DATE(2021,8,11)</f>
        <v>44419</v>
      </c>
      <c r="B600" s="2">
        <v>46.259528406089736</v>
      </c>
      <c r="C600" s="2">
        <v>32.809384636476977</v>
      </c>
      <c r="D600" s="2">
        <v>11.8463515475151</v>
      </c>
      <c r="E600" s="2">
        <v>25.382752622424043</v>
      </c>
      <c r="F600" s="2">
        <v>27.654673504967711</v>
      </c>
      <c r="G600" s="2">
        <v>27.741414445489653</v>
      </c>
      <c r="H600" s="2">
        <v>29.716693909248491</v>
      </c>
    </row>
    <row r="601" spans="1:8" x14ac:dyDescent="0.2">
      <c r="A601" s="16">
        <f>DATE(2021,8,12)</f>
        <v>44420</v>
      </c>
      <c r="B601" s="2">
        <v>45.582934255390967</v>
      </c>
      <c r="C601" s="2">
        <v>31.334618740982357</v>
      </c>
      <c r="D601" s="2">
        <v>11.873059404602637</v>
      </c>
      <c r="E601" s="2">
        <v>25.452219862305149</v>
      </c>
      <c r="F601" s="2">
        <v>27.729235077894291</v>
      </c>
      <c r="G601" s="2">
        <v>27.816171868609675</v>
      </c>
      <c r="H601" s="2">
        <v>29.795937855979851</v>
      </c>
    </row>
    <row r="602" spans="1:8" x14ac:dyDescent="0.2">
      <c r="A602" s="16">
        <f>DATE(2021,8,13)</f>
        <v>44421</v>
      </c>
      <c r="B602" s="2">
        <v>46.178713922105665</v>
      </c>
      <c r="C602" s="2">
        <v>31.870801297884508</v>
      </c>
      <c r="D602" s="2">
        <v>11.899773639275324</v>
      </c>
      <c r="E602" s="2">
        <v>25.521725589915324</v>
      </c>
      <c r="F602" s="2">
        <v>27.803840201346674</v>
      </c>
      <c r="G602" s="2">
        <v>27.890973041615609</v>
      </c>
      <c r="H602" s="2">
        <v>29.87523021284948</v>
      </c>
    </row>
    <row r="603" spans="1:8" x14ac:dyDescent="0.2">
      <c r="A603" s="16">
        <f>DATE(2021,8,16)</f>
        <v>44424</v>
      </c>
      <c r="B603" s="2">
        <v>43.296933198866938</v>
      </c>
      <c r="C603" s="2">
        <v>29.679674527819433</v>
      </c>
      <c r="D603" s="2">
        <v>11.926494253056052</v>
      </c>
      <c r="E603" s="2">
        <v>25.591269826578444</v>
      </c>
      <c r="F603" s="2">
        <v>27.878488900762299</v>
      </c>
      <c r="G603" s="2">
        <v>27.965817990111042</v>
      </c>
      <c r="H603" s="2">
        <v>29.954571009431241</v>
      </c>
    </row>
    <row r="604" spans="1:8" x14ac:dyDescent="0.2">
      <c r="A604" s="16">
        <f>DATE(2021,8,17)</f>
        <v>44425</v>
      </c>
      <c r="B604" s="2">
        <v>41.797637228065419</v>
      </c>
      <c r="C604" s="2">
        <v>28.291020789219989</v>
      </c>
      <c r="D604" s="2">
        <v>11.953221247468115</v>
      </c>
      <c r="E604" s="2">
        <v>25.660852593630047</v>
      </c>
      <c r="F604" s="2">
        <v>27.953181201593289</v>
      </c>
      <c r="G604" s="2">
        <v>28.040706739714395</v>
      </c>
      <c r="H604" s="2">
        <v>30.033960275316883</v>
      </c>
    </row>
    <row r="605" spans="1:8" x14ac:dyDescent="0.2">
      <c r="A605" s="16">
        <f>DATE(2021,8,18)</f>
        <v>44426</v>
      </c>
      <c r="B605" s="2">
        <v>40.649143735293002</v>
      </c>
      <c r="C605" s="2">
        <v>26.918721178977044</v>
      </c>
      <c r="D605" s="2">
        <v>11.979954624035138</v>
      </c>
      <c r="E605" s="2">
        <v>25.730473912417583</v>
      </c>
      <c r="F605" s="2">
        <v>28.027917129306722</v>
      </c>
      <c r="G605" s="2">
        <v>28.11563931605918</v>
      </c>
      <c r="H605" s="2">
        <v>30.113398040116323</v>
      </c>
    </row>
    <row r="606" spans="1:8" x14ac:dyDescent="0.2">
      <c r="A606" s="16">
        <f>DATE(2021,8,19)</f>
        <v>44427</v>
      </c>
      <c r="B606" s="2">
        <v>41.98166834750068</v>
      </c>
      <c r="C606" s="2">
        <v>27.486785037332684</v>
      </c>
      <c r="D606" s="2">
        <v>12.006694384281126</v>
      </c>
      <c r="E606" s="2">
        <v>25.80013380430033</v>
      </c>
      <c r="F606" s="2">
        <v>28.102696709384546</v>
      </c>
      <c r="G606" s="2">
        <v>28.190615744793892</v>
      </c>
      <c r="H606" s="2">
        <v>30.19288433345757</v>
      </c>
    </row>
    <row r="607" spans="1:8" x14ac:dyDescent="0.2">
      <c r="A607" s="16">
        <f>DATE(2021,8,20)</f>
        <v>44428</v>
      </c>
      <c r="B607" s="2">
        <v>43.726734860491099</v>
      </c>
      <c r="C607" s="2">
        <v>28.453104020090645</v>
      </c>
      <c r="D607" s="2">
        <v>12.033440529730433</v>
      </c>
      <c r="E607" s="2">
        <v>25.869832290649363</v>
      </c>
      <c r="F607" s="2">
        <v>28.177519967323605</v>
      </c>
      <c r="G607" s="2">
        <v>28.26563605158201</v>
      </c>
      <c r="H607" s="2">
        <v>30.27241918498671</v>
      </c>
    </row>
    <row r="608" spans="1:8" x14ac:dyDescent="0.2">
      <c r="A608" s="16">
        <f>DATE(2021,8,23)</f>
        <v>44431</v>
      </c>
      <c r="B608" s="2">
        <v>42.177549824713353</v>
      </c>
      <c r="C608" s="2">
        <v>27.820809676246981</v>
      </c>
      <c r="D608" s="2">
        <v>12.060193061907777</v>
      </c>
      <c r="E608" s="2">
        <v>25.939569392847631</v>
      </c>
      <c r="F608" s="2">
        <v>28.252386928635588</v>
      </c>
      <c r="G608" s="2">
        <v>28.340700262102072</v>
      </c>
      <c r="H608" s="2">
        <v>30.352002624367945</v>
      </c>
    </row>
    <row r="609" spans="1:8" x14ac:dyDescent="0.2">
      <c r="A609" s="16">
        <f>DATE(2021,8,24)</f>
        <v>44432</v>
      </c>
      <c r="B609" s="2">
        <v>45.947554146857136</v>
      </c>
      <c r="C609" s="2">
        <v>30.801199955605529</v>
      </c>
      <c r="D609" s="2">
        <v>12.086951982338245</v>
      </c>
      <c r="E609" s="2">
        <v>26.009345132289852</v>
      </c>
      <c r="F609" s="2">
        <v>28.327297618847116</v>
      </c>
      <c r="G609" s="2">
        <v>28.415808402047581</v>
      </c>
      <c r="H609" s="2">
        <v>30.431634681283558</v>
      </c>
    </row>
    <row r="610" spans="1:8" x14ac:dyDescent="0.2">
      <c r="A610" s="16">
        <f>DATE(2021,8,25)</f>
        <v>44433</v>
      </c>
      <c r="B610" s="2">
        <v>47.13266868366739</v>
      </c>
      <c r="C610" s="2">
        <v>31.461632540254204</v>
      </c>
      <c r="D610" s="2">
        <v>12.11371729254731</v>
      </c>
      <c r="E610" s="2">
        <v>26.079159530382778</v>
      </c>
      <c r="F610" s="2">
        <v>28.40225206349978</v>
      </c>
      <c r="G610" s="2">
        <v>28.490960497127226</v>
      </c>
      <c r="H610" s="2">
        <v>30.511315385434123</v>
      </c>
    </row>
    <row r="611" spans="1:8" x14ac:dyDescent="0.2">
      <c r="A611" s="16">
        <f>DATE(2021,8,26)</f>
        <v>44434</v>
      </c>
      <c r="B611" s="2">
        <v>44.736591269269852</v>
      </c>
      <c r="C611" s="2">
        <v>29.183436086151303</v>
      </c>
      <c r="D611" s="2">
        <v>12.140488994060794</v>
      </c>
      <c r="E611" s="2">
        <v>26.149012608544808</v>
      </c>
      <c r="F611" s="2">
        <v>28.477250288149936</v>
      </c>
      <c r="G611" s="2">
        <v>28.566156573064539</v>
      </c>
      <c r="H611" s="2">
        <v>30.591044766538133</v>
      </c>
    </row>
    <row r="612" spans="1:8" x14ac:dyDescent="0.2">
      <c r="A612" s="16">
        <f>DATE(2021,8,27)</f>
        <v>44435</v>
      </c>
      <c r="B612" s="2">
        <v>47.087741439754424</v>
      </c>
      <c r="C612" s="2">
        <v>31.309178985761111</v>
      </c>
      <c r="D612" s="2">
        <v>12.167267088404875</v>
      </c>
      <c r="E612" s="2">
        <v>26.21890438820633</v>
      </c>
      <c r="F612" s="2">
        <v>28.552292318368998</v>
      </c>
      <c r="G612" s="2">
        <v>28.641396655598218</v>
      </c>
      <c r="H612" s="2">
        <v>30.670822854332378</v>
      </c>
    </row>
    <row r="613" spans="1:8" x14ac:dyDescent="0.2">
      <c r="A613" s="16">
        <f>DATE(2021,8,30)</f>
        <v>44438</v>
      </c>
      <c r="B613" s="2">
        <v>45.69190414445594</v>
      </c>
      <c r="C613" s="2">
        <v>30.28893381528863</v>
      </c>
      <c r="D613" s="2">
        <v>12.194051577106091</v>
      </c>
      <c r="E613" s="2">
        <v>26.288834890809575</v>
      </c>
      <c r="F613" s="2">
        <v>28.627378179743278</v>
      </c>
      <c r="G613" s="2">
        <v>28.716680770482018</v>
      </c>
      <c r="H613" s="2">
        <v>30.750649678571794</v>
      </c>
    </row>
    <row r="614" spans="1:8" x14ac:dyDescent="0.2">
      <c r="A614" s="16">
        <f>DATE(2021,8,31)</f>
        <v>44439</v>
      </c>
      <c r="B614" s="2">
        <v>44.666098064640344</v>
      </c>
      <c r="C614" s="2">
        <v>29.24552301655865</v>
      </c>
      <c r="D614" s="2">
        <v>12.220842461691372</v>
      </c>
      <c r="E614" s="2">
        <v>26.358804137808644</v>
      </c>
      <c r="F614" s="2">
        <v>28.70250789787401</v>
      </c>
      <c r="G614" s="2">
        <v>28.792008943484728</v>
      </c>
      <c r="H614" s="2">
        <v>30.830525269029451</v>
      </c>
    </row>
    <row r="615" spans="1:8" x14ac:dyDescent="0.2">
      <c r="A615" s="16">
        <f>DATE(2021,9,1)</f>
        <v>44440</v>
      </c>
      <c r="B615" s="2">
        <v>44.884913797243712</v>
      </c>
      <c r="C615" s="2">
        <v>29.914236034793021</v>
      </c>
      <c r="D615" s="2">
        <v>12.247639743687966</v>
      </c>
      <c r="E615" s="2">
        <v>26.450278668012793</v>
      </c>
      <c r="F615" s="2">
        <v>28.799546833393119</v>
      </c>
      <c r="G615" s="2">
        <v>28.889261765638462</v>
      </c>
      <c r="H615" s="2">
        <v>30.932677116074188</v>
      </c>
    </row>
    <row r="616" spans="1:8" x14ac:dyDescent="0.2">
      <c r="A616" s="16">
        <f>DATE(2021,9,2)</f>
        <v>44441</v>
      </c>
      <c r="B616" s="2">
        <v>41.502842049656913</v>
      </c>
      <c r="C616" s="2">
        <v>26.956217071403191</v>
      </c>
      <c r="D616" s="2">
        <v>12.274443424623538</v>
      </c>
      <c r="E616" s="2">
        <v>26.541819419084845</v>
      </c>
      <c r="F616" s="2">
        <v>28.896658934192065</v>
      </c>
      <c r="G616" s="2">
        <v>28.986588024890469</v>
      </c>
      <c r="H616" s="2">
        <v>31.034908722791489</v>
      </c>
    </row>
    <row r="617" spans="1:8" x14ac:dyDescent="0.2">
      <c r="A617" s="16">
        <f>DATE(2021,9,3)</f>
        <v>44442</v>
      </c>
      <c r="B617" s="2">
        <v>41.665306632089802</v>
      </c>
      <c r="C617" s="2">
        <v>27.234944517830641</v>
      </c>
      <c r="D617" s="2">
        <v>12.301253506026089</v>
      </c>
      <c r="E617" s="2">
        <v>26.633426438963848</v>
      </c>
      <c r="F617" s="2">
        <v>28.993844255435921</v>
      </c>
      <c r="G617" s="2">
        <v>29.083987776694212</v>
      </c>
      <c r="H617" s="2">
        <v>31.137220151457299</v>
      </c>
    </row>
    <row r="618" spans="1:8" x14ac:dyDescent="0.2">
      <c r="A618" s="16">
        <f>DATE(2021,9,6)</f>
        <v>44445</v>
      </c>
      <c r="B618" s="2">
        <v>42.77378667819265</v>
      </c>
      <c r="C618" s="2">
        <v>28.252741465495259</v>
      </c>
      <c r="D618" s="2">
        <v>12.328069989423994</v>
      </c>
      <c r="E618" s="2">
        <v>26.725099775623583</v>
      </c>
      <c r="F618" s="2">
        <v>29.091102852331321</v>
      </c>
      <c r="G618" s="2">
        <v>29.181461076545069</v>
      </c>
      <c r="H618" s="2">
        <v>31.239611464396219</v>
      </c>
    </row>
    <row r="619" spans="1:8" x14ac:dyDescent="0.2">
      <c r="A619" s="16">
        <f>DATE(2021,9,8)</f>
        <v>44447</v>
      </c>
      <c r="B619" s="2">
        <v>38.482691254862658</v>
      </c>
      <c r="C619" s="2">
        <v>23.404400707699558</v>
      </c>
      <c r="D619" s="2">
        <v>12.354892876345991</v>
      </c>
      <c r="E619" s="2">
        <v>26.816839477072541</v>
      </c>
      <c r="F619" s="2">
        <v>29.188434780126538</v>
      </c>
      <c r="G619" s="2">
        <v>29.279007979980285</v>
      </c>
      <c r="H619" s="2">
        <v>31.342082723981509</v>
      </c>
    </row>
    <row r="620" spans="1:8" x14ac:dyDescent="0.2">
      <c r="A620" s="16">
        <f>DATE(2021,9,9)</f>
        <v>44448</v>
      </c>
      <c r="B620" s="2">
        <v>40.65954185275924</v>
      </c>
      <c r="C620" s="2">
        <v>25.5240393717751</v>
      </c>
      <c r="D620" s="2">
        <v>12.381722168321163</v>
      </c>
      <c r="E620" s="2">
        <v>26.908645591353974</v>
      </c>
      <c r="F620" s="2">
        <v>29.285840094111503</v>
      </c>
      <c r="G620" s="2">
        <v>29.376628542579052</v>
      </c>
      <c r="H620" s="2">
        <v>31.444633992635129</v>
      </c>
    </row>
    <row r="621" spans="1:8" x14ac:dyDescent="0.2">
      <c r="A621" s="16">
        <f>DATE(2021,9,10)</f>
        <v>44449</v>
      </c>
      <c r="B621" s="2">
        <v>39.625802237910278</v>
      </c>
      <c r="C621" s="2">
        <v>24.354409086062056</v>
      </c>
      <c r="D621" s="2">
        <v>12.408557866879001</v>
      </c>
      <c r="E621" s="2">
        <v>27.000518166545916</v>
      </c>
      <c r="F621" s="2">
        <v>29.383318849617822</v>
      </c>
      <c r="G621" s="2">
        <v>29.474322819962541</v>
      </c>
      <c r="H621" s="2">
        <v>31.54726533282777</v>
      </c>
    </row>
    <row r="622" spans="1:8" x14ac:dyDescent="0.2">
      <c r="A622" s="16">
        <f>DATE(2021,9,13)</f>
        <v>44452</v>
      </c>
      <c r="B622" s="2">
        <v>42.418992460260576</v>
      </c>
      <c r="C622" s="2">
        <v>26.658774321733446</v>
      </c>
      <c r="D622" s="2">
        <v>12.435399973549321</v>
      </c>
      <c r="E622" s="2">
        <v>27.092457250761189</v>
      </c>
      <c r="F622" s="2">
        <v>29.480871102018845</v>
      </c>
      <c r="G622" s="2">
        <v>29.572090867793911</v>
      </c>
      <c r="H622" s="2">
        <v>31.649976807078907</v>
      </c>
    </row>
    <row r="623" spans="1:8" x14ac:dyDescent="0.2">
      <c r="A623" s="16">
        <f>DATE(2021,9,14)</f>
        <v>44453</v>
      </c>
      <c r="B623" s="2">
        <v>42.655917014839638</v>
      </c>
      <c r="C623" s="2">
        <v>26.41594326216439</v>
      </c>
      <c r="D623" s="2">
        <v>12.462248489862326</v>
      </c>
      <c r="E623" s="2">
        <v>27.184462892147465</v>
      </c>
      <c r="F623" s="2">
        <v>29.578496906729601</v>
      </c>
      <c r="G623" s="2">
        <v>29.669932741778339</v>
      </c>
      <c r="H623" s="2">
        <v>31.752768477956806</v>
      </c>
    </row>
    <row r="624" spans="1:8" x14ac:dyDescent="0.2">
      <c r="A624" s="16">
        <f>DATE(2021,9,15)</f>
        <v>44454</v>
      </c>
      <c r="B624" s="2">
        <v>41.469135091005406</v>
      </c>
      <c r="C624" s="2">
        <v>25.199437670423475</v>
      </c>
      <c r="D624" s="2">
        <v>12.48910341734859</v>
      </c>
      <c r="E624" s="2">
        <v>27.276535138887304</v>
      </c>
      <c r="F624" s="2">
        <v>29.67619631920704</v>
      </c>
      <c r="G624" s="2">
        <v>29.767848497663142</v>
      </c>
      <c r="H624" s="2">
        <v>31.855640408078667</v>
      </c>
    </row>
    <row r="625" spans="1:8" x14ac:dyDescent="0.2">
      <c r="A625" s="16">
        <f>DATE(2021,9,16)</f>
        <v>44455</v>
      </c>
      <c r="B625" s="2">
        <v>40.328440666570913</v>
      </c>
      <c r="C625" s="2">
        <v>23.819445200068735</v>
      </c>
      <c r="D625" s="2">
        <v>12.515964757539022</v>
      </c>
      <c r="E625" s="2">
        <v>27.368674039198069</v>
      </c>
      <c r="F625" s="2">
        <v>29.773969394949805</v>
      </c>
      <c r="G625" s="2">
        <v>29.86583819123765</v>
      </c>
      <c r="H625" s="2">
        <v>31.958592660110497</v>
      </c>
    </row>
    <row r="626" spans="1:8" x14ac:dyDescent="0.2">
      <c r="A626" s="16">
        <f>DATE(2021,9,17)</f>
        <v>44456</v>
      </c>
      <c r="B626" s="2">
        <v>38.118805167363298</v>
      </c>
      <c r="C626" s="2">
        <v>21.257069923419557</v>
      </c>
      <c r="D626" s="2">
        <v>12.542832511964908</v>
      </c>
      <c r="E626" s="2">
        <v>27.460879641332081</v>
      </c>
      <c r="F626" s="2">
        <v>29.871816189498436</v>
      </c>
      <c r="G626" s="2">
        <v>29.963901878333331</v>
      </c>
      <c r="H626" s="2">
        <v>32.061625296767239</v>
      </c>
    </row>
    <row r="627" spans="1:8" x14ac:dyDescent="0.2">
      <c r="A627" s="16">
        <f>DATE(2021,9,20)</f>
        <v>44459</v>
      </c>
      <c r="B627" s="2">
        <v>35.075239878980248</v>
      </c>
      <c r="C627" s="2">
        <v>18.432767449300002</v>
      </c>
      <c r="D627" s="2">
        <v>12.569706682157934</v>
      </c>
      <c r="E627" s="2">
        <v>27.553151993576598</v>
      </c>
      <c r="F627" s="2">
        <v>29.969736758435307</v>
      </c>
      <c r="G627" s="2">
        <v>30.062039614823831</v>
      </c>
      <c r="H627" s="2">
        <v>32.164738380812842</v>
      </c>
    </row>
    <row r="628" spans="1:8" x14ac:dyDescent="0.2">
      <c r="A628" s="16">
        <f>DATE(2021,9,21)</f>
        <v>44460</v>
      </c>
      <c r="B628" s="2">
        <v>37.48847524372114</v>
      </c>
      <c r="C628" s="2">
        <v>19.962623798466627</v>
      </c>
      <c r="D628" s="2">
        <v>12.596587269650096</v>
      </c>
      <c r="E628" s="2">
        <v>27.645491144253786</v>
      </c>
      <c r="F628" s="2">
        <v>30.067731157384745</v>
      </c>
      <c r="G628" s="2">
        <v>30.160251456625002</v>
      </c>
      <c r="H628" s="2">
        <v>32.267931975060243</v>
      </c>
    </row>
    <row r="629" spans="1:8" x14ac:dyDescent="0.2">
      <c r="A629" s="16">
        <f>DATE(2021,9,22)</f>
        <v>44461</v>
      </c>
      <c r="B629" s="2">
        <v>39.396874609806737</v>
      </c>
      <c r="C629" s="2">
        <v>22.174239473185974</v>
      </c>
      <c r="D629" s="2">
        <v>12.623474275973813</v>
      </c>
      <c r="E629" s="2">
        <v>27.737897141720836</v>
      </c>
      <c r="F629" s="2">
        <v>30.165799442013011</v>
      </c>
      <c r="G629" s="2">
        <v>30.258537459694889</v>
      </c>
      <c r="H629" s="2">
        <v>32.371206142371392</v>
      </c>
    </row>
    <row r="630" spans="1:8" x14ac:dyDescent="0.2">
      <c r="A630" s="16">
        <f>DATE(2021,9,23)</f>
        <v>44462</v>
      </c>
      <c r="B630" s="2">
        <v>40.843728569370683</v>
      </c>
      <c r="C630" s="2">
        <v>24.113318984934185</v>
      </c>
      <c r="D630" s="2">
        <v>12.650367702661836</v>
      </c>
      <c r="E630" s="2">
        <v>27.830370034369945</v>
      </c>
      <c r="F630" s="2">
        <v>30.263941668028281</v>
      </c>
      <c r="G630" s="2">
        <v>30.3568976800338</v>
      </c>
      <c r="H630" s="2">
        <v>32.474560945657373</v>
      </c>
    </row>
    <row r="631" spans="1:8" x14ac:dyDescent="0.2">
      <c r="A631" s="16">
        <f>DATE(2021,9,24)</f>
        <v>44463</v>
      </c>
      <c r="B631" s="2">
        <v>39.505072275849095</v>
      </c>
      <c r="C631" s="2">
        <v>23.262762857522134</v>
      </c>
      <c r="D631" s="2">
        <v>12.681499863124367</v>
      </c>
      <c r="E631" s="2">
        <v>27.92290987062831</v>
      </c>
      <c r="F631" s="2">
        <v>30.362157891180821</v>
      </c>
      <c r="G631" s="2">
        <v>30.455332173684347</v>
      </c>
      <c r="H631" s="2">
        <v>32.577996447878377</v>
      </c>
    </row>
    <row r="632" spans="1:8" x14ac:dyDescent="0.2">
      <c r="A632" s="16">
        <f>DATE(2021,9,27)</f>
        <v>44466</v>
      </c>
      <c r="B632" s="2">
        <v>38.966859722422598</v>
      </c>
      <c r="C632" s="2">
        <v>23.589562518905716</v>
      </c>
      <c r="D632" s="2">
        <v>12.712640627299733</v>
      </c>
      <c r="E632" s="2">
        <v>28.01551669895823</v>
      </c>
      <c r="F632" s="2">
        <v>30.460448167262879</v>
      </c>
      <c r="G632" s="2">
        <v>30.553840996731441</v>
      </c>
      <c r="H632" s="2">
        <v>32.681512712043734</v>
      </c>
    </row>
    <row r="633" spans="1:8" x14ac:dyDescent="0.2">
      <c r="A633" s="16">
        <f>DATE(2021,9,28)</f>
        <v>44467</v>
      </c>
      <c r="B633" s="2">
        <v>34.31943523987924</v>
      </c>
      <c r="C633" s="2">
        <v>19.825653893109507</v>
      </c>
      <c r="D633" s="2">
        <v>12.743789997565671</v>
      </c>
      <c r="E633" s="2">
        <v>28.108190567857051</v>
      </c>
      <c r="F633" s="2">
        <v>30.558812552108769</v>
      </c>
      <c r="G633" s="2">
        <v>30.652424205302339</v>
      </c>
      <c r="H633" s="2">
        <v>32.785109801211988</v>
      </c>
    </row>
    <row r="634" spans="1:8" x14ac:dyDescent="0.2">
      <c r="A634" s="16">
        <f>DATE(2021,9,29)</f>
        <v>44468</v>
      </c>
      <c r="B634" s="2">
        <v>34.773294914277763</v>
      </c>
      <c r="C634" s="2">
        <v>20.895233473407938</v>
      </c>
      <c r="D634" s="2">
        <v>12.774947976300567</v>
      </c>
      <c r="E634" s="2">
        <v>28.200931525857229</v>
      </c>
      <c r="F634" s="2">
        <v>30.65725110159492</v>
      </c>
      <c r="G634" s="2">
        <v>30.751081855566721</v>
      </c>
      <c r="H634" s="2">
        <v>32.888787778490915</v>
      </c>
    </row>
    <row r="635" spans="1:8" x14ac:dyDescent="0.2">
      <c r="A635" s="16">
        <f>DATE(2021,9,30)</f>
        <v>44469</v>
      </c>
      <c r="B635" s="2">
        <v>34.577134898910145</v>
      </c>
      <c r="C635" s="2">
        <v>20.75625058485322</v>
      </c>
      <c r="D635" s="2">
        <v>12.806114565883453</v>
      </c>
      <c r="E635" s="2">
        <v>28.293739621526392</v>
      </c>
      <c r="F635" s="2">
        <v>30.755763871639875</v>
      </c>
      <c r="G635" s="2">
        <v>30.849814003736629</v>
      </c>
      <c r="H635" s="2">
        <v>32.992546707037548</v>
      </c>
    </row>
    <row r="636" spans="1:8" x14ac:dyDescent="0.2">
      <c r="A636" s="16">
        <f>DATE(2021,10,1)</f>
        <v>44470</v>
      </c>
      <c r="B636" s="2">
        <v>37.024238582337119</v>
      </c>
      <c r="C636" s="2">
        <v>22.845988287702081</v>
      </c>
      <c r="D636" s="2">
        <v>12.837289768694051</v>
      </c>
      <c r="E636" s="2">
        <v>28.38772347616867</v>
      </c>
      <c r="F636" s="2">
        <v>30.855480798927459</v>
      </c>
      <c r="G636" s="2">
        <v>30.949751400775739</v>
      </c>
      <c r="H636" s="2">
        <v>33.097535889961541</v>
      </c>
    </row>
    <row r="637" spans="1:8" x14ac:dyDescent="0.2">
      <c r="A637" s="16">
        <f>DATE(2021,10,4)</f>
        <v>44473</v>
      </c>
      <c r="B637" s="2">
        <v>33.450876434711894</v>
      </c>
      <c r="C637" s="2">
        <v>20.118613674793306</v>
      </c>
      <c r="D637" s="2">
        <v>12.868473587112716</v>
      </c>
      <c r="E637" s="2">
        <v>28.481776180350749</v>
      </c>
      <c r="F637" s="2">
        <v>30.955273772312687</v>
      </c>
      <c r="G637" s="2">
        <v>31.04976512565225</v>
      </c>
      <c r="H637" s="2">
        <v>33.20260795518837</v>
      </c>
    </row>
    <row r="638" spans="1:8" x14ac:dyDescent="0.2">
      <c r="A638" s="16">
        <f>DATE(2021,10,5)</f>
        <v>44474</v>
      </c>
      <c r="B638" s="2">
        <v>32.924462373337441</v>
      </c>
      <c r="C638" s="2">
        <v>20.188850466903286</v>
      </c>
      <c r="D638" s="2">
        <v>12.899666023520462</v>
      </c>
      <c r="E638" s="2">
        <v>28.575897784509596</v>
      </c>
      <c r="F638" s="2">
        <v>31.055142849789831</v>
      </c>
      <c r="G638" s="2">
        <v>31.149855236662049</v>
      </c>
      <c r="H638" s="2">
        <v>33.307762968148346</v>
      </c>
    </row>
    <row r="639" spans="1:8" x14ac:dyDescent="0.2">
      <c r="A639" s="16">
        <f>DATE(2021,10,6)</f>
        <v>44475</v>
      </c>
      <c r="B639" s="2">
        <v>32.026409258992743</v>
      </c>
      <c r="C639" s="2">
        <v>20.299760400594536</v>
      </c>
      <c r="D639" s="2">
        <v>12.930867080298958</v>
      </c>
      <c r="E639" s="2">
        <v>28.670088339119104</v>
      </c>
      <c r="F639" s="2">
        <v>31.155088089397353</v>
      </c>
      <c r="G639" s="2">
        <v>31.250021792145532</v>
      </c>
      <c r="H639" s="2">
        <v>33.413000994323468</v>
      </c>
    </row>
    <row r="640" spans="1:8" x14ac:dyDescent="0.2">
      <c r="A640" s="16">
        <f>DATE(2021,10,7)</f>
        <v>44476</v>
      </c>
      <c r="B640" s="2">
        <v>32.645434375450513</v>
      </c>
      <c r="C640" s="2">
        <v>20.327898641399543</v>
      </c>
      <c r="D640" s="2">
        <v>12.962076759830543</v>
      </c>
      <c r="E640" s="2">
        <v>28.764347894690133</v>
      </c>
      <c r="F640" s="2">
        <v>31.25510954921802</v>
      </c>
      <c r="G640" s="2">
        <v>31.350264850487665</v>
      </c>
      <c r="H640" s="2">
        <v>33.518322099247392</v>
      </c>
    </row>
    <row r="641" spans="1:8" x14ac:dyDescent="0.2">
      <c r="A641" s="16">
        <f>DATE(2021,10,8)</f>
        <v>44477</v>
      </c>
      <c r="B641" s="2">
        <v>36.347012438169649</v>
      </c>
      <c r="C641" s="2">
        <v>22.773694988433512</v>
      </c>
      <c r="D641" s="2">
        <v>12.993295064498223</v>
      </c>
      <c r="E641" s="2">
        <v>28.858676501770585</v>
      </c>
      <c r="F641" s="2">
        <v>31.35520728737886</v>
      </c>
      <c r="G641" s="2">
        <v>31.450584470118017</v>
      </c>
      <c r="H641" s="2">
        <v>33.623726348505521</v>
      </c>
    </row>
    <row r="642" spans="1:8" x14ac:dyDescent="0.2">
      <c r="A642" s="16">
        <f>DATE(2021,10,11)</f>
        <v>44480</v>
      </c>
      <c r="B642" s="2">
        <v>35.419972146184818</v>
      </c>
      <c r="C642" s="2">
        <v>22.063470992368075</v>
      </c>
      <c r="D642" s="2">
        <v>13.024521996685623</v>
      </c>
      <c r="E642" s="2">
        <v>28.953074210945349</v>
      </c>
      <c r="F642" s="2">
        <v>31.455381362051241</v>
      </c>
      <c r="G642" s="2">
        <v>31.550980709510746</v>
      </c>
      <c r="H642" s="2">
        <v>33.729213807735036</v>
      </c>
    </row>
    <row r="643" spans="1:8" x14ac:dyDescent="0.2">
      <c r="A643" s="16">
        <f>DATE(2021,10,13)</f>
        <v>44482</v>
      </c>
      <c r="B643" s="2">
        <v>37.815922777698027</v>
      </c>
      <c r="C643" s="2">
        <v>23.451276013727451</v>
      </c>
      <c r="D643" s="2">
        <v>13.05575755877706</v>
      </c>
      <c r="E643" s="2">
        <v>29.047541072836424</v>
      </c>
      <c r="F643" s="2">
        <v>31.555631831450889</v>
      </c>
      <c r="G643" s="2">
        <v>31.651453627184711</v>
      </c>
      <c r="H643" s="2">
        <v>33.834784542624938</v>
      </c>
    </row>
    <row r="644" spans="1:8" x14ac:dyDescent="0.2">
      <c r="A644" s="16">
        <f>DATE(2021,10,14)</f>
        <v>44483</v>
      </c>
      <c r="B644" s="2">
        <v>37.640681938241642</v>
      </c>
      <c r="C644" s="2">
        <v>23.157010513212771</v>
      </c>
      <c r="D644" s="2">
        <v>13.087001753157512</v>
      </c>
      <c r="E644" s="2">
        <v>29.14207713810282</v>
      </c>
      <c r="F644" s="2">
        <v>31.655958753837929</v>
      </c>
      <c r="G644" s="2">
        <v>31.752003281703445</v>
      </c>
      <c r="H644" s="2">
        <v>33.94043861891609</v>
      </c>
    </row>
    <row r="645" spans="1:8" x14ac:dyDescent="0.2">
      <c r="A645" s="16">
        <f>DATE(2021,10,15)</f>
        <v>44484</v>
      </c>
      <c r="B645" s="2">
        <v>39.023280026893637</v>
      </c>
      <c r="C645" s="2">
        <v>24.748366219312889</v>
      </c>
      <c r="D645" s="2">
        <v>13.118254582212607</v>
      </c>
      <c r="E645" s="2">
        <v>29.236682457440711</v>
      </c>
      <c r="F645" s="2">
        <v>31.756362187516942</v>
      </c>
      <c r="G645" s="2">
        <v>31.852629731675218</v>
      </c>
      <c r="H645" s="2">
        <v>34.04617610240124</v>
      </c>
    </row>
    <row r="646" spans="1:8" x14ac:dyDescent="0.2">
      <c r="A646" s="16">
        <f>DATE(2021,10,18)</f>
        <v>44487</v>
      </c>
      <c r="B646" s="2">
        <v>39.000998895452433</v>
      </c>
      <c r="C646" s="2">
        <v>24.509191172470214</v>
      </c>
      <c r="D646" s="2">
        <v>13.149516048328636</v>
      </c>
      <c r="E646" s="2">
        <v>29.33135708158343</v>
      </c>
      <c r="F646" s="2">
        <v>31.856842190836954</v>
      </c>
      <c r="G646" s="2">
        <v>31.953333035753072</v>
      </c>
      <c r="H646" s="2">
        <v>34.15199705892509</v>
      </c>
    </row>
    <row r="647" spans="1:8" x14ac:dyDescent="0.2">
      <c r="A647" s="16">
        <f>DATE(2021,10,19)</f>
        <v>44488</v>
      </c>
      <c r="B647" s="2">
        <v>33.768632761850135</v>
      </c>
      <c r="C647" s="2">
        <v>20.42292232931533</v>
      </c>
      <c r="D647" s="2">
        <v>13.180786153892532</v>
      </c>
      <c r="E647" s="2">
        <v>29.42610106130137</v>
      </c>
      <c r="F647" s="2">
        <v>31.957398822191418</v>
      </c>
      <c r="G647" s="2">
        <v>32.054113252634764</v>
      </c>
      <c r="H647" s="2">
        <v>34.257901554384219</v>
      </c>
    </row>
    <row r="648" spans="1:8" x14ac:dyDescent="0.2">
      <c r="A648" s="16">
        <f>DATE(2021,10,20)</f>
        <v>44489</v>
      </c>
      <c r="B648" s="2">
        <v>33.12967583921651</v>
      </c>
      <c r="C648" s="2">
        <v>20.546606545568459</v>
      </c>
      <c r="D648" s="2">
        <v>13.212064901291898</v>
      </c>
      <c r="E648" s="2">
        <v>29.520914447402237</v>
      </c>
      <c r="F648" s="2">
        <v>32.058032140018454</v>
      </c>
      <c r="G648" s="2">
        <v>32.154970441063014</v>
      </c>
      <c r="H648" s="2">
        <v>34.36388965472743</v>
      </c>
    </row>
    <row r="649" spans="1:8" x14ac:dyDescent="0.2">
      <c r="A649" s="16">
        <f>DATE(2021,10,21)</f>
        <v>44490</v>
      </c>
      <c r="B649" s="2">
        <v>28.669204245305924</v>
      </c>
      <c r="C649" s="2">
        <v>17.226359416517735</v>
      </c>
      <c r="D649" s="2">
        <v>13.243352292915</v>
      </c>
      <c r="E649" s="2">
        <v>29.615797290730892</v>
      </c>
      <c r="F649" s="2">
        <v>32.15874220280066</v>
      </c>
      <c r="G649" s="2">
        <v>32.255904659825333</v>
      </c>
      <c r="H649" s="2">
        <v>34.469961425955439</v>
      </c>
    </row>
    <row r="650" spans="1:8" x14ac:dyDescent="0.2">
      <c r="A650" s="16">
        <f>DATE(2021,10,22)</f>
        <v>44491</v>
      </c>
      <c r="B650" s="2">
        <v>26.507300581088479</v>
      </c>
      <c r="C650" s="2">
        <v>15.660769895346593</v>
      </c>
      <c r="D650" s="2">
        <v>13.274648331150773</v>
      </c>
      <c r="E650" s="2">
        <v>29.710749642169485</v>
      </c>
      <c r="F650" s="2">
        <v>32.259529069065259</v>
      </c>
      <c r="G650" s="2">
        <v>32.356915967754119</v>
      </c>
      <c r="H650" s="2">
        <v>34.576116934121103</v>
      </c>
    </row>
    <row r="651" spans="1:8" x14ac:dyDescent="0.2">
      <c r="A651" s="16">
        <f>DATE(2021,10,25)</f>
        <v>44494</v>
      </c>
      <c r="B651" s="2">
        <v>29.814074821111536</v>
      </c>
      <c r="C651" s="2">
        <v>18.292195936167708</v>
      </c>
      <c r="D651" s="2">
        <v>13.305953018388816</v>
      </c>
      <c r="E651" s="2">
        <v>29.805771552637349</v>
      </c>
      <c r="F651" s="2">
        <v>32.360392797384073</v>
      </c>
      <c r="G651" s="2">
        <v>32.458004423726706</v>
      </c>
      <c r="H651" s="2">
        <v>34.682356245329402</v>
      </c>
    </row>
    <row r="652" spans="1:8" x14ac:dyDescent="0.2">
      <c r="A652" s="16">
        <f>DATE(2021,10,26)</f>
        <v>44495</v>
      </c>
      <c r="B652" s="2">
        <v>26.531594871056321</v>
      </c>
      <c r="C652" s="2">
        <v>15.794986910168674</v>
      </c>
      <c r="D652" s="2">
        <v>13.337266357019351</v>
      </c>
      <c r="E652" s="2">
        <v>29.900863073091276</v>
      </c>
      <c r="F652" s="2">
        <v>32.461333446373672</v>
      </c>
      <c r="G652" s="2">
        <v>32.559170086665468</v>
      </c>
      <c r="H652" s="2">
        <v>34.788679425737577</v>
      </c>
    </row>
    <row r="653" spans="1:8" x14ac:dyDescent="0.2">
      <c r="A653" s="16">
        <f>DATE(2021,10,27)</f>
        <v>44496</v>
      </c>
      <c r="B653" s="2">
        <v>27.06385631273136</v>
      </c>
      <c r="C653" s="2">
        <v>15.733585482147516</v>
      </c>
      <c r="D653" s="2">
        <v>13.368588349433264</v>
      </c>
      <c r="E653" s="2">
        <v>29.996024254525256</v>
      </c>
      <c r="F653" s="2">
        <v>32.56235107469525</v>
      </c>
      <c r="G653" s="2">
        <v>32.660413015537706</v>
      </c>
      <c r="H653" s="2">
        <v>34.895086541555017</v>
      </c>
    </row>
    <row r="654" spans="1:8" x14ac:dyDescent="0.2">
      <c r="A654" s="16">
        <f>DATE(2021,10,28)</f>
        <v>44497</v>
      </c>
      <c r="B654" s="2">
        <v>25.300004802382237</v>
      </c>
      <c r="C654" s="2">
        <v>15.0174639893627</v>
      </c>
      <c r="D654" s="2">
        <v>13.399918998022176</v>
      </c>
      <c r="E654" s="2">
        <v>30.091255147970664</v>
      </c>
      <c r="F654" s="2">
        <v>32.663445741054772</v>
      </c>
      <c r="G654" s="2">
        <v>32.761733269355787</v>
      </c>
      <c r="H654" s="2">
        <v>35.001577659043413</v>
      </c>
    </row>
    <row r="655" spans="1:8" x14ac:dyDescent="0.2">
      <c r="A655" s="16">
        <f>DATE(2021,10,29)</f>
        <v>44498</v>
      </c>
      <c r="B655" s="2">
        <v>23.303812130817136</v>
      </c>
      <c r="C655" s="2">
        <v>12.619021711927925</v>
      </c>
      <c r="D655" s="2">
        <v>13.437574637625582</v>
      </c>
      <c r="E655" s="2">
        <v>30.186555804496273</v>
      </c>
      <c r="F655" s="2">
        <v>32.764617504202967</v>
      </c>
      <c r="G655" s="2">
        <v>32.863130907177123</v>
      </c>
      <c r="H655" s="2">
        <v>35.108152844516738</v>
      </c>
    </row>
    <row r="656" spans="1:8" x14ac:dyDescent="0.2">
      <c r="A656" s="16">
        <f>DATE(2021,11,1)</f>
        <v>44501</v>
      </c>
      <c r="B656" s="2">
        <v>26.032222062143084</v>
      </c>
      <c r="C656" s="2">
        <v>14.849787929499847</v>
      </c>
      <c r="D656" s="2">
        <v>13.475242781181418</v>
      </c>
      <c r="E656" s="2">
        <v>30.261289171616035</v>
      </c>
      <c r="F656" s="2">
        <v>32.844820014368658</v>
      </c>
      <c r="G656" s="2">
        <v>32.943543938852059</v>
      </c>
      <c r="H656" s="2">
        <v>35.193393674719502</v>
      </c>
    </row>
    <row r="657" spans="1:8" x14ac:dyDescent="0.2">
      <c r="A657" s="16">
        <f>DATE(2021,11,3)</f>
        <v>44503</v>
      </c>
      <c r="B657" s="2">
        <v>28.747012438169595</v>
      </c>
      <c r="C657" s="2">
        <v>14.92162422717762</v>
      </c>
      <c r="D657" s="2">
        <v>13.51292343284176</v>
      </c>
      <c r="E657" s="2">
        <v>30.336065439295943</v>
      </c>
      <c r="F657" s="2">
        <v>32.925070974511186</v>
      </c>
      <c r="G657" s="2">
        <v>33.024005639075057</v>
      </c>
      <c r="H657" s="2">
        <v>35.278688284053914</v>
      </c>
    </row>
    <row r="658" spans="1:8" x14ac:dyDescent="0.2">
      <c r="A658" s="16">
        <f>DATE(2021,11,4)</f>
        <v>44504</v>
      </c>
      <c r="B658" s="2">
        <v>26.722501080536201</v>
      </c>
      <c r="C658" s="2">
        <v>12.522594376268946</v>
      </c>
      <c r="D658" s="2">
        <v>13.550616596760069</v>
      </c>
      <c r="E658" s="2">
        <v>30.410884632162904</v>
      </c>
      <c r="F658" s="2">
        <v>33.005370413898902</v>
      </c>
      <c r="G658" s="2">
        <v>33.104516037301799</v>
      </c>
      <c r="H658" s="2">
        <v>35.36403670644961</v>
      </c>
    </row>
    <row r="659" spans="1:8" x14ac:dyDescent="0.2">
      <c r="A659" s="16">
        <f>DATE(2021,11,5)</f>
        <v>44505</v>
      </c>
      <c r="B659" s="2">
        <v>28.905629352158947</v>
      </c>
      <c r="C659" s="2">
        <v>14.059142534443714</v>
      </c>
      <c r="D659" s="2">
        <v>13.588322277091146</v>
      </c>
      <c r="E659" s="2">
        <v>30.485746774858089</v>
      </c>
      <c r="F659" s="2">
        <v>33.085718361817904</v>
      </c>
      <c r="G659" s="2">
        <v>33.185075163005884</v>
      </c>
      <c r="H659" s="2">
        <v>35.449438975857703</v>
      </c>
    </row>
    <row r="660" spans="1:8" x14ac:dyDescent="0.2">
      <c r="A660" s="16">
        <f>DATE(2021,11,8)</f>
        <v>44508</v>
      </c>
      <c r="B660" s="2">
        <v>28.752281611679663</v>
      </c>
      <c r="C660" s="2">
        <v>14.012245466435358</v>
      </c>
      <c r="D660" s="2">
        <v>13.62604047799123</v>
      </c>
      <c r="E660" s="2">
        <v>30.560651892036759</v>
      </c>
      <c r="F660" s="2">
        <v>33.166114847572018</v>
      </c>
      <c r="G660" s="2">
        <v>33.265683045678763</v>
      </c>
      <c r="H660" s="2">
        <v>35.534895126250717</v>
      </c>
    </row>
    <row r="661" spans="1:8" x14ac:dyDescent="0.2">
      <c r="A661" s="16">
        <f>DATE(2021,11,9)</f>
        <v>44509</v>
      </c>
      <c r="B661" s="2">
        <v>29.791743744897751</v>
      </c>
      <c r="C661" s="2">
        <v>14.83261772687403</v>
      </c>
      <c r="D661" s="2">
        <v>13.66377120361788</v>
      </c>
      <c r="E661" s="2">
        <v>30.63560000836836</v>
      </c>
      <c r="F661" s="2">
        <v>33.246559900482687</v>
      </c>
      <c r="G661" s="2">
        <v>33.346339714829718</v>
      </c>
      <c r="H661" s="2">
        <v>35.620405191622595</v>
      </c>
    </row>
    <row r="662" spans="1:8" x14ac:dyDescent="0.2">
      <c r="A662" s="16">
        <f>DATE(2021,11,10)</f>
        <v>44510</v>
      </c>
      <c r="B662" s="2">
        <v>31.687005714834825</v>
      </c>
      <c r="C662" s="2">
        <v>15.30314438856446</v>
      </c>
      <c r="D662" s="2">
        <v>13.701514458130083</v>
      </c>
      <c r="E662" s="2">
        <v>30.710591148536469</v>
      </c>
      <c r="F662" s="2">
        <v>33.327053549889143</v>
      </c>
      <c r="G662" s="2">
        <v>33.427045199985891</v>
      </c>
      <c r="H662" s="2">
        <v>35.705969205988737</v>
      </c>
    </row>
    <row r="663" spans="1:8" x14ac:dyDescent="0.2">
      <c r="A663" s="16">
        <f>DATE(2021,11,11)</f>
        <v>44511</v>
      </c>
      <c r="B663" s="2">
        <v>34.435883398165743</v>
      </c>
      <c r="C663" s="2">
        <v>17.073655599248717</v>
      </c>
      <c r="D663" s="2">
        <v>13.739270245688173</v>
      </c>
      <c r="E663" s="2">
        <v>30.785625337238852</v>
      </c>
      <c r="F663" s="2">
        <v>33.407595825148292</v>
      </c>
      <c r="G663" s="2">
        <v>33.507799530692296</v>
      </c>
      <c r="H663" s="2">
        <v>35.791587203386023</v>
      </c>
    </row>
    <row r="664" spans="1:8" x14ac:dyDescent="0.2">
      <c r="A664" s="16">
        <f>DATE(2021,11,12)</f>
        <v>44512</v>
      </c>
      <c r="B664" s="2">
        <v>32.394167987321978</v>
      </c>
      <c r="C664" s="2">
        <v>15.70250937397304</v>
      </c>
      <c r="D664" s="2">
        <v>13.777038570453891</v>
      </c>
      <c r="E664" s="2">
        <v>30.860702599187405</v>
      </c>
      <c r="F664" s="2">
        <v>33.488186755634786</v>
      </c>
      <c r="G664" s="2">
        <v>33.588602736511788</v>
      </c>
      <c r="H664" s="2">
        <v>35.877259217872727</v>
      </c>
    </row>
    <row r="665" spans="1:8" x14ac:dyDescent="0.2">
      <c r="A665" s="16">
        <f>DATE(2021,11,16)</f>
        <v>44516</v>
      </c>
      <c r="B665" s="2">
        <v>30.067972914565889</v>
      </c>
      <c r="C665" s="2">
        <v>13.60152072719829</v>
      </c>
      <c r="D665" s="2">
        <v>13.814819436590353</v>
      </c>
      <c r="E665" s="2">
        <v>30.935822959108329</v>
      </c>
      <c r="F665" s="2">
        <v>33.568826370741057</v>
      </c>
      <c r="G665" s="2">
        <v>33.669454847025214</v>
      </c>
      <c r="H665" s="2">
        <v>35.962985283528724</v>
      </c>
    </row>
    <row r="666" spans="1:8" x14ac:dyDescent="0.2">
      <c r="A666" s="16">
        <f>DATE(2021,11,17)</f>
        <v>44517</v>
      </c>
      <c r="B666" s="2">
        <v>28.47387216059192</v>
      </c>
      <c r="C666" s="2">
        <v>12.018108143985916</v>
      </c>
      <c r="D666" s="2">
        <v>13.852612848262048</v>
      </c>
      <c r="E666" s="2">
        <v>31.010986441741895</v>
      </c>
      <c r="F666" s="2">
        <v>33.649514699877273</v>
      </c>
      <c r="G666" s="2">
        <v>33.750355891831241</v>
      </c>
      <c r="H666" s="2">
        <v>36.048765434455319</v>
      </c>
    </row>
    <row r="667" spans="1:8" x14ac:dyDescent="0.2">
      <c r="A667" s="16">
        <f>DATE(2021,11,18)</f>
        <v>44518</v>
      </c>
      <c r="B667" s="2">
        <v>29.076321375402461</v>
      </c>
      <c r="C667" s="2">
        <v>11.449630808000522</v>
      </c>
      <c r="D667" s="2">
        <v>13.89041880963484</v>
      </c>
      <c r="E667" s="2">
        <v>31.086193071842615</v>
      </c>
      <c r="F667" s="2">
        <v>33.730251772471327</v>
      </c>
      <c r="G667" s="2">
        <v>33.831305900546482</v>
      </c>
      <c r="H667" s="2">
        <v>36.134599704775347</v>
      </c>
    </row>
    <row r="668" spans="1:8" x14ac:dyDescent="0.2">
      <c r="A668" s="16">
        <f>DATE(2021,11,19)</f>
        <v>44519</v>
      </c>
      <c r="B668" s="2">
        <v>30.555675935264158</v>
      </c>
      <c r="C668" s="2">
        <v>12.112304876642167</v>
      </c>
      <c r="D668" s="2">
        <v>13.928237324876026</v>
      </c>
      <c r="E668" s="2">
        <v>31.161442874179237</v>
      </c>
      <c r="F668" s="2">
        <v>33.81103761796895</v>
      </c>
      <c r="G668" s="2">
        <v>33.91230490280546</v>
      </c>
      <c r="H668" s="2">
        <v>36.220488128633193</v>
      </c>
    </row>
    <row r="669" spans="1:8" x14ac:dyDescent="0.2">
      <c r="A669" s="16">
        <f>DATE(2021,11,22)</f>
        <v>44522</v>
      </c>
      <c r="B669" s="2">
        <v>28.689201363876741</v>
      </c>
      <c r="C669" s="2">
        <v>11.119251300822318</v>
      </c>
      <c r="D669" s="2">
        <v>13.966068398154221</v>
      </c>
      <c r="E669" s="2">
        <v>31.236735873534727</v>
      </c>
      <c r="F669" s="2">
        <v>33.891872265833655</v>
      </c>
      <c r="G669" s="2">
        <v>33.99335292826067</v>
      </c>
      <c r="H669" s="2">
        <v>36.306430740194749</v>
      </c>
    </row>
    <row r="670" spans="1:8" x14ac:dyDescent="0.2">
      <c r="A670" s="16">
        <f>DATE(2021,11,23)</f>
        <v>44523</v>
      </c>
      <c r="B670" s="2">
        <v>30.04277769773833</v>
      </c>
      <c r="C670" s="2">
        <v>12.785620553755296</v>
      </c>
      <c r="D670" s="2">
        <v>14.003912033639443</v>
      </c>
      <c r="E670" s="2">
        <v>31.312072094706167</v>
      </c>
      <c r="F670" s="2">
        <v>33.972755745546635</v>
      </c>
      <c r="G670" s="2">
        <v>34.074450006582424</v>
      </c>
      <c r="H670" s="2">
        <v>36.392427573647424</v>
      </c>
    </row>
    <row r="671" spans="1:8" x14ac:dyDescent="0.2">
      <c r="A671" s="16">
        <f>DATE(2021,11,24)</f>
        <v>44524</v>
      </c>
      <c r="B671" s="2">
        <v>30.419603323248602</v>
      </c>
      <c r="C671" s="2">
        <v>13.721788312510673</v>
      </c>
      <c r="D671" s="2">
        <v>14.041768235503138</v>
      </c>
      <c r="E671" s="2">
        <v>31.387451562505085</v>
      </c>
      <c r="F671" s="2">
        <v>34.053688086607117</v>
      </c>
      <c r="G671" s="2">
        <v>34.155596167459223</v>
      </c>
      <c r="H671" s="2">
        <v>36.478478663200356</v>
      </c>
    </row>
    <row r="672" spans="1:8" x14ac:dyDescent="0.2">
      <c r="A672" s="16">
        <f>DATE(2021,11,25)</f>
        <v>44525</v>
      </c>
      <c r="B672" s="2">
        <v>32.501902703741315</v>
      </c>
      <c r="C672" s="2">
        <v>15.133118034806037</v>
      </c>
      <c r="D672" s="2">
        <v>14.079637007918079</v>
      </c>
      <c r="E672" s="2">
        <v>31.462874301757051</v>
      </c>
      <c r="F672" s="2">
        <v>34.134669318531927</v>
      </c>
      <c r="G672" s="2">
        <v>34.236791440597301</v>
      </c>
      <c r="H672" s="2">
        <v>36.564584043084068</v>
      </c>
    </row>
    <row r="673" spans="1:8" x14ac:dyDescent="0.2">
      <c r="A673" s="16">
        <f>DATE(2021,11,26)</f>
        <v>44526</v>
      </c>
      <c r="B673" s="2">
        <v>28.518311482495573</v>
      </c>
      <c r="C673" s="2">
        <v>11.230117710552513</v>
      </c>
      <c r="D673" s="2">
        <v>14.117518355058456</v>
      </c>
      <c r="E673" s="2">
        <v>31.538340337302007</v>
      </c>
      <c r="F673" s="2">
        <v>34.215699470855903</v>
      </c>
      <c r="G673" s="2">
        <v>34.318035855721064</v>
      </c>
      <c r="H673" s="2">
        <v>36.650743747550841</v>
      </c>
    </row>
    <row r="674" spans="1:8" x14ac:dyDescent="0.2">
      <c r="A674" s="16">
        <f>DATE(2021,11,29)</f>
        <v>44529</v>
      </c>
      <c r="B674" s="2">
        <v>28.888751860923257</v>
      </c>
      <c r="C674" s="2">
        <v>11.871845872949116</v>
      </c>
      <c r="D674" s="2">
        <v>14.155412281099844</v>
      </c>
      <c r="E674" s="2">
        <v>31.61384969399408</v>
      </c>
      <c r="F674" s="2">
        <v>34.29677857313154</v>
      </c>
      <c r="G674" s="2">
        <v>34.399329442572736</v>
      </c>
      <c r="H674" s="2">
        <v>36.736957810874429</v>
      </c>
    </row>
    <row r="675" spans="1:8" x14ac:dyDescent="0.2">
      <c r="A675" s="16">
        <f>DATE(2021,11,30)</f>
        <v>44530</v>
      </c>
      <c r="B675" s="2">
        <v>27.635837295298725</v>
      </c>
      <c r="C675" s="2">
        <v>10.894101850421123</v>
      </c>
      <c r="D675" s="2">
        <v>14.193318790219212</v>
      </c>
      <c r="E675" s="2">
        <v>31.689402396701727</v>
      </c>
      <c r="F675" s="2">
        <v>34.377906654929326</v>
      </c>
      <c r="G675" s="2">
        <v>34.480672230912646</v>
      </c>
      <c r="H675" s="2">
        <v>36.823226267350286</v>
      </c>
    </row>
    <row r="676" spans="1:8" x14ac:dyDescent="0.2">
      <c r="A676" s="16">
        <f>DATE(2021,12,1)</f>
        <v>44531</v>
      </c>
      <c r="B676" s="2">
        <v>26.363330932142581</v>
      </c>
      <c r="C676" s="2">
        <v>9.6527114339621125</v>
      </c>
      <c r="D676" s="2">
        <v>14.231237886594883</v>
      </c>
      <c r="E676" s="2">
        <v>31.751558153126489</v>
      </c>
      <c r="F676" s="2">
        <v>34.445368626083408</v>
      </c>
      <c r="G676" s="2">
        <v>34.548338626528889</v>
      </c>
      <c r="H676" s="2">
        <v>36.895584078726287</v>
      </c>
    </row>
    <row r="677" spans="1:8" x14ac:dyDescent="0.2">
      <c r="A677" s="16">
        <f>DATE(2021,12,2)</f>
        <v>44532</v>
      </c>
      <c r="B677" s="2">
        <v>30.171979061614795</v>
      </c>
      <c r="C677" s="2">
        <v>13.66961396422759</v>
      </c>
      <c r="D677" s="2">
        <v>14.269169574406604</v>
      </c>
      <c r="E677" s="2">
        <v>31.813743246293512</v>
      </c>
      <c r="F677" s="2">
        <v>34.512864465286675</v>
      </c>
      <c r="G677" s="2">
        <v>34.616039069722525</v>
      </c>
      <c r="H677" s="2">
        <v>36.967980155921687</v>
      </c>
    </row>
    <row r="678" spans="1:8" x14ac:dyDescent="0.2">
      <c r="A678" s="16">
        <f>DATE(2021,12,3)</f>
        <v>44533</v>
      </c>
      <c r="B678" s="2">
        <v>31.880422609614634</v>
      </c>
      <c r="C678" s="2">
        <v>14.326227321295979</v>
      </c>
      <c r="D678" s="2">
        <v>14.307113857835475</v>
      </c>
      <c r="E678" s="2">
        <v>31.875957690049361</v>
      </c>
      <c r="F678" s="2">
        <v>34.580394189541948</v>
      </c>
      <c r="G678" s="2">
        <v>34.683773577625203</v>
      </c>
      <c r="H678" s="2">
        <v>37.040414519173062</v>
      </c>
    </row>
    <row r="679" spans="1:8" x14ac:dyDescent="0.2">
      <c r="A679" s="16">
        <f>DATE(2021,12,6)</f>
        <v>44536</v>
      </c>
      <c r="B679" s="2">
        <v>32.494305335446661</v>
      </c>
      <c r="C679" s="2">
        <v>16.273032336126757</v>
      </c>
      <c r="D679" s="2">
        <v>14.345070741064013</v>
      </c>
      <c r="E679" s="2">
        <v>31.938201498247174</v>
      </c>
      <c r="F679" s="2">
        <v>34.647957815860629</v>
      </c>
      <c r="G679" s="2">
        <v>34.751542167377217</v>
      </c>
      <c r="H679" s="2">
        <v>37.112887188727647</v>
      </c>
    </row>
    <row r="680" spans="1:8" x14ac:dyDescent="0.2">
      <c r="A680" s="16">
        <f>DATE(2021,12,7)</f>
        <v>44537</v>
      </c>
      <c r="B680" s="2">
        <v>32.173650290544401</v>
      </c>
      <c r="C680" s="2">
        <v>17.033395935297204</v>
      </c>
      <c r="D680" s="2">
        <v>14.383040228276123</v>
      </c>
      <c r="E680" s="2">
        <v>32.000474684746578</v>
      </c>
      <c r="F680" s="2">
        <v>34.715555361262609</v>
      </c>
      <c r="G680" s="2">
        <v>34.819344856127451</v>
      </c>
      <c r="H680" s="2">
        <v>37.185398184843429</v>
      </c>
    </row>
    <row r="681" spans="1:8" x14ac:dyDescent="0.2">
      <c r="A681" s="16">
        <f>DATE(2021,12,8)</f>
        <v>44538</v>
      </c>
      <c r="B681" s="2">
        <v>33.889512558229157</v>
      </c>
      <c r="C681" s="2">
        <v>17.618640877268877</v>
      </c>
      <c r="D681" s="2">
        <v>14.421022323657073</v>
      </c>
      <c r="E681" s="2">
        <v>32.062777263413757</v>
      </c>
      <c r="F681" s="2">
        <v>34.783186842776303</v>
      </c>
      <c r="G681" s="2">
        <v>34.887181661033424</v>
      </c>
      <c r="H681" s="2">
        <v>37.257947527789035</v>
      </c>
    </row>
    <row r="682" spans="1:8" x14ac:dyDescent="0.2">
      <c r="A682" s="16">
        <f>DATE(2021,12,9)</f>
        <v>44539</v>
      </c>
      <c r="B682" s="2">
        <v>31.855313835662759</v>
      </c>
      <c r="C682" s="2">
        <v>15.65539468615953</v>
      </c>
      <c r="D682" s="2">
        <v>14.459017031393563</v>
      </c>
      <c r="E682" s="2">
        <v>32.125109248121483</v>
      </c>
      <c r="F682" s="2">
        <v>34.850852277438804</v>
      </c>
      <c r="G682" s="2">
        <v>34.95505259926135</v>
      </c>
      <c r="H682" s="2">
        <v>37.330535237843954</v>
      </c>
    </row>
    <row r="683" spans="1:8" x14ac:dyDescent="0.2">
      <c r="A683" s="16">
        <f>DATE(2021,12,10)</f>
        <v>44540</v>
      </c>
      <c r="B683" s="2">
        <v>34.125234596360052</v>
      </c>
      <c r="C683" s="2">
        <v>17.25174476678766</v>
      </c>
      <c r="D683" s="2">
        <v>14.503311804888797</v>
      </c>
      <c r="E683" s="2">
        <v>32.187470652749028</v>
      </c>
      <c r="F683" s="2">
        <v>34.918551682295607</v>
      </c>
      <c r="G683" s="2">
        <v>35.022957687986001</v>
      </c>
      <c r="H683" s="2">
        <v>37.403161335298243</v>
      </c>
    </row>
    <row r="684" spans="1:8" x14ac:dyDescent="0.2">
      <c r="A684" s="16">
        <f>DATE(2021,12,13)</f>
        <v>44543</v>
      </c>
      <c r="B684" s="2">
        <v>33.533456274312321</v>
      </c>
      <c r="C684" s="2">
        <v>16.843685870163604</v>
      </c>
      <c r="D684" s="2">
        <v>14.547623720126213</v>
      </c>
      <c r="E684" s="2">
        <v>32.24986149118223</v>
      </c>
      <c r="F684" s="2">
        <v>34.986285074400847</v>
      </c>
      <c r="G684" s="2">
        <v>35.090896944390828</v>
      </c>
      <c r="H684" s="2">
        <v>37.475825840452771</v>
      </c>
    </row>
    <row r="685" spans="1:8" x14ac:dyDescent="0.2">
      <c r="A685" s="16">
        <f>DATE(2021,12,14)</f>
        <v>44544</v>
      </c>
      <c r="B685" s="2">
        <v>31.762038130913183</v>
      </c>
      <c r="C685" s="2">
        <v>16.165364937532157</v>
      </c>
      <c r="D685" s="2">
        <v>14.591952783739526</v>
      </c>
      <c r="E685" s="2">
        <v>32.312281777313473</v>
      </c>
      <c r="F685" s="2">
        <v>35.054052470817211</v>
      </c>
      <c r="G685" s="2">
        <v>35.158870385667917</v>
      </c>
      <c r="H685" s="2">
        <v>37.54852877361914</v>
      </c>
    </row>
    <row r="686" spans="1:8" x14ac:dyDescent="0.2">
      <c r="A686" s="16">
        <f>DATE(2021,12,15)</f>
        <v>44545</v>
      </c>
      <c r="B686" s="2">
        <v>33.267552225904318</v>
      </c>
      <c r="C686" s="2">
        <v>16.895762289534378</v>
      </c>
      <c r="D686" s="2">
        <v>14.636299002365027</v>
      </c>
      <c r="E686" s="2">
        <v>32.374731525041689</v>
      </c>
      <c r="F686" s="2">
        <v>35.121853888615931</v>
      </c>
      <c r="G686" s="2">
        <v>35.226878029018003</v>
      </c>
      <c r="H686" s="2">
        <v>37.621270155119667</v>
      </c>
    </row>
    <row r="687" spans="1:8" x14ac:dyDescent="0.2">
      <c r="A687" s="16">
        <f>DATE(2021,12,16)</f>
        <v>44546</v>
      </c>
      <c r="B687" s="2">
        <v>33.572910723719218</v>
      </c>
      <c r="C687" s="2">
        <v>17.869774132404181</v>
      </c>
      <c r="D687" s="2">
        <v>14.680662382641563</v>
      </c>
      <c r="E687" s="2">
        <v>32.437210748272413</v>
      </c>
      <c r="F687" s="2">
        <v>35.189689344876804</v>
      </c>
      <c r="G687" s="2">
        <v>35.294919891650501</v>
      </c>
      <c r="H687" s="2">
        <v>37.69405000528743</v>
      </c>
    </row>
    <row r="688" spans="1:8" x14ac:dyDescent="0.2">
      <c r="A688" s="16">
        <f>DATE(2021,12,17)</f>
        <v>44547</v>
      </c>
      <c r="B688" s="2">
        <v>32.158261537722964</v>
      </c>
      <c r="C688" s="2">
        <v>16.644824892223721</v>
      </c>
      <c r="D688" s="2">
        <v>14.725042931210576</v>
      </c>
      <c r="E688" s="2">
        <v>32.499719460917703</v>
      </c>
      <c r="F688" s="2">
        <v>35.257558856688242</v>
      </c>
      <c r="G688" s="2">
        <v>35.362995990783432</v>
      </c>
      <c r="H688" s="2">
        <v>37.766868344466275</v>
      </c>
    </row>
    <row r="689" spans="1:8" x14ac:dyDescent="0.2">
      <c r="A689" s="16">
        <f>DATE(2021,12,20)</f>
        <v>44550</v>
      </c>
      <c r="B689" s="2">
        <v>29.325757095519634</v>
      </c>
      <c r="C689" s="2">
        <v>14.271920298922479</v>
      </c>
      <c r="D689" s="2">
        <v>14.76944065471606</v>
      </c>
      <c r="E689" s="2">
        <v>32.562257676896181</v>
      </c>
      <c r="F689" s="2">
        <v>35.325462441147202</v>
      </c>
      <c r="G689" s="2">
        <v>35.431106343643528</v>
      </c>
      <c r="H689" s="2">
        <v>37.839725193010779</v>
      </c>
    </row>
    <row r="690" spans="1:8" x14ac:dyDescent="0.2">
      <c r="A690" s="16">
        <f>DATE(2021,12,21)</f>
        <v>44551</v>
      </c>
      <c r="B690" s="2">
        <v>29.23596984104142</v>
      </c>
      <c r="C690" s="2">
        <v>14.794316641168814</v>
      </c>
      <c r="D690" s="2">
        <v>14.81385555980459</v>
      </c>
      <c r="E690" s="2">
        <v>32.624825410133049</v>
      </c>
      <c r="F690" s="2">
        <v>35.393400115359228</v>
      </c>
      <c r="G690" s="2">
        <v>35.499250967466182</v>
      </c>
      <c r="H690" s="2">
        <v>37.912620571286283</v>
      </c>
    </row>
    <row r="691" spans="1:8" x14ac:dyDescent="0.2">
      <c r="A691" s="16">
        <f>DATE(2021,12,22)</f>
        <v>44552</v>
      </c>
      <c r="B691" s="2">
        <v>28.928815252365435</v>
      </c>
      <c r="C691" s="2">
        <v>14.515589194741363</v>
      </c>
      <c r="D691" s="2">
        <v>14.858287653125313</v>
      </c>
      <c r="E691" s="2">
        <v>32.687422674560104</v>
      </c>
      <c r="F691" s="2">
        <v>35.461371896438457</v>
      </c>
      <c r="G691" s="2">
        <v>35.567429879495442</v>
      </c>
      <c r="H691" s="2">
        <v>37.985554499668943</v>
      </c>
    </row>
    <row r="692" spans="1:8" x14ac:dyDescent="0.2">
      <c r="A692" s="16">
        <f>DATE(2021,12,23)</f>
        <v>44553</v>
      </c>
      <c r="B692" s="2">
        <v>27.804473899054205</v>
      </c>
      <c r="C692" s="2">
        <v>14.132143098078997</v>
      </c>
      <c r="D692" s="2">
        <v>14.90273694132993</v>
      </c>
      <c r="E692" s="2">
        <v>32.750049484115728</v>
      </c>
      <c r="F692" s="2">
        <v>35.529377801507643</v>
      </c>
      <c r="G692" s="2">
        <v>35.635643096984083</v>
      </c>
      <c r="H692" s="2">
        <v>38.058526998545659</v>
      </c>
    </row>
    <row r="693" spans="1:8" x14ac:dyDescent="0.2">
      <c r="A693" s="16">
        <f>DATE(2021,12,24)</f>
        <v>44554</v>
      </c>
      <c r="B693" s="2">
        <v>27.796980262210312</v>
      </c>
      <c r="C693" s="2">
        <v>14.132143098078997</v>
      </c>
      <c r="D693" s="2">
        <v>14.947203431072742</v>
      </c>
      <c r="E693" s="2">
        <v>32.812705852744763</v>
      </c>
      <c r="F693" s="2">
        <v>35.597417847698054</v>
      </c>
      <c r="G693" s="2">
        <v>35.703890637193439</v>
      </c>
      <c r="H693" s="2">
        <v>38.131538088314045</v>
      </c>
    </row>
    <row r="694" spans="1:8" x14ac:dyDescent="0.2">
      <c r="A694" s="16">
        <f>DATE(2021,12,27)</f>
        <v>44557</v>
      </c>
      <c r="B694" s="2">
        <v>28.35756231090647</v>
      </c>
      <c r="C694" s="2">
        <v>14.853639800050855</v>
      </c>
      <c r="D694" s="2">
        <v>14.991687129010622</v>
      </c>
      <c r="E694" s="2">
        <v>32.875391794398801</v>
      </c>
      <c r="F694" s="2">
        <v>35.665492052149681</v>
      </c>
      <c r="G694" s="2">
        <v>35.772172517393685</v>
      </c>
      <c r="H694" s="2">
        <v>38.204587789382629</v>
      </c>
    </row>
    <row r="695" spans="1:8" x14ac:dyDescent="0.2">
      <c r="A695" s="16">
        <f>DATE(2021,12,28)</f>
        <v>44558</v>
      </c>
      <c r="B695" s="2">
        <v>27.535717235749189</v>
      </c>
      <c r="C695" s="2">
        <v>14.102601209530818</v>
      </c>
      <c r="D695" s="2">
        <v>15.036188041802999</v>
      </c>
      <c r="E695" s="2">
        <v>32.938107323035929</v>
      </c>
      <c r="F695" s="2">
        <v>35.733600432011016</v>
      </c>
      <c r="G695" s="2">
        <v>35.840488754863586</v>
      </c>
      <c r="H695" s="2">
        <v>38.277676122170654</v>
      </c>
    </row>
    <row r="696" spans="1:8" x14ac:dyDescent="0.2">
      <c r="A696" s="16">
        <f>DATE(2021,12,29)</f>
        <v>44559</v>
      </c>
      <c r="B696" s="2">
        <v>26.399823272343337</v>
      </c>
      <c r="C696" s="2">
        <v>13.27898641399552</v>
      </c>
      <c r="D696" s="2">
        <v>15.080706176111901</v>
      </c>
      <c r="E696" s="2">
        <v>33.000852452620833</v>
      </c>
      <c r="F696" s="2">
        <v>35.80174300443921</v>
      </c>
      <c r="G696" s="2">
        <v>35.908839366890618</v>
      </c>
      <c r="H696" s="2">
        <v>38.350803107108192</v>
      </c>
    </row>
    <row r="697" spans="1:8" x14ac:dyDescent="0.2">
      <c r="A697" s="16">
        <f>DATE(2021,12,30)</f>
        <v>44560</v>
      </c>
      <c r="B697" s="2">
        <v>27.799039523603987</v>
      </c>
      <c r="C697" s="2">
        <v>14.057194837187703</v>
      </c>
      <c r="D697" s="2">
        <v>15.125241538601909</v>
      </c>
      <c r="E697" s="2">
        <v>33.063627197124767</v>
      </c>
      <c r="F697" s="2">
        <v>35.869919786600015</v>
      </c>
      <c r="G697" s="2">
        <v>35.977224370770976</v>
      </c>
      <c r="H697" s="2">
        <v>38.423968764636093</v>
      </c>
    </row>
    <row r="698" spans="1:8" x14ac:dyDescent="0.2">
      <c r="A698" s="16">
        <f>DATE(2021,12,31)</f>
        <v>44561</v>
      </c>
      <c r="B698" s="2">
        <v>27.791722614417026</v>
      </c>
      <c r="C698" s="2">
        <v>14.057194837187703</v>
      </c>
      <c r="D698" s="2">
        <v>15.169794135940219</v>
      </c>
      <c r="E698" s="2">
        <v>33.126431570525639</v>
      </c>
      <c r="F698" s="2">
        <v>35.93813079566781</v>
      </c>
      <c r="G698" s="2">
        <v>36.045643783809545</v>
      </c>
      <c r="H698" s="2">
        <v>38.49717311520606</v>
      </c>
    </row>
    <row r="699" spans="1:8" x14ac:dyDescent="0.2">
      <c r="A699" s="16">
        <f>DATE(2022,1,3)</f>
        <v>44564</v>
      </c>
      <c r="B699" s="2">
        <v>24.921436872689107</v>
      </c>
      <c r="C699" s="2">
        <v>13.076980829871321</v>
      </c>
      <c r="D699" s="2">
        <v>15.214363974796562</v>
      </c>
      <c r="E699" s="2">
        <v>33.189498019107909</v>
      </c>
      <c r="F699" s="2">
        <v>36.006613397343592</v>
      </c>
      <c r="G699" s="2">
        <v>36.114335159825849</v>
      </c>
      <c r="H699" s="2">
        <v>38.570658002376469</v>
      </c>
    </row>
    <row r="700" spans="1:8" x14ac:dyDescent="0.2">
      <c r="A700" s="16">
        <f>DATE(2022,1,4)</f>
        <v>44565</v>
      </c>
      <c r="B700" s="2">
        <v>24.752894395620494</v>
      </c>
      <c r="C700" s="2">
        <v>12.633090832330417</v>
      </c>
      <c r="D700" s="2">
        <v>15.258951061843296</v>
      </c>
      <c r="E700" s="2">
        <v>33.25259434437875</v>
      </c>
      <c r="F700" s="2">
        <v>36.075130499028347</v>
      </c>
      <c r="G700" s="2">
        <v>36.183061219092629</v>
      </c>
      <c r="H700" s="2">
        <v>38.644181879719163</v>
      </c>
    </row>
    <row r="701" spans="1:8" x14ac:dyDescent="0.2">
      <c r="A701" s="16">
        <f>DATE(2022,1,5)</f>
        <v>44566</v>
      </c>
      <c r="B701" s="2">
        <v>21.058900254526502</v>
      </c>
      <c r="C701" s="2">
        <v>9.9041384758343565</v>
      </c>
      <c r="D701" s="2">
        <v>15.303555403755341</v>
      </c>
      <c r="E701" s="2">
        <v>33.315720560491748</v>
      </c>
      <c r="F701" s="2">
        <v>36.143682118102419</v>
      </c>
      <c r="G701" s="2">
        <v>36.251821979121935</v>
      </c>
      <c r="H701" s="2">
        <v>38.717744767921872</v>
      </c>
    </row>
    <row r="702" spans="1:8" x14ac:dyDescent="0.2">
      <c r="A702" s="16">
        <f>DATE(2022,1,6)</f>
        <v>44567</v>
      </c>
      <c r="B702" s="2">
        <v>21.627000912452843</v>
      </c>
      <c r="C702" s="2">
        <v>10.508479555707352</v>
      </c>
      <c r="D702" s="2">
        <v>15.348177007210184</v>
      </c>
      <c r="E702" s="2">
        <v>33.378876681607217</v>
      </c>
      <c r="F702" s="2">
        <v>36.212268271954869</v>
      </c>
      <c r="G702" s="2">
        <v>36.320617457434693</v>
      </c>
      <c r="H702" s="2">
        <v>38.791346687683252</v>
      </c>
    </row>
    <row r="703" spans="1:8" x14ac:dyDescent="0.2">
      <c r="A703" s="16">
        <f>DATE(2022,1,7)</f>
        <v>44568</v>
      </c>
      <c r="B703" s="2">
        <v>21.786149930365717</v>
      </c>
      <c r="C703" s="2">
        <v>11.768955229077438</v>
      </c>
      <c r="D703" s="2">
        <v>15.392815878887921</v>
      </c>
      <c r="E703" s="2">
        <v>33.442062721892142</v>
      </c>
      <c r="F703" s="2">
        <v>36.280888977983579</v>
      </c>
      <c r="G703" s="2">
        <v>36.389447671560653</v>
      </c>
      <c r="H703" s="2">
        <v>38.86498765971298</v>
      </c>
    </row>
    <row r="704" spans="1:8" x14ac:dyDescent="0.2">
      <c r="A704" s="16">
        <f>DATE(2022,1,10)</f>
        <v>44571</v>
      </c>
      <c r="B704" s="2">
        <v>20.638098256735613</v>
      </c>
      <c r="C704" s="2">
        <v>10.926472796436215</v>
      </c>
      <c r="D704" s="2">
        <v>15.437472025471211</v>
      </c>
      <c r="E704" s="2">
        <v>33.505278695520225</v>
      </c>
      <c r="F704" s="2">
        <v>36.349544253595177</v>
      </c>
      <c r="G704" s="2">
        <v>36.458312639038404</v>
      </c>
      <c r="H704" s="2">
        <v>38.938667704731692</v>
      </c>
    </row>
    <row r="705" spans="1:8" x14ac:dyDescent="0.2">
      <c r="A705" s="16">
        <f>DATE(2022,1,11)</f>
        <v>44572</v>
      </c>
      <c r="B705" s="2">
        <v>23.22635163040896</v>
      </c>
      <c r="C705" s="2">
        <v>12.921807027813935</v>
      </c>
      <c r="D705" s="2">
        <v>15.482145453645323</v>
      </c>
      <c r="E705" s="2">
        <v>33.568524616671901</v>
      </c>
      <c r="F705" s="2">
        <v>36.418234116205014</v>
      </c>
      <c r="G705" s="2">
        <v>36.527212377415431</v>
      </c>
      <c r="H705" s="2">
        <v>39.012386843471035</v>
      </c>
    </row>
    <row r="706" spans="1:8" x14ac:dyDescent="0.2">
      <c r="A706" s="16">
        <f>DATE(2022,1,12)</f>
        <v>44573</v>
      </c>
      <c r="B706" s="2">
        <v>25.827204533448867</v>
      </c>
      <c r="C706" s="2">
        <v>14.996463678166384</v>
      </c>
      <c r="D706" s="2">
        <v>15.526836170098113</v>
      </c>
      <c r="E706" s="2">
        <v>33.631800499534314</v>
      </c>
      <c r="F706" s="2">
        <v>36.486958583237268</v>
      </c>
      <c r="G706" s="2">
        <v>36.596146904248037</v>
      </c>
      <c r="H706" s="2">
        <v>39.086145096673675</v>
      </c>
    </row>
    <row r="707" spans="1:8" x14ac:dyDescent="0.2">
      <c r="A707" s="16">
        <f>DATE(2022,1,13)</f>
        <v>44574</v>
      </c>
      <c r="B707" s="2">
        <v>25.508249531768023</v>
      </c>
      <c r="C707" s="2">
        <v>14.82654613431056</v>
      </c>
      <c r="D707" s="2">
        <v>15.571544181520004</v>
      </c>
      <c r="E707" s="2">
        <v>33.695106358301331</v>
      </c>
      <c r="F707" s="2">
        <v>36.555717672124892</v>
      </c>
      <c r="G707" s="2">
        <v>36.665116237101422</v>
      </c>
      <c r="H707" s="2">
        <v>39.159942485093246</v>
      </c>
    </row>
    <row r="708" spans="1:8" x14ac:dyDescent="0.2">
      <c r="A708" s="16">
        <f>DATE(2022,1,14)</f>
        <v>44575</v>
      </c>
      <c r="B708" s="2">
        <v>26.446479373769652</v>
      </c>
      <c r="C708" s="2">
        <v>16.348024120979154</v>
      </c>
      <c r="D708" s="2">
        <v>15.616269494603996</v>
      </c>
      <c r="E708" s="2">
        <v>33.758442207173545</v>
      </c>
      <c r="F708" s="2">
        <v>36.624511400309558</v>
      </c>
      <c r="G708" s="2">
        <v>36.734120393549638</v>
      </c>
      <c r="H708" s="2">
        <v>39.233779029494407</v>
      </c>
    </row>
    <row r="709" spans="1:8" x14ac:dyDescent="0.2">
      <c r="A709" s="16">
        <f>DATE(2022,1,17)</f>
        <v>44578</v>
      </c>
      <c r="B709" s="2">
        <v>26.1439273879847</v>
      </c>
      <c r="C709" s="2">
        <v>15.745304308654484</v>
      </c>
      <c r="D709" s="2">
        <v>15.661012116045736</v>
      </c>
      <c r="E709" s="2">
        <v>33.821808060358237</v>
      </c>
      <c r="F709" s="2">
        <v>36.693339785241783</v>
      </c>
      <c r="G709" s="2">
        <v>36.803159391175576</v>
      </c>
      <c r="H709" s="2">
        <v>39.307654750652809</v>
      </c>
    </row>
    <row r="710" spans="1:8" x14ac:dyDescent="0.2">
      <c r="A710" s="16">
        <f>DATE(2022,1,18)</f>
        <v>44579</v>
      </c>
      <c r="B710" s="2">
        <v>25.482956346348029</v>
      </c>
      <c r="C710" s="2">
        <v>16.064976921419618</v>
      </c>
      <c r="D710" s="2">
        <v>15.705772052543399</v>
      </c>
      <c r="E710" s="2">
        <v>33.885203932069508</v>
      </c>
      <c r="F710" s="2">
        <v>36.762202844380923</v>
      </c>
      <c r="G710" s="2">
        <v>36.872233247571096</v>
      </c>
      <c r="H710" s="2">
        <v>39.381569669355223</v>
      </c>
    </row>
    <row r="711" spans="1:8" x14ac:dyDescent="0.2">
      <c r="A711" s="16">
        <f>DATE(2022,1,19)</f>
        <v>44580</v>
      </c>
      <c r="B711" s="2">
        <v>28.047866301685875</v>
      </c>
      <c r="C711" s="2">
        <v>17.529351471218636</v>
      </c>
      <c r="D711" s="2">
        <v>15.750549310797799</v>
      </c>
      <c r="E711" s="2">
        <v>33.948629836528127</v>
      </c>
      <c r="F711" s="2">
        <v>36.831100595195011</v>
      </c>
      <c r="G711" s="2">
        <v>36.941341980336851</v>
      </c>
      <c r="H711" s="2">
        <v>39.455523806399341</v>
      </c>
    </row>
    <row r="712" spans="1:8" x14ac:dyDescent="0.2">
      <c r="A712" s="16">
        <f>DATE(2022,1,20)</f>
        <v>44581</v>
      </c>
      <c r="B712" s="2">
        <v>30.788019017432891</v>
      </c>
      <c r="C712" s="2">
        <v>18.71376902269115</v>
      </c>
      <c r="D712" s="2">
        <v>15.795343897512314</v>
      </c>
      <c r="E712" s="2">
        <v>34.012085787961617</v>
      </c>
      <c r="F712" s="2">
        <v>36.900033055160961</v>
      </c>
      <c r="G712" s="2">
        <v>37.010485607082423</v>
      </c>
      <c r="H712" s="2">
        <v>39.529517182593942</v>
      </c>
    </row>
    <row r="713" spans="1:8" x14ac:dyDescent="0.2">
      <c r="A713" s="16">
        <f>DATE(2022,1,21)</f>
        <v>44582</v>
      </c>
      <c r="B713" s="2">
        <v>30.684721701964435</v>
      </c>
      <c r="C713" s="2">
        <v>18.539335867878592</v>
      </c>
      <c r="D713" s="2">
        <v>15.840155819392955</v>
      </c>
      <c r="E713" s="2">
        <v>34.075571800604209</v>
      </c>
      <c r="F713" s="2">
        <v>36.969000241764483</v>
      </c>
      <c r="G713" s="2">
        <v>37.079664145426271</v>
      </c>
      <c r="H713" s="2">
        <v>39.603549818758822</v>
      </c>
    </row>
    <row r="714" spans="1:8" x14ac:dyDescent="0.2">
      <c r="A714" s="16">
        <f>DATE(2022,1,24)</f>
        <v>44585</v>
      </c>
      <c r="B714" s="2">
        <v>29.431931998271391</v>
      </c>
      <c r="C714" s="2">
        <v>17.44626422961495</v>
      </c>
      <c r="D714" s="2">
        <v>15.884985083148262</v>
      </c>
      <c r="E714" s="2">
        <v>34.139087888696928</v>
      </c>
      <c r="F714" s="2">
        <v>37.038002172500057</v>
      </c>
      <c r="G714" s="2">
        <v>37.148877612995769</v>
      </c>
      <c r="H714" s="2">
        <v>39.677621735724841</v>
      </c>
    </row>
    <row r="715" spans="1:8" x14ac:dyDescent="0.2">
      <c r="A715" s="16">
        <f>DATE(2022,1,25)</f>
        <v>44586</v>
      </c>
      <c r="B715" s="2">
        <v>32.472435287903068</v>
      </c>
      <c r="C715" s="2">
        <v>19.912614767244662</v>
      </c>
      <c r="D715" s="2">
        <v>15.929831695489426</v>
      </c>
      <c r="E715" s="2">
        <v>34.202634066487512</v>
      </c>
      <c r="F715" s="2">
        <v>37.107038864871036</v>
      </c>
      <c r="G715" s="2">
        <v>37.218126027427182</v>
      </c>
      <c r="H715" s="2">
        <v>39.751732954333917</v>
      </c>
    </row>
    <row r="716" spans="1:8" x14ac:dyDescent="0.2">
      <c r="A716" s="16">
        <f>DATE(2022,1,26)</f>
        <v>44587</v>
      </c>
      <c r="B716" s="2">
        <v>33.853300677136119</v>
      </c>
      <c r="C716" s="2">
        <v>21.093648330747182</v>
      </c>
      <c r="D716" s="2">
        <v>15.974695663130213</v>
      </c>
      <c r="E716" s="2">
        <v>34.266210348230452</v>
      </c>
      <c r="F716" s="2">
        <v>37.17611033638952</v>
      </c>
      <c r="G716" s="2">
        <v>37.287409406365654</v>
      </c>
      <c r="H716" s="2">
        <v>39.825883495439008</v>
      </c>
    </row>
    <row r="717" spans="1:8" x14ac:dyDescent="0.2">
      <c r="A717" s="16">
        <f>DATE(2022,1,27)</f>
        <v>44588</v>
      </c>
      <c r="B717" s="2">
        <v>35.507523411612404</v>
      </c>
      <c r="C717" s="2">
        <v>22.532626649285991</v>
      </c>
      <c r="D717" s="2">
        <v>16.019576992787002</v>
      </c>
      <c r="E717" s="2">
        <v>34.329816748187</v>
      </c>
      <c r="F717" s="2">
        <v>37.245216604576491</v>
      </c>
      <c r="G717" s="2">
        <v>37.35672776746528</v>
      </c>
      <c r="H717" s="2">
        <v>39.900073379904136</v>
      </c>
    </row>
    <row r="718" spans="1:8" x14ac:dyDescent="0.2">
      <c r="A718" s="16">
        <f>DATE(2022,1,28)</f>
        <v>44589</v>
      </c>
      <c r="B718" s="2">
        <v>35.139038563127563</v>
      </c>
      <c r="C718" s="2">
        <v>21.769270777794848</v>
      </c>
      <c r="D718" s="2">
        <v>16.06447569117875</v>
      </c>
      <c r="E718" s="2">
        <v>34.393453280625174</v>
      </c>
      <c r="F718" s="2">
        <v>37.314357686961721</v>
      </c>
      <c r="G718" s="2">
        <v>37.426081128389058</v>
      </c>
      <c r="H718" s="2">
        <v>39.974302628604399</v>
      </c>
    </row>
    <row r="719" spans="1:8" x14ac:dyDescent="0.2">
      <c r="A719" s="16">
        <f>DATE(2022,1,31)</f>
        <v>44592</v>
      </c>
      <c r="B719" s="2">
        <v>37.146384286606441</v>
      </c>
      <c r="C719" s="2">
        <v>22.023243971387242</v>
      </c>
      <c r="D719" s="2">
        <v>16.109391765027038</v>
      </c>
      <c r="E719" s="2">
        <v>34.457119959819728</v>
      </c>
      <c r="F719" s="2">
        <v>37.38353360108384</v>
      </c>
      <c r="G719" s="2">
        <v>37.495469506808867</v>
      </c>
      <c r="H719" s="2">
        <v>40.04857126242598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37.14638428660615</v>
      </c>
      <c r="D3" s="5">
        <v>7.3202406860223945</v>
      </c>
    </row>
    <row r="4" spans="1:4" x14ac:dyDescent="0.2">
      <c r="A4" s="7"/>
      <c r="B4" s="3" t="s">
        <v>2</v>
      </c>
      <c r="C4" s="4">
        <v>22.023243971387352</v>
      </c>
      <c r="D4" s="5">
        <v>6.9842583324715601</v>
      </c>
    </row>
    <row r="5" spans="1:4" x14ac:dyDescent="0.2">
      <c r="A5" s="8"/>
      <c r="B5" s="3" t="s">
        <v>3</v>
      </c>
      <c r="C5" s="4">
        <v>16.109391765027038</v>
      </c>
      <c r="D5" s="5">
        <v>0.81583685734278877</v>
      </c>
    </row>
    <row r="6" spans="1:4" x14ac:dyDescent="0.2">
      <c r="A6" s="9"/>
      <c r="B6" s="3" t="s">
        <v>4</v>
      </c>
      <c r="C6" s="4">
        <v>34.457119959819728</v>
      </c>
      <c r="D6" s="5">
        <v>0.99956738387378952</v>
      </c>
    </row>
    <row r="7" spans="1:4" x14ac:dyDescent="0.2">
      <c r="A7" s="10"/>
      <c r="B7" s="3" t="s">
        <v>5</v>
      </c>
      <c r="C7" s="4">
        <v>37.38353360108384</v>
      </c>
      <c r="D7" s="5">
        <v>1.0632798883991601</v>
      </c>
    </row>
    <row r="8" spans="1:4" x14ac:dyDescent="0.2">
      <c r="A8" s="11"/>
      <c r="B8" s="3" t="s">
        <v>6</v>
      </c>
      <c r="C8" s="4">
        <v>37.495469506808867</v>
      </c>
      <c r="D8" s="5">
        <v>1.0656906628361051</v>
      </c>
    </row>
    <row r="9" spans="1:4" x14ac:dyDescent="0.2">
      <c r="A9" s="12"/>
      <c r="B9" s="3" t="s">
        <v>7</v>
      </c>
      <c r="C9" s="4">
        <v>40.04857126242598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2022-02-17T18:23:07Z</dcterms:created>
  <dcterms:modified xsi:type="dcterms:W3CDTF">2022-02-17T20:32:36Z</dcterms:modified>
</cp:coreProperties>
</file>