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NHARIA\Documents\DIEGO\"/>
    </mc:Choice>
  </mc:AlternateContent>
  <xr:revisionPtr revIDLastSave="0" documentId="13_ncr:1_{FA6E6B8C-15FA-40F3-8B9F-3DA358FC8AD5}" xr6:coauthVersionLast="47" xr6:coauthVersionMax="47" xr10:uidLastSave="{00000000-0000-0000-0000-000000000000}"/>
  <bookViews>
    <workbookView xWindow="-120" yWindow="-120" windowWidth="20730" windowHeight="11160" xr2:uid="{1EBE9A18-DC01-4CE5-98E5-3897B2128ABC}"/>
  </bookViews>
  <sheets>
    <sheet name="Planilha1" sheetId="1" r:id="rId1"/>
    <sheet name="Planilha2" sheetId="2" r:id="rId2"/>
  </sheets>
  <externalReferences>
    <externalReference r:id="rId3"/>
  </externalReferences>
  <definedNames>
    <definedName name="Anos">Planilha1!$E$18</definedName>
    <definedName name="aporte">Planilha1!$E$17</definedName>
    <definedName name="Dividentos_mensais">Planilha1!$E$21</definedName>
    <definedName name="Patrimônio_acul">Planilha1!$E$20</definedName>
    <definedName name="rendimento_carteira">Planilha1!$E$13</definedName>
    <definedName name="Salário">Planilha1!$E$12</definedName>
    <definedName name="Sugestão_Investimento">Planilha1!$E$14</definedName>
    <definedName name="Tx_Rend.">Planilha1!$E$19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D35" i="1"/>
  <c r="D36" i="1"/>
  <c r="D37" i="1"/>
  <c r="D38" i="1"/>
  <c r="D39" i="1"/>
  <c r="D34" i="1"/>
  <c r="E34" i="1" s="1"/>
  <c r="D31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H4" i="2" s="1"/>
  <c r="E26" i="1"/>
  <c r="D28" i="1"/>
  <c r="E28" i="1" s="1"/>
  <c r="D27" i="1"/>
  <c r="E27" i="1" s="1"/>
  <c r="D26" i="1"/>
  <c r="D25" i="1"/>
  <c r="E25" i="1" s="1"/>
  <c r="D24" i="1"/>
  <c r="E24" i="1" s="1"/>
  <c r="E20" i="1"/>
  <c r="E21" i="1" s="1"/>
  <c r="E14" i="1"/>
  <c r="E39" i="1" l="1"/>
  <c r="E38" i="1"/>
  <c r="E36" i="1"/>
  <c r="E35" i="1"/>
  <c r="E40" i="1"/>
</calcChain>
</file>

<file path=xl/sharedStrings.xml><?xml version="1.0" encoding="utf-8"?>
<sst xmlns="http://schemas.openxmlformats.org/spreadsheetml/2006/main" count="71" uniqueCount="34">
  <si>
    <t>CONFIGURAÇÕES</t>
  </si>
  <si>
    <t>Salário</t>
  </si>
  <si>
    <t>Rendimento Carteira</t>
  </si>
  <si>
    <t>Sugestão de Investimentos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</si>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</sst>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left" indent="3"/>
    </xf>
    <xf numFmtId="165" fontId="6" fillId="6" borderId="21" xfId="0" applyNumberFormat="1" applyFont="1" applyFill="1" applyBorder="1" applyAlignment="1">
      <alignment horizontal="center"/>
    </xf>
    <xf numFmtId="165" fontId="6" fillId="6" borderId="22" xfId="0" applyNumberFormat="1" applyFont="1" applyFill="1" applyBorder="1" applyAlignment="1">
      <alignment horizontal="center"/>
    </xf>
    <xf numFmtId="0" fontId="7" fillId="6" borderId="23" xfId="0" applyFont="1" applyFill="1" applyBorder="1" applyAlignment="1">
      <alignment horizontal="left" indent="3"/>
    </xf>
    <xf numFmtId="165" fontId="6" fillId="6" borderId="24" xfId="0" applyNumberFormat="1" applyFont="1" applyFill="1" applyBorder="1" applyAlignment="1">
      <alignment horizontal="center"/>
    </xf>
    <xf numFmtId="0" fontId="7" fillId="6" borderId="26" xfId="0" applyFont="1" applyFill="1" applyBorder="1" applyAlignment="1">
      <alignment horizontal="left" indent="3"/>
    </xf>
    <xf numFmtId="165" fontId="6" fillId="6" borderId="27" xfId="0" applyNumberFormat="1" applyFont="1" applyFill="1" applyBorder="1" applyAlignment="1">
      <alignment horizontal="center"/>
    </xf>
    <xf numFmtId="165" fontId="0" fillId="0" borderId="16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6" xfId="2" applyNumberFormat="1" applyFont="1" applyBorder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8" fontId="6" fillId="6" borderId="22" xfId="0" applyNumberFormat="1" applyFont="1" applyFill="1" applyBorder="1" applyAlignment="1">
      <alignment horizontal="center"/>
    </xf>
    <xf numFmtId="8" fontId="6" fillId="6" borderId="25" xfId="0" applyNumberFormat="1" applyFont="1" applyFill="1" applyBorder="1" applyAlignment="1">
      <alignment horizontal="center"/>
    </xf>
    <xf numFmtId="8" fontId="6" fillId="6" borderId="28" xfId="0" applyNumberFormat="1" applyFont="1" applyFill="1" applyBorder="1" applyAlignment="1">
      <alignment horizontal="center"/>
    </xf>
    <xf numFmtId="165" fontId="6" fillId="6" borderId="30" xfId="0" applyNumberFormat="1" applyFont="1" applyFill="1" applyBorder="1" applyAlignment="1">
      <alignment horizontal="center"/>
    </xf>
    <xf numFmtId="0" fontId="2" fillId="2" borderId="0" xfId="3"/>
    <xf numFmtId="0" fontId="3" fillId="5" borderId="0" xfId="0" applyFont="1" applyFill="1"/>
    <xf numFmtId="165" fontId="3" fillId="5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9" fontId="2" fillId="2" borderId="0" xfId="2" applyFont="1" applyFill="1"/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165" fontId="3" fillId="5" borderId="0" xfId="0" applyNumberFormat="1" applyFont="1" applyFill="1"/>
    <xf numFmtId="165" fontId="3" fillId="5" borderId="0" xfId="0" applyNumberFormat="1" applyFont="1" applyFill="1" applyAlignment="1">
      <alignment horizontal="center" vertical="center"/>
    </xf>
    <xf numFmtId="10" fontId="0" fillId="5" borderId="0" xfId="2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/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1" fillId="3" borderId="0" xfId="4"/>
    <xf numFmtId="0" fontId="1" fillId="3" borderId="0" xfId="4" applyAlignment="1">
      <alignment horizontal="center"/>
    </xf>
    <xf numFmtId="0" fontId="1" fillId="3" borderId="0" xfId="4" applyAlignment="1"/>
  </cellXfs>
  <cellStyles count="5">
    <cellStyle name="40% - Ênfase6" xfId="4" builtinId="51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02-4494-8CFA-FFA2BB82D0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Planilha1!$D$34:$D$39</c:f>
              <c:numCache>
                <c:formatCode>0.00%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494-8CFA-FFA2BB82D0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95249</xdr:colOff>
      <xdr:row>1</xdr:row>
      <xdr:rowOff>0</xdr:rowOff>
    </xdr:from>
    <xdr:to>
      <xdr:col>4</xdr:col>
      <xdr:colOff>1028700</xdr:colOff>
      <xdr:row>8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0C4AD6-8D29-8A24-E09D-B6EF3CFB2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35" b="17209"/>
        <a:stretch>
          <a:fillRect/>
        </a:stretch>
      </xdr:blipFill>
      <xdr:spPr>
        <a:xfrm>
          <a:off x="485774" y="190500"/>
          <a:ext cx="5857876" cy="1514475"/>
        </a:xfrm>
        <a:prstGeom prst="roundRect">
          <a:avLst>
            <a:gd name="adj" fmla="val 16667"/>
          </a:avLst>
        </a:prstGeom>
        <a:ln>
          <a:solidFill>
            <a:srgbClr val="FFFF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</xdr:col>
      <xdr:colOff>323850</xdr:colOff>
      <xdr:row>40</xdr:row>
      <xdr:rowOff>185737</xdr:rowOff>
    </xdr:from>
    <xdr:to>
      <xdr:col>3</xdr:col>
      <xdr:colOff>1400175</xdr:colOff>
      <xdr:row>55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2083D8-60E7-662F-7567-850B3658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NGENHARIA\Downloads\a04b81b1-8e35-4e72-aeb9-98aed8ed4403.xlsx" TargetMode="External"/><Relationship Id="rId1" Type="http://schemas.openxmlformats.org/officeDocument/2006/relationships/externalLinkPath" Target="/Users/ENGENHARIA/Downloads/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FFB0-A0DE-4558-88ED-924059629A90}">
  <dimension ref="B10:H40"/>
  <sheetViews>
    <sheetView showGridLines="0" tabSelected="1" topLeftCell="B1" workbookViewId="0">
      <selection activeCell="G50" sqref="G50"/>
    </sheetView>
  </sheetViews>
  <sheetFormatPr defaultRowHeight="15" x14ac:dyDescent="0.25"/>
  <cols>
    <col min="1" max="1" width="5.85546875" customWidth="1"/>
    <col min="2" max="2" width="23.28515625" customWidth="1"/>
    <col min="3" max="3" width="29.140625" customWidth="1"/>
    <col min="4" max="4" width="21.42578125" customWidth="1"/>
    <col min="5" max="5" width="16" customWidth="1"/>
  </cols>
  <sheetData>
    <row r="10" spans="2:5" ht="15.75" thickBot="1" x14ac:dyDescent="0.3"/>
    <row r="11" spans="2:5" ht="30" customHeight="1" x14ac:dyDescent="0.25">
      <c r="B11" s="2" t="s">
        <v>0</v>
      </c>
      <c r="C11" s="3"/>
      <c r="D11" s="3"/>
      <c r="E11" s="4"/>
    </row>
    <row r="12" spans="2:5" ht="17.25" x14ac:dyDescent="0.3">
      <c r="B12" s="5" t="s">
        <v>1</v>
      </c>
      <c r="C12" s="6"/>
      <c r="D12" s="7"/>
      <c r="E12" s="11">
        <v>5000</v>
      </c>
    </row>
    <row r="13" spans="2:5" ht="17.25" x14ac:dyDescent="0.3">
      <c r="B13" s="16" t="s">
        <v>2</v>
      </c>
      <c r="C13" s="14"/>
      <c r="D13" s="14"/>
      <c r="E13" s="12">
        <v>6.0000000000000001E-3</v>
      </c>
    </row>
    <row r="14" spans="2:5" ht="18" thickBot="1" x14ac:dyDescent="0.35">
      <c r="B14" s="8" t="s">
        <v>3</v>
      </c>
      <c r="C14" s="9"/>
      <c r="D14" s="10"/>
      <c r="E14" s="13">
        <f>E12*30%</f>
        <v>1500</v>
      </c>
    </row>
    <row r="15" spans="2:5" ht="15.75" thickBot="1" x14ac:dyDescent="0.3"/>
    <row r="16" spans="2:5" ht="28.5" x14ac:dyDescent="0.25">
      <c r="B16" s="58" t="s">
        <v>4</v>
      </c>
      <c r="C16" s="59"/>
      <c r="D16" s="59"/>
      <c r="E16" s="60"/>
    </row>
    <row r="17" spans="2:5" ht="17.25" x14ac:dyDescent="0.3">
      <c r="B17" s="16" t="s">
        <v>5</v>
      </c>
      <c r="C17" s="14"/>
      <c r="D17" s="14"/>
      <c r="E17" s="27">
        <v>500</v>
      </c>
    </row>
    <row r="18" spans="2:5" ht="17.25" x14ac:dyDescent="0.3">
      <c r="B18" s="16" t="s">
        <v>6</v>
      </c>
      <c r="C18" s="14"/>
      <c r="D18" s="14"/>
      <c r="E18" s="28">
        <v>2</v>
      </c>
    </row>
    <row r="19" spans="2:5" ht="17.25" x14ac:dyDescent="0.3">
      <c r="B19" s="16" t="s">
        <v>7</v>
      </c>
      <c r="C19" s="14"/>
      <c r="D19" s="14"/>
      <c r="E19" s="29">
        <v>1.0789999999999999E-2</v>
      </c>
    </row>
    <row r="20" spans="2:5" ht="17.25" x14ac:dyDescent="0.3">
      <c r="B20" s="17" t="s">
        <v>8</v>
      </c>
      <c r="C20" s="15"/>
      <c r="D20" s="15"/>
      <c r="E20" s="30">
        <f>FV(E19,E18*12,E17*-1)</f>
        <v>13613.813648822608</v>
      </c>
    </row>
    <row r="21" spans="2:5" ht="18" thickBot="1" x14ac:dyDescent="0.35">
      <c r="B21" s="18" t="s">
        <v>9</v>
      </c>
      <c r="C21" s="19"/>
      <c r="D21" s="19"/>
      <c r="E21" s="31">
        <f>E20*1%</f>
        <v>136.13813648822608</v>
      </c>
    </row>
    <row r="22" spans="2:5" ht="15.75" thickBot="1" x14ac:dyDescent="0.3"/>
    <row r="23" spans="2:5" ht="28.5" x14ac:dyDescent="0.25">
      <c r="B23" s="58" t="s">
        <v>10</v>
      </c>
      <c r="C23" s="59"/>
      <c r="D23" s="60"/>
      <c r="E23" s="61" t="s">
        <v>11</v>
      </c>
    </row>
    <row r="24" spans="2:5" ht="17.25" x14ac:dyDescent="0.3">
      <c r="B24" s="20" t="s">
        <v>12</v>
      </c>
      <c r="C24" s="21"/>
      <c r="D24" s="32">
        <f>FV($E$19,2*12,$E$17*-1)</f>
        <v>13613.813648822608</v>
      </c>
      <c r="E24" s="22">
        <f>D24*rendimento_carteira</f>
        <v>81.682881892935654</v>
      </c>
    </row>
    <row r="25" spans="2:5" ht="17.25" x14ac:dyDescent="0.3">
      <c r="B25" s="23" t="s">
        <v>13</v>
      </c>
      <c r="C25" s="24"/>
      <c r="D25" s="33">
        <f>FV($E$19,5*12,$E$17*-1)</f>
        <v>41888.456999243819</v>
      </c>
      <c r="E25" s="22">
        <f>D25*rendimento_carteira</f>
        <v>251.33074199546292</v>
      </c>
    </row>
    <row r="26" spans="2:5" ht="17.25" x14ac:dyDescent="0.3">
      <c r="B26" s="23" t="s">
        <v>14</v>
      </c>
      <c r="C26" s="24"/>
      <c r="D26" s="33">
        <f>FV($E$19,10*12,$E$17*-1)</f>
        <v>121642.1062650861</v>
      </c>
      <c r="E26" s="22">
        <f>D26*rendimento_carteira</f>
        <v>729.85263759051657</v>
      </c>
    </row>
    <row r="27" spans="2:5" ht="17.25" x14ac:dyDescent="0.3">
      <c r="B27" s="23" t="s">
        <v>15</v>
      </c>
      <c r="C27" s="24"/>
      <c r="D27" s="33">
        <f>FV($E$19,20*12,$E$17*-1)</f>
        <v>562599.20004854025</v>
      </c>
      <c r="E27" s="22">
        <f>D27*rendimento_carteira</f>
        <v>3375.5952002912418</v>
      </c>
    </row>
    <row r="28" spans="2:5" ht="18" thickBot="1" x14ac:dyDescent="0.35">
      <c r="B28" s="25" t="s">
        <v>16</v>
      </c>
      <c r="C28" s="26"/>
      <c r="D28" s="34">
        <f>FV($E$19,30*12,$E$17*-1)</f>
        <v>2161084.8275023573</v>
      </c>
      <c r="E28" s="35">
        <f>D28*rendimento_carteira</f>
        <v>12966.508965014144</v>
      </c>
    </row>
    <row r="30" spans="2:5" x14ac:dyDescent="0.25">
      <c r="B30" s="62" t="s">
        <v>17</v>
      </c>
      <c r="C30" s="63"/>
      <c r="D30" s="63" t="s">
        <v>18</v>
      </c>
      <c r="E30" s="64"/>
    </row>
    <row r="31" spans="2:5" x14ac:dyDescent="0.25">
      <c r="B31" s="37" t="s">
        <v>19</v>
      </c>
      <c r="C31" s="38"/>
      <c r="D31" s="54">
        <f>aporte</f>
        <v>500</v>
      </c>
      <c r="E31" s="53"/>
    </row>
    <row r="33" spans="2:8" x14ac:dyDescent="0.25">
      <c r="B33" s="56" t="s">
        <v>20</v>
      </c>
      <c r="C33" s="56"/>
      <c r="D33" s="39" t="s">
        <v>21</v>
      </c>
      <c r="E33" s="39" t="s">
        <v>22</v>
      </c>
    </row>
    <row r="34" spans="2:8" x14ac:dyDescent="0.25">
      <c r="B34" s="1" t="s">
        <v>23</v>
      </c>
      <c r="C34" s="57"/>
      <c r="D34" s="55">
        <f>VLOOKUP($D$30&amp;"-"&amp;B34,Planilha2!A2:D20,4,FALSE)</f>
        <v>0.32</v>
      </c>
      <c r="E34" s="41">
        <f>D34*$D$31</f>
        <v>160</v>
      </c>
    </row>
    <row r="35" spans="2:8" x14ac:dyDescent="0.25">
      <c r="B35" s="1" t="s">
        <v>24</v>
      </c>
      <c r="C35" s="57"/>
      <c r="D35" s="55">
        <f>VLOOKUP($D$30&amp;"-"&amp;B35,Planilha2!A3:D21,4,FALSE)</f>
        <v>0.35</v>
      </c>
      <c r="E35" s="41">
        <f t="shared" ref="E35:E39" si="0">D35*$D$31</f>
        <v>175</v>
      </c>
      <c r="H35" s="40"/>
    </row>
    <row r="36" spans="2:8" x14ac:dyDescent="0.25">
      <c r="B36" s="1" t="s">
        <v>25</v>
      </c>
      <c r="C36" s="57"/>
      <c r="D36" s="55">
        <f>VLOOKUP($D$30&amp;"-"&amp;B36,Planilha2!A4:D22,4,FALSE)</f>
        <v>0.08</v>
      </c>
      <c r="E36" s="41">
        <f t="shared" si="0"/>
        <v>40</v>
      </c>
    </row>
    <row r="37" spans="2:8" x14ac:dyDescent="0.25">
      <c r="B37" s="1" t="s">
        <v>26</v>
      </c>
      <c r="C37" s="57"/>
      <c r="D37" s="55">
        <f>VLOOKUP($D$30&amp;"-"&amp;B37,Planilha2!A5:D23,4,FALSE)</f>
        <v>0.05</v>
      </c>
      <c r="E37" s="41">
        <f t="shared" si="0"/>
        <v>25</v>
      </c>
    </row>
    <row r="38" spans="2:8" x14ac:dyDescent="0.25">
      <c r="B38" s="1" t="s">
        <v>27</v>
      </c>
      <c r="C38" s="57"/>
      <c r="D38" s="55">
        <f>VLOOKUP($D$30&amp;"-"&amp;B38,Planilha2!A6:D24,4,FALSE)</f>
        <v>0.1</v>
      </c>
      <c r="E38" s="41">
        <f t="shared" si="0"/>
        <v>50</v>
      </c>
    </row>
    <row r="39" spans="2:8" x14ac:dyDescent="0.25">
      <c r="B39" s="1" t="s">
        <v>28</v>
      </c>
      <c r="C39" s="57"/>
      <c r="D39" s="55">
        <f>VLOOKUP($D$30&amp;"-"&amp;B39,Planilha2!A7:D25,4,FALSE)</f>
        <v>0.1</v>
      </c>
      <c r="E39" s="41">
        <f t="shared" si="0"/>
        <v>50</v>
      </c>
    </row>
    <row r="40" spans="2:8" x14ac:dyDescent="0.25">
      <c r="B40" s="42"/>
      <c r="C40" s="42"/>
      <c r="D40" s="43"/>
      <c r="E40" s="43">
        <f>SUM(E34:E39)</f>
        <v>500</v>
      </c>
    </row>
  </sheetData>
  <mergeCells count="12">
    <mergeCell ref="B33:C33"/>
    <mergeCell ref="B21:D21"/>
    <mergeCell ref="B23:D23"/>
    <mergeCell ref="B17:D17"/>
    <mergeCell ref="B18:D18"/>
    <mergeCell ref="B19:D19"/>
    <mergeCell ref="B20:D20"/>
    <mergeCell ref="B11:D11"/>
    <mergeCell ref="B12:D12"/>
    <mergeCell ref="B13:D13"/>
    <mergeCell ref="B14:D14"/>
    <mergeCell ref="B16:E16"/>
  </mergeCells>
  <dataValidations disablePrompts="1" count="1">
    <dataValidation type="list" allowBlank="1" showInputMessage="1" showErrorMessage="1" sqref="D30" xr:uid="{B47ECD87-E7C5-4CD6-9158-1039F35868B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1AB6-B112-4DA2-BC05-BD174FC74BD7}">
  <dimension ref="A2:H21"/>
  <sheetViews>
    <sheetView workbookViewId="0">
      <selection activeCell="D10" sqref="D10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7.7109375" bestFit="1" customWidth="1"/>
    <col min="7" max="7" width="17" bestFit="1" customWidth="1"/>
  </cols>
  <sheetData>
    <row r="2" spans="1:8" x14ac:dyDescent="0.25">
      <c r="A2" s="44" t="s">
        <v>29</v>
      </c>
      <c r="B2" s="44" t="s">
        <v>17</v>
      </c>
      <c r="C2" s="45" t="s">
        <v>20</v>
      </c>
      <c r="D2" s="45" t="s">
        <v>30</v>
      </c>
    </row>
    <row r="3" spans="1:8" x14ac:dyDescent="0.25">
      <c r="A3" t="str">
        <f>B3&amp;"-"&amp;C3</f>
        <v>Conservador-PAPEL</v>
      </c>
      <c r="B3" t="s">
        <v>31</v>
      </c>
      <c r="C3" s="1" t="s">
        <v>23</v>
      </c>
      <c r="D3" s="40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31</v>
      </c>
      <c r="C4" s="1" t="s">
        <v>24</v>
      </c>
      <c r="D4" s="40">
        <v>0.5</v>
      </c>
      <c r="G4" s="36" t="s">
        <v>32</v>
      </c>
      <c r="H4" s="46">
        <f>VLOOKUP(G4,$A:$D,4,FALSE)</f>
        <v>0.35</v>
      </c>
    </row>
    <row r="5" spans="1:8" x14ac:dyDescent="0.25">
      <c r="A5" t="str">
        <f t="shared" si="0"/>
        <v>Conservador-HÍBRIDOS</v>
      </c>
      <c r="B5" t="s">
        <v>31</v>
      </c>
      <c r="C5" s="1" t="s">
        <v>25</v>
      </c>
      <c r="D5" s="40">
        <v>0.1</v>
      </c>
    </row>
    <row r="6" spans="1:8" x14ac:dyDescent="0.25">
      <c r="A6" t="str">
        <f t="shared" si="0"/>
        <v>Conservador-FOFs</v>
      </c>
      <c r="B6" t="s">
        <v>31</v>
      </c>
      <c r="C6" s="1" t="s">
        <v>26</v>
      </c>
      <c r="D6" s="40">
        <v>0.1</v>
      </c>
    </row>
    <row r="7" spans="1:8" x14ac:dyDescent="0.25">
      <c r="A7" t="str">
        <f t="shared" si="0"/>
        <v>Conservador-DESENVOLVIMENTO</v>
      </c>
      <c r="B7" t="s">
        <v>31</v>
      </c>
      <c r="C7" s="1" t="s">
        <v>27</v>
      </c>
      <c r="D7" s="40">
        <v>0</v>
      </c>
    </row>
    <row r="8" spans="1:8" ht="15.75" thickBot="1" x14ac:dyDescent="0.3">
      <c r="A8" s="47" t="str">
        <f t="shared" si="0"/>
        <v>Conservador-HOTELARIAS</v>
      </c>
      <c r="B8" s="47" t="s">
        <v>31</v>
      </c>
      <c r="C8" s="48" t="s">
        <v>28</v>
      </c>
      <c r="D8" s="49">
        <v>0</v>
      </c>
    </row>
    <row r="9" spans="1:8" x14ac:dyDescent="0.25">
      <c r="A9" t="str">
        <f t="shared" si="0"/>
        <v>Moderado-PAPEL</v>
      </c>
      <c r="B9" t="s">
        <v>18</v>
      </c>
      <c r="C9" s="1" t="s">
        <v>23</v>
      </c>
      <c r="D9" s="40">
        <v>0.32</v>
      </c>
    </row>
    <row r="10" spans="1:8" x14ac:dyDescent="0.25">
      <c r="A10" s="50" t="str">
        <f t="shared" si="0"/>
        <v>Moderado-TIJOLO</v>
      </c>
      <c r="B10" s="50" t="s">
        <v>18</v>
      </c>
      <c r="C10" s="51" t="s">
        <v>24</v>
      </c>
      <c r="D10" s="52">
        <v>0.35</v>
      </c>
    </row>
    <row r="11" spans="1:8" x14ac:dyDescent="0.25">
      <c r="A11" t="str">
        <f t="shared" si="0"/>
        <v>Moderado-HÍBRIDOS</v>
      </c>
      <c r="B11" t="s">
        <v>18</v>
      </c>
      <c r="C11" s="1" t="s">
        <v>25</v>
      </c>
      <c r="D11" s="40">
        <v>0.08</v>
      </c>
    </row>
    <row r="12" spans="1:8" x14ac:dyDescent="0.25">
      <c r="A12" t="str">
        <f t="shared" si="0"/>
        <v>Moderado-FOFs</v>
      </c>
      <c r="B12" t="s">
        <v>18</v>
      </c>
      <c r="C12" s="1" t="s">
        <v>26</v>
      </c>
      <c r="D12" s="40">
        <v>0.05</v>
      </c>
    </row>
    <row r="13" spans="1:8" x14ac:dyDescent="0.25">
      <c r="A13" t="str">
        <f t="shared" si="0"/>
        <v>Moderado-DESENVOLVIMENTO</v>
      </c>
      <c r="B13" t="s">
        <v>18</v>
      </c>
      <c r="C13" s="1" t="s">
        <v>27</v>
      </c>
      <c r="D13" s="40">
        <v>0.1</v>
      </c>
    </row>
    <row r="14" spans="1:8" ht="15.75" thickBot="1" x14ac:dyDescent="0.3">
      <c r="A14" s="47" t="str">
        <f t="shared" si="0"/>
        <v>Moderado-HOTELARIAS</v>
      </c>
      <c r="B14" s="47" t="s">
        <v>18</v>
      </c>
      <c r="C14" s="48" t="s">
        <v>28</v>
      </c>
      <c r="D14" s="49">
        <v>0.1</v>
      </c>
    </row>
    <row r="15" spans="1:8" x14ac:dyDescent="0.25">
      <c r="A15" t="str">
        <f t="shared" si="0"/>
        <v>Agressivo-PAPEL</v>
      </c>
      <c r="B15" t="s">
        <v>33</v>
      </c>
      <c r="C15" s="1" t="s">
        <v>23</v>
      </c>
      <c r="D15" s="40">
        <v>0.5</v>
      </c>
    </row>
    <row r="16" spans="1:8" x14ac:dyDescent="0.25">
      <c r="A16" t="str">
        <f t="shared" si="0"/>
        <v>Agressivo-TIJOLO</v>
      </c>
      <c r="B16" t="s">
        <v>33</v>
      </c>
      <c r="C16" s="1" t="s">
        <v>24</v>
      </c>
      <c r="D16" s="40">
        <v>0.1</v>
      </c>
    </row>
    <row r="17" spans="1:4" x14ac:dyDescent="0.25">
      <c r="A17" t="str">
        <f t="shared" si="0"/>
        <v>Agressivo-HÍBRIDOS</v>
      </c>
      <c r="B17" t="s">
        <v>33</v>
      </c>
      <c r="C17" s="1" t="s">
        <v>25</v>
      </c>
      <c r="D17" s="40">
        <v>0.05</v>
      </c>
    </row>
    <row r="18" spans="1:4" x14ac:dyDescent="0.25">
      <c r="A18" t="str">
        <f t="shared" si="0"/>
        <v>Agressivo-FOFs</v>
      </c>
      <c r="B18" t="s">
        <v>33</v>
      </c>
      <c r="C18" s="1" t="s">
        <v>26</v>
      </c>
      <c r="D18" s="40">
        <v>0.05</v>
      </c>
    </row>
    <row r="19" spans="1:4" x14ac:dyDescent="0.25">
      <c r="A19" t="str">
        <f t="shared" si="0"/>
        <v>Agressivo-DESENVOLVIMENTO</v>
      </c>
      <c r="B19" t="s">
        <v>33</v>
      </c>
      <c r="C19" s="1" t="s">
        <v>27</v>
      </c>
      <c r="D19" s="40">
        <v>0.2</v>
      </c>
    </row>
    <row r="20" spans="1:4" x14ac:dyDescent="0.25">
      <c r="A20" t="str">
        <f t="shared" si="0"/>
        <v>Agressivo-HOTELARIAS</v>
      </c>
      <c r="B20" t="s">
        <v>33</v>
      </c>
      <c r="C20" s="1" t="s">
        <v>28</v>
      </c>
      <c r="D20" s="40">
        <v>0.1</v>
      </c>
    </row>
    <row r="21" spans="1:4" x14ac:dyDescent="0.25">
      <c r="D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Anos</vt:lpstr>
      <vt:lpstr>aporte</vt:lpstr>
      <vt:lpstr>Dividentos_mensais</vt:lpstr>
      <vt:lpstr>Patrimônio_acul</vt:lpstr>
      <vt:lpstr>rendimento_carteira</vt:lpstr>
      <vt:lpstr>Salário</vt:lpstr>
      <vt:lpstr>Sugestão_Investimento</vt:lpstr>
      <vt:lpstr>Tx_Rend.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SERVIÇOS GERAIS</dc:creator>
  <cp:lastModifiedBy>AN SERVIÇOS GERAIS</cp:lastModifiedBy>
  <dcterms:created xsi:type="dcterms:W3CDTF">2025-06-12T01:54:11Z</dcterms:created>
  <dcterms:modified xsi:type="dcterms:W3CDTF">2025-06-12T02:51:55Z</dcterms:modified>
</cp:coreProperties>
</file>