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 - Universidad Complutense de Madrid (UCM)\DIEGO UCM\ESTADISTICA\TEMA 1\"/>
    </mc:Choice>
  </mc:AlternateContent>
  <xr:revisionPtr revIDLastSave="0" documentId="13_ncr:1_{C5A5EEA7-8F07-4498-ADA8-636077F3498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D58" i="2"/>
  <c r="D57" i="2"/>
  <c r="B48" i="3"/>
  <c r="B46" i="3"/>
  <c r="D32" i="3"/>
  <c r="D31" i="3"/>
  <c r="D33" i="3"/>
  <c r="F3" i="1"/>
  <c r="F4" i="1"/>
  <c r="F5" i="1"/>
  <c r="F6" i="1"/>
  <c r="F7" i="1"/>
  <c r="F8" i="1"/>
  <c r="E8" i="1"/>
  <c r="F69" i="4"/>
  <c r="F68" i="4"/>
  <c r="C5" i="4" s="1"/>
  <c r="I68" i="4"/>
  <c r="C2" i="4"/>
  <c r="C6" i="4"/>
  <c r="C10" i="4"/>
  <c r="C13" i="4"/>
  <c r="C14" i="4"/>
  <c r="C17" i="4"/>
  <c r="C18" i="4"/>
  <c r="C21" i="4"/>
  <c r="C22" i="4"/>
  <c r="C26" i="4"/>
  <c r="C30" i="4"/>
  <c r="C34" i="4"/>
  <c r="C37" i="4"/>
  <c r="C38" i="4"/>
  <c r="C41" i="4"/>
  <c r="C42" i="4"/>
  <c r="C45" i="4"/>
  <c r="C46" i="4"/>
  <c r="C49" i="4"/>
  <c r="C52" i="4"/>
  <c r="C54" i="4"/>
  <c r="C56" i="4"/>
  <c r="C57" i="4"/>
  <c r="C58" i="4"/>
  <c r="C60" i="4"/>
  <c r="C61" i="4"/>
  <c r="C62" i="4"/>
  <c r="C64" i="4"/>
  <c r="C66" i="4"/>
  <c r="C68" i="4"/>
  <c r="C69" i="4"/>
  <c r="C70" i="4"/>
  <c r="C71" i="4"/>
  <c r="C72" i="4"/>
  <c r="C73" i="4"/>
  <c r="C74" i="4"/>
  <c r="C76" i="4"/>
  <c r="C78" i="4"/>
  <c r="C80" i="4"/>
  <c r="C81" i="4"/>
  <c r="C82" i="4"/>
  <c r="C83" i="4"/>
  <c r="C84" i="4"/>
  <c r="C85" i="4"/>
  <c r="C86" i="4"/>
  <c r="C88" i="4"/>
  <c r="C90" i="4"/>
  <c r="C92" i="4"/>
  <c r="C93" i="4"/>
  <c r="C94" i="4"/>
  <c r="C95" i="4"/>
  <c r="C96" i="4"/>
  <c r="C97" i="4"/>
  <c r="C98" i="4"/>
  <c r="C100" i="4"/>
  <c r="C102" i="4"/>
  <c r="C104" i="4"/>
  <c r="C105" i="4"/>
  <c r="C106" i="4"/>
  <c r="C107" i="4"/>
  <c r="C108" i="4"/>
  <c r="C109" i="4"/>
  <c r="C110" i="4"/>
  <c r="C112" i="4"/>
  <c r="C114" i="4"/>
  <c r="C116" i="4"/>
  <c r="C117" i="4"/>
  <c r="C118" i="4"/>
  <c r="C119" i="4"/>
  <c r="C120" i="4"/>
  <c r="C121" i="4"/>
  <c r="C122" i="4"/>
  <c r="C124" i="4"/>
  <c r="C126" i="4"/>
  <c r="C128" i="4"/>
  <c r="C129" i="4"/>
  <c r="C130" i="4"/>
  <c r="C131" i="4"/>
  <c r="C132" i="4"/>
  <c r="C133" i="4"/>
  <c r="C134" i="4"/>
  <c r="C136" i="4"/>
  <c r="C138" i="4"/>
  <c r="C140" i="4"/>
  <c r="C141" i="4"/>
  <c r="C142" i="4"/>
  <c r="C143" i="4"/>
  <c r="C144" i="4"/>
  <c r="C145" i="4"/>
  <c r="C146" i="4"/>
  <c r="C148" i="4"/>
  <c r="C150" i="4"/>
  <c r="C152" i="4"/>
  <c r="C153" i="4"/>
  <c r="C154" i="4"/>
  <c r="C155" i="4"/>
  <c r="C156" i="4"/>
  <c r="C157" i="4"/>
  <c r="C158" i="4"/>
  <c r="C160" i="4"/>
  <c r="C162" i="4"/>
  <c r="C164" i="4"/>
  <c r="C165" i="4"/>
  <c r="C166" i="4"/>
  <c r="C167" i="4"/>
  <c r="C168" i="4"/>
  <c r="C169" i="4"/>
  <c r="C170" i="4"/>
  <c r="C172" i="4"/>
  <c r="C174" i="4"/>
  <c r="C176" i="4"/>
  <c r="C177" i="4"/>
  <c r="C178" i="4"/>
  <c r="C179" i="4"/>
  <c r="C180" i="4"/>
  <c r="C181" i="4"/>
  <c r="C182" i="4"/>
  <c r="C184" i="4"/>
  <c r="C186" i="4"/>
  <c r="C188" i="4"/>
  <c r="C189" i="4"/>
  <c r="C190" i="4"/>
  <c r="C191" i="4"/>
  <c r="C192" i="4"/>
  <c r="C193" i="4"/>
  <c r="C194" i="4"/>
  <c r="C196" i="4"/>
  <c r="C198" i="4"/>
  <c r="C200" i="4"/>
  <c r="I2" i="4"/>
  <c r="H2" i="4"/>
  <c r="G2" i="4"/>
  <c r="G16" i="4"/>
  <c r="H16" i="4"/>
  <c r="I16" i="4"/>
  <c r="H4" i="4"/>
  <c r="H5" i="4"/>
  <c r="H6" i="4"/>
  <c r="H7" i="4"/>
  <c r="H8" i="4"/>
  <c r="H9" i="4"/>
  <c r="H10" i="4"/>
  <c r="H11" i="4"/>
  <c r="H12" i="4"/>
  <c r="H13" i="4"/>
  <c r="H14" i="4"/>
  <c r="H15" i="4"/>
  <c r="H3" i="4"/>
  <c r="I4" i="4"/>
  <c r="I5" i="4"/>
  <c r="I6" i="4"/>
  <c r="I7" i="4"/>
  <c r="I8" i="4"/>
  <c r="I9" i="4"/>
  <c r="I10" i="4"/>
  <c r="I11" i="4"/>
  <c r="I12" i="4"/>
  <c r="I13" i="4"/>
  <c r="I14" i="4"/>
  <c r="I15" i="4"/>
  <c r="I3" i="4"/>
  <c r="B35" i="3"/>
  <c r="B29" i="3"/>
  <c r="G3" i="4"/>
  <c r="O15" i="4"/>
  <c r="O4" i="4"/>
  <c r="O5" i="4"/>
  <c r="O6" i="4"/>
  <c r="O7" i="4"/>
  <c r="O8" i="4"/>
  <c r="O9" i="4"/>
  <c r="O10" i="4"/>
  <c r="O11" i="4"/>
  <c r="O12" i="4"/>
  <c r="O13" i="4"/>
  <c r="O14" i="4"/>
  <c r="O3" i="4"/>
  <c r="P3" i="4"/>
  <c r="Q3" i="4"/>
  <c r="P4" i="4"/>
  <c r="Q4" i="4" s="1"/>
  <c r="P5" i="4"/>
  <c r="Q5" i="4" s="1"/>
  <c r="P6" i="4"/>
  <c r="Q6" i="4"/>
  <c r="P7" i="4"/>
  <c r="Q7" i="4"/>
  <c r="P8" i="4"/>
  <c r="Q8" i="4" s="1"/>
  <c r="P9" i="4"/>
  <c r="Q9" i="4"/>
  <c r="P10" i="4"/>
  <c r="Q10" i="4" s="1"/>
  <c r="P11" i="4"/>
  <c r="Q11" i="4" s="1"/>
  <c r="P12" i="4"/>
  <c r="Q12" i="4"/>
  <c r="P13" i="4"/>
  <c r="Q13" i="4"/>
  <c r="P14" i="4"/>
  <c r="Q14" i="4" s="1"/>
  <c r="P15" i="4"/>
  <c r="Q15" i="4"/>
  <c r="P2" i="4"/>
  <c r="Q2" i="4" s="1"/>
  <c r="G4" i="4"/>
  <c r="G5" i="4"/>
  <c r="G6" i="4"/>
  <c r="G7" i="4"/>
  <c r="G8" i="4"/>
  <c r="G9" i="4"/>
  <c r="G10" i="4"/>
  <c r="G11" i="4"/>
  <c r="G12" i="4"/>
  <c r="G13" i="4"/>
  <c r="G14" i="4"/>
  <c r="G15" i="4"/>
  <c r="W5" i="3"/>
  <c r="W6" i="3"/>
  <c r="W7" i="3"/>
  <c r="W4" i="3"/>
  <c r="J4" i="2"/>
  <c r="J5" i="2"/>
  <c r="J6" i="2"/>
  <c r="J7" i="2"/>
  <c r="J8" i="2"/>
  <c r="J9" i="2"/>
  <c r="J10" i="2"/>
  <c r="J11" i="2"/>
  <c r="J12" i="2"/>
  <c r="J13" i="2"/>
  <c r="J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2" i="2"/>
  <c r="B61" i="2"/>
  <c r="B59" i="2"/>
  <c r="B58" i="2"/>
  <c r="B62" i="2"/>
  <c r="C57" i="2"/>
  <c r="R4" i="3"/>
  <c r="R5" i="3" s="1"/>
  <c r="S4" i="3"/>
  <c r="X4" i="3"/>
  <c r="P8" i="3"/>
  <c r="O7" i="3"/>
  <c r="U7" i="3" s="1"/>
  <c r="O5" i="3"/>
  <c r="O6" i="3"/>
  <c r="O4" i="3"/>
  <c r="V4" i="3" s="1"/>
  <c r="B57" i="2"/>
  <c r="B56" i="2"/>
  <c r="I8" i="2" s="1"/>
  <c r="E63" i="2"/>
  <c r="B55" i="2"/>
  <c r="I35" i="2"/>
  <c r="I36" i="2" s="1"/>
  <c r="G48" i="2"/>
  <c r="H48" i="2" s="1"/>
  <c r="H44" i="2"/>
  <c r="H36" i="2"/>
  <c r="H46" i="2"/>
  <c r="H38" i="2"/>
  <c r="H47" i="2"/>
  <c r="H43" i="2"/>
  <c r="H39" i="2"/>
  <c r="C56" i="2" s="1"/>
  <c r="I3" i="2"/>
  <c r="I9" i="2"/>
  <c r="B49" i="2"/>
  <c r="B48" i="2"/>
  <c r="B43" i="2"/>
  <c r="B37" i="2"/>
  <c r="B36" i="2"/>
  <c r="B31" i="2"/>
  <c r="B25" i="2"/>
  <c r="B24" i="2"/>
  <c r="B19" i="2"/>
  <c r="B13" i="2"/>
  <c r="B12" i="2"/>
  <c r="B7" i="2"/>
  <c r="B2" i="4"/>
  <c r="B3" i="4"/>
  <c r="F73" i="4" s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30" i="3"/>
  <c r="U4" i="3" s="1"/>
  <c r="B36" i="3"/>
  <c r="B2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37" i="3" s="1"/>
  <c r="D2" i="3"/>
  <c r="C2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6" i="3"/>
  <c r="H41" i="2"/>
  <c r="J35" i="2"/>
  <c r="H40" i="2"/>
  <c r="H35" i="2"/>
  <c r="C44" i="4"/>
  <c r="C40" i="4"/>
  <c r="C36" i="4"/>
  <c r="C32" i="4"/>
  <c r="C28" i="4"/>
  <c r="C24" i="4"/>
  <c r="C20" i="4"/>
  <c r="C16" i="4"/>
  <c r="C12" i="4"/>
  <c r="C8" i="4"/>
  <c r="C4" i="4"/>
  <c r="C59" i="4"/>
  <c r="C55" i="4"/>
  <c r="C51" i="4"/>
  <c r="C47" i="4"/>
  <c r="C43" i="4"/>
  <c r="C39" i="4"/>
  <c r="C35" i="4"/>
  <c r="C31" i="4"/>
  <c r="C27" i="4"/>
  <c r="C23" i="4"/>
  <c r="C19" i="4"/>
  <c r="C15" i="4"/>
  <c r="C11" i="4"/>
  <c r="C7" i="4"/>
  <c r="C3" i="4"/>
  <c r="F70" i="4"/>
  <c r="J2" i="4" s="1"/>
  <c r="J11" i="4"/>
  <c r="H37" i="2"/>
  <c r="H45" i="2"/>
  <c r="H42" i="2"/>
  <c r="J9" i="4"/>
  <c r="J13" i="4"/>
  <c r="J8" i="4"/>
  <c r="J14" i="4"/>
  <c r="F72" i="4"/>
  <c r="J6" i="4"/>
  <c r="J4" i="4"/>
  <c r="J3" i="4"/>
  <c r="J12" i="4"/>
  <c r="J16" i="4"/>
  <c r="J10" i="4"/>
  <c r="J15" i="4"/>
  <c r="J5" i="4"/>
  <c r="R6" i="3" l="1"/>
  <c r="S5" i="3"/>
  <c r="X5" i="3" s="1"/>
  <c r="I37" i="2"/>
  <c r="J36" i="2"/>
  <c r="B39" i="3"/>
  <c r="Q14" i="3" s="1"/>
  <c r="Q12" i="3"/>
  <c r="D37" i="3"/>
  <c r="D39" i="3" s="1"/>
  <c r="C41" i="3" s="1"/>
  <c r="Q16" i="3"/>
  <c r="T4" i="3"/>
  <c r="B8" i="2"/>
  <c r="B20" i="2"/>
  <c r="B32" i="2"/>
  <c r="B44" i="2"/>
  <c r="I10" i="2"/>
  <c r="C195" i="4"/>
  <c r="C183" i="4"/>
  <c r="C171" i="4"/>
  <c r="C159" i="4"/>
  <c r="C147" i="4"/>
  <c r="C135" i="4"/>
  <c r="C123" i="4"/>
  <c r="C111" i="4"/>
  <c r="C99" i="4"/>
  <c r="C87" i="4"/>
  <c r="C75" i="4"/>
  <c r="C63" i="4"/>
  <c r="C48" i="4"/>
  <c r="C25" i="4"/>
  <c r="C1" i="4"/>
  <c r="T6" i="3"/>
  <c r="B9" i="2"/>
  <c r="B21" i="2"/>
  <c r="B33" i="2"/>
  <c r="B45" i="2"/>
  <c r="I11" i="2"/>
  <c r="V7" i="3"/>
  <c r="V5" i="3"/>
  <c r="U6" i="3"/>
  <c r="T5" i="3"/>
  <c r="B10" i="2"/>
  <c r="B22" i="2"/>
  <c r="B34" i="2"/>
  <c r="B46" i="2"/>
  <c r="I12" i="2"/>
  <c r="U5" i="3"/>
  <c r="T7" i="3"/>
  <c r="B11" i="2"/>
  <c r="B23" i="2"/>
  <c r="B35" i="2"/>
  <c r="B47" i="2"/>
  <c r="I13" i="2"/>
  <c r="D63" i="2"/>
  <c r="B2" i="2"/>
  <c r="B14" i="2"/>
  <c r="B26" i="2"/>
  <c r="B38" i="2"/>
  <c r="I4" i="2"/>
  <c r="B3" i="2"/>
  <c r="B15" i="2"/>
  <c r="B27" i="2"/>
  <c r="B39" i="2"/>
  <c r="I5" i="2"/>
  <c r="C199" i="4"/>
  <c r="C187" i="4"/>
  <c r="C175" i="4"/>
  <c r="C163" i="4"/>
  <c r="C151" i="4"/>
  <c r="C139" i="4"/>
  <c r="C127" i="4"/>
  <c r="C115" i="4"/>
  <c r="C103" i="4"/>
  <c r="C91" i="4"/>
  <c r="C79" i="4"/>
  <c r="C67" i="4"/>
  <c r="C53" i="4"/>
  <c r="C33" i="4"/>
  <c r="C9" i="4"/>
  <c r="B4" i="2"/>
  <c r="B16" i="2"/>
  <c r="B28" i="2"/>
  <c r="B40" i="2"/>
  <c r="B5" i="2"/>
  <c r="B17" i="2"/>
  <c r="B29" i="2"/>
  <c r="B41" i="2"/>
  <c r="I7" i="2"/>
  <c r="V6" i="3"/>
  <c r="I6" i="2"/>
  <c r="J7" i="4"/>
  <c r="B6" i="2"/>
  <c r="B18" i="2"/>
  <c r="B30" i="2"/>
  <c r="B42" i="2"/>
  <c r="C197" i="4"/>
  <c r="C185" i="4"/>
  <c r="C173" i="4"/>
  <c r="C161" i="4"/>
  <c r="C149" i="4"/>
  <c r="C137" i="4"/>
  <c r="C125" i="4"/>
  <c r="C113" i="4"/>
  <c r="C101" i="4"/>
  <c r="C89" i="4"/>
  <c r="C77" i="4"/>
  <c r="C65" i="4"/>
  <c r="C50" i="4"/>
  <c r="C29" i="4"/>
  <c r="Q13" i="3" l="1"/>
  <c r="B38" i="3"/>
  <c r="B40" i="3" s="1"/>
  <c r="C63" i="2"/>
  <c r="I38" i="2"/>
  <c r="J37" i="2"/>
  <c r="B44" i="3"/>
  <c r="B47" i="3"/>
  <c r="B41" i="3"/>
  <c r="B45" i="3"/>
  <c r="B63" i="2"/>
  <c r="F75" i="4"/>
  <c r="Q11" i="3"/>
  <c r="Q15" i="3"/>
  <c r="R7" i="3"/>
  <c r="S7" i="3" s="1"/>
  <c r="X7" i="3" s="1"/>
  <c r="S6" i="3"/>
  <c r="X6" i="3" s="1"/>
  <c r="J38" i="2" l="1"/>
  <c r="I39" i="2"/>
  <c r="B42" i="3"/>
  <c r="D45" i="3"/>
  <c r="D47" i="3"/>
  <c r="D44" i="3"/>
  <c r="K43" i="2"/>
  <c r="B64" i="2"/>
  <c r="K47" i="2" s="1"/>
  <c r="K35" i="2"/>
  <c r="K44" i="2"/>
  <c r="K46" i="2" l="1"/>
  <c r="K37" i="2"/>
  <c r="K36" i="2"/>
  <c r="K42" i="2"/>
  <c r="K45" i="2"/>
  <c r="J39" i="2"/>
  <c r="I40" i="2"/>
  <c r="K39" i="2"/>
  <c r="K41" i="2"/>
  <c r="K38" i="2"/>
  <c r="K40" i="2"/>
  <c r="J40" i="2" l="1"/>
  <c r="I41" i="2"/>
  <c r="I42" i="2" l="1"/>
  <c r="J41" i="2"/>
  <c r="I43" i="2" l="1"/>
  <c r="J42" i="2"/>
  <c r="I44" i="2" l="1"/>
  <c r="J43" i="2"/>
  <c r="J44" i="2" l="1"/>
  <c r="I45" i="2"/>
  <c r="J45" i="2" l="1"/>
  <c r="I46" i="2"/>
  <c r="J46" i="2" l="1"/>
  <c r="I47" i="2"/>
  <c r="J4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usupclab-228</author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X=idioma medido sobre n=40 libros extraídos al azar en una determinada biblioteca
A=Alemán
E=Español
F=Francés
I=Inglés
R=Ruso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usupclab-228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X = nº de palabras por línea medido sobre n=48 líneas elegidas al azar en un libro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usupclab-228</author>
  </authors>
  <commentList>
    <comment ref="A1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X=peso en Kg medido sobre n=25 individuos seleccionados al azar en una determinada población
</t>
        </r>
      </text>
    </comment>
  </commentList>
</comments>
</file>

<file path=xl/sharedStrings.xml><?xml version="1.0" encoding="utf-8"?>
<sst xmlns="http://schemas.openxmlformats.org/spreadsheetml/2006/main" count="208" uniqueCount="90">
  <si>
    <t>X</t>
  </si>
  <si>
    <t>A</t>
  </si>
  <si>
    <t>E</t>
  </si>
  <si>
    <t>F</t>
  </si>
  <si>
    <t>I</t>
  </si>
  <si>
    <t>R</t>
  </si>
  <si>
    <t>Total general</t>
  </si>
  <si>
    <t>Datos</t>
  </si>
  <si>
    <t>f.a.</t>
  </si>
  <si>
    <t>f.r.</t>
  </si>
  <si>
    <t>Clase</t>
  </si>
  <si>
    <t>y mayor...</t>
  </si>
  <si>
    <t>Frecuencia</t>
  </si>
  <si>
    <t>% acumulado</t>
  </si>
  <si>
    <t>clases</t>
  </si>
  <si>
    <t>f.a.a.</t>
  </si>
  <si>
    <t>f.r.a.</t>
  </si>
  <si>
    <t>Moda</t>
  </si>
  <si>
    <t>Media</t>
  </si>
  <si>
    <t>Mediana</t>
  </si>
  <si>
    <t>Varianza</t>
  </si>
  <si>
    <t>f.r</t>
  </si>
  <si>
    <t>m.c.</t>
  </si>
  <si>
    <t>X2</t>
  </si>
  <si>
    <t>f.r,a.</t>
  </si>
  <si>
    <t>(55,65]</t>
  </si>
  <si>
    <t>(65,75]</t>
  </si>
  <si>
    <t>(75,85]</t>
  </si>
  <si>
    <t>(85,95]</t>
  </si>
  <si>
    <t>Primer cuartil</t>
  </si>
  <si>
    <t>Tercer cuartil</t>
  </si>
  <si>
    <t>Desviación típica</t>
  </si>
  <si>
    <t>(2,3]</t>
  </si>
  <si>
    <t>(3,4]</t>
  </si>
  <si>
    <t>(4,5]</t>
  </si>
  <si>
    <t>(5,6]</t>
  </si>
  <si>
    <t>(6,7]</t>
  </si>
  <si>
    <t>(7,8]</t>
  </si>
  <si>
    <t>(8,9]</t>
  </si>
  <si>
    <t>(9,10]</t>
  </si>
  <si>
    <t>(10,11]</t>
  </si>
  <si>
    <t>(11,12]</t>
  </si>
  <si>
    <t>(12,13]</t>
  </si>
  <si>
    <t>(13,14]</t>
  </si>
  <si>
    <t>(14,15]</t>
  </si>
  <si>
    <t>Rango</t>
  </si>
  <si>
    <t>IQR</t>
  </si>
  <si>
    <t>Media aprox.</t>
  </si>
  <si>
    <t xml:space="preserve">Mediana </t>
  </si>
  <si>
    <t>Primer cuantil</t>
  </si>
  <si>
    <t>Tercer cuantil</t>
  </si>
  <si>
    <t>Desv. Típica</t>
  </si>
  <si>
    <t>Varianza aprox.</t>
  </si>
  <si>
    <t>Desv. Típica aprox.</t>
  </si>
  <si>
    <t>sigma=1</t>
  </si>
  <si>
    <t>sigma=1/2</t>
  </si>
  <si>
    <t>sigma=2</t>
  </si>
  <si>
    <t>altura f.r. (área)</t>
  </si>
  <si>
    <t>altura f.r.a. (área)</t>
  </si>
  <si>
    <t>c.v.</t>
  </si>
  <si>
    <t>c.v. aprox.</t>
  </si>
  <si>
    <t>Coef. Simetría (Fisher)</t>
  </si>
  <si>
    <t>Coef. Curtosis (Fisher)</t>
  </si>
  <si>
    <t>Coef. Simetría (Pearson)</t>
  </si>
  <si>
    <t>Columna1</t>
  </si>
  <si>
    <t>Error típico</t>
  </si>
  <si>
    <t>Desviación estándar</t>
  </si>
  <si>
    <t>Varianza de la muestra</t>
  </si>
  <si>
    <t>Curtosis</t>
  </si>
  <si>
    <t>Coeficiente de asimetría</t>
  </si>
  <si>
    <t>Mínimo</t>
  </si>
  <si>
    <t>Máximo</t>
  </si>
  <si>
    <t>Suma</t>
  </si>
  <si>
    <t>Cuenta</t>
  </si>
  <si>
    <t>Normal</t>
  </si>
  <si>
    <t xml:space="preserve">aprox. </t>
  </si>
  <si>
    <t>aprox.</t>
  </si>
  <si>
    <t>f.r.%</t>
  </si>
  <si>
    <t>posición 13</t>
  </si>
  <si>
    <t>posición 7</t>
  </si>
  <si>
    <t>posición 19</t>
  </si>
  <si>
    <t>np</t>
  </si>
  <si>
    <t>Coef. Simetría estandarizado</t>
  </si>
  <si>
    <t>Coef. Kurtosis estandarizado</t>
  </si>
  <si>
    <t>Coef. Kurtosis (Fisher)</t>
  </si>
  <si>
    <t>cuasivarianza</t>
  </si>
  <si>
    <t>cuasidesviación típica</t>
  </si>
  <si>
    <t>FRECUENCIA ABSOLUTA</t>
  </si>
  <si>
    <t>FRECUENCIA RELATIVA</t>
  </si>
  <si>
    <t>fa/tm (tamaño muestral)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</si>
</sst>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10" fontId="0" fillId="0" borderId="5" xfId="0" applyNumberFormat="1" applyBorder="1"/>
    <xf numFmtId="10" fontId="0" fillId="0" borderId="7" xfId="0" applyNumberFormat="1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10" fontId="0" fillId="0" borderId="0" xfId="0" applyNumberFormat="1"/>
    <xf numFmtId="10" fontId="0" fillId="0" borderId="8" xfId="0" applyNumberFormat="1" applyBorder="1"/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9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3" fillId="0" borderId="15" xfId="0" applyFont="1" applyBorder="1"/>
    <xf numFmtId="10" fontId="0" fillId="0" borderId="15" xfId="0" applyNumberFormat="1" applyBorder="1"/>
    <xf numFmtId="0" fontId="0" fillId="3" borderId="15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Diagrama de Barras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f.a.</c:v>
          </c:tx>
          <c:invertIfNegative val="0"/>
          <c:cat>
            <c:strRef>
              <c:f>Hoja1!$C$3:$C$7</c:f>
              <c:strCache>
                <c:ptCount val="5"/>
                <c:pt idx="0">
                  <c:v>A</c:v>
                </c:pt>
                <c:pt idx="1">
                  <c:v>E</c:v>
                </c:pt>
                <c:pt idx="2">
                  <c:v>F</c:v>
                </c:pt>
                <c:pt idx="3">
                  <c:v>I</c:v>
                </c:pt>
                <c:pt idx="4">
                  <c:v>R</c:v>
                </c:pt>
              </c:strCache>
            </c:strRef>
          </c:cat>
          <c:val>
            <c:numRef>
              <c:f>Hoja1!$D$3:$D$7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F-4882-9C4B-1A5147EB2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31328"/>
        <c:axId val="53732864"/>
      </c:barChart>
      <c:catAx>
        <c:axId val="5373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3732864"/>
        <c:crosses val="autoZero"/>
        <c:auto val="1"/>
        <c:lblAlgn val="ctr"/>
        <c:lblOffset val="100"/>
        <c:noMultiLvlLbl val="0"/>
      </c:catAx>
      <c:valAx>
        <c:axId val="5373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3731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041666666666665"/>
          <c:y val="0.53125"/>
          <c:w val="7.291666666666663E-2"/>
          <c:h val="7.291666666666663E-2"/>
        </c:manualLayout>
      </c:layout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Diagrama de Sectores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v>f.r.</c:v>
          </c:tx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Hoja1!$C$3:$C$7</c:f>
              <c:strCache>
                <c:ptCount val="5"/>
                <c:pt idx="0">
                  <c:v>A</c:v>
                </c:pt>
                <c:pt idx="1">
                  <c:v>E</c:v>
                </c:pt>
                <c:pt idx="2">
                  <c:v>F</c:v>
                </c:pt>
                <c:pt idx="3">
                  <c:v>I</c:v>
                </c:pt>
                <c:pt idx="4">
                  <c:v>R</c:v>
                </c:pt>
              </c:strCache>
            </c:strRef>
          </c:cat>
          <c:val>
            <c:numRef>
              <c:f>Hoja1!$E$3:$E$7</c:f>
              <c:numCache>
                <c:formatCode>General</c:formatCode>
                <c:ptCount val="5"/>
                <c:pt idx="0">
                  <c:v>0.125</c:v>
                </c:pt>
                <c:pt idx="1">
                  <c:v>0.22500000000000001</c:v>
                </c:pt>
                <c:pt idx="2">
                  <c:v>0.27500000000000002</c:v>
                </c:pt>
                <c:pt idx="3">
                  <c:v>0.32500000000000001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6-4C51-9D62-CFCCCE1CA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Hoja2!$H$19:$H$31</c:f>
              <c:strCach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y mayor...</c:v>
                </c:pt>
              </c:strCache>
            </c:strRef>
          </c:cat>
          <c:val>
            <c:numRef>
              <c:f>Hoja2!$I$19:$I$31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10</c:v>
                </c:pt>
                <c:pt idx="10">
                  <c:v>14</c:v>
                </c:pt>
                <c:pt idx="11">
                  <c:v>3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D-4709-A948-E33DC0492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815040"/>
        <c:axId val="57817344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Hoja2!$H$19:$H$31</c:f>
              <c:strCach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y mayor...</c:v>
                </c:pt>
              </c:strCache>
            </c:strRef>
          </c:cat>
          <c:val>
            <c:numRef>
              <c:f>Hoja2!$J$19:$J$31</c:f>
              <c:numCache>
                <c:formatCode>General</c:formatCode>
                <c:ptCount val="13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6.25E-2</c:v>
                </c:pt>
                <c:pt idx="4">
                  <c:v>0.10416666666666667</c:v>
                </c:pt>
                <c:pt idx="5">
                  <c:v>0.10416666666666667</c:v>
                </c:pt>
                <c:pt idx="6">
                  <c:v>0.16666666666666666</c:v>
                </c:pt>
                <c:pt idx="7">
                  <c:v>0.25</c:v>
                </c:pt>
                <c:pt idx="8">
                  <c:v>0.39583333333333331</c:v>
                </c:pt>
                <c:pt idx="9">
                  <c:v>0.60416666666666663</c:v>
                </c:pt>
                <c:pt idx="10">
                  <c:v>0.89583333333333337</c:v>
                </c:pt>
                <c:pt idx="11">
                  <c:v>0.95833333333333337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D-4709-A948-E33DC0492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27712"/>
        <c:axId val="57829248"/>
      </c:lineChart>
      <c:catAx>
        <c:axId val="57815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"/>
                  <a:t>Clase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817344"/>
        <c:crosses val="autoZero"/>
        <c:auto val="1"/>
        <c:lblAlgn val="ctr"/>
        <c:lblOffset val="100"/>
        <c:noMultiLvlLbl val="0"/>
      </c:catAx>
      <c:valAx>
        <c:axId val="57817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815040"/>
        <c:crosses val="autoZero"/>
        <c:crossBetween val="between"/>
      </c:valAx>
      <c:catAx>
        <c:axId val="57827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7829248"/>
        <c:crosses val="autoZero"/>
        <c:auto val="1"/>
        <c:lblAlgn val="ctr"/>
        <c:lblOffset val="100"/>
        <c:noMultiLvlLbl val="0"/>
      </c:catAx>
      <c:valAx>
        <c:axId val="578292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827712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79591836734693877"/>
          <c:y val="0.4961038961038961"/>
          <c:w val="0.18738404452690172"/>
          <c:h val="0.11428571428571427"/>
        </c:manualLayout>
      </c:layout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Diagrama de Barras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548454578477969E-2"/>
          <c:y val="0.1414144901517376"/>
          <c:w val="0.81048466883965131"/>
          <c:h val="0.75757762581287935"/>
        </c:manualLayout>
      </c:layout>
      <c:barChart>
        <c:barDir val="col"/>
        <c:grouping val="clustered"/>
        <c:varyColors val="0"/>
        <c:ser>
          <c:idx val="0"/>
          <c:order val="0"/>
          <c:tx>
            <c:v>f.a.</c:v>
          </c:tx>
          <c:invertIfNegative val="0"/>
          <c:cat>
            <c:numRef>
              <c:f>Hoja2!$F$35:$F$47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Hoja2!$I$19:$I$31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10</c:v>
                </c:pt>
                <c:pt idx="10">
                  <c:v>14</c:v>
                </c:pt>
                <c:pt idx="11">
                  <c:v>3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B-4FD8-9BD6-E403E5A91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861248"/>
        <c:axId val="57862784"/>
      </c:barChart>
      <c:catAx>
        <c:axId val="5786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862784"/>
        <c:crosses val="autoZero"/>
        <c:auto val="1"/>
        <c:lblAlgn val="ctr"/>
        <c:lblOffset val="100"/>
        <c:noMultiLvlLbl val="0"/>
      </c:catAx>
      <c:valAx>
        <c:axId val="5786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861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330645161290325"/>
          <c:y val="0.5732323232323232"/>
          <c:w val="7.0564516129032251E-2"/>
          <c:h val="5.3030303030302983E-2"/>
        </c:manualLayout>
      </c:layout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Polígono de frecuencias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687004196267748E-2"/>
          <c:y val="0.14213215583874803"/>
          <c:w val="0.74949642814162754"/>
          <c:h val="0.68781811129108439"/>
        </c:manualLayout>
      </c:layout>
      <c:lineChart>
        <c:grouping val="standard"/>
        <c:varyColors val="0"/>
        <c:ser>
          <c:idx val="0"/>
          <c:order val="0"/>
          <c:tx>
            <c:v>f.a.</c:v>
          </c:tx>
          <c:cat>
            <c:strRef>
              <c:f>Hoja2!$H$19:$H$31</c:f>
              <c:strCach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y mayor...</c:v>
                </c:pt>
              </c:strCache>
            </c:strRef>
          </c:cat>
          <c:val>
            <c:numRef>
              <c:f>Hoja2!$I$19:$I$31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10</c:v>
                </c:pt>
                <c:pt idx="10">
                  <c:v>14</c:v>
                </c:pt>
                <c:pt idx="11">
                  <c:v>3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B-4725-B5D2-ACEC9BC60056}"/>
            </c:ext>
          </c:extLst>
        </c:ser>
        <c:ser>
          <c:idx val="1"/>
          <c:order val="1"/>
          <c:tx>
            <c:v>f.a.a.</c:v>
          </c:tx>
          <c:val>
            <c:numRef>
              <c:f>Hoja2!$I$35:$I$47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12</c:v>
                </c:pt>
                <c:pt idx="8">
                  <c:v>19</c:v>
                </c:pt>
                <c:pt idx="9">
                  <c:v>29</c:v>
                </c:pt>
                <c:pt idx="10">
                  <c:v>43</c:v>
                </c:pt>
                <c:pt idx="11">
                  <c:v>46</c:v>
                </c:pt>
                <c:pt idx="12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4B-4725-B5D2-ACEC9BC60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87360"/>
        <c:axId val="57893632"/>
      </c:lineChart>
      <c:catAx>
        <c:axId val="5788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893632"/>
        <c:crosses val="autoZero"/>
        <c:auto val="1"/>
        <c:lblAlgn val="ctr"/>
        <c:lblOffset val="100"/>
        <c:noMultiLvlLbl val="0"/>
      </c:catAx>
      <c:valAx>
        <c:axId val="5789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887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45454545454545"/>
          <c:y val="0.50507614213197971"/>
          <c:w val="0.12727272727272726"/>
          <c:h val="0.1116751269035533"/>
        </c:manualLayout>
      </c:layout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Histograma de frecuencias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f.a.a.</c:v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Hoja2!$E$35:$E$47</c:f>
              <c:strCache>
                <c:ptCount val="13"/>
                <c:pt idx="0">
                  <c:v>(2,3]</c:v>
                </c:pt>
                <c:pt idx="1">
                  <c:v>(3,4]</c:v>
                </c:pt>
                <c:pt idx="2">
                  <c:v>(4,5]</c:v>
                </c:pt>
                <c:pt idx="3">
                  <c:v>(5,6]</c:v>
                </c:pt>
                <c:pt idx="4">
                  <c:v>(6,7]</c:v>
                </c:pt>
                <c:pt idx="5">
                  <c:v>(7,8]</c:v>
                </c:pt>
                <c:pt idx="6">
                  <c:v>(8,9]</c:v>
                </c:pt>
                <c:pt idx="7">
                  <c:v>(9,10]</c:v>
                </c:pt>
                <c:pt idx="8">
                  <c:v>(10,11]</c:v>
                </c:pt>
                <c:pt idx="9">
                  <c:v>(11,12]</c:v>
                </c:pt>
                <c:pt idx="10">
                  <c:v>(12,13]</c:v>
                </c:pt>
                <c:pt idx="11">
                  <c:v>(13,14]</c:v>
                </c:pt>
                <c:pt idx="12">
                  <c:v>(14,15]</c:v>
                </c:pt>
              </c:strCache>
            </c:strRef>
          </c:cat>
          <c:val>
            <c:numRef>
              <c:f>Hoja2!$I$35:$I$47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12</c:v>
                </c:pt>
                <c:pt idx="8">
                  <c:v>19</c:v>
                </c:pt>
                <c:pt idx="9">
                  <c:v>29</c:v>
                </c:pt>
                <c:pt idx="10">
                  <c:v>43</c:v>
                </c:pt>
                <c:pt idx="11">
                  <c:v>46</c:v>
                </c:pt>
                <c:pt idx="1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9-43DE-A21D-F32C46AD6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917248"/>
        <c:axId val="58918784"/>
      </c:barChart>
      <c:catAx>
        <c:axId val="5891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918784"/>
        <c:crosses val="autoZero"/>
        <c:auto val="1"/>
        <c:lblAlgn val="ctr"/>
        <c:lblOffset val="100"/>
        <c:noMultiLvlLbl val="0"/>
      </c:catAx>
      <c:valAx>
        <c:axId val="5891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917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400000000000002"/>
          <c:y val="0.52380952380952384"/>
          <c:w val="8.5999999999999993E-2"/>
          <c:h val="5.5555555555555552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8838174273859"/>
          <c:y val="0.10878661087866114"/>
          <c:w val="0.69294605809128651"/>
          <c:h val="0.70292887029288742"/>
        </c:manualLayout>
      </c:layout>
      <c:lineChart>
        <c:grouping val="standard"/>
        <c:varyColors val="0"/>
        <c:ser>
          <c:idx val="0"/>
          <c:order val="0"/>
          <c:tx>
            <c:v>Normal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Hoja2!$F$35:$F$47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Hoja2!$K$35:$K$47</c:f>
              <c:numCache>
                <c:formatCode>General</c:formatCode>
                <c:ptCount val="13"/>
                <c:pt idx="0">
                  <c:v>8.043944734812664E-4</c:v>
                </c:pt>
                <c:pt idx="1">
                  <c:v>2.6371609204849955E-3</c:v>
                </c:pt>
                <c:pt idx="2">
                  <c:v>7.4297514300791147E-3</c:v>
                </c:pt>
                <c:pt idx="3">
                  <c:v>1.7987965115464719E-2</c:v>
                </c:pt>
                <c:pt idx="4">
                  <c:v>3.7424834515460345E-2</c:v>
                </c:pt>
                <c:pt idx="5">
                  <c:v>6.6912589956608329E-2</c:v>
                </c:pt>
                <c:pt idx="6">
                  <c:v>0.10280775874239058</c:v>
                </c:pt>
                <c:pt idx="7">
                  <c:v>0.13574193700832196</c:v>
                </c:pt>
                <c:pt idx="8">
                  <c:v>0.15401828831216713</c:v>
                </c:pt>
                <c:pt idx="9">
                  <c:v>0.15017603801403293</c:v>
                </c:pt>
                <c:pt idx="10">
                  <c:v>0.12583431577559931</c:v>
                </c:pt>
                <c:pt idx="11">
                  <c:v>9.0608228828588447E-2</c:v>
                </c:pt>
                <c:pt idx="12">
                  <c:v>5.6066867160100932E-2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1-4E5B-BDB5-CDC90609DA95}"/>
            </c:ext>
          </c:extLst>
        </c:ser>
        <c:ser>
          <c:idx val="1"/>
          <c:order val="1"/>
          <c:tx>
            <c:v>f.r.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Hoja2!$F$35:$F$47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Hoja2!$H$35:$H$47</c:f>
              <c:numCache>
                <c:formatCode>General</c:formatCode>
                <c:ptCount val="13"/>
                <c:pt idx="0">
                  <c:v>2.0833333333333332E-2</c:v>
                </c:pt>
                <c:pt idx="1">
                  <c:v>2.0833333333333332E-2</c:v>
                </c:pt>
                <c:pt idx="2">
                  <c:v>2.0833333333333332E-2</c:v>
                </c:pt>
                <c:pt idx="3">
                  <c:v>0</c:v>
                </c:pt>
                <c:pt idx="4">
                  <c:v>4.1666666666666664E-2</c:v>
                </c:pt>
                <c:pt idx="5">
                  <c:v>0</c:v>
                </c:pt>
                <c:pt idx="6">
                  <c:v>6.25E-2</c:v>
                </c:pt>
                <c:pt idx="7">
                  <c:v>8.3333333333333329E-2</c:v>
                </c:pt>
                <c:pt idx="8">
                  <c:v>0.14583333333333334</c:v>
                </c:pt>
                <c:pt idx="9">
                  <c:v>0.20833333333333334</c:v>
                </c:pt>
                <c:pt idx="10">
                  <c:v>0.29166666666666669</c:v>
                </c:pt>
                <c:pt idx="11">
                  <c:v>6.25E-2</c:v>
                </c:pt>
                <c:pt idx="12">
                  <c:v>4.1666666666666664E-2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1-4E5B-BDB5-CDC90609D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63840"/>
        <c:axId val="58965376"/>
      </c:lineChart>
      <c:catAx>
        <c:axId val="5896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965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89653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9638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36513848942536"/>
          <c:y val="0.372384831206444"/>
          <c:w val="0.15975104908293647"/>
          <c:h val="0.179916316826444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/>
              <a:t>Histograma de frecuencias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f.a.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98DB-4CB6-BDD9-92CC4A77B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3177344"/>
        <c:axId val="58991360"/>
      </c:barChart>
      <c:catAx>
        <c:axId val="5317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99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8991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3177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Polígono de frecuencias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666853163356862E-2"/>
          <c:y val="0.14322268525051607"/>
          <c:w val="0.75000152588201063"/>
          <c:h val="0.76982193322152381"/>
        </c:manualLayout>
      </c:layout>
      <c:lineChart>
        <c:grouping val="standard"/>
        <c:varyColors val="0"/>
        <c:ser>
          <c:idx val="0"/>
          <c:order val="0"/>
          <c:tx>
            <c:v>f.r.</c:v>
          </c:tx>
          <c:cat>
            <c:numRef>
              <c:f>Hoja3!$O$11:$O$16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cat>
          <c:val>
            <c:numRef>
              <c:f>Hoja3!$P$11:$P$16</c:f>
              <c:numCache>
                <c:formatCode>General</c:formatCode>
                <c:ptCount val="6"/>
                <c:pt idx="0">
                  <c:v>0</c:v>
                </c:pt>
                <c:pt idx="1">
                  <c:v>0.24</c:v>
                </c:pt>
                <c:pt idx="2">
                  <c:v>0.2</c:v>
                </c:pt>
                <c:pt idx="3">
                  <c:v>0.36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C-42C1-BECA-AA97A576E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9264"/>
        <c:axId val="59021184"/>
      </c:lineChart>
      <c:catAx>
        <c:axId val="5901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021184"/>
        <c:crosses val="autoZero"/>
        <c:auto val="1"/>
        <c:lblAlgn val="ctr"/>
        <c:lblOffset val="100"/>
        <c:noMultiLvlLbl val="0"/>
      </c:catAx>
      <c:valAx>
        <c:axId val="59021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019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083510505189021"/>
          <c:y val="0.52941242583672898"/>
          <c:w val="0.11041689131040712"/>
          <c:h val="6.1381150821649744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Polígono de frecuencias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446680080482899E-2"/>
          <c:y val="0.14322268525051607"/>
          <c:w val="0.75653923541247481"/>
          <c:h val="0.76982193322152381"/>
        </c:manualLayout>
      </c:layout>
      <c:lineChart>
        <c:grouping val="standard"/>
        <c:varyColors val="0"/>
        <c:ser>
          <c:idx val="0"/>
          <c:order val="0"/>
          <c:tx>
            <c:v>f.r.a.</c:v>
          </c:tx>
          <c:cat>
            <c:numRef>
              <c:f>Hoja3!$M$10:$M$16</c:f>
              <c:numCache>
                <c:formatCode>General</c:formatCode>
                <c:ptCount val="7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</c:numCache>
            </c:numRef>
          </c:cat>
          <c:val>
            <c:numRef>
              <c:f>Hoja3!$N$10:$N$16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0.24</c:v>
                </c:pt>
                <c:pt idx="3">
                  <c:v>0.44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4-44EF-9D55-8BF19606F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4992"/>
        <c:axId val="59046912"/>
      </c:lineChart>
      <c:catAx>
        <c:axId val="5904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046912"/>
        <c:crosses val="autoZero"/>
        <c:auto val="1"/>
        <c:lblAlgn val="ctr"/>
        <c:lblOffset val="100"/>
        <c:noMultiLvlLbl val="0"/>
      </c:catAx>
      <c:valAx>
        <c:axId val="5904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044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71428571428571"/>
          <c:y val="0.52941242583672898"/>
          <c:w val="0.1227364185110664"/>
          <c:h val="6.1381150821649744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Histograma de frecuencias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f.a.</c:v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Hoja3!$L$4:$L$7</c:f>
              <c:strCache>
                <c:ptCount val="4"/>
                <c:pt idx="0">
                  <c:v>(55,65]</c:v>
                </c:pt>
                <c:pt idx="1">
                  <c:v>(65,75]</c:v>
                </c:pt>
                <c:pt idx="2">
                  <c:v>(75,85]</c:v>
                </c:pt>
                <c:pt idx="3">
                  <c:v>(85,95]</c:v>
                </c:pt>
              </c:strCache>
            </c:strRef>
          </c:cat>
          <c:val>
            <c:numRef>
              <c:f>Hoja3!$P$4:$P$7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86-4EEE-936B-7C9CF3257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9087488"/>
        <c:axId val="59093376"/>
      </c:barChart>
      <c:catAx>
        <c:axId val="5908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093376"/>
        <c:crosses val="autoZero"/>
        <c:auto val="1"/>
        <c:lblAlgn val="ctr"/>
        <c:lblOffset val="100"/>
        <c:noMultiLvlLbl val="0"/>
      </c:catAx>
      <c:valAx>
        <c:axId val="5909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087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9145833333333333"/>
          <c:y val="0.5311475409836065"/>
          <c:w val="0.98124999999999996"/>
          <c:h val="0.59672131147540974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Histograma de frecuencias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f.a.a.</c:v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Hoja3!$L$4:$L$7</c:f>
              <c:strCache>
                <c:ptCount val="4"/>
                <c:pt idx="0">
                  <c:v>(55,65]</c:v>
                </c:pt>
                <c:pt idx="1">
                  <c:v>(65,75]</c:v>
                </c:pt>
                <c:pt idx="2">
                  <c:v>(75,85]</c:v>
                </c:pt>
                <c:pt idx="3">
                  <c:v>(85,95]</c:v>
                </c:pt>
              </c:strCache>
            </c:strRef>
          </c:cat>
          <c:val>
            <c:numRef>
              <c:f>Hoja3!$R$4:$R$7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20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B-434A-B0B8-24C26F5A9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9113472"/>
        <c:axId val="59115008"/>
      </c:barChart>
      <c:catAx>
        <c:axId val="5911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115008"/>
        <c:crosses val="autoZero"/>
        <c:auto val="1"/>
        <c:lblAlgn val="ctr"/>
        <c:lblOffset val="100"/>
        <c:noMultiLvlLbl val="0"/>
      </c:catAx>
      <c:valAx>
        <c:axId val="5911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11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89336016096579474"/>
          <c:y val="0.5311475409836065"/>
          <c:w val="0.97987927565392352"/>
          <c:h val="0.6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Histograma de frecuencias (área)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f.r.a.</c:v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Hoja3!$L$4:$L$7</c:f>
              <c:strCache>
                <c:ptCount val="4"/>
                <c:pt idx="0">
                  <c:v>(55,65]</c:v>
                </c:pt>
                <c:pt idx="1">
                  <c:v>(65,75]</c:v>
                </c:pt>
                <c:pt idx="2">
                  <c:v>(75,85]</c:v>
                </c:pt>
                <c:pt idx="3">
                  <c:v>(85,95]</c:v>
                </c:pt>
              </c:strCache>
            </c:strRef>
          </c:cat>
          <c:val>
            <c:numRef>
              <c:f>Hoja3!$X$4:$X$7</c:f>
              <c:numCache>
                <c:formatCode>General</c:formatCode>
                <c:ptCount val="4"/>
                <c:pt idx="0">
                  <c:v>2.4E-2</c:v>
                </c:pt>
                <c:pt idx="1">
                  <c:v>4.3999999999999997E-2</c:v>
                </c:pt>
                <c:pt idx="2">
                  <c:v>0.08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F8-478D-94A4-FBA11C939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9155584"/>
        <c:axId val="59157120"/>
      </c:barChart>
      <c:catAx>
        <c:axId val="5915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157120"/>
        <c:crosses val="autoZero"/>
        <c:auto val="1"/>
        <c:lblAlgn val="ctr"/>
        <c:lblOffset val="100"/>
        <c:noMultiLvlLbl val="0"/>
      </c:catAx>
      <c:valAx>
        <c:axId val="5915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155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89738430583501005"/>
          <c:y val="0.52941176470588236"/>
          <c:w val="0.97987927565392352"/>
          <c:h val="0.60207612456747406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Histograma de frecuencias (área)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f.r.</c:v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Hoja3!$L$4:$L$7</c:f>
              <c:strCache>
                <c:ptCount val="4"/>
                <c:pt idx="0">
                  <c:v>(55,65]</c:v>
                </c:pt>
                <c:pt idx="1">
                  <c:v>(65,75]</c:v>
                </c:pt>
                <c:pt idx="2">
                  <c:v>(75,85]</c:v>
                </c:pt>
                <c:pt idx="3">
                  <c:v>(85,95]</c:v>
                </c:pt>
              </c:strCache>
            </c:strRef>
          </c:cat>
          <c:val>
            <c:numRef>
              <c:f>Hoja3!$W$4:$W$7</c:f>
              <c:numCache>
                <c:formatCode>General</c:formatCode>
                <c:ptCount val="4"/>
                <c:pt idx="0">
                  <c:v>2.4E-2</c:v>
                </c:pt>
                <c:pt idx="1">
                  <c:v>0.02</c:v>
                </c:pt>
                <c:pt idx="2">
                  <c:v>3.5999999999999997E-2</c:v>
                </c:pt>
                <c:pt idx="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D-47F8-9F02-9FC35C6EA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9177216"/>
        <c:axId val="59252736"/>
      </c:barChart>
      <c:catAx>
        <c:axId val="591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252736"/>
        <c:crosses val="autoZero"/>
        <c:auto val="1"/>
        <c:lblAlgn val="ctr"/>
        <c:lblOffset val="100"/>
        <c:noMultiLvlLbl val="0"/>
      </c:catAx>
      <c:valAx>
        <c:axId val="5925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177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91249999999999998"/>
          <c:y val="0.52941176470588236"/>
          <c:w val="0.98124999999999996"/>
          <c:h val="0.60207612456747406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Histograma de frecuencias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f.r.a.</c:v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Hoja3!$L$4:$L$7</c:f>
              <c:strCache>
                <c:ptCount val="4"/>
                <c:pt idx="0">
                  <c:v>(55,65]</c:v>
                </c:pt>
                <c:pt idx="1">
                  <c:v>(65,75]</c:v>
                </c:pt>
                <c:pt idx="2">
                  <c:v>(75,85]</c:v>
                </c:pt>
                <c:pt idx="3">
                  <c:v>(85,95]</c:v>
                </c:pt>
              </c:strCache>
            </c:strRef>
          </c:cat>
          <c:val>
            <c:numRef>
              <c:f>Hoja3!$S$4:$S$7</c:f>
              <c:numCache>
                <c:formatCode>General</c:formatCode>
                <c:ptCount val="4"/>
                <c:pt idx="0">
                  <c:v>0.24</c:v>
                </c:pt>
                <c:pt idx="1">
                  <c:v>0.44</c:v>
                </c:pt>
                <c:pt idx="2">
                  <c:v>0.8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9-4B16-BBB7-1BE1CFCD7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9268480"/>
        <c:axId val="59274368"/>
      </c:barChart>
      <c:catAx>
        <c:axId val="5926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274368"/>
        <c:crosses val="autoZero"/>
        <c:auto val="1"/>
        <c:lblAlgn val="ctr"/>
        <c:lblOffset val="100"/>
        <c:noMultiLvlLbl val="0"/>
      </c:catAx>
      <c:valAx>
        <c:axId val="5927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268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208333333333335"/>
          <c:y val="0.53472222222222221"/>
          <c:w val="8.1250000000000003E-2"/>
          <c:h val="6.9444444444444448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86641263750651E-2"/>
          <c:y val="8.8110403397027651E-2"/>
          <c:w val="0.66328366791532478"/>
          <c:h val="0.7898089171974525"/>
        </c:manualLayout>
      </c:layout>
      <c:lineChart>
        <c:grouping val="standard"/>
        <c:varyColors val="0"/>
        <c:ser>
          <c:idx val="0"/>
          <c:order val="0"/>
          <c:tx>
            <c:v>polígono f.r. (área)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Hoja3!$O$11:$O$16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cat>
          <c:val>
            <c:numRef>
              <c:f>Hoja3!$R$11:$R$16</c:f>
              <c:numCache>
                <c:formatCode>General</c:formatCode>
                <c:ptCount val="6"/>
                <c:pt idx="0">
                  <c:v>0</c:v>
                </c:pt>
                <c:pt idx="1">
                  <c:v>2.4E-2</c:v>
                </c:pt>
                <c:pt idx="2">
                  <c:v>0.02</c:v>
                </c:pt>
                <c:pt idx="3">
                  <c:v>3.5999999999999997E-2</c:v>
                </c:pt>
                <c:pt idx="4">
                  <c:v>0.02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4B4-407F-A3B0-4CA81B2406EA}"/>
            </c:ext>
          </c:extLst>
        </c:ser>
        <c:ser>
          <c:idx val="1"/>
          <c:order val="1"/>
          <c:tx>
            <c:v>Normal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Hoja3!$O$11:$O$16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cat>
          <c:val>
            <c:numRef>
              <c:f>Hoja3!$Q$11:$Q$16</c:f>
              <c:numCache>
                <c:formatCode>General</c:formatCode>
                <c:ptCount val="6"/>
                <c:pt idx="0">
                  <c:v>1.7177910428927555E-3</c:v>
                </c:pt>
                <c:pt idx="1">
                  <c:v>1.2814895406656767E-2</c:v>
                </c:pt>
                <c:pt idx="2">
                  <c:v>3.511392435963296E-2</c:v>
                </c:pt>
                <c:pt idx="3">
                  <c:v>3.5339731374641546E-2</c:v>
                </c:pt>
                <c:pt idx="4">
                  <c:v>1.3063714786968442E-2</c:v>
                </c:pt>
                <c:pt idx="5">
                  <c:v>1.7737389690435359E-3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4B4-407F-A3B0-4CA81B240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2656"/>
        <c:axId val="59304576"/>
      </c:lineChart>
      <c:catAx>
        <c:axId val="5930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9304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9304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93026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964097976199686"/>
          <c:y val="0.42105366211833811"/>
          <c:w val="0.21704408252803717"/>
          <c:h val="0.112782230924554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Histograma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Hoja4!$L$2:$L$15</c:f>
              <c:strCache>
                <c:ptCount val="14"/>
                <c:pt idx="0">
                  <c:v>-3</c:v>
                </c:pt>
                <c:pt idx="1">
                  <c:v>-2,5</c:v>
                </c:pt>
                <c:pt idx="2">
                  <c:v>-2</c:v>
                </c:pt>
                <c:pt idx="3">
                  <c:v>-1,5</c:v>
                </c:pt>
                <c:pt idx="4">
                  <c:v>-1</c:v>
                </c:pt>
                <c:pt idx="5">
                  <c:v>-0,5</c:v>
                </c:pt>
                <c:pt idx="6">
                  <c:v>0</c:v>
                </c:pt>
                <c:pt idx="7">
                  <c:v>0,5</c:v>
                </c:pt>
                <c:pt idx="8">
                  <c:v>1</c:v>
                </c:pt>
                <c:pt idx="9">
                  <c:v>1,5</c:v>
                </c:pt>
                <c:pt idx="10">
                  <c:v>2</c:v>
                </c:pt>
                <c:pt idx="11">
                  <c:v>2,5</c:v>
                </c:pt>
                <c:pt idx="12">
                  <c:v>3</c:v>
                </c:pt>
                <c:pt idx="13">
                  <c:v>y mayor...</c:v>
                </c:pt>
              </c:strCache>
            </c:strRef>
          </c:cat>
          <c:val>
            <c:numRef>
              <c:f>Hoja4!$M$2:$M$15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13</c:v>
                </c:pt>
                <c:pt idx="5">
                  <c:v>31</c:v>
                </c:pt>
                <c:pt idx="6">
                  <c:v>47</c:v>
                </c:pt>
                <c:pt idx="7">
                  <c:v>38</c:v>
                </c:pt>
                <c:pt idx="8">
                  <c:v>29</c:v>
                </c:pt>
                <c:pt idx="9">
                  <c:v>20</c:v>
                </c:pt>
                <c:pt idx="10">
                  <c:v>7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C-435F-A90D-8E499A62F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89344"/>
        <c:axId val="5329164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Hoja4!$L$2:$L$15</c:f>
              <c:strCache>
                <c:ptCount val="14"/>
                <c:pt idx="0">
                  <c:v>-3</c:v>
                </c:pt>
                <c:pt idx="1">
                  <c:v>-2,5</c:v>
                </c:pt>
                <c:pt idx="2">
                  <c:v>-2</c:v>
                </c:pt>
                <c:pt idx="3">
                  <c:v>-1,5</c:v>
                </c:pt>
                <c:pt idx="4">
                  <c:v>-1</c:v>
                </c:pt>
                <c:pt idx="5">
                  <c:v>-0,5</c:v>
                </c:pt>
                <c:pt idx="6">
                  <c:v>0</c:v>
                </c:pt>
                <c:pt idx="7">
                  <c:v>0,5</c:v>
                </c:pt>
                <c:pt idx="8">
                  <c:v>1</c:v>
                </c:pt>
                <c:pt idx="9">
                  <c:v>1,5</c:v>
                </c:pt>
                <c:pt idx="10">
                  <c:v>2</c:v>
                </c:pt>
                <c:pt idx="11">
                  <c:v>2,5</c:v>
                </c:pt>
                <c:pt idx="12">
                  <c:v>3</c:v>
                </c:pt>
                <c:pt idx="13">
                  <c:v>y mayor...</c:v>
                </c:pt>
              </c:strCache>
            </c:strRef>
          </c:cat>
          <c:val>
            <c:numRef>
              <c:f>Hoja4!$N$2:$N$15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0.05</c:v>
                </c:pt>
                <c:pt idx="4">
                  <c:v>0.115</c:v>
                </c:pt>
                <c:pt idx="5">
                  <c:v>0.27</c:v>
                </c:pt>
                <c:pt idx="6">
                  <c:v>0.505</c:v>
                </c:pt>
                <c:pt idx="7">
                  <c:v>0.69499999999999995</c:v>
                </c:pt>
                <c:pt idx="8">
                  <c:v>0.84</c:v>
                </c:pt>
                <c:pt idx="9">
                  <c:v>0.94</c:v>
                </c:pt>
                <c:pt idx="10">
                  <c:v>0.97499999999999998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C-435F-A90D-8E499A62F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09152"/>
        <c:axId val="59410688"/>
      </c:lineChart>
      <c:catAx>
        <c:axId val="53289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"/>
                  <a:t>Clase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3291648"/>
        <c:crosses val="autoZero"/>
        <c:auto val="1"/>
        <c:lblAlgn val="ctr"/>
        <c:lblOffset val="100"/>
        <c:noMultiLvlLbl val="0"/>
      </c:catAx>
      <c:valAx>
        <c:axId val="53291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3289344"/>
        <c:crosses val="autoZero"/>
        <c:crossBetween val="between"/>
      </c:valAx>
      <c:catAx>
        <c:axId val="59409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59410688"/>
        <c:crosses val="autoZero"/>
        <c:auto val="1"/>
        <c:lblAlgn val="ctr"/>
        <c:lblOffset val="100"/>
        <c:noMultiLvlLbl val="0"/>
      </c:catAx>
      <c:valAx>
        <c:axId val="59410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409152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3226837060702874"/>
          <c:y val="0.49862258953168043"/>
          <c:w val="0.15335463258785942"/>
          <c:h val="0.11019283746556474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normal estándar</c:v>
          </c:tx>
          <c:xVal>
            <c:numRef>
              <c:f>Hoja4!$F$3:$F$15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Hoja4!$G$3:$G$15</c:f>
              <c:numCache>
                <c:formatCode>General</c:formatCode>
                <c:ptCount val="13"/>
                <c:pt idx="0">
                  <c:v>4.4318484119380075E-3</c:v>
                </c:pt>
                <c:pt idx="1">
                  <c:v>1.752830049356854E-2</c:v>
                </c:pt>
                <c:pt idx="2">
                  <c:v>5.3990966513188063E-2</c:v>
                </c:pt>
                <c:pt idx="3">
                  <c:v>0.12951759566589174</c:v>
                </c:pt>
                <c:pt idx="4">
                  <c:v>0.24197072451914337</c:v>
                </c:pt>
                <c:pt idx="5">
                  <c:v>0.35206532676429952</c:v>
                </c:pt>
                <c:pt idx="6">
                  <c:v>0.3989422804014327</c:v>
                </c:pt>
                <c:pt idx="7">
                  <c:v>0.35206532676429952</c:v>
                </c:pt>
                <c:pt idx="8">
                  <c:v>0.24197072451914337</c:v>
                </c:pt>
                <c:pt idx="9">
                  <c:v>0.12951759566589174</c:v>
                </c:pt>
                <c:pt idx="10">
                  <c:v>5.3990966513188063E-2</c:v>
                </c:pt>
                <c:pt idx="11">
                  <c:v>1.752830049356854E-2</c:v>
                </c:pt>
                <c:pt idx="12">
                  <c:v>4.4318484119380075E-3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5C-4D77-B298-33EF6AAD0C78}"/>
            </c:ext>
          </c:extLst>
        </c:ser>
        <c:ser>
          <c:idx val="1"/>
          <c:order val="1"/>
          <c:tx>
            <c:v>póligono f.r. (área)</c:v>
          </c:tx>
          <c:xVal>
            <c:numRef>
              <c:f>Hoja4!$O$2:$O$15</c:f>
              <c:numCache>
                <c:formatCode>General</c:formatCode>
                <c:ptCount val="14"/>
                <c:pt idx="0">
                  <c:v>-3.25</c:v>
                </c:pt>
                <c:pt idx="1">
                  <c:v>-2.75</c:v>
                </c:pt>
                <c:pt idx="2">
                  <c:v>-2.25</c:v>
                </c:pt>
                <c:pt idx="3">
                  <c:v>-1.75</c:v>
                </c:pt>
                <c:pt idx="4">
                  <c:v>-1.25</c:v>
                </c:pt>
                <c:pt idx="5">
                  <c:v>-0.75</c:v>
                </c:pt>
                <c:pt idx="6">
                  <c:v>-0.25</c:v>
                </c:pt>
                <c:pt idx="7">
                  <c:v>0.25</c:v>
                </c:pt>
                <c:pt idx="8">
                  <c:v>0.75</c:v>
                </c:pt>
                <c:pt idx="9">
                  <c:v>1.25</c:v>
                </c:pt>
                <c:pt idx="10">
                  <c:v>1.75</c:v>
                </c:pt>
                <c:pt idx="11">
                  <c:v>2.25</c:v>
                </c:pt>
                <c:pt idx="12">
                  <c:v>2.75</c:v>
                </c:pt>
                <c:pt idx="13">
                  <c:v>3.25</c:v>
                </c:pt>
              </c:numCache>
            </c:numRef>
          </c:xVal>
          <c:yVal>
            <c:numRef>
              <c:f>Hoja4!$Q$2:$Q$15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0.09</c:v>
                </c:pt>
                <c:pt idx="4">
                  <c:v>0.13</c:v>
                </c:pt>
                <c:pt idx="5">
                  <c:v>0.31</c:v>
                </c:pt>
                <c:pt idx="6">
                  <c:v>0.47</c:v>
                </c:pt>
                <c:pt idx="7">
                  <c:v>0.38</c:v>
                </c:pt>
                <c:pt idx="8">
                  <c:v>0.28999999999999998</c:v>
                </c:pt>
                <c:pt idx="9">
                  <c:v>0.2</c:v>
                </c:pt>
                <c:pt idx="10">
                  <c:v>7.0000000000000007E-2</c:v>
                </c:pt>
                <c:pt idx="11">
                  <c:v>0.05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5C-4D77-B298-33EF6AAD0C78}"/>
            </c:ext>
          </c:extLst>
        </c:ser>
        <c:ser>
          <c:idx val="2"/>
          <c:order val="2"/>
          <c:tx>
            <c:v>N(0,0425,0,7975)</c:v>
          </c:tx>
          <c:xVal>
            <c:numRef>
              <c:f>Hoja4!$F$2:$F$16</c:f>
              <c:numCache>
                <c:formatCode>General</c:formatCode>
                <c:ptCount val="15"/>
                <c:pt idx="0">
                  <c:v>-5</c:v>
                </c:pt>
                <c:pt idx="1">
                  <c:v>-3</c:v>
                </c:pt>
                <c:pt idx="2">
                  <c:v>-2.5</c:v>
                </c:pt>
                <c:pt idx="3">
                  <c:v>-2</c:v>
                </c:pt>
                <c:pt idx="4">
                  <c:v>-1.5</c:v>
                </c:pt>
                <c:pt idx="5">
                  <c:v>-1</c:v>
                </c:pt>
                <c:pt idx="6">
                  <c:v>-0.5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5</c:v>
                </c:pt>
              </c:numCache>
            </c:numRef>
          </c:xVal>
          <c:yVal>
            <c:numRef>
              <c:f>Hoja4!$J$2:$J$16</c:f>
              <c:numCache>
                <c:formatCode>General</c:formatCode>
                <c:ptCount val="15"/>
                <c:pt idx="0">
                  <c:v>5.3290538999024237E-8</c:v>
                </c:pt>
                <c:pt idx="1">
                  <c:v>1.3475123904164677E-3</c:v>
                </c:pt>
                <c:pt idx="2">
                  <c:v>7.7605927582678732E-3</c:v>
                </c:pt>
                <c:pt idx="3">
                  <c:v>3.26673274980811E-2</c:v>
                </c:pt>
                <c:pt idx="4">
                  <c:v>0.10050528607811891</c:v>
                </c:pt>
                <c:pt idx="5">
                  <c:v>0.22600642574863269</c:v>
                </c:pt>
                <c:pt idx="6">
                  <c:v>0.37145760594794353</c:v>
                </c:pt>
                <c:pt idx="7">
                  <c:v>0.44622542209205429</c:v>
                </c:pt>
                <c:pt idx="8">
                  <c:v>0.39179234653393791</c:v>
                </c:pt>
                <c:pt idx="9">
                  <c:v>0.25142830775545638</c:v>
                </c:pt>
                <c:pt idx="10">
                  <c:v>0.11793127178104043</c:v>
                </c:pt>
                <c:pt idx="11">
                  <c:v>4.042968680871515E-2</c:v>
                </c:pt>
                <c:pt idx="12">
                  <c:v>1.0130441136892631E-2</c:v>
                </c:pt>
                <c:pt idx="13">
                  <c:v>1.855294781974514E-3</c:v>
                </c:pt>
                <c:pt idx="14">
                  <c:v>9.0806521450355675E-8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5C-4D77-B298-33EF6AAD0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9264"/>
        <c:axId val="59429632"/>
      </c:scatterChart>
      <c:valAx>
        <c:axId val="5941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429632"/>
        <c:crosses val="autoZero"/>
        <c:crossBetween val="midCat"/>
      </c:valAx>
      <c:valAx>
        <c:axId val="5942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94192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145557655954631"/>
          <c:y val="0.42092457420924573"/>
          <c:w val="0.11814744801512288"/>
          <c:h val="0.1557177615571776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sigma=1</c:v>
          </c:tx>
          <c:marker>
            <c:symbol val="none"/>
          </c:marker>
          <c:xVal>
            <c:numRef>
              <c:f>Hoja4!$F$2:$F$16</c:f>
              <c:numCache>
                <c:formatCode>General</c:formatCode>
                <c:ptCount val="15"/>
                <c:pt idx="0">
                  <c:v>-5</c:v>
                </c:pt>
                <c:pt idx="1">
                  <c:v>-3</c:v>
                </c:pt>
                <c:pt idx="2">
                  <c:v>-2.5</c:v>
                </c:pt>
                <c:pt idx="3">
                  <c:v>-2</c:v>
                </c:pt>
                <c:pt idx="4">
                  <c:v>-1.5</c:v>
                </c:pt>
                <c:pt idx="5">
                  <c:v>-1</c:v>
                </c:pt>
                <c:pt idx="6">
                  <c:v>-0.5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5</c:v>
                </c:pt>
              </c:numCache>
            </c:numRef>
          </c:xVal>
          <c:yVal>
            <c:numRef>
              <c:f>Hoja4!$G$2:$G$16</c:f>
              <c:numCache>
                <c:formatCode>General</c:formatCode>
                <c:ptCount val="15"/>
                <c:pt idx="0">
                  <c:v>1.4867195147342979E-6</c:v>
                </c:pt>
                <c:pt idx="1">
                  <c:v>4.4318484119380075E-3</c:v>
                </c:pt>
                <c:pt idx="2">
                  <c:v>1.752830049356854E-2</c:v>
                </c:pt>
                <c:pt idx="3">
                  <c:v>5.3990966513188063E-2</c:v>
                </c:pt>
                <c:pt idx="4">
                  <c:v>0.12951759566589174</c:v>
                </c:pt>
                <c:pt idx="5">
                  <c:v>0.24197072451914337</c:v>
                </c:pt>
                <c:pt idx="6">
                  <c:v>0.35206532676429952</c:v>
                </c:pt>
                <c:pt idx="7">
                  <c:v>0.3989422804014327</c:v>
                </c:pt>
                <c:pt idx="8">
                  <c:v>0.35206532676429952</c:v>
                </c:pt>
                <c:pt idx="9">
                  <c:v>0.24197072451914337</c:v>
                </c:pt>
                <c:pt idx="10">
                  <c:v>0.12951759566589174</c:v>
                </c:pt>
                <c:pt idx="11">
                  <c:v>5.3990966513188063E-2</c:v>
                </c:pt>
                <c:pt idx="12">
                  <c:v>1.752830049356854E-2</c:v>
                </c:pt>
                <c:pt idx="13">
                  <c:v>4.4318484119380075E-3</c:v>
                </c:pt>
                <c:pt idx="14">
                  <c:v>1.4867195147342979E-6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C3-4B90-B236-91233668A037}"/>
            </c:ext>
          </c:extLst>
        </c:ser>
        <c:ser>
          <c:idx val="1"/>
          <c:order val="1"/>
          <c:tx>
            <c:v>sigma=2</c:v>
          </c:tx>
          <c:marker>
            <c:symbol val="none"/>
          </c:marker>
          <c:xVal>
            <c:numRef>
              <c:f>Hoja4!$F$2:$F$16</c:f>
              <c:numCache>
                <c:formatCode>General</c:formatCode>
                <c:ptCount val="15"/>
                <c:pt idx="0">
                  <c:v>-5</c:v>
                </c:pt>
                <c:pt idx="1">
                  <c:v>-3</c:v>
                </c:pt>
                <c:pt idx="2">
                  <c:v>-2.5</c:v>
                </c:pt>
                <c:pt idx="3">
                  <c:v>-2</c:v>
                </c:pt>
                <c:pt idx="4">
                  <c:v>-1.5</c:v>
                </c:pt>
                <c:pt idx="5">
                  <c:v>-1</c:v>
                </c:pt>
                <c:pt idx="6">
                  <c:v>-0.5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5</c:v>
                </c:pt>
              </c:numCache>
            </c:numRef>
          </c:xVal>
          <c:yVal>
            <c:numRef>
              <c:f>Hoja4!$H$2:$H$16</c:f>
              <c:numCache>
                <c:formatCode>General</c:formatCode>
                <c:ptCount val="15"/>
                <c:pt idx="0">
                  <c:v>8.7641502467842702E-3</c:v>
                </c:pt>
                <c:pt idx="1">
                  <c:v>6.4758797832945872E-2</c:v>
                </c:pt>
                <c:pt idx="2">
                  <c:v>9.1324542694510957E-2</c:v>
                </c:pt>
                <c:pt idx="3">
                  <c:v>0.12098536225957168</c:v>
                </c:pt>
                <c:pt idx="4">
                  <c:v>0.15056871607740221</c:v>
                </c:pt>
                <c:pt idx="5">
                  <c:v>0.17603266338214976</c:v>
                </c:pt>
                <c:pt idx="6">
                  <c:v>0.19333405840142465</c:v>
                </c:pt>
                <c:pt idx="7">
                  <c:v>0.19947114020071635</c:v>
                </c:pt>
                <c:pt idx="8">
                  <c:v>0.19333405840142465</c:v>
                </c:pt>
                <c:pt idx="9">
                  <c:v>0.17603266338214976</c:v>
                </c:pt>
                <c:pt idx="10">
                  <c:v>0.15056871607740221</c:v>
                </c:pt>
                <c:pt idx="11">
                  <c:v>0.12098536225957168</c:v>
                </c:pt>
                <c:pt idx="12">
                  <c:v>9.1324542694510957E-2</c:v>
                </c:pt>
                <c:pt idx="13">
                  <c:v>6.4758797832945872E-2</c:v>
                </c:pt>
                <c:pt idx="14">
                  <c:v>8.7641502467842702E-3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C3-4B90-B236-91233668A037}"/>
            </c:ext>
          </c:extLst>
        </c:ser>
        <c:ser>
          <c:idx val="2"/>
          <c:order val="2"/>
          <c:tx>
            <c:v>sigma=1/2</c:v>
          </c:tx>
          <c:marker>
            <c:symbol val="none"/>
          </c:marker>
          <c:xVal>
            <c:numRef>
              <c:f>Hoja4!$F$2:$F$16</c:f>
              <c:numCache>
                <c:formatCode>General</c:formatCode>
                <c:ptCount val="15"/>
                <c:pt idx="0">
                  <c:v>-5</c:v>
                </c:pt>
                <c:pt idx="1">
                  <c:v>-3</c:v>
                </c:pt>
                <c:pt idx="2">
                  <c:v>-2.5</c:v>
                </c:pt>
                <c:pt idx="3">
                  <c:v>-2</c:v>
                </c:pt>
                <c:pt idx="4">
                  <c:v>-1.5</c:v>
                </c:pt>
                <c:pt idx="5">
                  <c:v>-1</c:v>
                </c:pt>
                <c:pt idx="6">
                  <c:v>-0.5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5</c:v>
                </c:pt>
              </c:numCache>
            </c:numRef>
          </c:xVal>
          <c:yVal>
            <c:numRef>
              <c:f>Hoja4!$I$2:$I$16</c:f>
              <c:numCache>
                <c:formatCode>General</c:formatCode>
                <c:ptCount val="15"/>
                <c:pt idx="0">
                  <c:v>1.538919725341284E-22</c:v>
                </c:pt>
                <c:pt idx="1">
                  <c:v>1.2151765699646572E-8</c:v>
                </c:pt>
                <c:pt idx="2">
                  <c:v>2.9734390294685958E-6</c:v>
                </c:pt>
                <c:pt idx="3">
                  <c:v>2.6766045152977074E-4</c:v>
                </c:pt>
                <c:pt idx="4">
                  <c:v>8.8636968238760151E-3</c:v>
                </c:pt>
                <c:pt idx="5">
                  <c:v>0.10798193302637613</c:v>
                </c:pt>
                <c:pt idx="6">
                  <c:v>0.48394144903828673</c:v>
                </c:pt>
                <c:pt idx="7">
                  <c:v>0.79788456080286541</c:v>
                </c:pt>
                <c:pt idx="8">
                  <c:v>0.48394144903828673</c:v>
                </c:pt>
                <c:pt idx="9">
                  <c:v>0.10798193302637613</c:v>
                </c:pt>
                <c:pt idx="10">
                  <c:v>8.8636968238760151E-3</c:v>
                </c:pt>
                <c:pt idx="11">
                  <c:v>2.6766045152977074E-4</c:v>
                </c:pt>
                <c:pt idx="12">
                  <c:v>2.9734390294685958E-6</c:v>
                </c:pt>
                <c:pt idx="13">
                  <c:v>1.2151765699646572E-8</c:v>
                </c:pt>
                <c:pt idx="14">
                  <c:v>1.538919725341284E-22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C3-4B90-B236-91233668A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45440"/>
        <c:axId val="53246976"/>
      </c:scatterChart>
      <c:valAx>
        <c:axId val="5324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3246976"/>
        <c:crosses val="autoZero"/>
        <c:crossBetween val="midCat"/>
      </c:valAx>
      <c:valAx>
        <c:axId val="5324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32454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71929824561403"/>
          <c:y val="0.41046831955922863"/>
          <c:w val="0.11027568922305764"/>
          <c:h val="0.17630853994490359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E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/>
              <a:t>Histograma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F2D7-48B5-99DB-6A07A1A80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457920"/>
        <c:axId val="59460224"/>
      </c:barChart>
      <c:lineChart>
        <c:grouping val="standard"/>
        <c:varyColors val="0"/>
        <c:ser>
          <c:idx val="1"/>
          <c:order val="1"/>
          <c:tx>
            <c:v>% acumulado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F2D7-48B5-99DB-6A07A1A80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70592"/>
        <c:axId val="59472128"/>
      </c:lineChart>
      <c:catAx>
        <c:axId val="5945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Clase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9460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9460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9457920"/>
        <c:crosses val="autoZero"/>
        <c:crossBetween val="between"/>
      </c:valAx>
      <c:catAx>
        <c:axId val="59470592"/>
        <c:scaling>
          <c:orientation val="minMax"/>
        </c:scaling>
        <c:delete val="1"/>
        <c:axPos val="b"/>
        <c:majorTickMark val="out"/>
        <c:minorTickMark val="none"/>
        <c:tickLblPos val="none"/>
        <c:crossAx val="59472128"/>
        <c:crosses val="autoZero"/>
        <c:auto val="1"/>
        <c:lblAlgn val="ctr"/>
        <c:lblOffset val="100"/>
        <c:noMultiLvlLbl val="0"/>
      </c:catAx>
      <c:valAx>
        <c:axId val="59472128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947059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022" r="0.75000000000000022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38100</xdr:rowOff>
    </xdr:from>
    <xdr:to>
      <xdr:col>14</xdr:col>
      <xdr:colOff>323850</xdr:colOff>
      <xdr:row>17</xdr:row>
      <xdr:rowOff>28575</xdr:rowOff>
    </xdr:to>
    <xdr:graphicFrame macro="">
      <xdr:nvGraphicFramePr>
        <xdr:cNvPr id="1026" name="1 Gráfico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323850</xdr:colOff>
      <xdr:row>18</xdr:row>
      <xdr:rowOff>19050</xdr:rowOff>
    </xdr:from>
    <xdr:to>
      <xdr:col>14</xdr:col>
      <xdr:colOff>323850</xdr:colOff>
      <xdr:row>35</xdr:row>
      <xdr:rowOff>57150</xdr:rowOff>
    </xdr:to>
    <xdr:graphicFrame macro="">
      <xdr:nvGraphicFramePr>
        <xdr:cNvPr id="1027" name="3 Gráfic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8</xdr:row>
      <xdr:rowOff>104775</xdr:rowOff>
    </xdr:from>
    <xdr:to>
      <xdr:col>19</xdr:col>
      <xdr:colOff>104775</xdr:colOff>
      <xdr:row>31</xdr:row>
      <xdr:rowOff>28575</xdr:rowOff>
    </xdr:to>
    <xdr:graphicFrame macro="">
      <xdr:nvGraphicFramePr>
        <xdr:cNvPr id="2050" name="1 Gráfico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514350</xdr:colOff>
      <xdr:row>33</xdr:row>
      <xdr:rowOff>19050</xdr:rowOff>
    </xdr:from>
    <xdr:to>
      <xdr:col>18</xdr:col>
      <xdr:colOff>476250</xdr:colOff>
      <xdr:row>56</xdr:row>
      <xdr:rowOff>66675</xdr:rowOff>
    </xdr:to>
    <xdr:graphicFrame macro="">
      <xdr:nvGraphicFramePr>
        <xdr:cNvPr id="2051" name="2 Gráfico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638175</xdr:colOff>
      <xdr:row>33</xdr:row>
      <xdr:rowOff>0</xdr:rowOff>
    </xdr:from>
    <xdr:to>
      <xdr:col>25</xdr:col>
      <xdr:colOff>19050</xdr:colOff>
      <xdr:row>56</xdr:row>
      <xdr:rowOff>28575</xdr:rowOff>
    </xdr:to>
    <xdr:graphicFrame macro="">
      <xdr:nvGraphicFramePr>
        <xdr:cNvPr id="2052" name="3 Gráfico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619125</xdr:colOff>
      <xdr:row>57</xdr:row>
      <xdr:rowOff>133350</xdr:rowOff>
    </xdr:from>
    <xdr:to>
      <xdr:col>25</xdr:col>
      <xdr:colOff>47625</xdr:colOff>
      <xdr:row>80</xdr:row>
      <xdr:rowOff>0</xdr:rowOff>
    </xdr:to>
    <xdr:graphicFrame macro="">
      <xdr:nvGraphicFramePr>
        <xdr:cNvPr id="2053" name="2 Gráfico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495300</xdr:colOff>
      <xdr:row>57</xdr:row>
      <xdr:rowOff>123825</xdr:rowOff>
    </xdr:from>
    <xdr:to>
      <xdr:col>18</xdr:col>
      <xdr:colOff>504825</xdr:colOff>
      <xdr:row>79</xdr:row>
      <xdr:rowOff>142875</xdr:rowOff>
    </xdr:to>
    <xdr:graphicFrame macro="">
      <xdr:nvGraphicFramePr>
        <xdr:cNvPr id="2054" name="Gráfico 263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72</xdr:row>
      <xdr:rowOff>161925</xdr:rowOff>
    </xdr:from>
    <xdr:to>
      <xdr:col>24</xdr:col>
      <xdr:colOff>0</xdr:colOff>
      <xdr:row>94</xdr:row>
      <xdr:rowOff>38100</xdr:rowOff>
    </xdr:to>
    <xdr:graphicFrame macro="">
      <xdr:nvGraphicFramePr>
        <xdr:cNvPr id="3074" name="Gráfico 7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37</xdr:row>
      <xdr:rowOff>152400</xdr:rowOff>
    </xdr:from>
    <xdr:to>
      <xdr:col>11</xdr:col>
      <xdr:colOff>390525</xdr:colOff>
      <xdr:row>60</xdr:row>
      <xdr:rowOff>142875</xdr:rowOff>
    </xdr:to>
    <xdr:graphicFrame macro="">
      <xdr:nvGraphicFramePr>
        <xdr:cNvPr id="3075" name="1 Gráfico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37</xdr:row>
      <xdr:rowOff>152400</xdr:rowOff>
    </xdr:from>
    <xdr:to>
      <xdr:col>18</xdr:col>
      <xdr:colOff>19050</xdr:colOff>
      <xdr:row>60</xdr:row>
      <xdr:rowOff>142875</xdr:rowOff>
    </xdr:to>
    <xdr:graphicFrame macro="">
      <xdr:nvGraphicFramePr>
        <xdr:cNvPr id="3076" name="4 Gráfico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561975</xdr:colOff>
      <xdr:row>18</xdr:row>
      <xdr:rowOff>114300</xdr:rowOff>
    </xdr:from>
    <xdr:to>
      <xdr:col>11</xdr:col>
      <xdr:colOff>400050</xdr:colOff>
      <xdr:row>36</xdr:row>
      <xdr:rowOff>104775</xdr:rowOff>
    </xdr:to>
    <xdr:graphicFrame macro="">
      <xdr:nvGraphicFramePr>
        <xdr:cNvPr id="3077" name="5 Gráfico">
          <a:extLst>
            <a:ext uri="{FF2B5EF4-FFF2-40B4-BE49-F238E27FC236}">
              <a16:creationId xmlns:a16="http://schemas.microsoft.com/office/drawing/2014/main" id="{00000000-0008-0000-0200-000005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18</xdr:row>
      <xdr:rowOff>123825</xdr:rowOff>
    </xdr:from>
    <xdr:to>
      <xdr:col>18</xdr:col>
      <xdr:colOff>0</xdr:colOff>
      <xdr:row>36</xdr:row>
      <xdr:rowOff>114300</xdr:rowOff>
    </xdr:to>
    <xdr:graphicFrame macro="">
      <xdr:nvGraphicFramePr>
        <xdr:cNvPr id="3078" name="6 Gráfico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62</xdr:row>
      <xdr:rowOff>38100</xdr:rowOff>
    </xdr:from>
    <xdr:to>
      <xdr:col>18</xdr:col>
      <xdr:colOff>0</xdr:colOff>
      <xdr:row>79</xdr:row>
      <xdr:rowOff>28575</xdr:rowOff>
    </xdr:to>
    <xdr:graphicFrame macro="">
      <xdr:nvGraphicFramePr>
        <xdr:cNvPr id="3079" name="7 Gráfico">
          <a:extLst>
            <a:ext uri="{FF2B5EF4-FFF2-40B4-BE49-F238E27FC236}">
              <a16:creationId xmlns:a16="http://schemas.microsoft.com/office/drawing/2014/main" id="{00000000-0008-0000-0200-00000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552450</xdr:colOff>
      <xdr:row>62</xdr:row>
      <xdr:rowOff>9525</xdr:rowOff>
    </xdr:from>
    <xdr:to>
      <xdr:col>11</xdr:col>
      <xdr:colOff>390525</xdr:colOff>
      <xdr:row>79</xdr:row>
      <xdr:rowOff>0</xdr:rowOff>
    </xdr:to>
    <xdr:graphicFrame macro="">
      <xdr:nvGraphicFramePr>
        <xdr:cNvPr id="3080" name="8 Gráfico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542925</xdr:colOff>
      <xdr:row>80</xdr:row>
      <xdr:rowOff>95250</xdr:rowOff>
    </xdr:from>
    <xdr:to>
      <xdr:col>17</xdr:col>
      <xdr:colOff>752475</xdr:colOff>
      <xdr:row>97</xdr:row>
      <xdr:rowOff>85725</xdr:rowOff>
    </xdr:to>
    <xdr:graphicFrame macro="">
      <xdr:nvGraphicFramePr>
        <xdr:cNvPr id="3081" name="7 Gráfico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219075</xdr:colOff>
      <xdr:row>38</xdr:row>
      <xdr:rowOff>9525</xdr:rowOff>
    </xdr:from>
    <xdr:to>
      <xdr:col>26</xdr:col>
      <xdr:colOff>619125</xdr:colOff>
      <xdr:row>61</xdr:row>
      <xdr:rowOff>76200</xdr:rowOff>
    </xdr:to>
    <xdr:graphicFrame macro="">
      <xdr:nvGraphicFramePr>
        <xdr:cNvPr id="3082" name="Gráfico 279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16</xdr:row>
      <xdr:rowOff>95250</xdr:rowOff>
    </xdr:from>
    <xdr:to>
      <xdr:col>19</xdr:col>
      <xdr:colOff>38100</xdr:colOff>
      <xdr:row>37</xdr:row>
      <xdr:rowOff>152400</xdr:rowOff>
    </xdr:to>
    <xdr:graphicFrame macro="">
      <xdr:nvGraphicFramePr>
        <xdr:cNvPr id="20481" name="1 Gráfico">
          <a:extLst>
            <a:ext uri="{FF2B5EF4-FFF2-40B4-BE49-F238E27FC236}">
              <a16:creationId xmlns:a16="http://schemas.microsoft.com/office/drawing/2014/main" id="{00000000-0008-0000-0300-0000015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</xdr:colOff>
      <xdr:row>38</xdr:row>
      <xdr:rowOff>133350</xdr:rowOff>
    </xdr:from>
    <xdr:to>
      <xdr:col>15</xdr:col>
      <xdr:colOff>19050</xdr:colOff>
      <xdr:row>63</xdr:row>
      <xdr:rowOff>0</xdr:rowOff>
    </xdr:to>
    <xdr:graphicFrame macro="">
      <xdr:nvGraphicFramePr>
        <xdr:cNvPr id="20482" name="2 Gráfico">
          <a:extLst>
            <a:ext uri="{FF2B5EF4-FFF2-40B4-BE49-F238E27FC236}">
              <a16:creationId xmlns:a16="http://schemas.microsoft.com/office/drawing/2014/main" id="{00000000-0008-0000-0300-0000025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</xdr:colOff>
      <xdr:row>16</xdr:row>
      <xdr:rowOff>104775</xdr:rowOff>
    </xdr:from>
    <xdr:to>
      <xdr:col>11</xdr:col>
      <xdr:colOff>723900</xdr:colOff>
      <xdr:row>37</xdr:row>
      <xdr:rowOff>161925</xdr:rowOff>
    </xdr:to>
    <xdr:graphicFrame macro="">
      <xdr:nvGraphicFramePr>
        <xdr:cNvPr id="20483" name="4 Gráfico">
          <a:extLst>
            <a:ext uri="{FF2B5EF4-FFF2-40B4-BE49-F238E27FC236}">
              <a16:creationId xmlns:a16="http://schemas.microsoft.com/office/drawing/2014/main" id="{00000000-0008-0000-0300-0000035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66</xdr:row>
      <xdr:rowOff>0</xdr:rowOff>
    </xdr:from>
    <xdr:to>
      <xdr:col>26</xdr:col>
      <xdr:colOff>0</xdr:colOff>
      <xdr:row>76</xdr:row>
      <xdr:rowOff>0</xdr:rowOff>
    </xdr:to>
    <xdr:graphicFrame macro="">
      <xdr:nvGraphicFramePr>
        <xdr:cNvPr id="20484" name="Gráfico 86">
          <a:extLst>
            <a:ext uri="{FF2B5EF4-FFF2-40B4-BE49-F238E27FC236}">
              <a16:creationId xmlns:a16="http://schemas.microsoft.com/office/drawing/2014/main" id="{00000000-0008-0000-0300-0000045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 " refreshedDate="40826.763401273151" createdVersion="1" refreshedVersion="4" recordCount="48" xr:uid="{00000000-000A-0000-FFFF-FFFF00000000}">
  <cacheSource type="worksheet">
    <worksheetSource ref="A1:A49" sheet="Hoja2"/>
  </cacheSource>
  <cacheFields count="1">
    <cacheField name="X" numFmtId="0">
      <sharedItems containsSemiMixedTypes="0" containsString="0" containsNumber="1" containsInteger="1" minValue="3" maxValue="15" count="11">
        <n v="3"/>
        <n v="4"/>
        <n v="5"/>
        <n v="7"/>
        <n v="9"/>
        <n v="10"/>
        <n v="11"/>
        <n v="12"/>
        <n v="13"/>
        <n v="14"/>
        <n v="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 " refreshedDate="40830.730894097222" createdVersion="1" refreshedVersion="4" recordCount="25" xr:uid="{00000000-000A-0000-FFFF-FFFF01000000}">
  <cacheSource type="worksheet">
    <worksheetSource ref="A1:A26" sheet="Hoja3"/>
  </cacheSource>
  <cacheFields count="2">
    <cacheField name="X" numFmtId="0">
      <sharedItems containsSemiMixedTypes="0" containsString="0" containsNumber="1" minValue="57.5" maxValue="94" count="21">
        <n v="68.2"/>
        <n v="87.8"/>
        <n v="85"/>
        <n v="57.5"/>
        <n v="75.2"/>
        <n v="77.5"/>
        <n v="78.3"/>
        <n v="81.5"/>
        <n v="64"/>
        <n v="62.5"/>
        <n v="85.9"/>
        <n v="83.6"/>
        <n v="78.099999999999994"/>
        <n v="61.2"/>
        <n v="71.5"/>
        <n v="59.6"/>
        <n v="73"/>
        <n v="88.5"/>
        <n v="85.2"/>
        <n v="61.5"/>
        <n v="94"/>
      </sharedItems>
      <fieldGroup par="1"/>
    </cacheField>
    <cacheField name="X2" numFmtId="0" databaseField="0">
      <fieldGroup base="0">
        <discretePr count="21">
          <x v="1"/>
          <x v="3"/>
          <x v="2"/>
          <x v="0"/>
          <x v="2"/>
          <x v="2"/>
          <x v="2"/>
          <x v="2"/>
          <x v="0"/>
          <x v="0"/>
          <x v="3"/>
          <x v="2"/>
          <x v="2"/>
          <x v="0"/>
          <x v="1"/>
          <x v="0"/>
          <x v="1"/>
          <x v="3"/>
          <x v="3"/>
          <x v="0"/>
          <x v="3"/>
        </discretePr>
        <groupItems count="4">
          <s v="Grupo1"/>
          <s v="Grupo2"/>
          <s v="Grupo3"/>
          <s v="Grupo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3"/>
  </r>
  <r>
    <x v="3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10"/>
  </r>
  <r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x v="0"/>
  </r>
  <r>
    <x v="1"/>
  </r>
  <r>
    <x v="2"/>
  </r>
  <r>
    <x v="3"/>
  </r>
  <r>
    <x v="0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6"/>
  </r>
  <r>
    <x v="5"/>
  </r>
  <r>
    <x v="16"/>
  </r>
  <r>
    <x v="16"/>
  </r>
  <r>
    <x v="17"/>
  </r>
  <r>
    <x v="18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1" cacheId="0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F1:H14" firstHeaderRow="1" firstDataRow="2" firstDataCol="1"/>
  <pivotFields count="1">
    <pivotField axis="axisRow" dataField="1" compact="0" outline="0" subtotalTop="0" showAll="0" includeNewItemsInFilter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f.a." fld="0" subtotal="count" baseField="0" baseItem="0"/>
    <dataField name="f.r" fld="0" subtotal="count" showDataAs="percentOfTotal" baseField="0" baseItem="0"/>
  </dataFields>
  <formats count="1">
    <format dxfId="0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la dinámica1" cacheId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G2:J8" firstHeaderRow="1" firstDataRow="2" firstDataCol="2"/>
  <pivotFields count="2">
    <pivotField axis="axisRow" dataField="1" compact="0" outline="0" subtotalTop="0" showAll="0" includeNewItemsInFilter="1">
      <items count="22">
        <item x="3"/>
        <item x="15"/>
        <item x="13"/>
        <item x="19"/>
        <item x="9"/>
        <item x="8"/>
        <item x="0"/>
        <item x="14"/>
        <item x="16"/>
        <item x="4"/>
        <item x="5"/>
        <item x="12"/>
        <item x="6"/>
        <item x="7"/>
        <item x="11"/>
        <item x="2"/>
        <item x="18"/>
        <item x="10"/>
        <item x="1"/>
        <item x="17"/>
        <item x="20"/>
        <item t="default"/>
      </items>
    </pivotField>
    <pivotField axis="axisRow" compact="0" outline="0" subtotalTop="0" showAll="0" includeNewItemsInFilter="1" defaultSubtotal="0">
      <items count="4">
        <item n="(55,65]" sd="0" x="0"/>
        <item n="(65,75]" sd="0" x="1"/>
        <item n="(75,85]" sd="0" x="2"/>
        <item n="(85,95]" sd="0" x="3"/>
      </items>
    </pivotField>
  </pivotFields>
  <rowFields count="2">
    <field x="1"/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f.a." fld="0" subtotal="count" baseField="0" baseItem="0"/>
    <dataField name="f.r." fld="0" subtotal="count" showDataAs="percentOfTotal" baseField="0" baseItem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G15" sqref="G15"/>
    </sheetView>
  </sheetViews>
  <sheetFormatPr baseColWidth="10" defaultRowHeight="12.5" x14ac:dyDescent="0.25"/>
  <cols>
    <col min="3" max="3" width="11.54296875" bestFit="1" customWidth="1"/>
    <col min="4" max="4" width="5.81640625" customWidth="1"/>
    <col min="5" max="5" width="6" customWidth="1"/>
  </cols>
  <sheetData>
    <row r="1" spans="1:7" x14ac:dyDescent="0.25">
      <c r="A1" s="23" t="s">
        <v>0</v>
      </c>
    </row>
    <row r="2" spans="1:7" x14ac:dyDescent="0.25">
      <c r="A2" t="s">
        <v>1</v>
      </c>
      <c r="C2" s="24"/>
      <c r="D2" s="32" t="s">
        <v>8</v>
      </c>
      <c r="E2" s="32" t="s">
        <v>9</v>
      </c>
      <c r="F2" s="33" t="s">
        <v>77</v>
      </c>
    </row>
    <row r="3" spans="1:7" x14ac:dyDescent="0.25">
      <c r="A3" t="s">
        <v>1</v>
      </c>
      <c r="C3" s="25" t="s">
        <v>1</v>
      </c>
      <c r="D3" s="26">
        <v>5</v>
      </c>
      <c r="E3" s="26">
        <v>0.125</v>
      </c>
      <c r="F3" s="27">
        <f>E3*100</f>
        <v>12.5</v>
      </c>
    </row>
    <row r="4" spans="1:7" x14ac:dyDescent="0.25">
      <c r="A4" t="s">
        <v>1</v>
      </c>
      <c r="C4" s="25" t="s">
        <v>2</v>
      </c>
      <c r="D4" s="26">
        <v>9</v>
      </c>
      <c r="E4" s="26">
        <v>0.22500000000000001</v>
      </c>
      <c r="F4" s="27">
        <f>E4*100</f>
        <v>22.5</v>
      </c>
    </row>
    <row r="5" spans="1:7" x14ac:dyDescent="0.25">
      <c r="A5" t="s">
        <v>1</v>
      </c>
      <c r="C5" s="25" t="s">
        <v>3</v>
      </c>
      <c r="D5" s="26">
        <v>11</v>
      </c>
      <c r="E5" s="26">
        <v>0.27500000000000002</v>
      </c>
      <c r="F5" s="27">
        <f>E5*100</f>
        <v>27.500000000000004</v>
      </c>
    </row>
    <row r="6" spans="1:7" x14ac:dyDescent="0.25">
      <c r="A6" t="s">
        <v>1</v>
      </c>
      <c r="C6" s="28" t="s">
        <v>4</v>
      </c>
      <c r="D6" s="29">
        <v>13</v>
      </c>
      <c r="E6" s="26">
        <v>0.32500000000000001</v>
      </c>
      <c r="F6" s="27">
        <f>E6*100</f>
        <v>32.5</v>
      </c>
    </row>
    <row r="7" spans="1:7" x14ac:dyDescent="0.25">
      <c r="A7" t="s">
        <v>2</v>
      </c>
      <c r="C7" s="24" t="s">
        <v>5</v>
      </c>
      <c r="D7" s="31">
        <v>2</v>
      </c>
      <c r="E7" s="25">
        <v>0.05</v>
      </c>
      <c r="F7" s="27">
        <f>E7*100</f>
        <v>5</v>
      </c>
    </row>
    <row r="8" spans="1:7" x14ac:dyDescent="0.25">
      <c r="A8" t="s">
        <v>2</v>
      </c>
      <c r="E8" s="28">
        <f>SUM(E3:E7)</f>
        <v>1</v>
      </c>
      <c r="F8" s="30">
        <f>SUM(F3:F7)</f>
        <v>100</v>
      </c>
    </row>
    <row r="9" spans="1:7" x14ac:dyDescent="0.25">
      <c r="A9" t="s">
        <v>2</v>
      </c>
    </row>
    <row r="10" spans="1:7" x14ac:dyDescent="0.25">
      <c r="A10" t="s">
        <v>2</v>
      </c>
    </row>
    <row r="11" spans="1:7" x14ac:dyDescent="0.25">
      <c r="A11" t="s">
        <v>2</v>
      </c>
      <c r="C11" t="s">
        <v>17</v>
      </c>
      <c r="E11" t="s">
        <v>4</v>
      </c>
    </row>
    <row r="12" spans="1:7" x14ac:dyDescent="0.25">
      <c r="A12" t="s">
        <v>2</v>
      </c>
    </row>
    <row r="13" spans="1:7" x14ac:dyDescent="0.25">
      <c r="A13" t="s">
        <v>2</v>
      </c>
      <c r="D13" t="s">
        <v>87</v>
      </c>
    </row>
    <row r="14" spans="1:7" x14ac:dyDescent="0.25">
      <c r="A14" t="s">
        <v>2</v>
      </c>
      <c r="D14" t="s">
        <v>88</v>
      </c>
      <c r="G14" t="s">
        <v>89</v>
      </c>
    </row>
    <row r="15" spans="1:7" x14ac:dyDescent="0.25">
      <c r="A15" t="s">
        <v>2</v>
      </c>
    </row>
    <row r="16" spans="1:7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5</v>
      </c>
    </row>
    <row r="41" spans="1:1" x14ac:dyDescent="0.25">
      <c r="A41" t="s">
        <v>5</v>
      </c>
    </row>
  </sheetData>
  <phoneticPr fontId="2" type="noConversion"/>
  <pageMargins left="0.75" right="0.75" top="1" bottom="1" header="0" footer="0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tabSelected="1" topLeftCell="F1" zoomScale="66" workbookViewId="0">
      <selection activeCell="U23" sqref="U23"/>
    </sheetView>
  </sheetViews>
  <sheetFormatPr baseColWidth="10" defaultRowHeight="12.5" x14ac:dyDescent="0.25"/>
  <cols>
    <col min="1" max="1" width="23" customWidth="1"/>
    <col min="6" max="6" width="11.54296875" bestFit="1" customWidth="1"/>
    <col min="7" max="7" width="5.81640625" customWidth="1"/>
    <col min="8" max="8" width="8.26953125" customWidth="1"/>
    <col min="11" max="11" width="16.453125" customWidth="1"/>
    <col min="14" max="14" width="11.54296875" bestFit="1" customWidth="1"/>
    <col min="15" max="15" width="5.81640625" customWidth="1"/>
    <col min="16" max="16" width="8.26953125" customWidth="1"/>
  </cols>
  <sheetData>
    <row r="1" spans="1:10" x14ac:dyDescent="0.25">
      <c r="A1" t="s">
        <v>0</v>
      </c>
      <c r="F1" s="1"/>
      <c r="G1" s="3" t="s">
        <v>7</v>
      </c>
      <c r="H1" s="2"/>
      <c r="J1" s="9"/>
    </row>
    <row r="2" spans="1:10" x14ac:dyDescent="0.25">
      <c r="A2">
        <v>3</v>
      </c>
      <c r="B2">
        <f t="shared" ref="B2:B49" si="0">(A2-$B$56)^2</f>
        <v>69.444444444444457</v>
      </c>
      <c r="C2">
        <f>A2^2</f>
        <v>9</v>
      </c>
      <c r="F2" s="3" t="s">
        <v>0</v>
      </c>
      <c r="G2" s="1" t="s">
        <v>8</v>
      </c>
      <c r="H2" s="6" t="s">
        <v>21</v>
      </c>
    </row>
    <row r="3" spans="1:10" x14ac:dyDescent="0.25">
      <c r="A3">
        <v>4</v>
      </c>
      <c r="B3">
        <f t="shared" si="0"/>
        <v>53.777777777777786</v>
      </c>
      <c r="C3">
        <f t="shared" ref="C3:C49" si="1">A3^2</f>
        <v>16</v>
      </c>
      <c r="F3" s="1">
        <v>3</v>
      </c>
      <c r="G3" s="1">
        <v>1</v>
      </c>
      <c r="H3" s="6">
        <v>2.0833333333333332E-2</v>
      </c>
      <c r="I3">
        <f t="shared" ref="I3:I13" si="2">(F3-$B$56)^2</f>
        <v>69.444444444444457</v>
      </c>
      <c r="J3">
        <f>F3^2</f>
        <v>9</v>
      </c>
    </row>
    <row r="4" spans="1:10" x14ac:dyDescent="0.25">
      <c r="A4">
        <v>5</v>
      </c>
      <c r="B4">
        <f t="shared" si="0"/>
        <v>40.111111111111121</v>
      </c>
      <c r="C4">
        <f t="shared" si="1"/>
        <v>25</v>
      </c>
      <c r="F4" s="4">
        <v>4</v>
      </c>
      <c r="G4" s="4">
        <v>1</v>
      </c>
      <c r="H4" s="7">
        <v>2.0833333333333332E-2</v>
      </c>
      <c r="I4">
        <f t="shared" si="2"/>
        <v>53.777777777777786</v>
      </c>
      <c r="J4">
        <f t="shared" ref="J4:J13" si="3">F4^2</f>
        <v>16</v>
      </c>
    </row>
    <row r="5" spans="1:10" x14ac:dyDescent="0.25">
      <c r="A5">
        <v>7</v>
      </c>
      <c r="B5">
        <f t="shared" si="0"/>
        <v>18.777777777777782</v>
      </c>
      <c r="C5">
        <f t="shared" si="1"/>
        <v>49</v>
      </c>
      <c r="F5" s="4">
        <v>5</v>
      </c>
      <c r="G5" s="4">
        <v>1</v>
      </c>
      <c r="H5" s="7">
        <v>2.0833333333333332E-2</v>
      </c>
      <c r="I5">
        <f t="shared" si="2"/>
        <v>40.111111111111121</v>
      </c>
      <c r="J5">
        <f t="shared" si="3"/>
        <v>25</v>
      </c>
    </row>
    <row r="6" spans="1:10" x14ac:dyDescent="0.25">
      <c r="A6">
        <v>7</v>
      </c>
      <c r="B6">
        <f t="shared" si="0"/>
        <v>18.777777777777782</v>
      </c>
      <c r="C6">
        <f t="shared" si="1"/>
        <v>49</v>
      </c>
      <c r="F6" s="4">
        <v>7</v>
      </c>
      <c r="G6" s="4">
        <v>2</v>
      </c>
      <c r="H6" s="7">
        <v>4.1666666666666664E-2</v>
      </c>
      <c r="I6">
        <f t="shared" si="2"/>
        <v>18.777777777777782</v>
      </c>
      <c r="J6">
        <f t="shared" si="3"/>
        <v>49</v>
      </c>
    </row>
    <row r="7" spans="1:10" x14ac:dyDescent="0.25">
      <c r="A7">
        <v>9</v>
      </c>
      <c r="B7">
        <f t="shared" si="0"/>
        <v>5.4444444444444473</v>
      </c>
      <c r="C7">
        <f t="shared" si="1"/>
        <v>81</v>
      </c>
      <c r="F7" s="4">
        <v>9</v>
      </c>
      <c r="G7" s="4">
        <v>3</v>
      </c>
      <c r="H7" s="7">
        <v>6.25E-2</v>
      </c>
      <c r="I7">
        <f t="shared" si="2"/>
        <v>5.4444444444444473</v>
      </c>
      <c r="J7">
        <f t="shared" si="3"/>
        <v>81</v>
      </c>
    </row>
    <row r="8" spans="1:10" x14ac:dyDescent="0.25">
      <c r="A8">
        <v>9</v>
      </c>
      <c r="B8">
        <f t="shared" si="0"/>
        <v>5.4444444444444473</v>
      </c>
      <c r="C8">
        <f t="shared" si="1"/>
        <v>81</v>
      </c>
      <c r="F8" s="4">
        <v>10</v>
      </c>
      <c r="G8" s="4">
        <v>4</v>
      </c>
      <c r="H8" s="7">
        <v>8.3333333333333329E-2</v>
      </c>
      <c r="I8">
        <f t="shared" si="2"/>
        <v>1.7777777777777795</v>
      </c>
      <c r="J8">
        <f t="shared" si="3"/>
        <v>100</v>
      </c>
    </row>
    <row r="9" spans="1:10" x14ac:dyDescent="0.25">
      <c r="A9">
        <v>9</v>
      </c>
      <c r="B9">
        <f t="shared" si="0"/>
        <v>5.4444444444444473</v>
      </c>
      <c r="C9">
        <f t="shared" si="1"/>
        <v>81</v>
      </c>
      <c r="F9" s="4">
        <v>11</v>
      </c>
      <c r="G9" s="4">
        <v>7</v>
      </c>
      <c r="H9" s="7">
        <v>0.14583333333333334</v>
      </c>
      <c r="I9">
        <f t="shared" si="2"/>
        <v>0.11111111111111151</v>
      </c>
      <c r="J9">
        <f t="shared" si="3"/>
        <v>121</v>
      </c>
    </row>
    <row r="10" spans="1:10" x14ac:dyDescent="0.25">
      <c r="A10">
        <v>10</v>
      </c>
      <c r="B10">
        <f t="shared" si="0"/>
        <v>1.7777777777777795</v>
      </c>
      <c r="C10">
        <f t="shared" si="1"/>
        <v>100</v>
      </c>
      <c r="F10" s="4">
        <v>12</v>
      </c>
      <c r="G10" s="4">
        <v>10</v>
      </c>
      <c r="H10" s="7">
        <v>0.20833333333333334</v>
      </c>
      <c r="I10">
        <f t="shared" si="2"/>
        <v>0.44444444444444364</v>
      </c>
      <c r="J10">
        <f t="shared" si="3"/>
        <v>144</v>
      </c>
    </row>
    <row r="11" spans="1:10" x14ac:dyDescent="0.25">
      <c r="A11">
        <v>10</v>
      </c>
      <c r="B11">
        <f t="shared" si="0"/>
        <v>1.7777777777777795</v>
      </c>
      <c r="C11">
        <f t="shared" si="1"/>
        <v>100</v>
      </c>
      <c r="F11" s="4">
        <v>13</v>
      </c>
      <c r="G11" s="4">
        <v>14</v>
      </c>
      <c r="H11" s="7">
        <v>0.29166666666666669</v>
      </c>
      <c r="I11">
        <f t="shared" si="2"/>
        <v>2.7777777777777759</v>
      </c>
      <c r="J11">
        <f t="shared" si="3"/>
        <v>169</v>
      </c>
    </row>
    <row r="12" spans="1:10" x14ac:dyDescent="0.25">
      <c r="A12">
        <v>10</v>
      </c>
      <c r="B12">
        <f t="shared" si="0"/>
        <v>1.7777777777777795</v>
      </c>
      <c r="C12">
        <f t="shared" si="1"/>
        <v>100</v>
      </c>
      <c r="F12" s="4">
        <v>14</v>
      </c>
      <c r="G12" s="4">
        <v>3</v>
      </c>
      <c r="H12" s="7">
        <v>6.25E-2</v>
      </c>
      <c r="I12">
        <f t="shared" si="2"/>
        <v>7.1111111111111081</v>
      </c>
      <c r="J12">
        <f t="shared" si="3"/>
        <v>196</v>
      </c>
    </row>
    <row r="13" spans="1:10" x14ac:dyDescent="0.25">
      <c r="A13">
        <v>10</v>
      </c>
      <c r="B13">
        <f t="shared" si="0"/>
        <v>1.7777777777777795</v>
      </c>
      <c r="C13">
        <f t="shared" si="1"/>
        <v>100</v>
      </c>
      <c r="F13" s="4">
        <v>15</v>
      </c>
      <c r="G13" s="4">
        <v>2</v>
      </c>
      <c r="H13" s="7">
        <v>4.1666666666666664E-2</v>
      </c>
      <c r="I13">
        <f t="shared" si="2"/>
        <v>13.444444444444439</v>
      </c>
      <c r="J13">
        <f t="shared" si="3"/>
        <v>225</v>
      </c>
    </row>
    <row r="14" spans="1:10" x14ac:dyDescent="0.25">
      <c r="A14">
        <v>11</v>
      </c>
      <c r="B14">
        <f t="shared" si="0"/>
        <v>0.11111111111111151</v>
      </c>
      <c r="C14">
        <f t="shared" si="1"/>
        <v>121</v>
      </c>
      <c r="F14" s="5" t="s">
        <v>6</v>
      </c>
      <c r="G14" s="5">
        <v>48</v>
      </c>
      <c r="H14" s="8">
        <v>1</v>
      </c>
    </row>
    <row r="15" spans="1:10" x14ac:dyDescent="0.25">
      <c r="A15">
        <v>11</v>
      </c>
      <c r="B15">
        <f t="shared" si="0"/>
        <v>0.11111111111111151</v>
      </c>
      <c r="C15">
        <f t="shared" si="1"/>
        <v>121</v>
      </c>
    </row>
    <row r="16" spans="1:10" x14ac:dyDescent="0.25">
      <c r="A16">
        <v>11</v>
      </c>
      <c r="B16">
        <f t="shared" si="0"/>
        <v>0.11111111111111151</v>
      </c>
      <c r="C16">
        <f t="shared" si="1"/>
        <v>121</v>
      </c>
    </row>
    <row r="17" spans="1:10" ht="13" thickBot="1" x14ac:dyDescent="0.3">
      <c r="A17">
        <v>11</v>
      </c>
      <c r="B17">
        <f t="shared" si="0"/>
        <v>0.11111111111111151</v>
      </c>
      <c r="C17">
        <f t="shared" si="1"/>
        <v>121</v>
      </c>
    </row>
    <row r="18" spans="1:10" ht="13" x14ac:dyDescent="0.3">
      <c r="A18">
        <v>11</v>
      </c>
      <c r="B18">
        <f t="shared" si="0"/>
        <v>0.11111111111111151</v>
      </c>
      <c r="C18">
        <f t="shared" si="1"/>
        <v>121</v>
      </c>
      <c r="H18" s="13" t="s">
        <v>10</v>
      </c>
      <c r="I18" s="13" t="s">
        <v>12</v>
      </c>
      <c r="J18" s="13" t="s">
        <v>13</v>
      </c>
    </row>
    <row r="19" spans="1:10" x14ac:dyDescent="0.25">
      <c r="A19">
        <v>11</v>
      </c>
      <c r="B19">
        <f t="shared" si="0"/>
        <v>0.11111111111111151</v>
      </c>
      <c r="C19">
        <f t="shared" si="1"/>
        <v>121</v>
      </c>
      <c r="H19">
        <v>3</v>
      </c>
      <c r="I19">
        <v>1</v>
      </c>
      <c r="J19">
        <v>2.0833333333333332E-2</v>
      </c>
    </row>
    <row r="20" spans="1:10" x14ac:dyDescent="0.25">
      <c r="A20">
        <v>11</v>
      </c>
      <c r="B20">
        <f t="shared" si="0"/>
        <v>0.11111111111111151</v>
      </c>
      <c r="C20">
        <f t="shared" si="1"/>
        <v>121</v>
      </c>
      <c r="H20">
        <v>4</v>
      </c>
      <c r="I20">
        <v>1</v>
      </c>
      <c r="J20">
        <v>4.1666666666666664E-2</v>
      </c>
    </row>
    <row r="21" spans="1:10" x14ac:dyDescent="0.25">
      <c r="A21">
        <v>12</v>
      </c>
      <c r="B21">
        <f t="shared" si="0"/>
        <v>0.44444444444444364</v>
      </c>
      <c r="C21">
        <f t="shared" si="1"/>
        <v>144</v>
      </c>
      <c r="H21">
        <v>5</v>
      </c>
      <c r="I21">
        <v>1</v>
      </c>
      <c r="J21">
        <v>6.25E-2</v>
      </c>
    </row>
    <row r="22" spans="1:10" x14ac:dyDescent="0.25">
      <c r="A22">
        <v>12</v>
      </c>
      <c r="B22">
        <f t="shared" si="0"/>
        <v>0.44444444444444364</v>
      </c>
      <c r="C22">
        <f t="shared" si="1"/>
        <v>144</v>
      </c>
      <c r="H22">
        <v>6</v>
      </c>
      <c r="I22">
        <v>0</v>
      </c>
      <c r="J22">
        <v>6.25E-2</v>
      </c>
    </row>
    <row r="23" spans="1:10" x14ac:dyDescent="0.25">
      <c r="A23">
        <v>12</v>
      </c>
      <c r="B23">
        <f t="shared" si="0"/>
        <v>0.44444444444444364</v>
      </c>
      <c r="C23">
        <f t="shared" si="1"/>
        <v>144</v>
      </c>
      <c r="H23">
        <v>7</v>
      </c>
      <c r="I23">
        <v>2</v>
      </c>
      <c r="J23">
        <v>0.10416666666666667</v>
      </c>
    </row>
    <row r="24" spans="1:10" x14ac:dyDescent="0.25">
      <c r="A24">
        <v>12</v>
      </c>
      <c r="B24">
        <f t="shared" si="0"/>
        <v>0.44444444444444364</v>
      </c>
      <c r="C24">
        <f t="shared" si="1"/>
        <v>144</v>
      </c>
      <c r="H24">
        <v>8</v>
      </c>
      <c r="I24">
        <v>0</v>
      </c>
      <c r="J24">
        <v>0.10416666666666667</v>
      </c>
    </row>
    <row r="25" spans="1:10" x14ac:dyDescent="0.25">
      <c r="A25">
        <v>12</v>
      </c>
      <c r="B25">
        <f t="shared" si="0"/>
        <v>0.44444444444444364</v>
      </c>
      <c r="C25">
        <f t="shared" si="1"/>
        <v>144</v>
      </c>
      <c r="H25">
        <v>9</v>
      </c>
      <c r="I25">
        <v>3</v>
      </c>
      <c r="J25">
        <v>0.16666666666666666</v>
      </c>
    </row>
    <row r="26" spans="1:10" x14ac:dyDescent="0.25">
      <c r="A26">
        <v>12</v>
      </c>
      <c r="B26">
        <f t="shared" si="0"/>
        <v>0.44444444444444364</v>
      </c>
      <c r="C26">
        <f t="shared" si="1"/>
        <v>144</v>
      </c>
      <c r="H26">
        <v>10</v>
      </c>
      <c r="I26">
        <v>4</v>
      </c>
      <c r="J26">
        <v>0.25</v>
      </c>
    </row>
    <row r="27" spans="1:10" x14ac:dyDescent="0.25">
      <c r="A27">
        <v>12</v>
      </c>
      <c r="B27">
        <f t="shared" si="0"/>
        <v>0.44444444444444364</v>
      </c>
      <c r="C27">
        <f t="shared" si="1"/>
        <v>144</v>
      </c>
      <c r="H27">
        <v>11</v>
      </c>
      <c r="I27">
        <v>7</v>
      </c>
      <c r="J27">
        <v>0.39583333333333331</v>
      </c>
    </row>
    <row r="28" spans="1:10" x14ac:dyDescent="0.25">
      <c r="A28">
        <v>12</v>
      </c>
      <c r="B28">
        <f t="shared" si="0"/>
        <v>0.44444444444444364</v>
      </c>
      <c r="C28">
        <f t="shared" si="1"/>
        <v>144</v>
      </c>
      <c r="H28">
        <v>12</v>
      </c>
      <c r="I28">
        <v>10</v>
      </c>
      <c r="J28">
        <v>0.60416666666666663</v>
      </c>
    </row>
    <row r="29" spans="1:10" x14ac:dyDescent="0.25">
      <c r="A29">
        <v>12</v>
      </c>
      <c r="B29">
        <f t="shared" si="0"/>
        <v>0.44444444444444364</v>
      </c>
      <c r="C29">
        <f t="shared" si="1"/>
        <v>144</v>
      </c>
      <c r="H29">
        <v>13</v>
      </c>
      <c r="I29">
        <v>14</v>
      </c>
      <c r="J29">
        <v>0.89583333333333337</v>
      </c>
    </row>
    <row r="30" spans="1:10" x14ac:dyDescent="0.25">
      <c r="A30">
        <v>12</v>
      </c>
      <c r="B30">
        <f t="shared" si="0"/>
        <v>0.44444444444444364</v>
      </c>
      <c r="C30">
        <f t="shared" si="1"/>
        <v>144</v>
      </c>
      <c r="H30">
        <v>14</v>
      </c>
      <c r="I30">
        <v>3</v>
      </c>
      <c r="J30">
        <v>0.95833333333333337</v>
      </c>
    </row>
    <row r="31" spans="1:10" ht="13" thickBot="1" x14ac:dyDescent="0.3">
      <c r="A31">
        <v>13</v>
      </c>
      <c r="B31">
        <f t="shared" si="0"/>
        <v>2.7777777777777759</v>
      </c>
      <c r="C31">
        <f t="shared" si="1"/>
        <v>169</v>
      </c>
      <c r="H31" s="12" t="s">
        <v>11</v>
      </c>
      <c r="I31" s="12">
        <v>2</v>
      </c>
      <c r="J31" s="12">
        <v>1</v>
      </c>
    </row>
    <row r="32" spans="1:10" x14ac:dyDescent="0.25">
      <c r="A32">
        <v>13</v>
      </c>
      <c r="B32">
        <f t="shared" si="0"/>
        <v>2.7777777777777759</v>
      </c>
      <c r="C32">
        <f t="shared" si="1"/>
        <v>169</v>
      </c>
    </row>
    <row r="33" spans="1:11" x14ac:dyDescent="0.25">
      <c r="A33">
        <v>13</v>
      </c>
      <c r="B33">
        <f t="shared" si="0"/>
        <v>2.7777777777777759</v>
      </c>
      <c r="C33">
        <f t="shared" si="1"/>
        <v>169</v>
      </c>
    </row>
    <row r="34" spans="1:11" x14ac:dyDescent="0.25">
      <c r="A34">
        <v>13</v>
      </c>
      <c r="B34">
        <f t="shared" si="0"/>
        <v>2.7777777777777759</v>
      </c>
      <c r="C34">
        <f t="shared" si="1"/>
        <v>169</v>
      </c>
      <c r="E34" s="26"/>
      <c r="F34" s="42" t="s">
        <v>14</v>
      </c>
      <c r="G34" s="42" t="s">
        <v>8</v>
      </c>
      <c r="H34" s="42" t="s">
        <v>9</v>
      </c>
      <c r="I34" s="42" t="s">
        <v>15</v>
      </c>
      <c r="J34" s="42" t="s">
        <v>16</v>
      </c>
      <c r="K34" s="9" t="s">
        <v>74</v>
      </c>
    </row>
    <row r="35" spans="1:11" x14ac:dyDescent="0.25">
      <c r="A35">
        <v>13</v>
      </c>
      <c r="B35">
        <f t="shared" si="0"/>
        <v>2.7777777777777759</v>
      </c>
      <c r="C35">
        <f t="shared" si="1"/>
        <v>169</v>
      </c>
      <c r="E35" s="26" t="s">
        <v>32</v>
      </c>
      <c r="F35" s="42">
        <v>3</v>
      </c>
      <c r="G35" s="26">
        <v>1</v>
      </c>
      <c r="H35" s="26">
        <f>G35/$G$48</f>
        <v>2.0833333333333332E-2</v>
      </c>
      <c r="I35" s="26">
        <f>G35</f>
        <v>1</v>
      </c>
      <c r="J35" s="26">
        <f>I35/$G$48</f>
        <v>2.0833333333333332E-2</v>
      </c>
      <c r="K35">
        <f>EXP(-((F35-$B$56)^2)/(2*($B$63)))/(($B$64)*(2*PI())^0.5)</f>
        <v>8.043944734812664E-4</v>
      </c>
    </row>
    <row r="36" spans="1:11" x14ac:dyDescent="0.25">
      <c r="A36">
        <v>13</v>
      </c>
      <c r="B36">
        <f t="shared" si="0"/>
        <v>2.7777777777777759</v>
      </c>
      <c r="C36">
        <f t="shared" si="1"/>
        <v>169</v>
      </c>
      <c r="E36" s="26" t="s">
        <v>33</v>
      </c>
      <c r="F36" s="26">
        <v>4</v>
      </c>
      <c r="G36" s="26">
        <v>1</v>
      </c>
      <c r="H36" s="26">
        <f t="shared" ref="H36:H47" si="4">G36/$G$48</f>
        <v>2.0833333333333332E-2</v>
      </c>
      <c r="I36" s="26">
        <f>I35+G36</f>
        <v>2</v>
      </c>
      <c r="J36" s="26">
        <f t="shared" ref="J36:J46" si="5">I36/$G$48</f>
        <v>4.1666666666666664E-2</v>
      </c>
      <c r="K36">
        <f t="shared" ref="K36:K47" si="6">EXP(-((F36-$B$56)^2)/(2*($B$63)))/(($B$64)*(2*PI())^0.5)</f>
        <v>2.6371609204849955E-3</v>
      </c>
    </row>
    <row r="37" spans="1:11" x14ac:dyDescent="0.25">
      <c r="A37">
        <v>13</v>
      </c>
      <c r="B37">
        <f t="shared" si="0"/>
        <v>2.7777777777777759</v>
      </c>
      <c r="C37">
        <f t="shared" si="1"/>
        <v>169</v>
      </c>
      <c r="E37" s="26" t="s">
        <v>34</v>
      </c>
      <c r="F37" s="26">
        <v>5</v>
      </c>
      <c r="G37" s="26">
        <v>1</v>
      </c>
      <c r="H37" s="26">
        <f t="shared" si="4"/>
        <v>2.0833333333333332E-2</v>
      </c>
      <c r="I37" s="26">
        <f t="shared" ref="I37:I47" si="7">I36+G37</f>
        <v>3</v>
      </c>
      <c r="J37" s="26">
        <f t="shared" si="5"/>
        <v>6.25E-2</v>
      </c>
      <c r="K37">
        <f t="shared" si="6"/>
        <v>7.4297514300791147E-3</v>
      </c>
    </row>
    <row r="38" spans="1:11" x14ac:dyDescent="0.25">
      <c r="A38">
        <v>13</v>
      </c>
      <c r="B38">
        <f t="shared" si="0"/>
        <v>2.7777777777777759</v>
      </c>
      <c r="C38">
        <f t="shared" si="1"/>
        <v>169</v>
      </c>
      <c r="E38" s="26" t="s">
        <v>35</v>
      </c>
      <c r="F38" s="42">
        <v>6</v>
      </c>
      <c r="G38" s="26">
        <v>0</v>
      </c>
      <c r="H38" s="26">
        <f t="shared" si="4"/>
        <v>0</v>
      </c>
      <c r="I38" s="26">
        <f t="shared" si="7"/>
        <v>3</v>
      </c>
      <c r="J38" s="26">
        <f t="shared" si="5"/>
        <v>6.25E-2</v>
      </c>
      <c r="K38">
        <f t="shared" si="6"/>
        <v>1.7987965115464719E-2</v>
      </c>
    </row>
    <row r="39" spans="1:11" x14ac:dyDescent="0.25">
      <c r="A39">
        <v>13</v>
      </c>
      <c r="B39">
        <f t="shared" si="0"/>
        <v>2.7777777777777759</v>
      </c>
      <c r="C39">
        <f t="shared" si="1"/>
        <v>169</v>
      </c>
      <c r="E39" s="26" t="s">
        <v>36</v>
      </c>
      <c r="F39" s="26">
        <v>7</v>
      </c>
      <c r="G39" s="26">
        <v>2</v>
      </c>
      <c r="H39" s="26">
        <f t="shared" si="4"/>
        <v>4.1666666666666664E-2</v>
      </c>
      <c r="I39" s="26">
        <f t="shared" si="7"/>
        <v>5</v>
      </c>
      <c r="J39" s="26">
        <f t="shared" si="5"/>
        <v>0.10416666666666667</v>
      </c>
      <c r="K39">
        <f t="shared" si="6"/>
        <v>3.7424834515460345E-2</v>
      </c>
    </row>
    <row r="40" spans="1:11" x14ac:dyDescent="0.25">
      <c r="A40">
        <v>13</v>
      </c>
      <c r="B40">
        <f t="shared" si="0"/>
        <v>2.7777777777777759</v>
      </c>
      <c r="C40">
        <f t="shared" si="1"/>
        <v>169</v>
      </c>
      <c r="E40" s="26" t="s">
        <v>37</v>
      </c>
      <c r="F40" s="26">
        <v>8</v>
      </c>
      <c r="G40" s="26">
        <v>0</v>
      </c>
      <c r="H40" s="26">
        <f t="shared" si="4"/>
        <v>0</v>
      </c>
      <c r="I40" s="26">
        <f t="shared" si="7"/>
        <v>5</v>
      </c>
      <c r="J40" s="26">
        <f t="shared" si="5"/>
        <v>0.10416666666666667</v>
      </c>
      <c r="K40">
        <f t="shared" si="6"/>
        <v>6.6912589956608329E-2</v>
      </c>
    </row>
    <row r="41" spans="1:11" x14ac:dyDescent="0.25">
      <c r="A41">
        <v>13</v>
      </c>
      <c r="B41">
        <f t="shared" si="0"/>
        <v>2.7777777777777759</v>
      </c>
      <c r="C41">
        <f t="shared" si="1"/>
        <v>169</v>
      </c>
      <c r="E41" s="26" t="s">
        <v>38</v>
      </c>
      <c r="F41" s="42">
        <v>9</v>
      </c>
      <c r="G41" s="26">
        <v>3</v>
      </c>
      <c r="H41" s="26">
        <f t="shared" si="4"/>
        <v>6.25E-2</v>
      </c>
      <c r="I41" s="26">
        <f t="shared" si="7"/>
        <v>8</v>
      </c>
      <c r="J41" s="26">
        <f t="shared" si="5"/>
        <v>0.16666666666666666</v>
      </c>
      <c r="K41">
        <f t="shared" si="6"/>
        <v>0.10280775874239058</v>
      </c>
    </row>
    <row r="42" spans="1:11" x14ac:dyDescent="0.25">
      <c r="A42">
        <v>13</v>
      </c>
      <c r="B42">
        <f t="shared" si="0"/>
        <v>2.7777777777777759</v>
      </c>
      <c r="C42">
        <f t="shared" si="1"/>
        <v>169</v>
      </c>
      <c r="E42" s="26" t="s">
        <v>39</v>
      </c>
      <c r="F42" s="26">
        <v>10</v>
      </c>
      <c r="G42" s="26">
        <v>4</v>
      </c>
      <c r="H42" s="26">
        <f t="shared" si="4"/>
        <v>8.3333333333333329E-2</v>
      </c>
      <c r="I42" s="26">
        <f t="shared" si="7"/>
        <v>12</v>
      </c>
      <c r="J42" s="26">
        <f t="shared" si="5"/>
        <v>0.25</v>
      </c>
      <c r="K42">
        <f t="shared" si="6"/>
        <v>0.13574193700832196</v>
      </c>
    </row>
    <row r="43" spans="1:11" x14ac:dyDescent="0.25">
      <c r="A43">
        <v>13</v>
      </c>
      <c r="B43">
        <f t="shared" si="0"/>
        <v>2.7777777777777759</v>
      </c>
      <c r="C43">
        <f t="shared" si="1"/>
        <v>169</v>
      </c>
      <c r="E43" s="26" t="s">
        <v>40</v>
      </c>
      <c r="F43" s="26">
        <v>11</v>
      </c>
      <c r="G43" s="26">
        <v>7</v>
      </c>
      <c r="H43" s="26">
        <f t="shared" si="4"/>
        <v>0.14583333333333334</v>
      </c>
      <c r="I43" s="26">
        <f t="shared" si="7"/>
        <v>19</v>
      </c>
      <c r="J43" s="26">
        <f t="shared" si="5"/>
        <v>0.39583333333333331</v>
      </c>
      <c r="K43">
        <f t="shared" si="6"/>
        <v>0.15401828831216713</v>
      </c>
    </row>
    <row r="44" spans="1:11" x14ac:dyDescent="0.25">
      <c r="A44">
        <v>13</v>
      </c>
      <c r="B44">
        <f t="shared" si="0"/>
        <v>2.7777777777777759</v>
      </c>
      <c r="C44">
        <f t="shared" si="1"/>
        <v>169</v>
      </c>
      <c r="E44" s="26" t="s">
        <v>41</v>
      </c>
      <c r="F44" s="42">
        <v>12</v>
      </c>
      <c r="G44" s="26">
        <v>10</v>
      </c>
      <c r="H44" s="26">
        <f t="shared" si="4"/>
        <v>0.20833333333333334</v>
      </c>
      <c r="I44" s="26">
        <f t="shared" si="7"/>
        <v>29</v>
      </c>
      <c r="J44" s="26">
        <f t="shared" si="5"/>
        <v>0.60416666666666663</v>
      </c>
      <c r="K44">
        <f t="shared" si="6"/>
        <v>0.15017603801403293</v>
      </c>
    </row>
    <row r="45" spans="1:11" x14ac:dyDescent="0.25">
      <c r="A45">
        <v>14</v>
      </c>
      <c r="B45">
        <f t="shared" si="0"/>
        <v>7.1111111111111081</v>
      </c>
      <c r="C45">
        <f t="shared" si="1"/>
        <v>196</v>
      </c>
      <c r="E45" s="26" t="s">
        <v>42</v>
      </c>
      <c r="F45" s="26">
        <v>13</v>
      </c>
      <c r="G45" s="26">
        <v>14</v>
      </c>
      <c r="H45" s="26">
        <f t="shared" si="4"/>
        <v>0.29166666666666669</v>
      </c>
      <c r="I45" s="26">
        <f t="shared" si="7"/>
        <v>43</v>
      </c>
      <c r="J45" s="26">
        <f t="shared" si="5"/>
        <v>0.89583333333333337</v>
      </c>
      <c r="K45">
        <f t="shared" si="6"/>
        <v>0.12583431577559931</v>
      </c>
    </row>
    <row r="46" spans="1:11" x14ac:dyDescent="0.25">
      <c r="A46">
        <v>14</v>
      </c>
      <c r="B46">
        <f t="shared" si="0"/>
        <v>7.1111111111111081</v>
      </c>
      <c r="C46">
        <f t="shared" si="1"/>
        <v>196</v>
      </c>
      <c r="E46" s="26" t="s">
        <v>43</v>
      </c>
      <c r="F46" s="26">
        <v>14</v>
      </c>
      <c r="G46" s="26">
        <v>3</v>
      </c>
      <c r="H46" s="26">
        <f t="shared" si="4"/>
        <v>6.25E-2</v>
      </c>
      <c r="I46" s="26">
        <f t="shared" si="7"/>
        <v>46</v>
      </c>
      <c r="J46" s="26">
        <f t="shared" si="5"/>
        <v>0.95833333333333337</v>
      </c>
      <c r="K46">
        <f t="shared" si="6"/>
        <v>9.0608228828588447E-2</v>
      </c>
    </row>
    <row r="47" spans="1:11" x14ac:dyDescent="0.25">
      <c r="A47">
        <v>14</v>
      </c>
      <c r="B47">
        <f t="shared" si="0"/>
        <v>7.1111111111111081</v>
      </c>
      <c r="C47">
        <f t="shared" si="1"/>
        <v>196</v>
      </c>
      <c r="E47" s="26" t="s">
        <v>44</v>
      </c>
      <c r="F47" s="42">
        <v>15</v>
      </c>
      <c r="G47" s="26">
        <v>2</v>
      </c>
      <c r="H47" s="26">
        <f t="shared" si="4"/>
        <v>4.1666666666666664E-2</v>
      </c>
      <c r="I47" s="26">
        <f t="shared" si="7"/>
        <v>48</v>
      </c>
      <c r="J47" s="26">
        <f>I47/$G$48</f>
        <v>1</v>
      </c>
      <c r="K47">
        <f t="shared" si="6"/>
        <v>5.6066867160100932E-2</v>
      </c>
    </row>
    <row r="48" spans="1:11" x14ac:dyDescent="0.25">
      <c r="A48">
        <v>15</v>
      </c>
      <c r="B48">
        <f t="shared" si="0"/>
        <v>13.444444444444439</v>
      </c>
      <c r="C48">
        <f t="shared" si="1"/>
        <v>225</v>
      </c>
      <c r="G48">
        <f>SUM(G35:G47)</f>
        <v>48</v>
      </c>
      <c r="H48">
        <f>G48/$G$48</f>
        <v>1</v>
      </c>
    </row>
    <row r="49" spans="1:5" x14ac:dyDescent="0.25">
      <c r="A49">
        <v>15</v>
      </c>
      <c r="B49">
        <f t="shared" si="0"/>
        <v>13.444444444444439</v>
      </c>
      <c r="C49">
        <f t="shared" si="1"/>
        <v>225</v>
      </c>
    </row>
    <row r="53" spans="1:5" x14ac:dyDescent="0.25">
      <c r="A53" s="9"/>
      <c r="B53" s="9"/>
      <c r="C53" s="9"/>
      <c r="D53" s="9"/>
    </row>
    <row r="54" spans="1:5" x14ac:dyDescent="0.25">
      <c r="A54" s="9"/>
      <c r="B54" s="9"/>
      <c r="C54" s="9"/>
      <c r="D54" s="9"/>
    </row>
    <row r="55" spans="1:5" x14ac:dyDescent="0.25">
      <c r="A55" s="9" t="s">
        <v>17</v>
      </c>
      <c r="B55">
        <f>_xlfn.MODE.SNGL(A2:A49)</f>
        <v>13</v>
      </c>
    </row>
    <row r="56" spans="1:5" x14ac:dyDescent="0.25">
      <c r="A56" s="9" t="s">
        <v>18</v>
      </c>
      <c r="B56">
        <f>SUM(A2:A49)/48</f>
        <v>11.333333333333334</v>
      </c>
      <c r="C56">
        <f>SUMPRODUCT(F35:F47,H35:H47)</f>
        <v>11.333333333333332</v>
      </c>
      <c r="D56" t="s">
        <v>81</v>
      </c>
    </row>
    <row r="57" spans="1:5" x14ac:dyDescent="0.25">
      <c r="A57" s="9" t="s">
        <v>19</v>
      </c>
      <c r="B57">
        <f>MEDIAN(A2:A49)</f>
        <v>12</v>
      </c>
      <c r="C57">
        <f>(A25+A26)/2</f>
        <v>12</v>
      </c>
      <c r="D57">
        <f>48/2</f>
        <v>24</v>
      </c>
    </row>
    <row r="58" spans="1:5" x14ac:dyDescent="0.25">
      <c r="A58" s="9" t="s">
        <v>29</v>
      </c>
      <c r="B58">
        <f>(A13+A14)/2</f>
        <v>10.5</v>
      </c>
      <c r="D58">
        <f>48/4</f>
        <v>12</v>
      </c>
    </row>
    <row r="59" spans="1:5" x14ac:dyDescent="0.25">
      <c r="A59" s="9" t="s">
        <v>30</v>
      </c>
      <c r="B59">
        <f>(A37+A38)/2</f>
        <v>13</v>
      </c>
      <c r="D59">
        <f>3*48/4</f>
        <v>36</v>
      </c>
    </row>
    <row r="60" spans="1:5" x14ac:dyDescent="0.25">
      <c r="A60" s="9"/>
    </row>
    <row r="61" spans="1:5" x14ac:dyDescent="0.25">
      <c r="A61" s="9" t="s">
        <v>45</v>
      </c>
      <c r="B61">
        <f>MAX(A2:A49)-MIN(A2:A49)</f>
        <v>12</v>
      </c>
    </row>
    <row r="62" spans="1:5" x14ac:dyDescent="0.25">
      <c r="A62" s="9" t="s">
        <v>46</v>
      </c>
      <c r="B62">
        <f>B59-B58</f>
        <v>2.5</v>
      </c>
    </row>
    <row r="63" spans="1:5" x14ac:dyDescent="0.25">
      <c r="A63" s="9" t="s">
        <v>20</v>
      </c>
      <c r="B63">
        <f>SUM(B2:B49)/48</f>
        <v>6.5972222222222241</v>
      </c>
      <c r="C63">
        <f>SUMPRODUCT(I3:I13,H3:H13)</f>
        <v>6.5972222222222232</v>
      </c>
      <c r="D63">
        <f>SUM(C2:C49)/48-B56^2</f>
        <v>6.5972222222222001</v>
      </c>
      <c r="E63">
        <f>SUMPRODUCT(J3:J13,H3:H13)-B56^2</f>
        <v>6.5972222222222285</v>
      </c>
    </row>
    <row r="64" spans="1:5" x14ac:dyDescent="0.25">
      <c r="A64" s="9" t="s">
        <v>31</v>
      </c>
      <c r="B64">
        <f>B63^0.5</f>
        <v>2.568505834570407</v>
      </c>
    </row>
    <row r="66" spans="1:2" ht="13" thickBot="1" x14ac:dyDescent="0.3"/>
    <row r="67" spans="1:2" ht="13" x14ac:dyDescent="0.3">
      <c r="A67" s="22" t="s">
        <v>64</v>
      </c>
      <c r="B67" s="22"/>
    </row>
    <row r="69" spans="1:2" x14ac:dyDescent="0.25">
      <c r="A69" t="s">
        <v>18</v>
      </c>
      <c r="B69">
        <v>11.333333333333334</v>
      </c>
    </row>
    <row r="70" spans="1:2" x14ac:dyDescent="0.25">
      <c r="A70" t="s">
        <v>65</v>
      </c>
      <c r="B70">
        <v>0.37465508172190515</v>
      </c>
    </row>
    <row r="71" spans="1:2" x14ac:dyDescent="0.25">
      <c r="A71" t="s">
        <v>19</v>
      </c>
      <c r="B71">
        <v>12</v>
      </c>
    </row>
    <row r="72" spans="1:2" x14ac:dyDescent="0.25">
      <c r="A72" t="s">
        <v>17</v>
      </c>
      <c r="B72">
        <v>13</v>
      </c>
    </row>
    <row r="73" spans="1:2" x14ac:dyDescent="0.25">
      <c r="A73" t="s">
        <v>66</v>
      </c>
      <c r="B73">
        <v>2.5956865474248381</v>
      </c>
    </row>
    <row r="74" spans="1:2" x14ac:dyDescent="0.25">
      <c r="A74" t="s">
        <v>67</v>
      </c>
      <c r="B74">
        <v>6.7375886524822759</v>
      </c>
    </row>
    <row r="75" spans="1:2" x14ac:dyDescent="0.25">
      <c r="A75" t="s">
        <v>68</v>
      </c>
      <c r="B75">
        <v>2.5253533036251961</v>
      </c>
    </row>
    <row r="76" spans="1:2" x14ac:dyDescent="0.25">
      <c r="A76" t="s">
        <v>69</v>
      </c>
      <c r="B76">
        <v>-1.5417233901318901</v>
      </c>
    </row>
    <row r="77" spans="1:2" x14ac:dyDescent="0.25">
      <c r="A77" t="s">
        <v>45</v>
      </c>
      <c r="B77">
        <v>12</v>
      </c>
    </row>
    <row r="78" spans="1:2" x14ac:dyDescent="0.25">
      <c r="A78" t="s">
        <v>70</v>
      </c>
      <c r="B78">
        <v>3</v>
      </c>
    </row>
    <row r="79" spans="1:2" x14ac:dyDescent="0.25">
      <c r="A79" t="s">
        <v>71</v>
      </c>
      <c r="B79">
        <v>15</v>
      </c>
    </row>
    <row r="80" spans="1:2" x14ac:dyDescent="0.25">
      <c r="A80" t="s">
        <v>72</v>
      </c>
      <c r="B80">
        <v>544</v>
      </c>
    </row>
    <row r="81" spans="1:2" ht="13" thickBot="1" x14ac:dyDescent="0.3">
      <c r="A81" s="12" t="s">
        <v>73</v>
      </c>
      <c r="B81" s="12">
        <v>48</v>
      </c>
    </row>
  </sheetData>
  <phoneticPr fontId="2" type="noConversion"/>
  <pageMargins left="0.75" right="0.75" top="1" bottom="1" header="0" footer="0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5"/>
  <sheetViews>
    <sheetView topLeftCell="A16" workbookViewId="0">
      <selection activeCell="A30" sqref="A30:B30"/>
    </sheetView>
  </sheetViews>
  <sheetFormatPr baseColWidth="10" defaultRowHeight="12.5" x14ac:dyDescent="0.25"/>
  <cols>
    <col min="1" max="1" width="25.453125" customWidth="1"/>
    <col min="3" max="3" width="19.1796875" customWidth="1"/>
    <col min="4" max="4" width="12.26953125" bestFit="1" customWidth="1"/>
    <col min="7" max="7" width="11.54296875" bestFit="1" customWidth="1"/>
    <col min="8" max="8" width="14.7265625" customWidth="1"/>
    <col min="9" max="9" width="16.7265625" customWidth="1"/>
    <col min="10" max="12" width="8.26953125" customWidth="1"/>
    <col min="18" max="18" width="13.81640625" customWidth="1"/>
    <col min="23" max="23" width="16.26953125" customWidth="1"/>
    <col min="24" max="24" width="16.453125" customWidth="1"/>
  </cols>
  <sheetData>
    <row r="1" spans="1:24" x14ac:dyDescent="0.25">
      <c r="A1" t="s">
        <v>0</v>
      </c>
    </row>
    <row r="2" spans="1:24" x14ac:dyDescent="0.25">
      <c r="A2" s="37">
        <v>57.5</v>
      </c>
      <c r="B2" s="39">
        <f t="shared" ref="B2:B26" si="0">(A2-$B$29)^2</f>
        <v>308.49409599999973</v>
      </c>
      <c r="C2" s="35">
        <f>(A2-$B$29)^3</f>
        <v>-5418.3903021439928</v>
      </c>
      <c r="D2" s="41">
        <f>(A2-$B$29)^4</f>
        <v>95168.607266857056</v>
      </c>
      <c r="G2" s="1"/>
      <c r="H2" s="14"/>
      <c r="I2" s="3" t="s">
        <v>7</v>
      </c>
      <c r="J2" s="2"/>
    </row>
    <row r="3" spans="1:24" x14ac:dyDescent="0.25">
      <c r="A3" s="37">
        <v>59.6</v>
      </c>
      <c r="B3" s="39">
        <f t="shared" si="0"/>
        <v>239.13529599999973</v>
      </c>
      <c r="C3" s="35">
        <f t="shared" ref="C3:C26" si="1">(A3-$B$29)^3</f>
        <v>-3697.9882173439937</v>
      </c>
      <c r="D3" s="41">
        <f t="shared" ref="D3:D25" si="2">(A3-$B$29)^4</f>
        <v>57185.689793007485</v>
      </c>
      <c r="G3" s="3" t="s">
        <v>23</v>
      </c>
      <c r="H3" s="3" t="s">
        <v>0</v>
      </c>
      <c r="I3" s="1" t="s">
        <v>8</v>
      </c>
      <c r="J3" s="6" t="s">
        <v>9</v>
      </c>
      <c r="L3" s="26"/>
      <c r="M3" s="26"/>
      <c r="N3" s="26"/>
      <c r="O3" s="42" t="s">
        <v>22</v>
      </c>
      <c r="P3" s="42" t="s">
        <v>8</v>
      </c>
      <c r="Q3" s="42" t="s">
        <v>9</v>
      </c>
      <c r="R3" s="42" t="s">
        <v>15</v>
      </c>
      <c r="S3" s="42" t="s">
        <v>24</v>
      </c>
      <c r="T3" s="9"/>
      <c r="U3" s="9"/>
      <c r="V3" s="9"/>
      <c r="W3" s="9" t="s">
        <v>57</v>
      </c>
      <c r="X3" s="9" t="s">
        <v>58</v>
      </c>
    </row>
    <row r="4" spans="1:24" x14ac:dyDescent="0.25">
      <c r="A4" s="37">
        <v>61.2</v>
      </c>
      <c r="B4" s="39">
        <f t="shared" si="0"/>
        <v>192.21049599999972</v>
      </c>
      <c r="C4" s="35">
        <f t="shared" si="1"/>
        <v>-2664.8063165439944</v>
      </c>
      <c r="D4" s="41">
        <f t="shared" si="2"/>
        <v>36944.874772565912</v>
      </c>
      <c r="G4" s="1" t="s">
        <v>25</v>
      </c>
      <c r="H4" s="14"/>
      <c r="I4" s="1">
        <v>6</v>
      </c>
      <c r="J4" s="10">
        <v>0.24</v>
      </c>
      <c r="K4" s="16"/>
      <c r="L4" s="43" t="s">
        <v>25</v>
      </c>
      <c r="M4" s="26">
        <v>55</v>
      </c>
      <c r="N4" s="26">
        <v>65</v>
      </c>
      <c r="O4" s="44">
        <f>(M4+N4)/2</f>
        <v>60</v>
      </c>
      <c r="P4" s="26">
        <v>6</v>
      </c>
      <c r="Q4" s="26">
        <v>0.24</v>
      </c>
      <c r="R4" s="26">
        <f>P4</f>
        <v>6</v>
      </c>
      <c r="S4" s="26">
        <f>R4/25</f>
        <v>0.24</v>
      </c>
      <c r="T4" s="39">
        <f>(O4-$B$30)^2</f>
        <v>231.03999999999965</v>
      </c>
      <c r="U4" s="35">
        <f>(O4-$B$30)^3</f>
        <v>-3511.8079999999923</v>
      </c>
      <c r="V4" s="41">
        <f>(O4-$B$30)^4</f>
        <v>53379.481599999839</v>
      </c>
      <c r="W4">
        <f>Q4/10</f>
        <v>2.4E-2</v>
      </c>
      <c r="X4">
        <f>S4/10</f>
        <v>2.4E-2</v>
      </c>
    </row>
    <row r="5" spans="1:24" x14ac:dyDescent="0.25">
      <c r="A5" s="37">
        <v>61.5</v>
      </c>
      <c r="B5" s="39">
        <f t="shared" si="0"/>
        <v>183.98209599999981</v>
      </c>
      <c r="C5" s="35">
        <f t="shared" si="1"/>
        <v>-2495.533150143996</v>
      </c>
      <c r="D5" s="41">
        <f t="shared" si="2"/>
        <v>33849.411648553149</v>
      </c>
      <c r="G5" s="1" t="s">
        <v>26</v>
      </c>
      <c r="H5" s="14"/>
      <c r="I5" s="1">
        <v>5</v>
      </c>
      <c r="J5" s="10">
        <v>0.2</v>
      </c>
      <c r="K5" s="16"/>
      <c r="L5" s="43" t="s">
        <v>26</v>
      </c>
      <c r="M5" s="26">
        <v>65</v>
      </c>
      <c r="N5" s="26">
        <v>75</v>
      </c>
      <c r="O5" s="44">
        <f>(M5+N5)/2</f>
        <v>70</v>
      </c>
      <c r="P5" s="26">
        <v>5</v>
      </c>
      <c r="Q5" s="26">
        <v>0.2</v>
      </c>
      <c r="R5" s="26">
        <f>R4+P5</f>
        <v>11</v>
      </c>
      <c r="S5" s="26">
        <f>R5/25</f>
        <v>0.44</v>
      </c>
      <c r="T5" s="39">
        <f>(O5-$B$30)^2</f>
        <v>27.039999999999882</v>
      </c>
      <c r="U5" s="35">
        <f>(O5-$B$30)^3</f>
        <v>-140.60799999999907</v>
      </c>
      <c r="V5" s="41">
        <f>(O5-$B$30)^4</f>
        <v>731.16159999999365</v>
      </c>
      <c r="W5">
        <f>Q5/10</f>
        <v>0.02</v>
      </c>
      <c r="X5">
        <f>S5/10</f>
        <v>4.3999999999999997E-2</v>
      </c>
    </row>
    <row r="6" spans="1:24" x14ac:dyDescent="0.25">
      <c r="A6" s="37">
        <v>62.5</v>
      </c>
      <c r="B6" s="39">
        <f t="shared" si="0"/>
        <v>157.85409599999983</v>
      </c>
      <c r="C6" s="35">
        <f t="shared" si="1"/>
        <v>-1983.2788621439968</v>
      </c>
      <c r="D6" s="41">
        <f t="shared" si="2"/>
        <v>24917.915623977162</v>
      </c>
      <c r="G6" s="1" t="s">
        <v>27</v>
      </c>
      <c r="H6" s="14"/>
      <c r="I6" s="1">
        <v>9</v>
      </c>
      <c r="J6" s="10">
        <v>0.36</v>
      </c>
      <c r="K6" s="16"/>
      <c r="L6" s="43" t="s">
        <v>27</v>
      </c>
      <c r="M6" s="26">
        <v>75</v>
      </c>
      <c r="N6" s="26">
        <v>85</v>
      </c>
      <c r="O6" s="44">
        <f>(M6+N6)/2</f>
        <v>80</v>
      </c>
      <c r="P6" s="26">
        <v>9</v>
      </c>
      <c r="Q6" s="26">
        <v>0.36</v>
      </c>
      <c r="R6" s="26">
        <f>R5+P6</f>
        <v>20</v>
      </c>
      <c r="S6" s="26">
        <f>R6/25</f>
        <v>0.8</v>
      </c>
      <c r="T6" s="39">
        <f>(O6-$B$30)^2</f>
        <v>23.040000000000109</v>
      </c>
      <c r="U6" s="35">
        <f>(O6-$B$30)^3</f>
        <v>110.59200000000078</v>
      </c>
      <c r="V6" s="41">
        <f>(O6-$B$30)^4</f>
        <v>530.84160000000509</v>
      </c>
      <c r="W6">
        <f>Q6/10</f>
        <v>3.5999999999999997E-2</v>
      </c>
      <c r="X6">
        <f>S6/10</f>
        <v>0.08</v>
      </c>
    </row>
    <row r="7" spans="1:24" x14ac:dyDescent="0.25">
      <c r="A7" s="37">
        <v>64</v>
      </c>
      <c r="B7" s="39">
        <f t="shared" si="0"/>
        <v>122.41209599999985</v>
      </c>
      <c r="C7" s="35">
        <f t="shared" si="1"/>
        <v>-1354.3674301439974</v>
      </c>
      <c r="D7" s="41">
        <f t="shared" si="2"/>
        <v>14984.721247113179</v>
      </c>
      <c r="G7" s="1" t="s">
        <v>28</v>
      </c>
      <c r="H7" s="14"/>
      <c r="I7" s="1">
        <v>5</v>
      </c>
      <c r="J7" s="10">
        <v>0.2</v>
      </c>
      <c r="K7" s="16"/>
      <c r="L7" s="43" t="s">
        <v>28</v>
      </c>
      <c r="M7" s="26">
        <v>85</v>
      </c>
      <c r="N7" s="26">
        <v>95</v>
      </c>
      <c r="O7" s="44">
        <f>(M7+N7)/2</f>
        <v>90</v>
      </c>
      <c r="P7" s="26">
        <v>5</v>
      </c>
      <c r="Q7" s="26">
        <v>0.2</v>
      </c>
      <c r="R7" s="26">
        <f>R6+P7</f>
        <v>25</v>
      </c>
      <c r="S7" s="26">
        <f>R7/25</f>
        <v>1</v>
      </c>
      <c r="T7" s="39">
        <f>(O7-$B$30)^2</f>
        <v>219.04000000000033</v>
      </c>
      <c r="U7" s="35">
        <f>(O7-$B$30)^3</f>
        <v>3241.7920000000076</v>
      </c>
      <c r="V7" s="41">
        <f>(O7-$B$30)^4</f>
        <v>47978.521600000146</v>
      </c>
      <c r="W7">
        <f>Q7/10</f>
        <v>0.02</v>
      </c>
      <c r="X7">
        <f>S7/10</f>
        <v>0.1</v>
      </c>
    </row>
    <row r="8" spans="1:24" x14ac:dyDescent="0.25">
      <c r="A8" s="37">
        <v>68.2</v>
      </c>
      <c r="B8" s="39">
        <f t="shared" si="0"/>
        <v>47.114495999999868</v>
      </c>
      <c r="C8" s="35">
        <f t="shared" si="1"/>
        <v>-323.3939005439986</v>
      </c>
      <c r="D8" s="41">
        <f t="shared" si="2"/>
        <v>2219.7757333340037</v>
      </c>
      <c r="G8" s="5" t="s">
        <v>6</v>
      </c>
      <c r="H8" s="15"/>
      <c r="I8" s="5">
        <v>25</v>
      </c>
      <c r="J8" s="11">
        <v>1</v>
      </c>
      <c r="K8" s="16"/>
      <c r="L8" s="16"/>
      <c r="P8">
        <f>SUM(P4:P7)</f>
        <v>25</v>
      </c>
      <c r="Q8">
        <v>1</v>
      </c>
    </row>
    <row r="9" spans="1:24" x14ac:dyDescent="0.25">
      <c r="A9" s="37">
        <v>68.2</v>
      </c>
      <c r="B9" s="39">
        <f t="shared" si="0"/>
        <v>47.114495999999868</v>
      </c>
      <c r="C9" s="35">
        <f t="shared" si="1"/>
        <v>-323.3939005439986</v>
      </c>
      <c r="D9" s="41">
        <f t="shared" si="2"/>
        <v>2219.7757333340037</v>
      </c>
    </row>
    <row r="10" spans="1:24" ht="13" thickBot="1" x14ac:dyDescent="0.3">
      <c r="A10" s="37">
        <v>71.5</v>
      </c>
      <c r="B10" s="39">
        <f t="shared" si="0"/>
        <v>12.702095999999949</v>
      </c>
      <c r="C10" s="35">
        <f t="shared" si="1"/>
        <v>-45.270270143999731</v>
      </c>
      <c r="D10" s="41">
        <f t="shared" si="2"/>
        <v>161.34324279321473</v>
      </c>
      <c r="M10">
        <v>45</v>
      </c>
      <c r="N10">
        <v>0</v>
      </c>
      <c r="Q10" t="s">
        <v>74</v>
      </c>
      <c r="R10" t="s">
        <v>57</v>
      </c>
    </row>
    <row r="11" spans="1:24" ht="13" x14ac:dyDescent="0.3">
      <c r="A11" s="37">
        <v>73</v>
      </c>
      <c r="B11" s="39">
        <f t="shared" si="0"/>
        <v>4.2600959999999706</v>
      </c>
      <c r="C11" s="35">
        <f t="shared" si="1"/>
        <v>-8.7928381439999086</v>
      </c>
      <c r="D11" s="41">
        <f t="shared" si="2"/>
        <v>18.14841792921575</v>
      </c>
      <c r="G11" s="18" t="s">
        <v>10</v>
      </c>
      <c r="H11" s="18" t="s">
        <v>12</v>
      </c>
      <c r="I11" s="18" t="s">
        <v>13</v>
      </c>
      <c r="M11">
        <v>55</v>
      </c>
      <c r="N11">
        <v>0</v>
      </c>
      <c r="O11">
        <v>50</v>
      </c>
      <c r="P11">
        <v>0</v>
      </c>
      <c r="Q11">
        <f t="shared" ref="Q11:Q16" si="3">EXP(-((O11-$B$29)^2)/(2*$B$37))/($B$39*SQRT(2*PI()))</f>
        <v>1.7177910428927555E-3</v>
      </c>
      <c r="R11">
        <v>0</v>
      </c>
    </row>
    <row r="12" spans="1:24" x14ac:dyDescent="0.25">
      <c r="A12" s="37">
        <v>73</v>
      </c>
      <c r="B12" s="39">
        <f t="shared" si="0"/>
        <v>4.2600959999999706</v>
      </c>
      <c r="C12" s="35">
        <f t="shared" si="1"/>
        <v>-8.7928381439999086</v>
      </c>
      <c r="D12" s="41">
        <f t="shared" si="2"/>
        <v>18.14841792921575</v>
      </c>
      <c r="G12">
        <v>65</v>
      </c>
      <c r="H12">
        <v>6</v>
      </c>
      <c r="I12" s="16">
        <v>0.24</v>
      </c>
      <c r="M12">
        <v>65</v>
      </c>
      <c r="N12">
        <v>0.24</v>
      </c>
      <c r="O12">
        <v>60</v>
      </c>
      <c r="P12">
        <v>0.24</v>
      </c>
      <c r="Q12">
        <f t="shared" si="3"/>
        <v>1.2814895406656767E-2</v>
      </c>
      <c r="R12">
        <v>2.4E-2</v>
      </c>
    </row>
    <row r="13" spans="1:24" x14ac:dyDescent="0.25">
      <c r="A13" s="37">
        <v>75.2</v>
      </c>
      <c r="B13" s="39">
        <f t="shared" si="0"/>
        <v>1.8496000000002691E-2</v>
      </c>
      <c r="C13" s="35">
        <f t="shared" si="1"/>
        <v>2.5154560000005487E-3</v>
      </c>
      <c r="D13" s="41">
        <f t="shared" si="2"/>
        <v>3.4210201600009952E-4</v>
      </c>
      <c r="G13">
        <v>75</v>
      </c>
      <c r="H13">
        <v>5</v>
      </c>
      <c r="I13" s="16">
        <v>0.44</v>
      </c>
      <c r="M13">
        <v>75</v>
      </c>
      <c r="N13">
        <v>0.44</v>
      </c>
      <c r="O13">
        <v>70</v>
      </c>
      <c r="P13">
        <v>0.2</v>
      </c>
      <c r="Q13">
        <f t="shared" si="3"/>
        <v>3.511392435963296E-2</v>
      </c>
      <c r="R13">
        <v>0.02</v>
      </c>
    </row>
    <row r="14" spans="1:24" x14ac:dyDescent="0.25">
      <c r="A14" s="37">
        <v>77.5</v>
      </c>
      <c r="B14" s="39">
        <f t="shared" si="0"/>
        <v>5.934096000000034</v>
      </c>
      <c r="C14" s="35">
        <f t="shared" si="1"/>
        <v>14.455457856000125</v>
      </c>
      <c r="D14" s="41">
        <f t="shared" si="2"/>
        <v>35.213495337216401</v>
      </c>
      <c r="G14">
        <v>85</v>
      </c>
      <c r="H14">
        <v>9</v>
      </c>
      <c r="I14" s="16">
        <v>0.8</v>
      </c>
      <c r="M14">
        <v>85</v>
      </c>
      <c r="N14">
        <v>0.8</v>
      </c>
      <c r="O14">
        <v>80</v>
      </c>
      <c r="P14">
        <v>0.36</v>
      </c>
      <c r="Q14">
        <f t="shared" si="3"/>
        <v>3.5339731374641546E-2</v>
      </c>
      <c r="R14">
        <v>3.5999999999999997E-2</v>
      </c>
    </row>
    <row r="15" spans="1:24" ht="13" thickBot="1" x14ac:dyDescent="0.3">
      <c r="A15" s="37">
        <v>77.5</v>
      </c>
      <c r="B15" s="39">
        <f t="shared" si="0"/>
        <v>5.934096000000034</v>
      </c>
      <c r="C15" s="35">
        <f t="shared" si="1"/>
        <v>14.455457856000125</v>
      </c>
      <c r="D15" s="41">
        <f t="shared" si="2"/>
        <v>35.213495337216401</v>
      </c>
      <c r="G15" s="12" t="s">
        <v>11</v>
      </c>
      <c r="H15" s="12">
        <v>5</v>
      </c>
      <c r="I15" s="17">
        <v>1</v>
      </c>
      <c r="M15">
        <v>95</v>
      </c>
      <c r="N15">
        <v>1</v>
      </c>
      <c r="O15">
        <v>90</v>
      </c>
      <c r="P15">
        <v>0.2</v>
      </c>
      <c r="Q15">
        <f t="shared" si="3"/>
        <v>1.3063714786968442E-2</v>
      </c>
      <c r="R15">
        <v>0.02</v>
      </c>
    </row>
    <row r="16" spans="1:24" x14ac:dyDescent="0.25">
      <c r="A16" s="37">
        <v>78.099999999999994</v>
      </c>
      <c r="B16" s="39">
        <f t="shared" si="0"/>
        <v>9.2172960000000081</v>
      </c>
      <c r="C16" s="35">
        <f t="shared" si="1"/>
        <v>27.983710656000039</v>
      </c>
      <c r="D16" s="41">
        <f t="shared" si="2"/>
        <v>84.958545551616155</v>
      </c>
      <c r="M16">
        <v>105</v>
      </c>
      <c r="N16">
        <v>1</v>
      </c>
      <c r="O16">
        <v>100</v>
      </c>
      <c r="P16">
        <v>0</v>
      </c>
      <c r="Q16">
        <f t="shared" si="3"/>
        <v>1.7737389690435359E-3</v>
      </c>
      <c r="R16">
        <v>0</v>
      </c>
    </row>
    <row r="17" spans="1:4" x14ac:dyDescent="0.25">
      <c r="A17" s="37">
        <v>78.3</v>
      </c>
      <c r="B17" s="39">
        <f t="shared" si="0"/>
        <v>10.471696000000028</v>
      </c>
      <c r="C17" s="35">
        <f t="shared" si="1"/>
        <v>33.886408256000138</v>
      </c>
      <c r="D17" s="41">
        <f t="shared" si="2"/>
        <v>109.65641711641659</v>
      </c>
    </row>
    <row r="18" spans="1:4" x14ac:dyDescent="0.25">
      <c r="A18" s="37">
        <v>78.3</v>
      </c>
      <c r="B18" s="39">
        <f t="shared" si="0"/>
        <v>10.471696000000028</v>
      </c>
      <c r="C18" s="35">
        <f t="shared" si="1"/>
        <v>33.886408256000138</v>
      </c>
      <c r="D18" s="41">
        <f t="shared" si="2"/>
        <v>109.65641711641659</v>
      </c>
    </row>
    <row r="19" spans="1:4" x14ac:dyDescent="0.25">
      <c r="A19" s="37">
        <v>81.5</v>
      </c>
      <c r="B19" s="39">
        <f t="shared" si="0"/>
        <v>41.422096000000089</v>
      </c>
      <c r="C19" s="35">
        <f t="shared" si="1"/>
        <v>266.59260985600088</v>
      </c>
      <c r="D19" s="41">
        <f t="shared" si="2"/>
        <v>1715.7900370332234</v>
      </c>
    </row>
    <row r="20" spans="1:4" x14ac:dyDescent="0.25">
      <c r="A20" s="37">
        <v>83.6</v>
      </c>
      <c r="B20" s="39">
        <f t="shared" si="0"/>
        <v>72.86329600000002</v>
      </c>
      <c r="C20" s="35">
        <f t="shared" si="1"/>
        <v>621.96109465600023</v>
      </c>
      <c r="D20" s="41">
        <f t="shared" si="2"/>
        <v>5309.0599039836188</v>
      </c>
    </row>
    <row r="21" spans="1:4" x14ac:dyDescent="0.25">
      <c r="A21" s="37">
        <v>85</v>
      </c>
      <c r="B21" s="39">
        <f t="shared" si="0"/>
        <v>98.724096000000145</v>
      </c>
      <c r="C21" s="35">
        <f t="shared" si="1"/>
        <v>980.92261785600215</v>
      </c>
      <c r="D21" s="41">
        <f t="shared" si="2"/>
        <v>9746.4471310172448</v>
      </c>
    </row>
    <row r="22" spans="1:4" x14ac:dyDescent="0.25">
      <c r="A22" s="37">
        <v>85.2</v>
      </c>
      <c r="B22" s="39">
        <f t="shared" si="0"/>
        <v>102.7384960000002</v>
      </c>
      <c r="C22" s="35">
        <f t="shared" si="1"/>
        <v>1041.3573954560029</v>
      </c>
      <c r="D22" s="41">
        <f t="shared" si="2"/>
        <v>10555.198560342056</v>
      </c>
    </row>
    <row r="23" spans="1:4" x14ac:dyDescent="0.25">
      <c r="A23" s="37">
        <v>85.9</v>
      </c>
      <c r="B23" s="39">
        <f t="shared" si="0"/>
        <v>117.41889600000027</v>
      </c>
      <c r="C23" s="35">
        <f t="shared" si="1"/>
        <v>1272.3511570560045</v>
      </c>
      <c r="D23" s="41">
        <f t="shared" si="2"/>
        <v>13787.197137858881</v>
      </c>
    </row>
    <row r="24" spans="1:4" x14ac:dyDescent="0.25">
      <c r="A24" s="37">
        <v>87.8</v>
      </c>
      <c r="B24" s="39">
        <f t="shared" si="0"/>
        <v>162.2056960000001</v>
      </c>
      <c r="C24" s="35">
        <f t="shared" si="1"/>
        <v>2065.8517442560019</v>
      </c>
      <c r="D24" s="41">
        <f t="shared" si="2"/>
        <v>26310.687814844448</v>
      </c>
    </row>
    <row r="25" spans="1:4" x14ac:dyDescent="0.25">
      <c r="A25" s="37">
        <v>88.5</v>
      </c>
      <c r="B25" s="39">
        <f t="shared" si="0"/>
        <v>180.52609600000019</v>
      </c>
      <c r="C25" s="35">
        <f t="shared" si="1"/>
        <v>2425.548625856004</v>
      </c>
      <c r="D25" s="41">
        <f t="shared" si="2"/>
        <v>32589.671337001288</v>
      </c>
    </row>
    <row r="26" spans="1:4" x14ac:dyDescent="0.25">
      <c r="A26" s="37">
        <v>94</v>
      </c>
      <c r="B26" s="39">
        <f t="shared" si="0"/>
        <v>358.57209600000027</v>
      </c>
      <c r="C26" s="35">
        <f t="shared" si="1"/>
        <v>6789.9212098560074</v>
      </c>
      <c r="D26" s="41">
        <f>(A26-$B$29)^4</f>
        <v>128573.94802983341</v>
      </c>
    </row>
    <row r="28" spans="1:4" x14ac:dyDescent="0.25">
      <c r="A28" s="36" t="s">
        <v>17</v>
      </c>
      <c r="B28" s="37">
        <v>80</v>
      </c>
    </row>
    <row r="29" spans="1:4" x14ac:dyDescent="0.25">
      <c r="A29" s="36" t="s">
        <v>18</v>
      </c>
      <c r="B29" s="37">
        <f>SUM(A2:A26)/25</f>
        <v>75.063999999999993</v>
      </c>
    </row>
    <row r="30" spans="1:4" x14ac:dyDescent="0.25">
      <c r="A30" s="9" t="s">
        <v>47</v>
      </c>
      <c r="B30">
        <f>SUMPRODUCT(O4:O7,Q4:Q7)</f>
        <v>75.199999999999989</v>
      </c>
      <c r="D30" t="s">
        <v>81</v>
      </c>
    </row>
    <row r="31" spans="1:4" x14ac:dyDescent="0.25">
      <c r="A31" s="36" t="s">
        <v>48</v>
      </c>
      <c r="B31" s="37">
        <v>77.5</v>
      </c>
      <c r="C31" s="37" t="s">
        <v>78</v>
      </c>
      <c r="D31" s="37">
        <f>25/2</f>
        <v>12.5</v>
      </c>
    </row>
    <row r="32" spans="1:4" x14ac:dyDescent="0.25">
      <c r="A32" s="36" t="s">
        <v>49</v>
      </c>
      <c r="B32" s="37">
        <v>68.2</v>
      </c>
      <c r="C32" s="37" t="s">
        <v>79</v>
      </c>
      <c r="D32" s="37">
        <f>25/4</f>
        <v>6.25</v>
      </c>
    </row>
    <row r="33" spans="1:4" x14ac:dyDescent="0.25">
      <c r="A33" s="36" t="s">
        <v>50</v>
      </c>
      <c r="B33" s="37">
        <v>83.6</v>
      </c>
      <c r="C33" s="37" t="s">
        <v>80</v>
      </c>
      <c r="D33" s="37">
        <f>3*25/4</f>
        <v>18.75</v>
      </c>
    </row>
    <row r="35" spans="1:4" x14ac:dyDescent="0.25">
      <c r="A35" s="9" t="s">
        <v>45</v>
      </c>
      <c r="B35">
        <f>A26-A2</f>
        <v>36.5</v>
      </c>
    </row>
    <row r="36" spans="1:4" x14ac:dyDescent="0.25">
      <c r="A36" s="9" t="s">
        <v>46</v>
      </c>
      <c r="B36">
        <f>B33-B32</f>
        <v>15.399999999999991</v>
      </c>
    </row>
    <row r="37" spans="1:4" x14ac:dyDescent="0.25">
      <c r="A37" s="38" t="s">
        <v>20</v>
      </c>
      <c r="B37" s="39">
        <f>SUM(B2:B26)/25</f>
        <v>99.842303999999984</v>
      </c>
      <c r="C37" s="39" t="s">
        <v>85</v>
      </c>
      <c r="D37" s="39">
        <f>25*B37/24</f>
        <v>104.00239999999998</v>
      </c>
    </row>
    <row r="38" spans="1:4" x14ac:dyDescent="0.25">
      <c r="A38" s="9" t="s">
        <v>52</v>
      </c>
      <c r="B38">
        <f>SUMPRODUCT(T4:T7,Q4:Q7)</f>
        <v>112.96000000000001</v>
      </c>
    </row>
    <row r="39" spans="1:4" x14ac:dyDescent="0.25">
      <c r="A39" s="38" t="s">
        <v>51</v>
      </c>
      <c r="B39" s="39">
        <f>B37^0.5</f>
        <v>9.9921120890430366</v>
      </c>
      <c r="C39" s="39" t="s">
        <v>86</v>
      </c>
      <c r="D39" s="39">
        <f>SQRT(D37)</f>
        <v>10.198156696187796</v>
      </c>
    </row>
    <row r="40" spans="1:4" x14ac:dyDescent="0.25">
      <c r="A40" s="9" t="s">
        <v>53</v>
      </c>
      <c r="B40">
        <f>B38^0.5</f>
        <v>10.628264204469138</v>
      </c>
    </row>
    <row r="41" spans="1:4" x14ac:dyDescent="0.25">
      <c r="A41" s="38" t="s">
        <v>59</v>
      </c>
      <c r="B41" s="39">
        <f>B39/ABS(B29)</f>
        <v>0.13311457008743255</v>
      </c>
      <c r="C41" s="39">
        <f>D39/ABS(B29)</f>
        <v>0.13585948918506605</v>
      </c>
    </row>
    <row r="42" spans="1:4" x14ac:dyDescent="0.25">
      <c r="A42" s="9" t="s">
        <v>60</v>
      </c>
      <c r="B42">
        <f>B40/ABS(B30)</f>
        <v>0.14133330059134494</v>
      </c>
    </row>
    <row r="44" spans="1:4" x14ac:dyDescent="0.25">
      <c r="A44" s="9" t="s">
        <v>63</v>
      </c>
      <c r="B44">
        <f>(B29-B28)/B39</f>
        <v>-0.49398965464094757</v>
      </c>
      <c r="C44" s="9" t="s">
        <v>75</v>
      </c>
      <c r="D44">
        <f>(B30-B28)/B40</f>
        <v>-0.45162595769698993</v>
      </c>
    </row>
    <row r="45" spans="1:4" x14ac:dyDescent="0.25">
      <c r="A45" s="9" t="s">
        <v>61</v>
      </c>
      <c r="B45">
        <f>AVERAGE(C2:C26)/B39^3</f>
        <v>-0.10965253872972681</v>
      </c>
      <c r="C45" s="9" t="s">
        <v>75</v>
      </c>
      <c r="D45">
        <f>SUMPRODUCT(U4:U7,Q4:Q7)/B40^3</f>
        <v>-0.1522478440961488</v>
      </c>
    </row>
    <row r="46" spans="1:4" x14ac:dyDescent="0.25">
      <c r="A46" s="34" t="s">
        <v>82</v>
      </c>
      <c r="B46" s="35">
        <f>SKEW(A2:A26)</f>
        <v>-0.11677946473417455</v>
      </c>
    </row>
    <row r="47" spans="1:4" x14ac:dyDescent="0.25">
      <c r="A47" s="9" t="s">
        <v>84</v>
      </c>
      <c r="B47">
        <f>AVERAGE(D2:D26)/B39^4-3</f>
        <v>-1.0071151141651904</v>
      </c>
      <c r="C47" s="9" t="s">
        <v>76</v>
      </c>
      <c r="D47">
        <f>SUMPRODUCT(V4:V7,Q4:Q7)/B40^4-3</f>
        <v>-1.2175404665794614</v>
      </c>
    </row>
    <row r="48" spans="1:4" x14ac:dyDescent="0.25">
      <c r="A48" s="40" t="s">
        <v>83</v>
      </c>
      <c r="B48" s="41">
        <f>KURT(A2:A26)</f>
        <v>-0.957390970828218</v>
      </c>
      <c r="C48" s="9"/>
    </row>
    <row r="49" spans="1:4" x14ac:dyDescent="0.25">
      <c r="A49" s="9"/>
      <c r="C49" s="9"/>
    </row>
    <row r="50" spans="1:4" ht="13" thickBot="1" x14ac:dyDescent="0.3"/>
    <row r="51" spans="1:4" ht="13" x14ac:dyDescent="0.3">
      <c r="A51" s="20" t="s">
        <v>64</v>
      </c>
      <c r="B51" s="20"/>
      <c r="C51" s="21"/>
      <c r="D51" s="21"/>
    </row>
    <row r="53" spans="1:4" x14ac:dyDescent="0.25">
      <c r="A53" t="s">
        <v>18</v>
      </c>
      <c r="B53">
        <v>75.063999999999993</v>
      </c>
    </row>
    <row r="54" spans="1:4" x14ac:dyDescent="0.25">
      <c r="A54" t="s">
        <v>65</v>
      </c>
      <c r="B54">
        <v>2.0396313392375713</v>
      </c>
    </row>
    <row r="55" spans="1:4" x14ac:dyDescent="0.25">
      <c r="A55" t="s">
        <v>19</v>
      </c>
      <c r="B55">
        <v>77.5</v>
      </c>
    </row>
    <row r="56" spans="1:4" x14ac:dyDescent="0.25">
      <c r="A56" t="s">
        <v>17</v>
      </c>
      <c r="B56">
        <v>68.2</v>
      </c>
    </row>
    <row r="57" spans="1:4" x14ac:dyDescent="0.25">
      <c r="A57" t="s">
        <v>66</v>
      </c>
      <c r="B57">
        <v>10.198156696187857</v>
      </c>
    </row>
    <row r="58" spans="1:4" x14ac:dyDescent="0.25">
      <c r="A58" t="s">
        <v>67</v>
      </c>
      <c r="B58">
        <v>104.00240000000122</v>
      </c>
    </row>
    <row r="59" spans="1:4" x14ac:dyDescent="0.25">
      <c r="A59" t="s">
        <v>68</v>
      </c>
      <c r="B59">
        <v>-0.957390970828218</v>
      </c>
    </row>
    <row r="60" spans="1:4" x14ac:dyDescent="0.25">
      <c r="A60" t="s">
        <v>69</v>
      </c>
      <c r="B60">
        <v>-0.11677946473417455</v>
      </c>
    </row>
    <row r="61" spans="1:4" x14ac:dyDescent="0.25">
      <c r="A61" t="s">
        <v>45</v>
      </c>
      <c r="B61">
        <v>36.5</v>
      </c>
    </row>
    <row r="62" spans="1:4" x14ac:dyDescent="0.25">
      <c r="A62" t="s">
        <v>70</v>
      </c>
      <c r="B62">
        <v>57.5</v>
      </c>
    </row>
    <row r="63" spans="1:4" x14ac:dyDescent="0.25">
      <c r="A63" t="s">
        <v>71</v>
      </c>
      <c r="B63">
        <v>94</v>
      </c>
    </row>
    <row r="64" spans="1:4" x14ac:dyDescent="0.25">
      <c r="A64" t="s">
        <v>72</v>
      </c>
      <c r="B64">
        <v>1876.6</v>
      </c>
    </row>
    <row r="65" spans="1:2" ht="13" thickBot="1" x14ac:dyDescent="0.3">
      <c r="A65" s="12" t="s">
        <v>73</v>
      </c>
      <c r="B65" s="12">
        <v>25</v>
      </c>
    </row>
  </sheetData>
  <phoneticPr fontId="2" type="noConversion"/>
  <pageMargins left="0.75" right="0.75" top="1" bottom="1" header="0" footer="0"/>
  <pageSetup paperSize="9" orientation="portrait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0"/>
  <sheetViews>
    <sheetView topLeftCell="G39" workbookViewId="0">
      <selection activeCell="I2" sqref="I2"/>
    </sheetView>
  </sheetViews>
  <sheetFormatPr baseColWidth="10" defaultRowHeight="12.5" x14ac:dyDescent="0.25"/>
  <cols>
    <col min="5" max="5" width="24" customWidth="1"/>
    <col min="6" max="6" width="19.453125" customWidth="1"/>
    <col min="7" max="7" width="12.26953125" bestFit="1" customWidth="1"/>
    <col min="8" max="10" width="12.26953125" customWidth="1"/>
    <col min="14" max="14" width="13.453125" customWidth="1"/>
    <col min="17" max="17" width="18.81640625" customWidth="1"/>
  </cols>
  <sheetData>
    <row r="1" spans="1:19" ht="13" x14ac:dyDescent="0.3">
      <c r="A1">
        <v>1.6152080206666142</v>
      </c>
      <c r="B1">
        <f t="shared" ref="B1:B32" si="0">(A1-$F$68)^3</f>
        <v>3.8899210556608219</v>
      </c>
      <c r="C1">
        <f t="shared" ref="C1:C32" si="1">(A1-$F$68)^4</f>
        <v>6.117693528124728</v>
      </c>
      <c r="G1" s="9" t="s">
        <v>54</v>
      </c>
      <c r="H1" s="9" t="s">
        <v>56</v>
      </c>
      <c r="I1" s="9" t="s">
        <v>55</v>
      </c>
      <c r="J1" s="9"/>
      <c r="L1" s="13" t="s">
        <v>10</v>
      </c>
      <c r="M1" s="13" t="s">
        <v>12</v>
      </c>
      <c r="N1" s="13" t="s">
        <v>13</v>
      </c>
      <c r="O1" s="19" t="s">
        <v>22</v>
      </c>
      <c r="P1" s="19" t="s">
        <v>9</v>
      </c>
      <c r="Q1" s="19" t="s">
        <v>57</v>
      </c>
    </row>
    <row r="2" spans="1:19" x14ac:dyDescent="0.25">
      <c r="A2">
        <v>-0.28171598387416452</v>
      </c>
      <c r="B2">
        <f t="shared" si="0"/>
        <v>-3.4081627648328151E-2</v>
      </c>
      <c r="C2">
        <f t="shared" si="1"/>
        <v>1.1049953144214844E-2</v>
      </c>
      <c r="F2">
        <v>-5</v>
      </c>
      <c r="G2">
        <f t="shared" ref="G2:G16" si="2">EXP(-(F2^2)/2)/((2*PI())^0.5)</f>
        <v>1.4867195147342979E-6</v>
      </c>
      <c r="H2">
        <f t="shared" ref="H2:H16" si="3">EXP(-(F2^2)/(2*4))/(2*(2*PI())^0.5)</f>
        <v>8.7641502467842702E-3</v>
      </c>
      <c r="I2">
        <f t="shared" ref="I2:I16" si="4">EXP(-(F2^2)/(2*(1/4)))/((1/2)*(2*PI())^0.5)</f>
        <v>1.538919725341284E-22</v>
      </c>
      <c r="J2">
        <f t="shared" ref="J2:J8" si="5">EXP(-((F2-$F$68)^2)/(2*($F$69)))/(($F$70)*(2*PI())^0.5)</f>
        <v>5.3290538999024237E-8</v>
      </c>
      <c r="L2">
        <v>-3</v>
      </c>
      <c r="M2">
        <v>0</v>
      </c>
      <c r="N2">
        <v>0</v>
      </c>
      <c r="O2">
        <v>-3.25</v>
      </c>
      <c r="P2">
        <f>M2/200</f>
        <v>0</v>
      </c>
      <c r="Q2">
        <f>P2/0.5</f>
        <v>0</v>
      </c>
      <c r="S2">
        <v>-3.25</v>
      </c>
    </row>
    <row r="3" spans="1:19" x14ac:dyDescent="0.25">
      <c r="A3">
        <v>-0.34301137930015102</v>
      </c>
      <c r="B3">
        <f t="shared" si="0"/>
        <v>-5.7296217812767496E-2</v>
      </c>
      <c r="C3">
        <f t="shared" si="1"/>
        <v>2.2088587226643551E-2</v>
      </c>
      <c r="F3">
        <v>-3</v>
      </c>
      <c r="G3">
        <f t="shared" si="2"/>
        <v>4.4318484119380075E-3</v>
      </c>
      <c r="H3">
        <f t="shared" si="3"/>
        <v>6.4758797832945872E-2</v>
      </c>
      <c r="I3">
        <f t="shared" si="4"/>
        <v>1.2151765699646572E-8</v>
      </c>
      <c r="J3">
        <f t="shared" si="5"/>
        <v>1.3475123904164677E-3</v>
      </c>
      <c r="L3">
        <v>-2.5</v>
      </c>
      <c r="M3">
        <v>0</v>
      </c>
      <c r="N3">
        <v>0</v>
      </c>
      <c r="O3">
        <f>(L3+L2)/2</f>
        <v>-2.75</v>
      </c>
      <c r="P3">
        <f t="shared" ref="P3:P15" si="6">M3/200</f>
        <v>0</v>
      </c>
      <c r="Q3">
        <f t="shared" ref="Q3:Q15" si="7">P3/0.5</f>
        <v>0</v>
      </c>
      <c r="S3">
        <v>-2.75</v>
      </c>
    </row>
    <row r="4" spans="1:19" x14ac:dyDescent="0.25">
      <c r="A4">
        <v>-0.15820660337340087</v>
      </c>
      <c r="B4">
        <f t="shared" si="0"/>
        <v>-8.0856054453677384E-3</v>
      </c>
      <c r="C4">
        <f t="shared" si="1"/>
        <v>1.6228687351168062E-3</v>
      </c>
      <c r="F4">
        <v>-2.5</v>
      </c>
      <c r="G4">
        <f t="shared" si="2"/>
        <v>1.752830049356854E-2</v>
      </c>
      <c r="H4">
        <f t="shared" si="3"/>
        <v>9.1324542694510957E-2</v>
      </c>
      <c r="I4">
        <f t="shared" si="4"/>
        <v>2.9734390294685958E-6</v>
      </c>
      <c r="J4">
        <f t="shared" si="5"/>
        <v>7.7605927582678732E-3</v>
      </c>
      <c r="L4">
        <v>-2</v>
      </c>
      <c r="M4">
        <v>1</v>
      </c>
      <c r="N4">
        <v>5.0000000000000001E-3</v>
      </c>
      <c r="O4">
        <f t="shared" ref="O4:O14" si="8">(L4+L3)/2</f>
        <v>-2.25</v>
      </c>
      <c r="P4">
        <f t="shared" si="6"/>
        <v>5.0000000000000001E-3</v>
      </c>
      <c r="Q4">
        <f t="shared" si="7"/>
        <v>0.01</v>
      </c>
      <c r="S4">
        <v>-2.25</v>
      </c>
    </row>
    <row r="5" spans="1:19" x14ac:dyDescent="0.25">
      <c r="A5">
        <v>2.1408231987152249</v>
      </c>
      <c r="B5">
        <f t="shared" si="0"/>
        <v>9.2387775454527361</v>
      </c>
      <c r="C5">
        <f t="shared" si="1"/>
        <v>19.385902025281414</v>
      </c>
      <c r="F5">
        <v>-2</v>
      </c>
      <c r="G5">
        <f t="shared" si="2"/>
        <v>5.3990966513188063E-2</v>
      </c>
      <c r="H5">
        <f t="shared" si="3"/>
        <v>0.12098536225957168</v>
      </c>
      <c r="I5">
        <f t="shared" si="4"/>
        <v>2.6766045152977074E-4</v>
      </c>
      <c r="J5">
        <f t="shared" si="5"/>
        <v>3.26673274980811E-2</v>
      </c>
      <c r="L5">
        <v>-1.5</v>
      </c>
      <c r="M5">
        <v>9</v>
      </c>
      <c r="N5">
        <v>0.05</v>
      </c>
      <c r="O5">
        <f t="shared" si="8"/>
        <v>-1.75</v>
      </c>
      <c r="P5">
        <f t="shared" si="6"/>
        <v>4.4999999999999998E-2</v>
      </c>
      <c r="Q5">
        <f t="shared" si="7"/>
        <v>0.09</v>
      </c>
      <c r="S5">
        <v>-1.75</v>
      </c>
    </row>
    <row r="6" spans="1:19" x14ac:dyDescent="0.25">
      <c r="A6">
        <v>-0.62467961470247246</v>
      </c>
      <c r="B6">
        <f t="shared" si="0"/>
        <v>-0.2969864232104929</v>
      </c>
      <c r="C6">
        <f t="shared" si="1"/>
        <v>0.19814454835792286</v>
      </c>
      <c r="F6">
        <v>-1.5</v>
      </c>
      <c r="G6">
        <f t="shared" si="2"/>
        <v>0.12951759566589174</v>
      </c>
      <c r="H6">
        <f t="shared" si="3"/>
        <v>0.15056871607740221</v>
      </c>
      <c r="I6">
        <f t="shared" si="4"/>
        <v>8.8636968238760151E-3</v>
      </c>
      <c r="J6">
        <f t="shared" si="5"/>
        <v>0.10050528607811891</v>
      </c>
      <c r="L6">
        <v>-1</v>
      </c>
      <c r="M6">
        <v>13</v>
      </c>
      <c r="N6">
        <v>0.115</v>
      </c>
      <c r="O6">
        <f t="shared" si="8"/>
        <v>-1.25</v>
      </c>
      <c r="P6">
        <f t="shared" si="6"/>
        <v>6.5000000000000002E-2</v>
      </c>
      <c r="Q6">
        <f t="shared" si="7"/>
        <v>0.13</v>
      </c>
      <c r="S6">
        <v>-1.25</v>
      </c>
    </row>
    <row r="7" spans="1:19" x14ac:dyDescent="0.25">
      <c r="A7">
        <v>9.7113570518558845E-2</v>
      </c>
      <c r="B7">
        <f t="shared" si="0"/>
        <v>1.6285474557102707E-4</v>
      </c>
      <c r="C7">
        <f t="shared" si="1"/>
        <v>8.8933876809134755E-6</v>
      </c>
      <c r="F7">
        <v>-1</v>
      </c>
      <c r="G7">
        <f t="shared" si="2"/>
        <v>0.24197072451914337</v>
      </c>
      <c r="H7">
        <f t="shared" si="3"/>
        <v>0.17603266338214976</v>
      </c>
      <c r="I7">
        <f t="shared" si="4"/>
        <v>0.10798193302637613</v>
      </c>
      <c r="J7">
        <f t="shared" si="5"/>
        <v>0.22600642574863269</v>
      </c>
      <c r="L7">
        <v>-0.5</v>
      </c>
      <c r="M7">
        <v>31</v>
      </c>
      <c r="N7">
        <v>0.27</v>
      </c>
      <c r="O7">
        <f t="shared" si="8"/>
        <v>-0.75</v>
      </c>
      <c r="P7">
        <f t="shared" si="6"/>
        <v>0.155</v>
      </c>
      <c r="Q7">
        <f t="shared" si="7"/>
        <v>0.31</v>
      </c>
      <c r="S7">
        <v>-0.75</v>
      </c>
    </row>
    <row r="8" spans="1:19" x14ac:dyDescent="0.25">
      <c r="A8">
        <v>-0.82703763837344013</v>
      </c>
      <c r="B8">
        <f t="shared" si="0"/>
        <v>-0.65746330408439813</v>
      </c>
      <c r="C8">
        <f t="shared" si="1"/>
        <v>0.57169188021624673</v>
      </c>
      <c r="F8">
        <v>-0.5</v>
      </c>
      <c r="G8">
        <f t="shared" si="2"/>
        <v>0.35206532676429952</v>
      </c>
      <c r="H8">
        <f t="shared" si="3"/>
        <v>0.19333405840142465</v>
      </c>
      <c r="I8">
        <f t="shared" si="4"/>
        <v>0.48394144903828673</v>
      </c>
      <c r="J8">
        <f t="shared" si="5"/>
        <v>0.37145760594794353</v>
      </c>
      <c r="L8">
        <v>0</v>
      </c>
      <c r="M8">
        <v>47</v>
      </c>
      <c r="N8">
        <v>0.505</v>
      </c>
      <c r="O8">
        <f t="shared" si="8"/>
        <v>-0.25</v>
      </c>
      <c r="P8">
        <f t="shared" si="6"/>
        <v>0.23499999999999999</v>
      </c>
      <c r="Q8">
        <f t="shared" si="7"/>
        <v>0.47</v>
      </c>
      <c r="S8">
        <v>-0.25</v>
      </c>
    </row>
    <row r="9" spans="1:19" x14ac:dyDescent="0.25">
      <c r="A9">
        <v>0.62551634982810356</v>
      </c>
      <c r="B9">
        <f t="shared" si="0"/>
        <v>0.19816762932216408</v>
      </c>
      <c r="C9">
        <f t="shared" si="1"/>
        <v>0.11553412651902402</v>
      </c>
      <c r="F9">
        <v>0</v>
      </c>
      <c r="G9">
        <f t="shared" si="2"/>
        <v>0.3989422804014327</v>
      </c>
      <c r="H9">
        <f t="shared" si="3"/>
        <v>0.19947114020071635</v>
      </c>
      <c r="I9">
        <f t="shared" si="4"/>
        <v>0.79788456080286541</v>
      </c>
      <c r="J9">
        <f>EXP(-((F9-$F$68)^2)/(2*($F$69)))/(($F$70)*(2*PI())^0.5)</f>
        <v>0.44622542209205429</v>
      </c>
      <c r="L9">
        <v>0.5</v>
      </c>
      <c r="M9">
        <v>38</v>
      </c>
      <c r="N9">
        <v>0.69499999999999995</v>
      </c>
      <c r="O9">
        <f t="shared" si="8"/>
        <v>0.25</v>
      </c>
      <c r="P9">
        <f t="shared" si="6"/>
        <v>0.19</v>
      </c>
      <c r="Q9">
        <f t="shared" si="7"/>
        <v>0.38</v>
      </c>
      <c r="S9">
        <v>0.25</v>
      </c>
    </row>
    <row r="10" spans="1:19" x14ac:dyDescent="0.25">
      <c r="A10">
        <v>-1.0954408935504034</v>
      </c>
      <c r="B10">
        <f t="shared" si="0"/>
        <v>-1.4735469414557416</v>
      </c>
      <c r="C10">
        <f t="shared" si="1"/>
        <v>1.676815579651705</v>
      </c>
      <c r="F10">
        <v>0.5</v>
      </c>
      <c r="G10">
        <f t="shared" si="2"/>
        <v>0.35206532676429952</v>
      </c>
      <c r="H10">
        <f t="shared" si="3"/>
        <v>0.19333405840142465</v>
      </c>
      <c r="I10">
        <f t="shared" si="4"/>
        <v>0.48394144903828673</v>
      </c>
      <c r="J10">
        <f t="shared" ref="J10:J16" si="9">EXP(-((F10-$F$68)^2)/(2*($F$69)))/(($F$70)*(2*PI())^0.5)</f>
        <v>0.39179234653393791</v>
      </c>
      <c r="L10">
        <v>1</v>
      </c>
      <c r="M10">
        <v>29</v>
      </c>
      <c r="N10">
        <v>0.84</v>
      </c>
      <c r="O10">
        <f t="shared" si="8"/>
        <v>0.75</v>
      </c>
      <c r="P10">
        <f t="shared" si="6"/>
        <v>0.14499999999999999</v>
      </c>
      <c r="Q10">
        <f t="shared" si="7"/>
        <v>0.28999999999999998</v>
      </c>
      <c r="S10">
        <v>0.75</v>
      </c>
    </row>
    <row r="11" spans="1:19" x14ac:dyDescent="0.25">
      <c r="A11">
        <v>0.63092102209338918</v>
      </c>
      <c r="B11">
        <f t="shared" si="0"/>
        <v>0.20373007217958319</v>
      </c>
      <c r="C11">
        <f t="shared" si="1"/>
        <v>0.11987819230351165</v>
      </c>
      <c r="F11">
        <v>1</v>
      </c>
      <c r="G11">
        <f t="shared" si="2"/>
        <v>0.24197072451914337</v>
      </c>
      <c r="H11">
        <f t="shared" si="3"/>
        <v>0.17603266338214976</v>
      </c>
      <c r="I11">
        <f t="shared" si="4"/>
        <v>0.10798193302637613</v>
      </c>
      <c r="J11">
        <f t="shared" si="9"/>
        <v>0.25142830775545638</v>
      </c>
      <c r="L11">
        <v>1.5</v>
      </c>
      <c r="M11">
        <v>20</v>
      </c>
      <c r="N11">
        <v>0.94</v>
      </c>
      <c r="O11">
        <f t="shared" si="8"/>
        <v>1.25</v>
      </c>
      <c r="P11">
        <f t="shared" si="6"/>
        <v>0.1</v>
      </c>
      <c r="Q11">
        <f t="shared" si="7"/>
        <v>0.2</v>
      </c>
      <c r="S11">
        <v>1.25</v>
      </c>
    </row>
    <row r="12" spans="1:19" x14ac:dyDescent="0.25">
      <c r="A12">
        <v>0.42279452827642672</v>
      </c>
      <c r="B12">
        <f t="shared" si="0"/>
        <v>5.4997846448962995E-2</v>
      </c>
      <c r="C12">
        <f t="shared" si="1"/>
        <v>2.0915146561018477E-2</v>
      </c>
      <c r="F12">
        <v>1.5</v>
      </c>
      <c r="G12">
        <f t="shared" si="2"/>
        <v>0.12951759566589174</v>
      </c>
      <c r="H12">
        <f t="shared" si="3"/>
        <v>0.15056871607740221</v>
      </c>
      <c r="I12">
        <f t="shared" si="4"/>
        <v>8.8636968238760151E-3</v>
      </c>
      <c r="J12">
        <f t="shared" si="9"/>
        <v>0.11793127178104043</v>
      </c>
      <c r="L12">
        <v>2</v>
      </c>
      <c r="M12">
        <v>7</v>
      </c>
      <c r="N12">
        <v>0.97499999999999998</v>
      </c>
      <c r="O12">
        <f t="shared" si="8"/>
        <v>1.75</v>
      </c>
      <c r="P12">
        <f t="shared" si="6"/>
        <v>3.5000000000000003E-2</v>
      </c>
      <c r="Q12">
        <f t="shared" si="7"/>
        <v>7.0000000000000007E-2</v>
      </c>
      <c r="S12">
        <v>1.75</v>
      </c>
    </row>
    <row r="13" spans="1:19" x14ac:dyDescent="0.25">
      <c r="A13">
        <v>0.7240930699481396</v>
      </c>
      <c r="B13">
        <f t="shared" si="0"/>
        <v>0.31664117055135865</v>
      </c>
      <c r="C13">
        <f t="shared" si="1"/>
        <v>0.21581908310923267</v>
      </c>
      <c r="F13">
        <v>2</v>
      </c>
      <c r="G13">
        <f t="shared" si="2"/>
        <v>5.3990966513188063E-2</v>
      </c>
      <c r="H13">
        <f t="shared" si="3"/>
        <v>0.12098536225957168</v>
      </c>
      <c r="I13">
        <f t="shared" si="4"/>
        <v>2.6766045152977074E-4</v>
      </c>
      <c r="J13">
        <f t="shared" si="9"/>
        <v>4.042968680871515E-2</v>
      </c>
      <c r="L13">
        <v>2.5</v>
      </c>
      <c r="M13">
        <v>5</v>
      </c>
      <c r="N13">
        <v>1</v>
      </c>
      <c r="O13">
        <f t="shared" si="8"/>
        <v>2.25</v>
      </c>
      <c r="P13">
        <f t="shared" si="6"/>
        <v>2.5000000000000001E-2</v>
      </c>
      <c r="Q13">
        <f t="shared" si="7"/>
        <v>0.05</v>
      </c>
      <c r="S13">
        <v>2.25</v>
      </c>
    </row>
    <row r="14" spans="1:19" x14ac:dyDescent="0.25">
      <c r="A14">
        <v>-1.1806559996330179</v>
      </c>
      <c r="B14">
        <f t="shared" si="0"/>
        <v>-1.8299957124960167</v>
      </c>
      <c r="C14">
        <f t="shared" si="1"/>
        <v>2.2383780048597197</v>
      </c>
      <c r="F14">
        <v>2.5</v>
      </c>
      <c r="G14">
        <f t="shared" si="2"/>
        <v>1.752830049356854E-2</v>
      </c>
      <c r="H14">
        <f t="shared" si="3"/>
        <v>9.1324542694510957E-2</v>
      </c>
      <c r="I14">
        <f t="shared" si="4"/>
        <v>2.9734390294685958E-6</v>
      </c>
      <c r="J14">
        <f t="shared" si="9"/>
        <v>1.0130441136892631E-2</v>
      </c>
      <c r="L14">
        <v>3</v>
      </c>
      <c r="M14">
        <v>0</v>
      </c>
      <c r="N14">
        <v>1</v>
      </c>
      <c r="O14">
        <f t="shared" si="8"/>
        <v>2.75</v>
      </c>
      <c r="P14">
        <f t="shared" si="6"/>
        <v>0</v>
      </c>
      <c r="Q14">
        <f t="shared" si="7"/>
        <v>0</v>
      </c>
      <c r="S14">
        <v>2.75</v>
      </c>
    </row>
    <row r="15" spans="1:19" ht="13" thickBot="1" x14ac:dyDescent="0.3">
      <c r="A15">
        <v>0.36156961868982762</v>
      </c>
      <c r="B15">
        <f t="shared" si="0"/>
        <v>3.2481720318428838E-2</v>
      </c>
      <c r="C15">
        <f t="shared" si="1"/>
        <v>1.036379220511704E-2</v>
      </c>
      <c r="F15">
        <v>3</v>
      </c>
      <c r="G15">
        <f t="shared" si="2"/>
        <v>4.4318484119380075E-3</v>
      </c>
      <c r="H15">
        <f t="shared" si="3"/>
        <v>6.4758797832945872E-2</v>
      </c>
      <c r="I15">
        <f t="shared" si="4"/>
        <v>1.2151765699646572E-8</v>
      </c>
      <c r="J15">
        <f t="shared" si="9"/>
        <v>1.855294781974514E-3</v>
      </c>
      <c r="L15" s="12" t="s">
        <v>11</v>
      </c>
      <c r="M15" s="12">
        <v>0</v>
      </c>
      <c r="N15" s="12">
        <v>1</v>
      </c>
      <c r="O15">
        <f>(3+3.5)/2</f>
        <v>3.25</v>
      </c>
      <c r="P15">
        <f t="shared" si="6"/>
        <v>0</v>
      </c>
      <c r="Q15">
        <f t="shared" si="7"/>
        <v>0</v>
      </c>
      <c r="S15">
        <v>3.25</v>
      </c>
    </row>
    <row r="16" spans="1:19" x14ac:dyDescent="0.25">
      <c r="A16">
        <v>-1.0256371751893312</v>
      </c>
      <c r="B16">
        <f t="shared" si="0"/>
        <v>-1.2186704206467278</v>
      </c>
      <c r="C16">
        <f t="shared" si="1"/>
        <v>1.3017123548417269</v>
      </c>
      <c r="F16">
        <v>5</v>
      </c>
      <c r="G16">
        <f t="shared" si="2"/>
        <v>1.4867195147342979E-6</v>
      </c>
      <c r="H16">
        <f t="shared" si="3"/>
        <v>8.7641502467842702E-3</v>
      </c>
      <c r="I16">
        <f t="shared" si="4"/>
        <v>1.538919725341284E-22</v>
      </c>
      <c r="J16">
        <f t="shared" si="9"/>
        <v>9.0806521450355675E-8</v>
      </c>
    </row>
    <row r="17" spans="1:3" x14ac:dyDescent="0.25">
      <c r="A17">
        <v>-0.23630491341464221</v>
      </c>
      <c r="B17">
        <f t="shared" si="0"/>
        <v>-2.1673103766810354E-2</v>
      </c>
      <c r="C17">
        <f t="shared" si="1"/>
        <v>6.0426598390533413E-3</v>
      </c>
    </row>
    <row r="18" spans="1:3" x14ac:dyDescent="0.25">
      <c r="A18">
        <v>0.55609916671528481</v>
      </c>
      <c r="B18">
        <f t="shared" si="0"/>
        <v>0.13547593612787986</v>
      </c>
      <c r="C18">
        <f t="shared" si="1"/>
        <v>6.9579752699914593E-2</v>
      </c>
    </row>
    <row r="19" spans="1:3" x14ac:dyDescent="0.25">
      <c r="A19">
        <v>0.85934743765392341</v>
      </c>
      <c r="B19">
        <f t="shared" si="0"/>
        <v>0.54502457010167105</v>
      </c>
      <c r="C19">
        <f t="shared" si="1"/>
        <v>0.44519960947419224</v>
      </c>
    </row>
    <row r="20" spans="1:3" x14ac:dyDescent="0.25">
      <c r="A20">
        <v>-0.29919192456873134</v>
      </c>
      <c r="B20">
        <f t="shared" si="0"/>
        <v>-3.9895171301703586E-2</v>
      </c>
      <c r="C20">
        <f t="shared" si="1"/>
        <v>1.3632027250470169E-2</v>
      </c>
    </row>
    <row r="21" spans="1:3" x14ac:dyDescent="0.25">
      <c r="A21">
        <v>1.4791385183343664</v>
      </c>
      <c r="B21">
        <f t="shared" si="0"/>
        <v>2.9650953818652548</v>
      </c>
      <c r="C21">
        <f t="shared" si="1"/>
        <v>4.2597576468858049</v>
      </c>
    </row>
    <row r="22" spans="1:3" x14ac:dyDescent="0.25">
      <c r="A22">
        <v>-0.33669039112282917</v>
      </c>
      <c r="B22">
        <f t="shared" si="0"/>
        <v>-5.452385561276557E-2</v>
      </c>
      <c r="C22">
        <f t="shared" si="1"/>
        <v>2.0675153633362579E-2</v>
      </c>
    </row>
    <row r="23" spans="1:3" x14ac:dyDescent="0.25">
      <c r="A23">
        <v>9.9266799225006253E-2</v>
      </c>
      <c r="B23">
        <f t="shared" si="0"/>
        <v>1.8288823586115065E-4</v>
      </c>
      <c r="C23">
        <f t="shared" si="1"/>
        <v>1.0381203256702894E-5</v>
      </c>
    </row>
    <row r="24" spans="1:3" x14ac:dyDescent="0.25">
      <c r="A24">
        <v>1.1840438673971221</v>
      </c>
      <c r="B24">
        <f t="shared" si="0"/>
        <v>1.4875547871725747</v>
      </c>
      <c r="C24">
        <f t="shared" si="1"/>
        <v>1.698102728836312</v>
      </c>
    </row>
    <row r="25" spans="1:3" x14ac:dyDescent="0.25">
      <c r="A25">
        <v>1.0613689482852351</v>
      </c>
      <c r="B25">
        <f t="shared" si="0"/>
        <v>1.0576684519320332</v>
      </c>
      <c r="C25">
        <f t="shared" si="1"/>
        <v>1.077621052593196</v>
      </c>
    </row>
    <row r="26" spans="1:3" x14ac:dyDescent="0.25">
      <c r="A26">
        <v>0.58972318583982997</v>
      </c>
      <c r="B26">
        <f t="shared" si="0"/>
        <v>0.16386392815187431</v>
      </c>
      <c r="C26">
        <f t="shared" si="1"/>
        <v>8.9669445072086518E-2</v>
      </c>
    </row>
    <row r="27" spans="1:3" x14ac:dyDescent="0.25">
      <c r="A27">
        <v>1.20528056868352</v>
      </c>
      <c r="B27">
        <f t="shared" si="0"/>
        <v>1.5721303052991209</v>
      </c>
      <c r="C27">
        <f t="shared" si="1"/>
        <v>1.8280358954707967</v>
      </c>
    </row>
    <row r="28" spans="1:3" x14ac:dyDescent="0.25">
      <c r="A28">
        <v>-0.77278400567593053</v>
      </c>
      <c r="B28">
        <f t="shared" si="0"/>
        <v>-0.54191796970981265</v>
      </c>
      <c r="C28">
        <f t="shared" si="1"/>
        <v>0.44181935397453181</v>
      </c>
    </row>
    <row r="29" spans="1:3" x14ac:dyDescent="0.25">
      <c r="A29">
        <v>1.2783766578650102</v>
      </c>
      <c r="B29">
        <f t="shared" si="0"/>
        <v>1.8876475695710879</v>
      </c>
      <c r="C29">
        <f t="shared" si="1"/>
        <v>2.3328915549120692</v>
      </c>
    </row>
    <row r="30" spans="1:3" x14ac:dyDescent="0.25">
      <c r="A30">
        <v>1.0347389434173238</v>
      </c>
      <c r="B30">
        <f t="shared" si="0"/>
        <v>0.97688452433307549</v>
      </c>
      <c r="C30">
        <f t="shared" si="1"/>
        <v>0.96929872059707711</v>
      </c>
    </row>
    <row r="31" spans="1:3" x14ac:dyDescent="0.25">
      <c r="A31">
        <v>-0.16595777196926065</v>
      </c>
      <c r="B31">
        <f t="shared" si="0"/>
        <v>-9.0590115097793442E-3</v>
      </c>
      <c r="C31">
        <f t="shared" si="1"/>
        <v>1.8884598184310854E-3</v>
      </c>
    </row>
    <row r="32" spans="1:3" x14ac:dyDescent="0.25">
      <c r="A32">
        <v>0.44000671550747938</v>
      </c>
      <c r="B32">
        <f t="shared" si="0"/>
        <v>6.2808655064299362E-2</v>
      </c>
      <c r="C32">
        <f t="shared" si="1"/>
        <v>2.4966595506318662E-2</v>
      </c>
    </row>
    <row r="33" spans="1:3" x14ac:dyDescent="0.25">
      <c r="A33">
        <v>0.28060185286449268</v>
      </c>
      <c r="B33">
        <f t="shared" ref="B33:B57" si="10">(A33-$F$68)^3</f>
        <v>1.3497865364971877E-2</v>
      </c>
      <c r="C33">
        <f t="shared" ref="C33:C57" si="11">(A33-$F$68)^4</f>
        <v>3.2138094437182841E-3</v>
      </c>
    </row>
    <row r="34" spans="1:3" x14ac:dyDescent="0.25">
      <c r="A34">
        <v>-1.4573515727533959E-2</v>
      </c>
      <c r="B34">
        <f t="shared" si="10"/>
        <v>-1.8595197620732842E-4</v>
      </c>
      <c r="C34">
        <f t="shared" si="11"/>
        <v>1.061372255574274E-5</v>
      </c>
    </row>
    <row r="35" spans="1:3" x14ac:dyDescent="0.25">
      <c r="A35">
        <v>-0.58817704484681599</v>
      </c>
      <c r="B35">
        <f t="shared" si="10"/>
        <v>-0.25085909036018023</v>
      </c>
      <c r="C35">
        <f t="shared" si="11"/>
        <v>0.15821213488182229</v>
      </c>
    </row>
    <row r="36" spans="1:3" x14ac:dyDescent="0.25">
      <c r="A36">
        <v>-7.5767729867948219E-2</v>
      </c>
      <c r="B36">
        <f t="shared" si="10"/>
        <v>-1.6544191738683276E-3</v>
      </c>
      <c r="C36">
        <f t="shared" si="11"/>
        <v>1.9567142429597917E-4</v>
      </c>
    </row>
    <row r="37" spans="1:3" x14ac:dyDescent="0.25">
      <c r="A37">
        <v>-0.78313860285561532</v>
      </c>
      <c r="B37">
        <f t="shared" si="10"/>
        <v>-0.5628292646932439</v>
      </c>
      <c r="C37">
        <f t="shared" si="11"/>
        <v>0.46469595741475578</v>
      </c>
    </row>
    <row r="38" spans="1:3" x14ac:dyDescent="0.25">
      <c r="A38">
        <v>0.39270162233151495</v>
      </c>
      <c r="B38">
        <f t="shared" si="10"/>
        <v>4.2947576784023986E-2</v>
      </c>
      <c r="C38">
        <f t="shared" si="11"/>
        <v>1.5040128717641228E-2</v>
      </c>
    </row>
    <row r="39" spans="1:3" x14ac:dyDescent="0.25">
      <c r="A39">
        <v>1.2159443940618075</v>
      </c>
      <c r="B39">
        <f t="shared" si="10"/>
        <v>1.6157822370470025</v>
      </c>
      <c r="C39">
        <f t="shared" si="11"/>
        <v>1.896023747780051</v>
      </c>
    </row>
    <row r="40" spans="1:3" x14ac:dyDescent="0.25">
      <c r="A40">
        <v>-0.43537625060707796</v>
      </c>
      <c r="B40">
        <f t="shared" si="10"/>
        <v>-0.10913345850875966</v>
      </c>
      <c r="C40">
        <f t="shared" si="11"/>
        <v>5.2152751328082683E-2</v>
      </c>
    </row>
    <row r="41" spans="1:3" x14ac:dyDescent="0.25">
      <c r="A41">
        <v>0.57089437177637592</v>
      </c>
      <c r="B41">
        <f t="shared" si="10"/>
        <v>0.14752447577210007</v>
      </c>
      <c r="C41">
        <f t="shared" si="11"/>
        <v>7.7950476336067706E-2</v>
      </c>
    </row>
    <row r="42" spans="1:3" x14ac:dyDescent="0.25">
      <c r="A42">
        <v>-0.18553464542492293</v>
      </c>
      <c r="B42">
        <f t="shared" si="10"/>
        <v>-1.1858418200788453E-2</v>
      </c>
      <c r="C42">
        <f t="shared" si="11"/>
        <v>2.7041805383299995E-3</v>
      </c>
    </row>
    <row r="43" spans="1:3" x14ac:dyDescent="0.25">
      <c r="A43">
        <v>-0.92671143647748977</v>
      </c>
      <c r="B43">
        <f t="shared" si="10"/>
        <v>-0.91046089601462765</v>
      </c>
      <c r="C43">
        <f t="shared" si="11"/>
        <v>0.88243297852859881</v>
      </c>
    </row>
    <row r="44" spans="1:3" x14ac:dyDescent="0.25">
      <c r="A44">
        <v>-0.35097400541417301</v>
      </c>
      <c r="B44">
        <f t="shared" si="10"/>
        <v>-6.0920323046094134E-2</v>
      </c>
      <c r="C44">
        <f t="shared" si="11"/>
        <v>2.3970822176302704E-2</v>
      </c>
    </row>
    <row r="45" spans="1:3" x14ac:dyDescent="0.25">
      <c r="A45">
        <v>0.64922915044007823</v>
      </c>
      <c r="B45">
        <f t="shared" si="10"/>
        <v>0.22334460494391917</v>
      </c>
      <c r="C45">
        <f t="shared" si="11"/>
        <v>0.1355087341338243</v>
      </c>
    </row>
    <row r="46" spans="1:3" x14ac:dyDescent="0.25">
      <c r="A46">
        <v>0.11819679457403254</v>
      </c>
      <c r="B46">
        <f t="shared" si="10"/>
        <v>4.3367000787665385E-4</v>
      </c>
      <c r="C46">
        <f t="shared" si="11"/>
        <v>3.2825588217891196E-5</v>
      </c>
    </row>
    <row r="47" spans="1:3" x14ac:dyDescent="0.25">
      <c r="A47">
        <v>0.12559553397295531</v>
      </c>
      <c r="B47">
        <f t="shared" si="10"/>
        <v>5.7367572823447061E-4</v>
      </c>
      <c r="C47">
        <f t="shared" si="11"/>
        <v>4.7667455245751073E-5</v>
      </c>
    </row>
    <row r="48" spans="1:3" x14ac:dyDescent="0.25">
      <c r="A48">
        <v>-1.652101673244033</v>
      </c>
      <c r="B48">
        <f t="shared" si="10"/>
        <v>-4.866381551424988</v>
      </c>
      <c r="C48">
        <f t="shared" si="11"/>
        <v>8.2465989814292318</v>
      </c>
    </row>
    <row r="49" spans="1:3" x14ac:dyDescent="0.25">
      <c r="A49">
        <v>-0.71438307713833638</v>
      </c>
      <c r="B49">
        <f t="shared" si="10"/>
        <v>-0.4336044134193302</v>
      </c>
      <c r="C49">
        <f t="shared" si="11"/>
        <v>0.32818968369235124</v>
      </c>
    </row>
    <row r="50" spans="1:3" x14ac:dyDescent="0.25">
      <c r="A50">
        <v>-4.2124383980990387E-2</v>
      </c>
      <c r="B50">
        <f t="shared" si="10"/>
        <v>-6.0611066807925162E-4</v>
      </c>
      <c r="C50">
        <f t="shared" si="11"/>
        <v>5.1294315342382036E-5</v>
      </c>
    </row>
    <row r="51" spans="1:3" x14ac:dyDescent="0.25">
      <c r="A51">
        <v>-0.80971631177817471</v>
      </c>
      <c r="B51">
        <f t="shared" si="10"/>
        <v>-0.61895064325954252</v>
      </c>
      <c r="C51">
        <f t="shared" si="11"/>
        <v>0.52748246231936391</v>
      </c>
    </row>
    <row r="52" spans="1:3" x14ac:dyDescent="0.25">
      <c r="A52">
        <v>-9.9266799225006253E-2</v>
      </c>
      <c r="B52">
        <f t="shared" si="10"/>
        <v>-2.8494603754486E-3</v>
      </c>
      <c r="C52">
        <f t="shared" si="11"/>
        <v>4.039709752185167E-4</v>
      </c>
    </row>
    <row r="53" spans="1:3" x14ac:dyDescent="0.25">
      <c r="A53">
        <v>-8.6129148257896304E-2</v>
      </c>
      <c r="B53">
        <f t="shared" si="10"/>
        <v>-2.1284388956375488E-3</v>
      </c>
      <c r="C53">
        <f t="shared" si="11"/>
        <v>2.7378831921596222E-4</v>
      </c>
    </row>
    <row r="54" spans="1:3" x14ac:dyDescent="0.25">
      <c r="A54">
        <v>8.1599864643067122E-2</v>
      </c>
      <c r="B54">
        <f t="shared" si="10"/>
        <v>5.9756379327416322E-5</v>
      </c>
      <c r="C54">
        <f t="shared" si="11"/>
        <v>2.3362126289171184E-6</v>
      </c>
    </row>
    <row r="55" spans="1:3" x14ac:dyDescent="0.25">
      <c r="A55">
        <v>5.0874859880423173E-3</v>
      </c>
      <c r="B55">
        <f t="shared" si="10"/>
        <v>-5.2383984434285889E-5</v>
      </c>
      <c r="C55">
        <f t="shared" si="11"/>
        <v>1.9600389641927832E-6</v>
      </c>
    </row>
    <row r="56" spans="1:3" x14ac:dyDescent="0.25">
      <c r="A56">
        <v>-0.43739646571339108</v>
      </c>
      <c r="B56">
        <f t="shared" si="10"/>
        <v>-0.11052338600109114</v>
      </c>
      <c r="C56">
        <f t="shared" si="11"/>
        <v>5.3040251582104674E-2</v>
      </c>
    </row>
    <row r="57" spans="1:3" x14ac:dyDescent="0.25">
      <c r="A57">
        <v>-0.28099975679651834</v>
      </c>
      <c r="B57">
        <f t="shared" si="10"/>
        <v>-3.3856259536469334E-2</v>
      </c>
      <c r="C57">
        <f t="shared" si="11"/>
        <v>1.0952635473396234E-2</v>
      </c>
    </row>
    <row r="58" spans="1:3" x14ac:dyDescent="0.25">
      <c r="A58">
        <v>0.86600721260765567</v>
      </c>
      <c r="B58">
        <f t="shared" ref="B58:B65" si="12">(A58-$F$68)^3</f>
        <v>0.55846441371445787</v>
      </c>
      <c r="C58">
        <f t="shared" ref="C58:C65" si="13">(A58-$F$68)^4</f>
        <v>0.45989710154372526</v>
      </c>
    </row>
    <row r="59" spans="1:3" x14ac:dyDescent="0.25">
      <c r="A59">
        <v>0.23323764253291301</v>
      </c>
      <c r="B59">
        <f t="shared" si="12"/>
        <v>6.9387338456893934E-3</v>
      </c>
      <c r="C59">
        <f t="shared" si="13"/>
        <v>1.3234482753316061E-3</v>
      </c>
    </row>
    <row r="60" spans="1:3" x14ac:dyDescent="0.25">
      <c r="A60">
        <v>-0.93414200819097459</v>
      </c>
      <c r="B60">
        <f t="shared" si="12"/>
        <v>-0.93156221729126787</v>
      </c>
      <c r="C60">
        <f t="shared" si="13"/>
        <v>0.9098067498881004</v>
      </c>
    </row>
    <row r="61" spans="1:3" x14ac:dyDescent="0.25">
      <c r="A61">
        <v>1.6632839106023312</v>
      </c>
      <c r="B61">
        <f t="shared" si="12"/>
        <v>4.257669411585324</v>
      </c>
      <c r="C61">
        <f t="shared" si="13"/>
        <v>6.9007440016978618</v>
      </c>
    </row>
    <row r="62" spans="1:3" x14ac:dyDescent="0.25">
      <c r="A62">
        <v>3.9062797441147268E-2</v>
      </c>
      <c r="B62">
        <f t="shared" si="12"/>
        <v>-4.075902397144492E-8</v>
      </c>
      <c r="C62">
        <f t="shared" si="13"/>
        <v>1.4027007663876256E-10</v>
      </c>
    </row>
    <row r="63" spans="1:3" x14ac:dyDescent="0.25">
      <c r="A63">
        <v>-0.73227056418545544</v>
      </c>
      <c r="B63">
        <f t="shared" si="12"/>
        <v>-0.46507872865450978</v>
      </c>
      <c r="C63">
        <f t="shared" si="13"/>
        <v>0.36033128362709527</v>
      </c>
    </row>
    <row r="64" spans="1:3" x14ac:dyDescent="0.25">
      <c r="A64">
        <v>-1.3293856682139449</v>
      </c>
      <c r="B64">
        <f t="shared" si="12"/>
        <v>-2.5820092256508542</v>
      </c>
      <c r="C64">
        <f t="shared" si="13"/>
        <v>3.5422324145920103</v>
      </c>
    </row>
    <row r="65" spans="1:9" x14ac:dyDescent="0.25">
      <c r="A65">
        <v>-0.5567244443227537</v>
      </c>
      <c r="B65">
        <f t="shared" si="12"/>
        <v>-0.21516805574056153</v>
      </c>
      <c r="C65">
        <f t="shared" si="13"/>
        <v>0.12893487220023031</v>
      </c>
    </row>
    <row r="66" spans="1:9" x14ac:dyDescent="0.25">
      <c r="A66">
        <v>-0.11203610483789816</v>
      </c>
      <c r="B66">
        <f t="shared" ref="B66:B129" si="14">(A66-$F$68)^3</f>
        <v>-3.6908439200176394E-3</v>
      </c>
      <c r="C66">
        <f t="shared" ref="C66:C129" si="15">(A66-$F$68)^4</f>
        <v>5.7038431359308949E-4</v>
      </c>
    </row>
    <row r="67" spans="1:9" x14ac:dyDescent="0.25">
      <c r="A67">
        <v>1.4131978787190747</v>
      </c>
      <c r="B67">
        <f t="shared" si="14"/>
        <v>2.5752606165746914</v>
      </c>
      <c r="C67">
        <f t="shared" si="15"/>
        <v>3.5298933302156126</v>
      </c>
    </row>
    <row r="68" spans="1:9" x14ac:dyDescent="0.25">
      <c r="A68">
        <v>-0.21636992642015684</v>
      </c>
      <c r="B68">
        <f t="shared" si="14"/>
        <v>-1.7348669342448848E-2</v>
      </c>
      <c r="C68">
        <f t="shared" si="15"/>
        <v>4.4911224153535807E-3</v>
      </c>
      <c r="E68" s="9" t="s">
        <v>18</v>
      </c>
      <c r="F68">
        <f>AVERAGE(A1:A200)</f>
        <v>4.2504245811869623E-2</v>
      </c>
      <c r="G68" s="9"/>
      <c r="H68" s="9" t="s">
        <v>17</v>
      </c>
      <c r="I68">
        <f>1/(2*(-1-(47-31)/(47-38)))</f>
        <v>-0.18</v>
      </c>
    </row>
    <row r="69" spans="1:9" x14ac:dyDescent="0.25">
      <c r="A69">
        <v>-0.24433575163129717</v>
      </c>
      <c r="B69">
        <f t="shared" si="14"/>
        <v>-2.3600387286396882E-2</v>
      </c>
      <c r="C69">
        <f t="shared" si="15"/>
        <v>6.769535028887828E-3</v>
      </c>
      <c r="E69" s="9" t="s">
        <v>20</v>
      </c>
      <c r="F69">
        <f>VARP(A1:A200)</f>
        <v>0.79749447116800065</v>
      </c>
    </row>
    <row r="70" spans="1:9" x14ac:dyDescent="0.25">
      <c r="A70">
        <v>-1.2280497685424052</v>
      </c>
      <c r="B70">
        <f t="shared" si="14"/>
        <v>-2.0510648788366317</v>
      </c>
      <c r="C70">
        <f t="shared" si="15"/>
        <v>2.6059887155069466</v>
      </c>
      <c r="E70" s="9" t="s">
        <v>51</v>
      </c>
      <c r="F70">
        <f>F69^0.5</f>
        <v>0.8930254594175917</v>
      </c>
    </row>
    <row r="71" spans="1:9" x14ac:dyDescent="0.25">
      <c r="A71">
        <v>-0.73457272264931817</v>
      </c>
      <c r="B71">
        <f t="shared" si="14"/>
        <v>-0.46923685108594898</v>
      </c>
      <c r="C71">
        <f t="shared" si="15"/>
        <v>0.36463314973214306</v>
      </c>
      <c r="E71" s="9"/>
    </row>
    <row r="72" spans="1:9" x14ac:dyDescent="0.25">
      <c r="A72">
        <v>1.0890516932704486</v>
      </c>
      <c r="B72">
        <f t="shared" si="14"/>
        <v>1.1462431896894243</v>
      </c>
      <c r="C72">
        <f t="shared" si="15"/>
        <v>1.1995978843362467</v>
      </c>
      <c r="E72" s="9" t="s">
        <v>63</v>
      </c>
      <c r="F72">
        <f>(F68-I68)/F70</f>
        <v>0.24915778544206474</v>
      </c>
    </row>
    <row r="73" spans="1:9" x14ac:dyDescent="0.25">
      <c r="A73">
        <v>-0.42572537495288998</v>
      </c>
      <c r="B73">
        <f t="shared" si="14"/>
        <v>-0.10265418341412567</v>
      </c>
      <c r="C73">
        <f t="shared" si="15"/>
        <v>4.8065729369912144E-2</v>
      </c>
      <c r="E73" s="9" t="s">
        <v>61</v>
      </c>
      <c r="F73">
        <f>AVERAGE(B1:B200)/(F70^3)</f>
        <v>0.13027440320526595</v>
      </c>
    </row>
    <row r="74" spans="1:9" x14ac:dyDescent="0.25">
      <c r="A74">
        <v>-0.62235585573944263</v>
      </c>
      <c r="B74">
        <f t="shared" si="14"/>
        <v>-0.29389406426814318</v>
      </c>
      <c r="C74">
        <f t="shared" si="15"/>
        <v>0.19539843741464555</v>
      </c>
    </row>
    <row r="75" spans="1:9" x14ac:dyDescent="0.25">
      <c r="A75">
        <v>0.1948819772223942</v>
      </c>
      <c r="B75">
        <f t="shared" si="14"/>
        <v>3.5380544359658165E-3</v>
      </c>
      <c r="C75">
        <f t="shared" si="15"/>
        <v>5.3912070855941419E-4</v>
      </c>
      <c r="E75" s="9" t="s">
        <v>62</v>
      </c>
      <c r="F75">
        <f>AVERAGE(C1:C200)/(F70^4)-3</f>
        <v>-0.34878821570774088</v>
      </c>
    </row>
    <row r="76" spans="1:9" x14ac:dyDescent="0.25">
      <c r="A76">
        <v>-0.38395683077396825</v>
      </c>
      <c r="B76">
        <f t="shared" si="14"/>
        <v>-7.7560070793583374E-2</v>
      </c>
      <c r="C76">
        <f t="shared" si="15"/>
        <v>3.3076351290705366E-2</v>
      </c>
    </row>
    <row r="77" spans="1:9" x14ac:dyDescent="0.25">
      <c r="A77">
        <v>-0.37384779716376215</v>
      </c>
      <c r="B77">
        <f t="shared" si="14"/>
        <v>-7.2174220161155336E-2</v>
      </c>
      <c r="C77">
        <f t="shared" si="15"/>
        <v>3.004988401427006E-2</v>
      </c>
    </row>
    <row r="78" spans="1:9" x14ac:dyDescent="0.25">
      <c r="A78">
        <v>0.15472096492885612</v>
      </c>
      <c r="B78">
        <f t="shared" si="14"/>
        <v>1.4130993649601449E-3</v>
      </c>
      <c r="C78">
        <f t="shared" si="15"/>
        <v>1.5857337452212459E-4</v>
      </c>
    </row>
    <row r="79" spans="1:9" x14ac:dyDescent="0.25">
      <c r="A79">
        <v>-0.78064658737275749</v>
      </c>
      <c r="B79">
        <f t="shared" si="14"/>
        <v>-0.55774831424511628</v>
      </c>
      <c r="C79">
        <f t="shared" si="15"/>
        <v>0.45911098957818874</v>
      </c>
    </row>
    <row r="80" spans="1:9" x14ac:dyDescent="0.25">
      <c r="A80">
        <v>-1.189455360872671</v>
      </c>
      <c r="B80">
        <f t="shared" si="14"/>
        <v>-1.8697752441994699</v>
      </c>
      <c r="C80">
        <f t="shared" si="15"/>
        <v>2.3034875744324697</v>
      </c>
    </row>
    <row r="81" spans="1:6" x14ac:dyDescent="0.25">
      <c r="A81">
        <v>-0.79556912169209681</v>
      </c>
      <c r="B81">
        <f t="shared" si="14"/>
        <v>-0.58863505120109683</v>
      </c>
      <c r="C81">
        <f t="shared" si="15"/>
        <v>0.49331935959097295</v>
      </c>
    </row>
    <row r="82" spans="1:6" x14ac:dyDescent="0.25">
      <c r="A82">
        <v>1.0217604540230241</v>
      </c>
      <c r="B82">
        <f t="shared" si="14"/>
        <v>0.93905061317159499</v>
      </c>
      <c r="C82">
        <f t="shared" si="15"/>
        <v>0.91957114277277563</v>
      </c>
    </row>
    <row r="83" spans="1:6" x14ac:dyDescent="0.25">
      <c r="A83">
        <v>0.7184371497714892</v>
      </c>
      <c r="B83">
        <f t="shared" si="14"/>
        <v>0.30882380128906117</v>
      </c>
      <c r="C83">
        <f t="shared" si="15"/>
        <v>0.20874416881716365</v>
      </c>
    </row>
    <row r="84" spans="1:6" x14ac:dyDescent="0.25">
      <c r="A84">
        <v>-0.48100559979502577</v>
      </c>
      <c r="B84">
        <f t="shared" si="14"/>
        <v>-0.14347444765940578</v>
      </c>
      <c r="C84">
        <f t="shared" si="15"/>
        <v>7.5110285942710117E-2</v>
      </c>
    </row>
    <row r="85" spans="1:6" x14ac:dyDescent="0.25">
      <c r="A85">
        <v>2.1721098164562136</v>
      </c>
      <c r="B85">
        <f t="shared" si="14"/>
        <v>9.6582295344287701</v>
      </c>
      <c r="C85">
        <f t="shared" si="15"/>
        <v>20.568219419081238</v>
      </c>
    </row>
    <row r="86" spans="1:6" x14ac:dyDescent="0.25">
      <c r="A86">
        <v>0.84537759903469123</v>
      </c>
      <c r="B86">
        <f t="shared" si="14"/>
        <v>0.51753667669166126</v>
      </c>
      <c r="C86">
        <f t="shared" si="15"/>
        <v>0.41551640703122938</v>
      </c>
    </row>
    <row r="87" spans="1:6" x14ac:dyDescent="0.25">
      <c r="A87">
        <v>2.098859113175422</v>
      </c>
      <c r="B87">
        <f t="shared" si="14"/>
        <v>8.6954926106092358</v>
      </c>
      <c r="C87">
        <f t="shared" si="15"/>
        <v>17.881018553950103</v>
      </c>
    </row>
    <row r="88" spans="1:6" ht="13" thickBot="1" x14ac:dyDescent="0.3">
      <c r="A88">
        <v>0.63447259890381247</v>
      </c>
      <c r="B88">
        <f t="shared" si="14"/>
        <v>0.20744141647272388</v>
      </c>
      <c r="C88">
        <f t="shared" si="15"/>
        <v>0.12279875367241817</v>
      </c>
    </row>
    <row r="89" spans="1:6" ht="13" x14ac:dyDescent="0.3">
      <c r="A89">
        <v>5.6140834203688428E-2</v>
      </c>
      <c r="B89">
        <f t="shared" si="14"/>
        <v>2.5358128352186476E-6</v>
      </c>
      <c r="C89">
        <f t="shared" si="15"/>
        <v>3.4579835872567741E-8</v>
      </c>
      <c r="E89" s="20" t="s">
        <v>64</v>
      </c>
      <c r="F89" s="20"/>
    </row>
    <row r="90" spans="1:6" x14ac:dyDescent="0.25">
      <c r="A90">
        <v>0.47012690629344434</v>
      </c>
      <c r="B90">
        <f t="shared" si="14"/>
        <v>7.8195567081726841E-2</v>
      </c>
      <c r="C90">
        <f t="shared" si="15"/>
        <v>3.3438196433353475E-2</v>
      </c>
    </row>
    <row r="91" spans="1:6" x14ac:dyDescent="0.25">
      <c r="A91">
        <v>-0.97037855084636249</v>
      </c>
      <c r="B91">
        <f t="shared" si="14"/>
        <v>-1.0391484274359324</v>
      </c>
      <c r="C91">
        <f t="shared" si="15"/>
        <v>1.0525355653243111</v>
      </c>
      <c r="E91" t="s">
        <v>18</v>
      </c>
      <c r="F91">
        <v>4.2504245811869623E-2</v>
      </c>
    </row>
    <row r="92" spans="1:6" x14ac:dyDescent="0.25">
      <c r="A92">
        <v>0.91200490714982152</v>
      </c>
      <c r="B92">
        <f t="shared" si="14"/>
        <v>0.65736980235063225</v>
      </c>
      <c r="C92">
        <f t="shared" si="15"/>
        <v>0.57158347788747343</v>
      </c>
      <c r="E92" t="s">
        <v>65</v>
      </c>
      <c r="F92">
        <v>6.3304896377506512E-2</v>
      </c>
    </row>
    <row r="93" spans="1:6" x14ac:dyDescent="0.25">
      <c r="A93">
        <v>-1.5131035979720764</v>
      </c>
      <c r="B93">
        <f t="shared" si="14"/>
        <v>-3.7644399432181266</v>
      </c>
      <c r="C93">
        <f t="shared" si="15"/>
        <v>5.8559923031237098</v>
      </c>
      <c r="E93" t="s">
        <v>19</v>
      </c>
      <c r="F93">
        <v>-3.5953462429461069E-3</v>
      </c>
    </row>
    <row r="94" spans="1:6" x14ac:dyDescent="0.25">
      <c r="A94">
        <v>0.3003924575750716</v>
      </c>
      <c r="B94">
        <f t="shared" si="14"/>
        <v>1.7151198454396409E-2</v>
      </c>
      <c r="C94">
        <f t="shared" si="15"/>
        <v>4.4230918990000832E-3</v>
      </c>
      <c r="E94" t="s">
        <v>17</v>
      </c>
      <c r="F94" t="e">
        <v>#N/A</v>
      </c>
    </row>
    <row r="95" spans="1:6" x14ac:dyDescent="0.25">
      <c r="A95">
        <v>1.0937696970358957</v>
      </c>
      <c r="B95">
        <f t="shared" si="14"/>
        <v>1.1618155262553389</v>
      </c>
      <c r="C95">
        <f t="shared" si="15"/>
        <v>1.2213765234478984</v>
      </c>
      <c r="E95" t="s">
        <v>66</v>
      </c>
      <c r="F95">
        <v>0.8952664302169312</v>
      </c>
    </row>
    <row r="96" spans="1:6" x14ac:dyDescent="0.25">
      <c r="A96">
        <v>0.21950313566776458</v>
      </c>
      <c r="B96">
        <f t="shared" si="14"/>
        <v>5.5451286615404135E-3</v>
      </c>
      <c r="C96">
        <f t="shared" si="15"/>
        <v>9.8148161720075793E-4</v>
      </c>
      <c r="E96" t="s">
        <v>67</v>
      </c>
      <c r="F96">
        <v>0.80150198107336734</v>
      </c>
    </row>
    <row r="97" spans="1:6" x14ac:dyDescent="0.25">
      <c r="A97">
        <v>-1.8653281586011872</v>
      </c>
      <c r="B97">
        <f t="shared" si="14"/>
        <v>-6.9441750956701354</v>
      </c>
      <c r="C97">
        <f t="shared" si="15"/>
        <v>13.248322269437622</v>
      </c>
      <c r="E97" t="s">
        <v>68</v>
      </c>
      <c r="F97">
        <v>-0.32705685894718783</v>
      </c>
    </row>
    <row r="98" spans="1:6" x14ac:dyDescent="0.25">
      <c r="A98">
        <v>-0.31740228223497979</v>
      </c>
      <c r="B98">
        <f t="shared" si="14"/>
        <v>-4.6619667539764889E-2</v>
      </c>
      <c r="C98">
        <f t="shared" si="15"/>
        <v>1.6778722682935187E-2</v>
      </c>
      <c r="E98" t="s">
        <v>69</v>
      </c>
      <c r="F98">
        <v>0.13126091825129521</v>
      </c>
    </row>
    <row r="99" spans="1:6" x14ac:dyDescent="0.25">
      <c r="A99">
        <v>-0.71823933467385359</v>
      </c>
      <c r="B99">
        <f t="shared" si="14"/>
        <v>-0.44026573731601609</v>
      </c>
      <c r="C99">
        <f t="shared" si="15"/>
        <v>0.33492933337097297</v>
      </c>
      <c r="E99" t="s">
        <v>45</v>
      </c>
      <c r="F99">
        <v>4.2553074308671057</v>
      </c>
    </row>
    <row r="100" spans="1:6" x14ac:dyDescent="0.25">
      <c r="A100">
        <v>0.51250935939606279</v>
      </c>
      <c r="B100">
        <f t="shared" si="14"/>
        <v>0.10382638880911467</v>
      </c>
      <c r="C100">
        <f t="shared" si="15"/>
        <v>4.8798933665264541E-2</v>
      </c>
      <c r="E100" t="s">
        <v>70</v>
      </c>
      <c r="F100">
        <v>-2.0831976144108921</v>
      </c>
    </row>
    <row r="101" spans="1:6" x14ac:dyDescent="0.25">
      <c r="A101">
        <v>4.7102730604819953E-2</v>
      </c>
      <c r="B101">
        <f t="shared" si="14"/>
        <v>9.7239846335771444E-8</v>
      </c>
      <c r="C101">
        <f t="shared" si="15"/>
        <v>4.4715595464387192E-10</v>
      </c>
      <c r="E101" t="s">
        <v>71</v>
      </c>
      <c r="F101">
        <v>2.1721098164562136</v>
      </c>
    </row>
    <row r="102" spans="1:6" x14ac:dyDescent="0.25">
      <c r="A102">
        <v>1.7811225916375406</v>
      </c>
      <c r="B102">
        <f t="shared" si="14"/>
        <v>5.255484673642175</v>
      </c>
      <c r="C102">
        <f t="shared" si="15"/>
        <v>9.1372820697999249</v>
      </c>
      <c r="E102" t="s">
        <v>72</v>
      </c>
      <c r="F102">
        <v>8.5008491623739246</v>
      </c>
    </row>
    <row r="103" spans="1:6" ht="13" thickBot="1" x14ac:dyDescent="0.3">
      <c r="A103">
        <v>1.003872966975905</v>
      </c>
      <c r="B103">
        <f t="shared" si="14"/>
        <v>0.88852563822364361</v>
      </c>
      <c r="C103">
        <f t="shared" si="15"/>
        <v>0.85420075654052252</v>
      </c>
      <c r="E103" s="12" t="s">
        <v>73</v>
      </c>
      <c r="F103" s="12">
        <v>200</v>
      </c>
    </row>
    <row r="104" spans="1:6" x14ac:dyDescent="0.25">
      <c r="A104">
        <v>-0.75903926699538715</v>
      </c>
      <c r="B104">
        <f t="shared" si="14"/>
        <v>-0.51496926610353377</v>
      </c>
      <c r="C104">
        <f t="shared" si="15"/>
        <v>0.41277027454040144</v>
      </c>
    </row>
    <row r="105" spans="1:6" x14ac:dyDescent="0.25">
      <c r="A105">
        <v>0.13794192454952281</v>
      </c>
      <c r="B105">
        <f t="shared" si="14"/>
        <v>8.6927983102792815E-4</v>
      </c>
      <c r="C105">
        <f t="shared" si="15"/>
        <v>8.2962049246764852E-5</v>
      </c>
    </row>
    <row r="106" spans="1:6" x14ac:dyDescent="0.25">
      <c r="A106">
        <v>-2.0831976144108921</v>
      </c>
      <c r="B106">
        <f t="shared" si="14"/>
        <v>-9.6052142784255157</v>
      </c>
      <c r="C106">
        <f t="shared" si="15"/>
        <v>20.417821859487351</v>
      </c>
    </row>
    <row r="107" spans="1:6" x14ac:dyDescent="0.25">
      <c r="A107">
        <v>-1.2546638572530355</v>
      </c>
      <c r="B107">
        <f t="shared" si="14"/>
        <v>-2.1826735364252534</v>
      </c>
      <c r="C107">
        <f t="shared" si="15"/>
        <v>2.8312944908547144</v>
      </c>
    </row>
    <row r="108" spans="1:6" x14ac:dyDescent="0.25">
      <c r="A108">
        <v>-0.32586058296146803</v>
      </c>
      <c r="B108">
        <f t="shared" si="14"/>
        <v>-4.9984398706397537E-2</v>
      </c>
      <c r="C108">
        <f t="shared" si="15"/>
        <v>1.841249447082037E-2</v>
      </c>
    </row>
    <row r="109" spans="1:6" x14ac:dyDescent="0.25">
      <c r="A109">
        <v>0.29631337383762002</v>
      </c>
      <c r="B109">
        <f t="shared" si="14"/>
        <v>1.6350148865442313E-2</v>
      </c>
      <c r="C109">
        <f t="shared" si="15"/>
        <v>4.1498170266291261E-3</v>
      </c>
    </row>
    <row r="110" spans="1:6" x14ac:dyDescent="0.25">
      <c r="A110">
        <v>-0.33054334380722139</v>
      </c>
      <c r="B110">
        <f t="shared" si="14"/>
        <v>-5.1914982822731014E-2</v>
      </c>
      <c r="C110">
        <f t="shared" si="15"/>
        <v>1.9366759207136316E-2</v>
      </c>
    </row>
    <row r="111" spans="1:6" x14ac:dyDescent="0.25">
      <c r="A111">
        <v>-0.61596210798597895</v>
      </c>
      <c r="B111">
        <f t="shared" si="14"/>
        <v>-0.28549648463571753</v>
      </c>
      <c r="C111">
        <f t="shared" si="15"/>
        <v>0.1879898292601844</v>
      </c>
    </row>
    <row r="112" spans="1:6" x14ac:dyDescent="0.25">
      <c r="A112">
        <v>0.61411356000462547</v>
      </c>
      <c r="B112">
        <f t="shared" si="14"/>
        <v>0.18676603142724177</v>
      </c>
      <c r="C112">
        <f t="shared" si="15"/>
        <v>0.10675720313862834</v>
      </c>
    </row>
    <row r="113" spans="1:3" x14ac:dyDescent="0.25">
      <c r="A113">
        <v>-9.8498276202008128E-2</v>
      </c>
      <c r="B113">
        <f t="shared" si="14"/>
        <v>-2.8033714231642413E-3</v>
      </c>
      <c r="C113">
        <f t="shared" si="15"/>
        <v>3.9528244080779175E-4</v>
      </c>
    </row>
    <row r="114" spans="1:3" x14ac:dyDescent="0.25">
      <c r="A114">
        <v>0.43815362005261704</v>
      </c>
      <c r="B114">
        <f t="shared" si="14"/>
        <v>6.1934330820552344E-2</v>
      </c>
      <c r="C114">
        <f t="shared" si="15"/>
        <v>2.4504279233170972E-2</v>
      </c>
    </row>
    <row r="115" spans="1:3" x14ac:dyDescent="0.25">
      <c r="A115">
        <v>-1.2065447663189843</v>
      </c>
      <c r="B115">
        <f t="shared" si="14"/>
        <v>-1.9486706349205527</v>
      </c>
      <c r="C115">
        <f t="shared" si="15"/>
        <v>2.4339851315159202</v>
      </c>
    </row>
    <row r="116" spans="1:3" x14ac:dyDescent="0.25">
      <c r="A116">
        <v>-0.63559468799212482</v>
      </c>
      <c r="B116">
        <f t="shared" si="14"/>
        <v>-0.31180220676981818</v>
      </c>
      <c r="C116">
        <f t="shared" si="15"/>
        <v>0.2114327439683463</v>
      </c>
    </row>
    <row r="117" spans="1:3" x14ac:dyDescent="0.25">
      <c r="A117">
        <v>0.81194684753427282</v>
      </c>
      <c r="B117">
        <f t="shared" si="14"/>
        <v>0.45554227321091906</v>
      </c>
      <c r="C117">
        <f t="shared" si="15"/>
        <v>0.35051363189394741</v>
      </c>
    </row>
    <row r="118" spans="1:3" x14ac:dyDescent="0.25">
      <c r="A118">
        <v>3.7072140912641771E-2</v>
      </c>
      <c r="B118">
        <f t="shared" si="14"/>
        <v>-1.6028926741354221E-7</v>
      </c>
      <c r="C118">
        <f t="shared" si="15"/>
        <v>8.70708114810746E-10</v>
      </c>
    </row>
    <row r="119" spans="1:3" x14ac:dyDescent="0.25">
      <c r="A119">
        <v>-0.81877374213945586</v>
      </c>
      <c r="B119">
        <f t="shared" si="14"/>
        <v>-0.63889581554694452</v>
      </c>
      <c r="C119">
        <f t="shared" si="15"/>
        <v>0.5502669025247936</v>
      </c>
    </row>
    <row r="120" spans="1:3" x14ac:dyDescent="0.25">
      <c r="A120">
        <v>0.43983845898765139</v>
      </c>
      <c r="B120">
        <f t="shared" si="14"/>
        <v>6.2728931083446668E-2</v>
      </c>
      <c r="C120">
        <f t="shared" si="15"/>
        <v>2.4924350475399121E-2</v>
      </c>
    </row>
    <row r="121" spans="1:3" x14ac:dyDescent="0.25">
      <c r="A121">
        <v>0.82789938460336998</v>
      </c>
      <c r="B121">
        <f t="shared" si="14"/>
        <v>0.48446747596420675</v>
      </c>
      <c r="C121">
        <f t="shared" si="15"/>
        <v>0.38049840052487599</v>
      </c>
    </row>
    <row r="122" spans="1:3" x14ac:dyDescent="0.25">
      <c r="A122">
        <v>1.893049557111226</v>
      </c>
      <c r="B122">
        <f t="shared" si="14"/>
        <v>6.3372256343007916</v>
      </c>
      <c r="C122">
        <f t="shared" si="15"/>
        <v>11.727323184201419</v>
      </c>
    </row>
    <row r="123" spans="1:3" x14ac:dyDescent="0.25">
      <c r="A123">
        <v>2.0228162611601874</v>
      </c>
      <c r="B123">
        <f t="shared" si="14"/>
        <v>7.7660622532252619</v>
      </c>
      <c r="C123">
        <f t="shared" si="15"/>
        <v>15.379226392005018</v>
      </c>
    </row>
    <row r="124" spans="1:3" x14ac:dyDescent="0.25">
      <c r="A124">
        <v>-0.55994405556702986</v>
      </c>
      <c r="B124">
        <f t="shared" si="14"/>
        <v>-0.2186549696881252</v>
      </c>
      <c r="C124">
        <f t="shared" si="15"/>
        <v>0.1317283150766658</v>
      </c>
    </row>
    <row r="125" spans="1:3" x14ac:dyDescent="0.25">
      <c r="A125">
        <v>-1.3959652278572321</v>
      </c>
      <c r="B125">
        <f t="shared" si="14"/>
        <v>-2.9764730178623435</v>
      </c>
      <c r="C125">
        <f t="shared" si="15"/>
        <v>4.281565575394727</v>
      </c>
    </row>
    <row r="126" spans="1:3" x14ac:dyDescent="0.25">
      <c r="A126">
        <v>1.1797351362474728</v>
      </c>
      <c r="B126">
        <f t="shared" si="14"/>
        <v>1.470773998846693</v>
      </c>
      <c r="C126">
        <f t="shared" si="15"/>
        <v>1.6726096243379576</v>
      </c>
    </row>
    <row r="127" spans="1:3" x14ac:dyDescent="0.25">
      <c r="A127">
        <v>-0.23960978978720959</v>
      </c>
      <c r="B127">
        <f t="shared" si="14"/>
        <v>-2.2452984703910165E-2</v>
      </c>
      <c r="C127">
        <f t="shared" si="15"/>
        <v>6.334302126064493E-3</v>
      </c>
    </row>
    <row r="128" spans="1:3" x14ac:dyDescent="0.25">
      <c r="A128">
        <v>-0.95481482276227325</v>
      </c>
      <c r="B128">
        <f t="shared" si="14"/>
        <v>-0.99197874863345048</v>
      </c>
      <c r="C128">
        <f t="shared" si="15"/>
        <v>0.98931932163245673</v>
      </c>
    </row>
    <row r="129" spans="1:3" x14ac:dyDescent="0.25">
      <c r="A129">
        <v>-1.7229194781975821</v>
      </c>
      <c r="B129">
        <f t="shared" si="14"/>
        <v>-5.5023330626331903</v>
      </c>
      <c r="C129">
        <f t="shared" si="15"/>
        <v>9.7139493261742178</v>
      </c>
    </row>
    <row r="130" spans="1:3" x14ac:dyDescent="0.25">
      <c r="A130">
        <v>1.2185137165943161</v>
      </c>
      <c r="B130">
        <f t="shared" ref="B130:B193" si="16">(A130-$F$68)^3</f>
        <v>1.6264190699109213</v>
      </c>
      <c r="C130">
        <f t="shared" ref="C130:C193" si="17">(A130-$F$68)^4</f>
        <v>1.9126842296764217</v>
      </c>
    </row>
    <row r="131" spans="1:3" x14ac:dyDescent="0.25">
      <c r="A131">
        <v>0.18040054783341475</v>
      </c>
      <c r="B131">
        <f t="shared" si="16"/>
        <v>2.6221519778339085E-3</v>
      </c>
      <c r="C131">
        <f t="shared" si="17"/>
        <v>3.6158506108177656E-4</v>
      </c>
    </row>
    <row r="132" spans="1:3" x14ac:dyDescent="0.25">
      <c r="A132">
        <v>5.1620645535876974E-2</v>
      </c>
      <c r="B132">
        <f t="shared" si="16"/>
        <v>7.5765253020673483E-7</v>
      </c>
      <c r="C132">
        <f t="shared" si="17"/>
        <v>6.9070633172701487E-9</v>
      </c>
    </row>
    <row r="133" spans="1:3" x14ac:dyDescent="0.25">
      <c r="A133">
        <v>-0.86389491116278805</v>
      </c>
      <c r="B133">
        <f t="shared" si="16"/>
        <v>-0.74466077635580386</v>
      </c>
      <c r="C133">
        <f t="shared" si="17"/>
        <v>0.6749598999209947</v>
      </c>
    </row>
    <row r="134" spans="1:3" x14ac:dyDescent="0.25">
      <c r="A134">
        <v>0.17084516912291292</v>
      </c>
      <c r="B134">
        <f t="shared" si="16"/>
        <v>2.1139537340318158E-3</v>
      </c>
      <c r="C134">
        <f t="shared" si="17"/>
        <v>2.7130677406247088E-4</v>
      </c>
    </row>
    <row r="135" spans="1:3" x14ac:dyDescent="0.25">
      <c r="A135">
        <v>1.2865575627074577</v>
      </c>
      <c r="B135">
        <f t="shared" si="16"/>
        <v>1.925382324055068</v>
      </c>
      <c r="C135">
        <f t="shared" si="17"/>
        <v>2.3952782665328436</v>
      </c>
    </row>
    <row r="136" spans="1:3" x14ac:dyDescent="0.25">
      <c r="A136">
        <v>-1.1365045793354511</v>
      </c>
      <c r="B136">
        <f t="shared" si="16"/>
        <v>-1.6388951412252943</v>
      </c>
      <c r="C136">
        <f t="shared" si="17"/>
        <v>1.9322718349956864</v>
      </c>
    </row>
    <row r="137" spans="1:3" x14ac:dyDescent="0.25">
      <c r="A137">
        <v>-1.3884573490940966E-2</v>
      </c>
      <c r="B137">
        <f t="shared" si="16"/>
        <v>-1.7929946909835928E-4</v>
      </c>
      <c r="C137">
        <f t="shared" si="17"/>
        <v>1.0110485364077253E-5</v>
      </c>
    </row>
    <row r="138" spans="1:3" x14ac:dyDescent="0.25">
      <c r="A138">
        <v>0.18553464542492293</v>
      </c>
      <c r="B138">
        <f t="shared" si="16"/>
        <v>2.9260723215446217E-3</v>
      </c>
      <c r="C138">
        <f t="shared" si="17"/>
        <v>4.1851729344722185E-4</v>
      </c>
    </row>
    <row r="139" spans="1:3" x14ac:dyDescent="0.25">
      <c r="A139">
        <v>-0.42849023884627968</v>
      </c>
      <c r="B139">
        <f t="shared" si="16"/>
        <v>-0.10448344045612737</v>
      </c>
      <c r="C139">
        <f t="shared" si="17"/>
        <v>4.9211124192944135E-2</v>
      </c>
    </row>
    <row r="140" spans="1:3" x14ac:dyDescent="0.25">
      <c r="A140">
        <v>1.691710167506244</v>
      </c>
      <c r="B140">
        <f t="shared" si="16"/>
        <v>4.485642486211848</v>
      </c>
      <c r="C140">
        <f t="shared" si="17"/>
        <v>7.397748150864456</v>
      </c>
    </row>
    <row r="141" spans="1:3" x14ac:dyDescent="0.25">
      <c r="A141">
        <v>-0.84603243521996774</v>
      </c>
      <c r="B141">
        <f t="shared" si="16"/>
        <v>-0.70149742927996162</v>
      </c>
      <c r="C141">
        <f t="shared" si="17"/>
        <v>0.62330619756478312</v>
      </c>
    </row>
    <row r="142" spans="1:3" x14ac:dyDescent="0.25">
      <c r="A142">
        <v>-0.79430947153014131</v>
      </c>
      <c r="B142">
        <f t="shared" si="16"/>
        <v>-0.5859848285620467</v>
      </c>
      <c r="C142">
        <f t="shared" si="17"/>
        <v>0.49036014269502731</v>
      </c>
    </row>
    <row r="143" spans="1:3" x14ac:dyDescent="0.25">
      <c r="A143">
        <v>-0.71962631409405731</v>
      </c>
      <c r="B143">
        <f t="shared" si="16"/>
        <v>-0.4426781934471789</v>
      </c>
      <c r="C143">
        <f t="shared" si="17"/>
        <v>0.33737857943004268</v>
      </c>
    </row>
    <row r="144" spans="1:3" x14ac:dyDescent="0.25">
      <c r="A144">
        <v>0.11211341188754886</v>
      </c>
      <c r="B144">
        <f t="shared" si="16"/>
        <v>3.3728675935499496E-4</v>
      </c>
      <c r="C144">
        <f t="shared" si="17"/>
        <v>2.3478250047069501E-5</v>
      </c>
    </row>
    <row r="145" spans="1:3" x14ac:dyDescent="0.25">
      <c r="A145">
        <v>-0.63166680774884298</v>
      </c>
      <c r="B145">
        <f t="shared" si="16"/>
        <v>-0.30641519974939008</v>
      </c>
      <c r="C145">
        <f t="shared" si="17"/>
        <v>0.2065762580420625</v>
      </c>
    </row>
    <row r="146" spans="1:3" x14ac:dyDescent="0.25">
      <c r="A146">
        <v>-0.38173538996488787</v>
      </c>
      <c r="B146">
        <f t="shared" si="16"/>
        <v>-7.6354339342956823E-2</v>
      </c>
      <c r="C146">
        <f t="shared" si="17"/>
        <v>3.2392537112830945E-2</v>
      </c>
    </row>
    <row r="147" spans="1:3" x14ac:dyDescent="0.25">
      <c r="A147">
        <v>-0.49505160859553143</v>
      </c>
      <c r="B147">
        <f t="shared" si="16"/>
        <v>-0.15533552446787904</v>
      </c>
      <c r="C147">
        <f t="shared" si="17"/>
        <v>8.3501520575152477E-2</v>
      </c>
    </row>
    <row r="148" spans="1:3" x14ac:dyDescent="0.25">
      <c r="A148">
        <v>-0.25562258088029921</v>
      </c>
      <c r="B148">
        <f t="shared" si="16"/>
        <v>-2.6497394534752895E-2</v>
      </c>
      <c r="C148">
        <f t="shared" si="17"/>
        <v>7.8995841482562973E-3</v>
      </c>
    </row>
    <row r="149" spans="1:3" x14ac:dyDescent="0.25">
      <c r="A149">
        <v>1.0130315786227584</v>
      </c>
      <c r="B149">
        <f t="shared" si="16"/>
        <v>0.9141623116844263</v>
      </c>
      <c r="C149">
        <f t="shared" si="17"/>
        <v>0.88721951011532274</v>
      </c>
    </row>
    <row r="150" spans="1:3" x14ac:dyDescent="0.25">
      <c r="A150">
        <v>-1.684084054431878</v>
      </c>
      <c r="B150">
        <f t="shared" si="16"/>
        <v>-5.1471447417056186</v>
      </c>
      <c r="C150">
        <f t="shared" si="17"/>
        <v>8.8869998906900474</v>
      </c>
    </row>
    <row r="151" spans="1:3" x14ac:dyDescent="0.25">
      <c r="A151">
        <v>-0.50068024393112864</v>
      </c>
      <c r="B151">
        <f t="shared" si="16"/>
        <v>-0.16026625230038119</v>
      </c>
      <c r="C151">
        <f t="shared" si="17"/>
        <v>8.7054142478805191E-2</v>
      </c>
    </row>
    <row r="152" spans="1:3" x14ac:dyDescent="0.25">
      <c r="A152">
        <v>2.0615880202967674</v>
      </c>
      <c r="B152">
        <f t="shared" si="16"/>
        <v>8.2311973866387067</v>
      </c>
      <c r="C152">
        <f t="shared" si="17"/>
        <v>16.619477087944706</v>
      </c>
    </row>
    <row r="153" spans="1:3" x14ac:dyDescent="0.25">
      <c r="A153">
        <v>1.328828602709109</v>
      </c>
      <c r="B153">
        <f t="shared" si="16"/>
        <v>2.1283913223419422</v>
      </c>
      <c r="C153">
        <f t="shared" si="17"/>
        <v>2.7378015989371631</v>
      </c>
    </row>
    <row r="154" spans="1:3" x14ac:dyDescent="0.25">
      <c r="A154">
        <v>0.97037855084636249</v>
      </c>
      <c r="B154">
        <f t="shared" si="16"/>
        <v>0.79885405650352881</v>
      </c>
      <c r="C154">
        <f t="shared" si="17"/>
        <v>0.74123615250219721</v>
      </c>
    </row>
    <row r="155" spans="1:3" x14ac:dyDescent="0.25">
      <c r="A155">
        <v>0.86801264842506498</v>
      </c>
      <c r="B155">
        <f t="shared" si="16"/>
        <v>0.56255435943843912</v>
      </c>
      <c r="C155">
        <f t="shared" si="17"/>
        <v>0.46439335064311521</v>
      </c>
    </row>
    <row r="156" spans="1:3" x14ac:dyDescent="0.25">
      <c r="A156">
        <v>-4.1688963392516598E-3</v>
      </c>
      <c r="B156">
        <f t="shared" si="16"/>
        <v>-1.0167194199880384E-4</v>
      </c>
      <c r="C156">
        <f t="shared" si="17"/>
        <v>4.7453490016907303E-6</v>
      </c>
    </row>
    <row r="157" spans="1:3" x14ac:dyDescent="0.25">
      <c r="A157">
        <v>-3.0217961466405541E-3</v>
      </c>
      <c r="B157">
        <f t="shared" si="16"/>
        <v>-9.4358207683540132E-5</v>
      </c>
      <c r="C157">
        <f t="shared" si="17"/>
        <v>4.2957557221306647E-6</v>
      </c>
    </row>
    <row r="158" spans="1:3" x14ac:dyDescent="0.25">
      <c r="A158">
        <v>-1.5604382497258484</v>
      </c>
      <c r="B158">
        <f t="shared" si="16"/>
        <v>-4.1186399509505742</v>
      </c>
      <c r="C158">
        <f t="shared" si="17"/>
        <v>6.601943001198058</v>
      </c>
    </row>
    <row r="159" spans="1:3" x14ac:dyDescent="0.25">
      <c r="A159">
        <v>1.0099711289512925</v>
      </c>
      <c r="B159">
        <f t="shared" si="16"/>
        <v>0.90554142732524134</v>
      </c>
      <c r="C159">
        <f t="shared" si="17"/>
        <v>0.87608134224797551</v>
      </c>
    </row>
    <row r="160" spans="1:3" x14ac:dyDescent="0.25">
      <c r="A160">
        <v>-1.0940470929199364</v>
      </c>
      <c r="B160">
        <f t="shared" si="16"/>
        <v>-1.4681389933964606</v>
      </c>
      <c r="C160">
        <f t="shared" si="17"/>
        <v>1.6686153383891134</v>
      </c>
    </row>
    <row r="161" spans="1:3" x14ac:dyDescent="0.25">
      <c r="A161">
        <v>0.48057700041681528</v>
      </c>
      <c r="B161">
        <f t="shared" si="16"/>
        <v>8.4069551558986252E-2</v>
      </c>
      <c r="C161">
        <f t="shared" si="17"/>
        <v>3.682858002984761E-2</v>
      </c>
    </row>
    <row r="162" spans="1:3" x14ac:dyDescent="0.25">
      <c r="A162">
        <v>-0.99592853075591847</v>
      </c>
      <c r="B162">
        <f t="shared" si="16"/>
        <v>-1.1197863328683353</v>
      </c>
      <c r="C162">
        <f t="shared" si="17"/>
        <v>1.1628228308031268</v>
      </c>
    </row>
    <row r="163" spans="1:3" x14ac:dyDescent="0.25">
      <c r="A163">
        <v>0.47064077079994604</v>
      </c>
      <c r="B163">
        <f t="shared" si="16"/>
        <v>7.8477803515361003E-2</v>
      </c>
      <c r="C163">
        <f t="shared" si="17"/>
        <v>3.3599214085763711E-2</v>
      </c>
    </row>
    <row r="164" spans="1:3" x14ac:dyDescent="0.25">
      <c r="A164">
        <v>1.1558336154848803</v>
      </c>
      <c r="B164">
        <f t="shared" si="16"/>
        <v>1.3799742980864784</v>
      </c>
      <c r="C164">
        <f t="shared" si="17"/>
        <v>1.5363659154535745</v>
      </c>
    </row>
    <row r="165" spans="1:3" x14ac:dyDescent="0.25">
      <c r="A165">
        <v>0.57080342230619863</v>
      </c>
      <c r="B165">
        <f t="shared" si="16"/>
        <v>0.14744831066457775</v>
      </c>
      <c r="C165">
        <f t="shared" si="17"/>
        <v>7.7896821099576422E-2</v>
      </c>
    </row>
    <row r="166" spans="1:3" x14ac:dyDescent="0.25">
      <c r="A166">
        <v>-0.48582023737253621</v>
      </c>
      <c r="B166">
        <f t="shared" si="16"/>
        <v>-0.14746950097271855</v>
      </c>
      <c r="C166">
        <f t="shared" si="17"/>
        <v>7.7911747886873758E-2</v>
      </c>
    </row>
    <row r="167" spans="1:3" x14ac:dyDescent="0.25">
      <c r="A167">
        <v>-1.6868852981133386E-2</v>
      </c>
      <c r="B167">
        <f t="shared" si="16"/>
        <v>-2.0929996151124649E-4</v>
      </c>
      <c r="C167">
        <f t="shared" si="17"/>
        <v>1.2426787292178966E-5</v>
      </c>
    </row>
    <row r="168" spans="1:3" x14ac:dyDescent="0.25">
      <c r="A168">
        <v>0.16417402548540849</v>
      </c>
      <c r="B168">
        <f t="shared" si="16"/>
        <v>1.8011428766136557E-3</v>
      </c>
      <c r="C168">
        <f t="shared" si="17"/>
        <v>2.191446569581475E-4</v>
      </c>
    </row>
    <row r="169" spans="1:3" x14ac:dyDescent="0.25">
      <c r="A169">
        <v>-0.17736965673975646</v>
      </c>
      <c r="B169">
        <f t="shared" si="16"/>
        <v>-1.0629701142864968E-2</v>
      </c>
      <c r="C169">
        <f t="shared" si="17"/>
        <v>2.3371938732392001E-3</v>
      </c>
    </row>
    <row r="170" spans="1:3" x14ac:dyDescent="0.25">
      <c r="A170">
        <v>-0.37229028748697601</v>
      </c>
      <c r="B170">
        <f t="shared" si="16"/>
        <v>-7.1367268043130747E-2</v>
      </c>
      <c r="C170">
        <f t="shared" si="17"/>
        <v>2.9602752640764039E-2</v>
      </c>
    </row>
    <row r="171" spans="1:3" x14ac:dyDescent="0.25">
      <c r="A171">
        <v>-0.68719714363396633</v>
      </c>
      <c r="B171">
        <f t="shared" si="16"/>
        <v>-0.38853980655892745</v>
      </c>
      <c r="C171">
        <f t="shared" si="17"/>
        <v>0.28351803670106568</v>
      </c>
    </row>
    <row r="172" spans="1:3" x14ac:dyDescent="0.25">
      <c r="A172">
        <v>-0.23905840862425976</v>
      </c>
      <c r="B172">
        <f t="shared" si="16"/>
        <v>-2.2321591325871006E-2</v>
      </c>
      <c r="C172">
        <f t="shared" si="17"/>
        <v>6.2849265049507198E-3</v>
      </c>
    </row>
    <row r="173" spans="1:3" x14ac:dyDescent="0.25">
      <c r="A173">
        <v>-0.18273453861183953</v>
      </c>
      <c r="B173">
        <f t="shared" si="16"/>
        <v>-1.1426928885116516E-2</v>
      </c>
      <c r="C173">
        <f t="shared" si="17"/>
        <v>2.5737875717798142E-3</v>
      </c>
    </row>
    <row r="174" spans="1:3" x14ac:dyDescent="0.25">
      <c r="A174">
        <v>-0.3548007043718826</v>
      </c>
      <c r="B174">
        <f t="shared" si="16"/>
        <v>-6.2715072465477695E-2</v>
      </c>
      <c r="C174">
        <f t="shared" si="17"/>
        <v>2.4917008741667024E-2</v>
      </c>
    </row>
    <row r="175" spans="1:3" x14ac:dyDescent="0.25">
      <c r="A175">
        <v>0.14087731869949494</v>
      </c>
      <c r="B175">
        <f t="shared" si="16"/>
        <v>9.5198194787737334E-4</v>
      </c>
      <c r="C175">
        <f t="shared" si="17"/>
        <v>9.3649389546244366E-5</v>
      </c>
    </row>
    <row r="176" spans="1:3" x14ac:dyDescent="0.25">
      <c r="A176">
        <v>-8.6060936155263335E-3</v>
      </c>
      <c r="B176">
        <f t="shared" si="16"/>
        <v>-1.3351384263808334E-4</v>
      </c>
      <c r="C176">
        <f t="shared" si="17"/>
        <v>6.82393781548837E-6</v>
      </c>
    </row>
    <row r="177" spans="1:3" x14ac:dyDescent="0.25">
      <c r="A177">
        <v>-1.5388377505587414</v>
      </c>
      <c r="B177">
        <f t="shared" si="16"/>
        <v>-3.9543710181588403</v>
      </c>
      <c r="C177">
        <f t="shared" si="17"/>
        <v>6.2532129602453859</v>
      </c>
    </row>
    <row r="178" spans="1:3" x14ac:dyDescent="0.25">
      <c r="A178">
        <v>0.9283598956244532</v>
      </c>
      <c r="B178">
        <f t="shared" si="16"/>
        <v>0.69516656842251257</v>
      </c>
      <c r="C178">
        <f t="shared" si="17"/>
        <v>0.61581723219790863</v>
      </c>
    </row>
    <row r="179" spans="1:3" x14ac:dyDescent="0.25">
      <c r="A179">
        <v>0.87932903625187464</v>
      </c>
      <c r="B179">
        <f t="shared" si="16"/>
        <v>0.58600809091957007</v>
      </c>
      <c r="C179">
        <f t="shared" si="17"/>
        <v>0.49038609787991666</v>
      </c>
    </row>
    <row r="180" spans="1:3" x14ac:dyDescent="0.25">
      <c r="A180">
        <v>0.26187194634985644</v>
      </c>
      <c r="B180">
        <f t="shared" si="16"/>
        <v>1.0556453735043088E-2</v>
      </c>
      <c r="C180">
        <f t="shared" si="17"/>
        <v>2.3157449816920443E-3</v>
      </c>
    </row>
    <row r="181" spans="1:3" x14ac:dyDescent="0.25">
      <c r="A181">
        <v>0.70366240834118798</v>
      </c>
      <c r="B181">
        <f t="shared" si="16"/>
        <v>0.28901214420088323</v>
      </c>
      <c r="C181">
        <f t="shared" si="17"/>
        <v>0.19108273820851437</v>
      </c>
    </row>
    <row r="182" spans="1:3" x14ac:dyDescent="0.25">
      <c r="A182">
        <v>0.83644408732652664</v>
      </c>
      <c r="B182">
        <f t="shared" si="16"/>
        <v>0.5004524143957465</v>
      </c>
      <c r="C182">
        <f t="shared" si="17"/>
        <v>0.39732911057098647</v>
      </c>
    </row>
    <row r="183" spans="1:3" x14ac:dyDescent="0.25">
      <c r="A183">
        <v>-0.44861963033326901</v>
      </c>
      <c r="B183">
        <f t="shared" si="16"/>
        <v>-0.11846038616036535</v>
      </c>
      <c r="C183">
        <f t="shared" si="17"/>
        <v>5.8178724020728566E-2</v>
      </c>
    </row>
    <row r="184" spans="1:3" x14ac:dyDescent="0.25">
      <c r="A184">
        <v>0.84286511992104352</v>
      </c>
      <c r="B184">
        <f t="shared" si="16"/>
        <v>0.51269319088890497</v>
      </c>
      <c r="C184">
        <f t="shared" si="17"/>
        <v>0.41033957040966551</v>
      </c>
    </row>
    <row r="185" spans="1:3" x14ac:dyDescent="0.25">
      <c r="A185">
        <v>0.55886971495056059</v>
      </c>
      <c r="B185">
        <f t="shared" si="16"/>
        <v>0.13768022786457498</v>
      </c>
      <c r="C185">
        <f t="shared" si="17"/>
        <v>7.1093315452413139E-2</v>
      </c>
    </row>
    <row r="186" spans="1:3" x14ac:dyDescent="0.25">
      <c r="A186">
        <v>1.7435331756132655</v>
      </c>
      <c r="B186">
        <f t="shared" si="16"/>
        <v>4.9219262218197608</v>
      </c>
      <c r="C186">
        <f t="shared" si="17"/>
        <v>8.3723388936634962</v>
      </c>
    </row>
    <row r="187" spans="1:3" x14ac:dyDescent="0.25">
      <c r="A187">
        <v>0.97960537459584884</v>
      </c>
      <c r="B187">
        <f t="shared" si="16"/>
        <v>0.82292334556124269</v>
      </c>
      <c r="C187">
        <f t="shared" si="17"/>
        <v>0.77116239602812908</v>
      </c>
    </row>
    <row r="188" spans="1:3" x14ac:dyDescent="0.25">
      <c r="A188">
        <v>-1.0394546734460164</v>
      </c>
      <c r="B188">
        <f t="shared" si="16"/>
        <v>-1.266579090845777</v>
      </c>
      <c r="C188">
        <f t="shared" si="17"/>
        <v>1.3703865442861327</v>
      </c>
    </row>
    <row r="189" spans="1:3" x14ac:dyDescent="0.25">
      <c r="A189">
        <v>-7.0322130341082811E-2</v>
      </c>
      <c r="B189">
        <f t="shared" si="16"/>
        <v>-1.4362562052936657E-3</v>
      </c>
      <c r="C189">
        <f t="shared" si="17"/>
        <v>1.6204758287047518E-4</v>
      </c>
    </row>
    <row r="190" spans="1:3" x14ac:dyDescent="0.25">
      <c r="A190">
        <v>1.5517116480623372</v>
      </c>
      <c r="B190">
        <f t="shared" si="16"/>
        <v>3.4375322389126564</v>
      </c>
      <c r="C190">
        <f t="shared" si="17"/>
        <v>5.1879491004416041</v>
      </c>
    </row>
    <row r="191" spans="1:3" x14ac:dyDescent="0.25">
      <c r="A191">
        <v>-1.4830311556579545</v>
      </c>
      <c r="B191">
        <f t="shared" si="16"/>
        <v>-3.5503148657286618</v>
      </c>
      <c r="C191">
        <f t="shared" si="17"/>
        <v>5.4161310140336587</v>
      </c>
    </row>
    <row r="192" spans="1:3" x14ac:dyDescent="0.25">
      <c r="A192">
        <v>-1.5090336091816425</v>
      </c>
      <c r="B192">
        <f t="shared" si="16"/>
        <v>-3.7349700907433747</v>
      </c>
      <c r="C192">
        <f t="shared" si="17"/>
        <v>5.7949474830568999</v>
      </c>
    </row>
    <row r="193" spans="1:3" x14ac:dyDescent="0.25">
      <c r="A193">
        <v>-6.2118488131090999E-2</v>
      </c>
      <c r="B193">
        <f t="shared" si="16"/>
        <v>-1.1451917053157713E-3</v>
      </c>
      <c r="C193">
        <f t="shared" si="17"/>
        <v>1.198130870989373E-4</v>
      </c>
    </row>
    <row r="194" spans="1:3" x14ac:dyDescent="0.25">
      <c r="A194">
        <v>1.2033842722303234</v>
      </c>
      <c r="B194">
        <f t="shared" ref="B194:B200" si="18">(A194-$F$68)^3</f>
        <v>1.5644511864013579</v>
      </c>
      <c r="C194">
        <f t="shared" ref="C194:C200" si="19">(A194-$F$68)^4</f>
        <v>1.8161401345999897</v>
      </c>
    </row>
    <row r="195" spans="1:3" x14ac:dyDescent="0.25">
      <c r="A195">
        <v>0.59830199461430311</v>
      </c>
      <c r="B195">
        <f t="shared" si="18"/>
        <v>0.1716921148435463</v>
      </c>
      <c r="C195">
        <f t="shared" si="19"/>
        <v>9.5426090917171913E-2</v>
      </c>
    </row>
    <row r="196" spans="1:3" x14ac:dyDescent="0.25">
      <c r="A196">
        <v>7.8375705925282091E-2</v>
      </c>
      <c r="B196">
        <f t="shared" si="18"/>
        <v>4.6158019227411026E-5</v>
      </c>
      <c r="C196">
        <f t="shared" si="19"/>
        <v>1.6557555456302002E-6</v>
      </c>
    </row>
    <row r="197" spans="1:3" x14ac:dyDescent="0.25">
      <c r="A197">
        <v>-1.9004437490366399</v>
      </c>
      <c r="B197">
        <f t="shared" si="18"/>
        <v>-7.334719825576121</v>
      </c>
      <c r="C197">
        <f t="shared" si="19"/>
        <v>14.250979177878733</v>
      </c>
    </row>
    <row r="198" spans="1:3" x14ac:dyDescent="0.25">
      <c r="A198">
        <v>0.30255364436015952</v>
      </c>
      <c r="B198">
        <f t="shared" si="18"/>
        <v>1.7586019929082663E-2</v>
      </c>
      <c r="C198">
        <f t="shared" si="19"/>
        <v>4.5732339054161868E-3</v>
      </c>
    </row>
    <row r="199" spans="1:3" x14ac:dyDescent="0.25">
      <c r="A199">
        <v>0.28418526198947802</v>
      </c>
      <c r="B199">
        <f t="shared" si="18"/>
        <v>1.4116518932812469E-2</v>
      </c>
      <c r="C199">
        <f t="shared" si="19"/>
        <v>3.4116946405725657E-3</v>
      </c>
    </row>
    <row r="200" spans="1:3" x14ac:dyDescent="0.25">
      <c r="A200">
        <v>0.87292846728814766</v>
      </c>
      <c r="B200">
        <f t="shared" si="18"/>
        <v>0.57266418671138208</v>
      </c>
      <c r="C200">
        <f t="shared" si="19"/>
        <v>0.47555421141714543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*****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</dc:creator>
  <cp:lastModifiedBy>DIEGO RODRIGUEZ CUBERO</cp:lastModifiedBy>
  <dcterms:created xsi:type="dcterms:W3CDTF">2010-10-08T08:06:54Z</dcterms:created>
  <dcterms:modified xsi:type="dcterms:W3CDTF">2025-01-21T12:32:19Z</dcterms:modified>
</cp:coreProperties>
</file>