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8_{70E3267E-19E3-4753-B98D-3857511062F8}" xr6:coauthVersionLast="47" xr6:coauthVersionMax="47" xr10:uidLastSave="{00000000-0000-0000-0000-000000000000}"/>
  <bookViews>
    <workbookView xWindow="-110" yWindow="-110" windowWidth="19420" windowHeight="10420" tabRatio="804" firstSheet="3" xr2:uid="{00000000-000D-0000-FFFF-FFFF00000000}"/>
  </bookViews>
  <sheets>
    <sheet name="Projectplan_Final" sheetId="18" r:id="rId1"/>
    <sheet name="Milestones" sheetId="26" r:id="rId2"/>
    <sheet name="Projektplan" sheetId="11" state="hidden" r:id="rId3"/>
    <sheet name="Work packages - Model Architect" sheetId="15" r:id="rId4"/>
    <sheet name="Work packages - Acquisition" sheetId="21" r:id="rId5"/>
    <sheet name="Tabelle2" sheetId="28" r:id="rId6"/>
    <sheet name="Work packages - Data Research" sheetId="20" r:id="rId7"/>
    <sheet name="Model Architecture" sheetId="14" r:id="rId8"/>
    <sheet name="Data Acquisition" sheetId="16" r:id="rId9"/>
    <sheet name="Tabelle1" sheetId="27" r:id="rId10"/>
    <sheet name="Data Research" sheetId="13" r:id="rId11"/>
    <sheet name="Sheet1" sheetId="19" state="hidden" r:id="rId12"/>
  </sheets>
  <definedNames>
    <definedName name="_2._Nightlight_Data">'Work packages - Acquisition'!$B$3</definedName>
    <definedName name="_2.1_extract_image_of_the_right_size_6700m_x_6700__10000m_x_10000m">'Work packages - Acquisition'!$C$3</definedName>
    <definedName name="_2.2_median_of_1_year_imagery">'Work packages - Acquisition'!$C$4</definedName>
    <definedName name="_2.3_Research_for_possible_savelocations_local_sciebo_drice_GCS">'Work packages - Acquisition'!$C$5</definedName>
    <definedName name="_2.4_possible_could_be__save_batch_in_GEOTIFF_format_on_drive__save_them_in_sciebo__delete_on_drive__next_batch">'Work packages - Acquisition'!$C$6</definedName>
    <definedName name="_2.5_Upscaling_of_low_resolution_band_with_prepared_Geo_Algorithms">'Work packages - Acquisition'!$C$7</definedName>
    <definedName name="_2.6_Normalizing_of_image_data__0_1_Normalization__Z_Score_Normalization">'Work packages - Acquisition'!$C$8</definedName>
    <definedName name="_2.7_Changing_File_Format_from_GEOTIFF_to_TFRECORDS">'Work packages - Acquisition'!$C$9</definedName>
    <definedName name="_3._Sentinel_II_Data">'Work packages - Acquisition'!$B$10</definedName>
    <definedName name="_3.1_extract_image_of_the_right_size_6700m_x_6700__10000m_x_10000m">'Work packages - Acquisition'!$C$10</definedName>
    <definedName name="_3.10_median_of_1_year_imagery__Opt_B__only_values_which_are_not_classified_as_cloud_probabilities_7_8_9__shadow_3__dark_area_2__snow_and_ice_11__cirrus_classified_10__in_SCL_Band">'Work packages - Acquisition'!$C$19</definedName>
    <definedName name="_3.11_possible_could_be__save_batch_in_GEOTIFF_format_on_drive__save_them_in_sciebo__delete_on_drive__next_batch">'Work packages - Acquisition'!$C$20</definedName>
    <definedName name="_3.12_Upscaling_of_low_resolution_band_with_prepared_Geo_Algorithms">'Work packages - Acquisition'!$C$21</definedName>
    <definedName name="_3.13_Normalizing_of_image_data__0_1_Normalization__Z_Score_Normalization">'Work packages - Acquisition'!$C$22</definedName>
    <definedName name="_3.14_Changing_File_Format_from_GEOTIFF_to_TFRECORDS">'Work packages - Acquisition'!$C$23</definedName>
    <definedName name="_3.2_Opt_A__only_values_which_are_not_classified_as_cloud_probabilities_7_8_9__shadow_3__dark_area_2__snow_and_ice_11__cirrus_classified_10__in_SCL_Band">'Work packages - Acquisition'!$C$11</definedName>
    <definedName name="_3.3_median_of_1_year_imagery__Opt_B__only_values_which_are_not_classified_as_cloud_probabilities_7_8_9__shadow_3__dark_area_2__snow_and_ice_11__cirrus_classified_10__in_SCL_Band">'Work packages - Acquisition'!$C$12</definedName>
    <definedName name="_3.4_possible_could_be__save_batch_in_GEOTIFF_format_on_drive__save_them_in_sciebo__delete_on_drive__next_batch">'Work packages - Acquisition'!$C$13</definedName>
    <definedName name="_3.5_Upscaling_of_low_resolution_band_with_prepared_Geo_Algorithms">'Work packages - Acquisition'!$C$14</definedName>
    <definedName name="_3.6_Normalizing_of_image_data__0_1_Normalization__Z_Score_Normalization">'Work packages - Acquisition'!$C$15</definedName>
    <definedName name="_3.7_Changing_File_Format_from_GEOTIFF_to_TFRECORDS">'Work packages - Acquisition'!$C$16</definedName>
    <definedName name="_3.8_extract_image_of_the_right_size_6700m_x_6700__10000m_x_10000m">'Work packages - Acquisition'!$C$17</definedName>
    <definedName name="_3.9_Opt_A__only_values_which_are_not_classified_as_cloud_probabilities_7_8_9__shadow_3__dark_area_2__snow_and_ice_11__cirrus_classified_10__in_SCL_Band">'Work packages - Acquisition'!$C$18</definedName>
    <definedName name="_4._Inserting_into_CNN">'Work packages - Acquisition'!$B$24</definedName>
    <definedName name="_4.1_Thinking_about_connection_between_survey_data_and_image_data">'Work packages - Acquisition'!$C$24</definedName>
    <definedName name="_4.2_Splitting_into_Validation__Train_and_Testing_Data">'Work packages - Acquisition'!$C$25</definedName>
    <definedName name="_xlnm._FilterDatabase" localSheetId="1" hidden="1">Milestones!$D$17:$D$25</definedName>
    <definedName name="_xlnm._FilterDatabase" localSheetId="7" hidden="1">'Model Architecture'!$C$7:$C$23</definedName>
    <definedName name="_xlnm._FilterDatabase" localSheetId="0" hidden="1">Projectplan_Final!$B$8:$E$63</definedName>
    <definedName name="_xlnm.Print_Area" localSheetId="1">Milestones!$A$1:$L$14</definedName>
    <definedName name="_xlnm.Print_Titles" localSheetId="10">'Data Research'!$4:$6</definedName>
    <definedName name="_xlnm.Print_Titles" localSheetId="0">Projectplan_Final!$5:$7</definedName>
    <definedName name="_xlnm.Print_Titles" localSheetId="2">Projektplan!$4:$6</definedName>
    <definedName name="Heute" localSheetId="10">TODAY()</definedName>
    <definedName name="Heute" localSheetId="0">TODAY()</definedName>
    <definedName name="Heute" localSheetId="2">TODAY()</definedName>
    <definedName name="Meilenstein_Download_Satellite_images">'Work packages - Acquisition'!$B$2</definedName>
    <definedName name="Projektanfang" localSheetId="10">'Data Research'!$C$3</definedName>
    <definedName name="Projektanfang" localSheetId="1">ProjektDetails[](Milestones!$B$17)</definedName>
    <definedName name="Projektanfang" localSheetId="0">Projectplan_Final!$D$4</definedName>
    <definedName name="Projektanfang">Projektplan!$D$3</definedName>
    <definedName name="Projektende">INDEX(ProjektDetails[],MIN(ROW(data))+ROWS(data)-1,1)</definedName>
    <definedName name="structure_datetimes__year____YYYY_MM_DD">'Work packages - Acquisition'!$C$2</definedName>
    <definedName name="task_end" localSheetId="10">'Data Research'!$D1</definedName>
    <definedName name="task_end" localSheetId="0">Projectplan_Final!$E1</definedName>
    <definedName name="task_end" localSheetId="2">Projektplan!$E1</definedName>
    <definedName name="task_progress" localSheetId="10">'Data Research'!#REF!</definedName>
    <definedName name="task_progress" localSheetId="0">Projectplan_Final!#REF!</definedName>
    <definedName name="task_progress" localSheetId="2">Projektplan!$C1</definedName>
    <definedName name="task_start" localSheetId="10">'Data Research'!$C1</definedName>
    <definedName name="task_start" localSheetId="0">Projectplan_Final!$D1</definedName>
    <definedName name="task_start" localSheetId="2">Projektplan!$D1</definedName>
    <definedName name="Woche_anzeigen" localSheetId="10">'Data Research'!$C$4</definedName>
    <definedName name="Woche_anzeigen" localSheetId="0">Projectplan_Final!$D$5</definedName>
    <definedName name="Woche_anzeigen">Projektplan!$D$4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18" l="1"/>
  <c r="D43" i="18"/>
  <c r="C43" i="18"/>
  <c r="B43" i="18"/>
  <c r="E61" i="18"/>
  <c r="D61" i="18"/>
  <c r="E53" i="18"/>
  <c r="D60" i="18"/>
  <c r="E55" i="18"/>
  <c r="D55" i="18"/>
  <c r="E58" i="18"/>
  <c r="D58" i="18"/>
  <c r="D59" i="18"/>
  <c r="E19" i="14"/>
  <c r="B19" i="14"/>
  <c r="B8" i="18"/>
  <c r="B20" i="18"/>
  <c r="B14" i="18"/>
  <c r="B39" i="18"/>
  <c r="B21" i="18"/>
  <c r="B42" i="18"/>
  <c r="B55" i="18"/>
  <c r="B58" i="18"/>
  <c r="B59" i="18"/>
  <c r="B53" i="18"/>
  <c r="B60" i="18"/>
  <c r="B62" i="18"/>
  <c r="B61" i="18"/>
  <c r="B63" i="18"/>
  <c r="B57" i="18"/>
  <c r="B56" i="18"/>
  <c r="B54" i="18"/>
  <c r="B44" i="18"/>
  <c r="B38" i="18"/>
  <c r="B35" i="18"/>
  <c r="B23" i="18"/>
  <c r="B22" i="18"/>
  <c r="B16" i="18"/>
  <c r="B17" i="18"/>
  <c r="B18" i="18"/>
  <c r="B19" i="18"/>
  <c r="B15" i="18"/>
  <c r="B31" i="18"/>
  <c r="E59" i="18"/>
  <c r="E10" i="14"/>
  <c r="G5" i="13"/>
  <c r="H5" i="13" s="1"/>
  <c r="I5" i="13" s="1"/>
  <c r="J5" i="13" s="1"/>
  <c r="K5" i="13" s="1"/>
  <c r="L5" i="13" s="1"/>
  <c r="M5" i="13" s="1"/>
  <c r="N5" i="13" s="1"/>
  <c r="O5" i="13" s="1"/>
  <c r="P5" i="13" s="1"/>
  <c r="Q5" i="13" s="1"/>
  <c r="R5" i="13" s="1"/>
  <c r="S5" i="13" s="1"/>
  <c r="T5" i="13" s="1"/>
  <c r="U5" i="13" s="1"/>
  <c r="V5" i="13" s="1"/>
  <c r="W5" i="13" s="1"/>
  <c r="X5" i="13" s="1"/>
  <c r="Y5" i="13" s="1"/>
  <c r="Z5" i="13" s="1"/>
  <c r="AA5" i="13" s="1"/>
  <c r="AB5" i="13" s="1"/>
  <c r="AC5" i="13" s="1"/>
  <c r="AD5" i="13" s="1"/>
  <c r="AE5" i="13" s="1"/>
  <c r="AF5" i="13" s="1"/>
  <c r="AG5" i="13" s="1"/>
  <c r="AH5" i="13" s="1"/>
  <c r="AI5" i="13" s="1"/>
  <c r="AJ5" i="13" s="1"/>
  <c r="AK5" i="13" s="1"/>
  <c r="AL5" i="13" s="1"/>
  <c r="AM5" i="13" s="1"/>
  <c r="AN5" i="13" s="1"/>
  <c r="AO5" i="13" s="1"/>
  <c r="AP5" i="13" s="1"/>
  <c r="AQ5" i="13" s="1"/>
  <c r="AR5" i="13" s="1"/>
  <c r="AS5" i="13" s="1"/>
  <c r="AT5" i="13" s="1"/>
  <c r="AU5" i="13" s="1"/>
  <c r="AV5" i="13" s="1"/>
  <c r="AW5" i="13" s="1"/>
  <c r="AX5" i="13" s="1"/>
  <c r="AY5" i="13" s="1"/>
  <c r="AZ5" i="13" s="1"/>
  <c r="BA5" i="13" s="1"/>
  <c r="BB5" i="13" s="1"/>
  <c r="BC5" i="13" s="1"/>
  <c r="BD5" i="13" s="1"/>
  <c r="BE5" i="13" s="1"/>
  <c r="BF5" i="13" s="1"/>
  <c r="BG5" i="13" s="1"/>
  <c r="BH5" i="13" s="1"/>
  <c r="BI5" i="13" s="1"/>
  <c r="BJ5" i="13" s="1"/>
  <c r="BK5" i="13" s="1"/>
  <c r="BL5" i="13" s="1"/>
  <c r="BM5" i="13" s="1"/>
  <c r="BN5" i="13" s="1"/>
  <c r="BO5" i="13" s="1"/>
  <c r="BP5" i="13" s="1"/>
  <c r="BQ5" i="13" s="1"/>
  <c r="BR5" i="13" s="1"/>
  <c r="BS5" i="13" s="1"/>
  <c r="BT5" i="13" s="1"/>
  <c r="BU5" i="13" s="1"/>
  <c r="BV5" i="13" s="1"/>
  <c r="BW5" i="13" s="1"/>
  <c r="BX5" i="13" s="1"/>
  <c r="BY5" i="13" s="1"/>
  <c r="BZ5" i="13" s="1"/>
  <c r="CA5" i="13" s="1"/>
  <c r="CB5" i="13" s="1"/>
  <c r="CC5" i="13" s="1"/>
  <c r="CD5" i="13" s="1"/>
  <c r="CE5" i="13" s="1"/>
  <c r="CF5" i="13" s="1"/>
  <c r="CG5" i="13" s="1"/>
  <c r="CH5" i="13" s="1"/>
  <c r="CI5" i="13" s="1"/>
  <c r="CJ5" i="13" s="1"/>
  <c r="CK5" i="13" s="1"/>
  <c r="CL5" i="13" s="1"/>
  <c r="CM5" i="13" s="1"/>
  <c r="CN5" i="13" s="1"/>
  <c r="CO5" i="13" s="1"/>
  <c r="CP5" i="13" s="1"/>
  <c r="CQ5" i="13" s="1"/>
  <c r="CR5" i="13" s="1"/>
  <c r="CS5" i="13" s="1"/>
  <c r="CT5" i="13" s="1"/>
  <c r="CU5" i="13" s="1"/>
  <c r="CV5" i="13" s="1"/>
  <c r="CW5" i="13" s="1"/>
  <c r="CX5" i="13" s="1"/>
  <c r="CY5" i="13" s="1"/>
  <c r="CZ5" i="13" s="1"/>
  <c r="DA5" i="13" s="1"/>
  <c r="DB5" i="13" s="1"/>
  <c r="DC5" i="13" s="1"/>
  <c r="DD5" i="13" s="1"/>
  <c r="DE5" i="13" s="1"/>
  <c r="DF5" i="13" s="1"/>
  <c r="DG5" i="13" s="1"/>
  <c r="B23" i="13"/>
  <c r="B24" i="13"/>
  <c r="B25" i="13"/>
  <c r="B21" i="13"/>
  <c r="B22" i="13"/>
  <c r="B9" i="13"/>
  <c r="B10" i="13"/>
  <c r="B11" i="13"/>
  <c r="B12" i="13"/>
  <c r="B13" i="13"/>
  <c r="B14" i="13"/>
  <c r="B15" i="13"/>
  <c r="B16" i="13"/>
  <c r="B17" i="13"/>
  <c r="B18" i="13"/>
  <c r="B19" i="13"/>
  <c r="B20" i="13"/>
  <c r="B8" i="13"/>
  <c r="F14" i="14"/>
  <c r="F9" i="14"/>
  <c r="F10" i="14"/>
  <c r="F11" i="14"/>
  <c r="F12" i="14"/>
  <c r="F13" i="14"/>
  <c r="F15" i="14"/>
  <c r="F16" i="14"/>
  <c r="F19" i="14"/>
  <c r="F20" i="14"/>
  <c r="F21" i="14"/>
  <c r="F8" i="14"/>
  <c r="B13" i="18"/>
  <c r="B17" i="26"/>
  <c r="B45" i="18"/>
  <c r="F28" i="26"/>
  <c r="F22" i="26"/>
  <c r="B12" i="18"/>
  <c r="B11" i="18"/>
  <c r="B10" i="18"/>
  <c r="B9" i="18"/>
  <c r="B46" i="18" s="1"/>
  <c r="C29" i="18"/>
  <c r="B30" i="18"/>
  <c r="C31" i="18"/>
  <c r="B33" i="18"/>
  <c r="B34" i="18"/>
  <c r="C46" i="18"/>
  <c r="C15" i="18"/>
  <c r="C63" i="18"/>
  <c r="C62" i="18"/>
  <c r="C61" i="18"/>
  <c r="C60" i="18"/>
  <c r="C59" i="18"/>
  <c r="C58" i="18"/>
  <c r="C55" i="18"/>
  <c r="C42" i="18"/>
  <c r="E20" i="18"/>
  <c r="C20" i="18"/>
  <c r="C21" i="18"/>
  <c r="C45" i="18"/>
  <c r="C8" i="18"/>
  <c r="B20" i="14"/>
  <c r="C50" i="18"/>
  <c r="C49" i="18"/>
  <c r="C47" i="18"/>
  <c r="C56" i="18"/>
  <c r="C48" i="18"/>
  <c r="F21" i="26"/>
  <c r="F24" i="26"/>
  <c r="F18" i="26"/>
  <c r="C54" i="18"/>
  <c r="C40" i="18"/>
  <c r="C14" i="18"/>
  <c r="C53" i="18"/>
  <c r="C52" i="18"/>
  <c r="C51" i="18"/>
  <c r="C57" i="18"/>
  <c r="C44" i="18"/>
  <c r="C41" i="18"/>
  <c r="C39" i="18"/>
  <c r="C36" i="18"/>
  <c r="C34" i="18"/>
  <c r="C33" i="18"/>
  <c r="C19" i="18"/>
  <c r="C18" i="18"/>
  <c r="C16" i="18"/>
  <c r="F19" i="26"/>
  <c r="B26" i="26"/>
  <c r="B12" i="14"/>
  <c r="F17" i="26"/>
  <c r="F20" i="26"/>
  <c r="F23" i="26"/>
  <c r="F25" i="26"/>
  <c r="C32" i="18"/>
  <c r="B9" i="14"/>
  <c r="B13" i="14"/>
  <c r="B8" i="14"/>
  <c r="B25" i="18"/>
  <c r="B26" i="18"/>
  <c r="B27" i="18"/>
  <c r="B28" i="18"/>
  <c r="B29" i="18"/>
  <c r="B32" i="18"/>
  <c r="B24" i="18"/>
  <c r="B50" i="18"/>
  <c r="C30" i="18"/>
  <c r="B22" i="14"/>
  <c r="B23" i="14"/>
  <c r="B21" i="14"/>
  <c r="B17" i="14"/>
  <c r="B16" i="14"/>
  <c r="B14" i="14"/>
  <c r="B15" i="14"/>
  <c r="B10" i="14"/>
  <c r="B11" i="14"/>
  <c r="C37" i="18"/>
  <c r="C35" i="18"/>
  <c r="C28" i="18"/>
  <c r="C27" i="18"/>
  <c r="C26" i="18"/>
  <c r="C25" i="18"/>
  <c r="C24" i="18"/>
  <c r="C22" i="18"/>
  <c r="C23" i="18"/>
  <c r="C17" i="18"/>
  <c r="C12" i="18"/>
  <c r="C11" i="18"/>
  <c r="G14" i="14"/>
  <c r="C13" i="18"/>
  <c r="C10" i="18"/>
  <c r="C9" i="18"/>
  <c r="B47" i="18" l="1"/>
  <c r="B51" i="18"/>
  <c r="B48" i="18"/>
  <c r="B52" i="18"/>
  <c r="B49" i="18"/>
  <c r="F17" i="14"/>
  <c r="H5" i="19" l="1"/>
  <c r="H6" i="19" l="1"/>
  <c r="I5" i="19"/>
  <c r="G28" i="18"/>
  <c r="G24" i="18"/>
  <c r="G23" i="18"/>
  <c r="H6" i="18"/>
  <c r="H5" i="16"/>
  <c r="H6" i="14"/>
  <c r="G24" i="14"/>
  <c r="G16" i="14"/>
  <c r="G15" i="14"/>
  <c r="G13" i="14"/>
  <c r="F7" i="13"/>
  <c r="F11" i="13"/>
  <c r="F12" i="13"/>
  <c r="F13" i="13"/>
  <c r="F14" i="13"/>
  <c r="G7" i="11"/>
  <c r="I6" i="19" l="1"/>
  <c r="J5" i="19"/>
  <c r="I6" i="18"/>
  <c r="H6" i="16"/>
  <c r="I5" i="16"/>
  <c r="I6" i="14"/>
  <c r="H5" i="11"/>
  <c r="H6" i="11" s="1"/>
  <c r="J6" i="19" l="1"/>
  <c r="K5" i="19"/>
  <c r="J6" i="18"/>
  <c r="I6" i="16"/>
  <c r="J5" i="16"/>
  <c r="J6" i="14"/>
  <c r="G21" i="11"/>
  <c r="G14" i="11"/>
  <c r="G11" i="11"/>
  <c r="K6" i="19" l="1"/>
  <c r="L5" i="19"/>
  <c r="K6" i="18"/>
  <c r="J6" i="16"/>
  <c r="K5" i="16"/>
  <c r="K6" i="14"/>
  <c r="G15" i="11"/>
  <c r="L6" i="19" l="1"/>
  <c r="M5" i="19"/>
  <c r="L6" i="18"/>
  <c r="K6" i="16"/>
  <c r="L5" i="16"/>
  <c r="L6" i="14"/>
  <c r="I5" i="11"/>
  <c r="M6" i="19" l="1"/>
  <c r="N5" i="19"/>
  <c r="M6" i="18"/>
  <c r="L6" i="16"/>
  <c r="M5" i="16"/>
  <c r="M6" i="14"/>
  <c r="G12" i="11"/>
  <c r="J5" i="11"/>
  <c r="I6" i="11"/>
  <c r="G13" i="11"/>
  <c r="N6" i="19" l="1"/>
  <c r="O5" i="19"/>
  <c r="N6" i="18"/>
  <c r="M6" i="16"/>
  <c r="N5" i="16"/>
  <c r="N6" i="14"/>
  <c r="K5" i="11"/>
  <c r="J6" i="11"/>
  <c r="O6" i="19" l="1"/>
  <c r="P5" i="19"/>
  <c r="O6" i="18"/>
  <c r="N6" i="16"/>
  <c r="O5" i="16"/>
  <c r="O6" i="14"/>
  <c r="L5" i="11"/>
  <c r="K6" i="11"/>
  <c r="P6" i="19" l="1"/>
  <c r="Q5" i="19"/>
  <c r="P6" i="18"/>
  <c r="O6" i="16"/>
  <c r="P5" i="16"/>
  <c r="P6" i="14"/>
  <c r="M5" i="11"/>
  <c r="L6" i="11"/>
  <c r="Q6" i="19" l="1"/>
  <c r="R5" i="19"/>
  <c r="Q6" i="18"/>
  <c r="P6" i="16"/>
  <c r="Q5" i="16"/>
  <c r="Q6" i="14"/>
  <c r="N5" i="11"/>
  <c r="M6" i="11"/>
  <c r="R6" i="19" l="1"/>
  <c r="S5" i="19"/>
  <c r="R6" i="18"/>
  <c r="Q6" i="16"/>
  <c r="R5" i="16"/>
  <c r="R6" i="14"/>
  <c r="O5" i="11"/>
  <c r="N6" i="11"/>
  <c r="S6" i="19" l="1"/>
  <c r="T5" i="19"/>
  <c r="S6" i="18"/>
  <c r="R6" i="16"/>
  <c r="S5" i="16"/>
  <c r="S6" i="14"/>
  <c r="O6" i="11"/>
  <c r="P5" i="11"/>
  <c r="T6" i="19" l="1"/>
  <c r="U5" i="19"/>
  <c r="T6" i="18"/>
  <c r="S6" i="16"/>
  <c r="T5" i="16"/>
  <c r="T6" i="14"/>
  <c r="Q5" i="11"/>
  <c r="P6" i="11"/>
  <c r="U6" i="19" l="1"/>
  <c r="V5" i="19"/>
  <c r="U6" i="18"/>
  <c r="T6" i="16"/>
  <c r="U5" i="16"/>
  <c r="U6" i="14"/>
  <c r="R5" i="11"/>
  <c r="Q6" i="11"/>
  <c r="V6" i="19" l="1"/>
  <c r="W5" i="19"/>
  <c r="V6" i="18"/>
  <c r="U6" i="16"/>
  <c r="V5" i="16"/>
  <c r="V6" i="14"/>
  <c r="S5" i="11"/>
  <c r="R6" i="11"/>
  <c r="W6" i="19" l="1"/>
  <c r="X5" i="19"/>
  <c r="W6" i="18"/>
  <c r="V6" i="16"/>
  <c r="W5" i="16"/>
  <c r="W6" i="14"/>
  <c r="T5" i="11"/>
  <c r="S6" i="11"/>
  <c r="X6" i="19" l="1"/>
  <c r="Y5" i="19"/>
  <c r="X6" i="18"/>
  <c r="W6" i="16"/>
  <c r="X5" i="16"/>
  <c r="X6" i="14"/>
  <c r="U5" i="11"/>
  <c r="T6" i="11"/>
  <c r="Y6" i="19" l="1"/>
  <c r="Z5" i="19"/>
  <c r="Y6" i="18"/>
  <c r="X6" i="16"/>
  <c r="Y5" i="16"/>
  <c r="Y6" i="14"/>
  <c r="V5" i="11"/>
  <c r="U6" i="11"/>
  <c r="Z6" i="19" l="1"/>
  <c r="AA5" i="19"/>
  <c r="Z6" i="18"/>
  <c r="Y6" i="16"/>
  <c r="Z5" i="16"/>
  <c r="Z6" i="14"/>
  <c r="V6" i="11"/>
  <c r="W5" i="11"/>
  <c r="AA6" i="19" l="1"/>
  <c r="AB5" i="19"/>
  <c r="AA6" i="18"/>
  <c r="Z6" i="16"/>
  <c r="AA5" i="16"/>
  <c r="AA6" i="14"/>
  <c r="X5" i="11"/>
  <c r="W6" i="11"/>
  <c r="AB6" i="19" l="1"/>
  <c r="AC5" i="19"/>
  <c r="AB6" i="18"/>
  <c r="AA6" i="16"/>
  <c r="AB5" i="16"/>
  <c r="AB6" i="14"/>
  <c r="Y5" i="11"/>
  <c r="X6" i="11"/>
  <c r="AC6" i="19" l="1"/>
  <c r="AD5" i="19"/>
  <c r="AC6" i="18"/>
  <c r="AB6" i="16"/>
  <c r="AC5" i="16"/>
  <c r="AC6" i="14"/>
  <c r="Z5" i="11"/>
  <c r="Y6" i="11"/>
  <c r="AD6" i="19" l="1"/>
  <c r="AE5" i="19"/>
  <c r="AD6" i="18"/>
  <c r="AC6" i="16"/>
  <c r="AD5" i="16"/>
  <c r="AD6" i="14"/>
  <c r="AA5" i="11"/>
  <c r="Z6" i="11"/>
  <c r="AE6" i="19" l="1"/>
  <c r="AF5" i="19"/>
  <c r="AE6" i="18"/>
  <c r="AD6" i="16"/>
  <c r="AE5" i="16"/>
  <c r="AE6" i="14"/>
  <c r="AB5" i="11"/>
  <c r="AA6" i="11"/>
  <c r="AF6" i="19" l="1"/>
  <c r="AG5" i="19"/>
  <c r="AF6" i="18"/>
  <c r="AE6" i="16"/>
  <c r="AF5" i="16"/>
  <c r="AF6" i="14"/>
  <c r="AC5" i="11"/>
  <c r="AB6" i="11"/>
  <c r="AG6" i="19" l="1"/>
  <c r="AH5" i="19"/>
  <c r="AG6" i="18"/>
  <c r="AF6" i="16"/>
  <c r="AG5" i="16"/>
  <c r="AG6" i="14"/>
  <c r="AC6" i="11"/>
  <c r="AD5" i="11"/>
  <c r="AH6" i="19" l="1"/>
  <c r="AI5" i="19"/>
  <c r="AH6" i="18"/>
  <c r="AG6" i="16"/>
  <c r="AH5" i="16"/>
  <c r="AH6" i="14"/>
  <c r="AE5" i="11"/>
  <c r="AD6" i="11"/>
  <c r="AI6" i="19" l="1"/>
  <c r="AJ5" i="19"/>
  <c r="AI6" i="18"/>
  <c r="AH6" i="16"/>
  <c r="AI5" i="16"/>
  <c r="AI6" i="14"/>
  <c r="AF5" i="11"/>
  <c r="AE6" i="11"/>
  <c r="AJ6" i="19" l="1"/>
  <c r="AK5" i="19"/>
  <c r="AJ6" i="18"/>
  <c r="AI6" i="16"/>
  <c r="AJ5" i="16"/>
  <c r="AJ6" i="14"/>
  <c r="AG5" i="11"/>
  <c r="AF6" i="11"/>
  <c r="AK6" i="19" l="1"/>
  <c r="AL5" i="19"/>
  <c r="AK6" i="18"/>
  <c r="AJ6" i="16"/>
  <c r="AK5" i="16"/>
  <c r="AK6" i="14"/>
  <c r="AH5" i="11"/>
  <c r="AG6" i="11"/>
  <c r="AL6" i="19" l="1"/>
  <c r="AM5" i="19"/>
  <c r="AL6" i="18"/>
  <c r="AK6" i="16"/>
  <c r="AL5" i="16"/>
  <c r="AL6" i="14"/>
  <c r="AI5" i="11"/>
  <c r="AH6" i="11"/>
  <c r="AM6" i="19" l="1"/>
  <c r="AN5" i="19"/>
  <c r="AM6" i="18"/>
  <c r="AL6" i="16"/>
  <c r="AM5" i="16"/>
  <c r="AM6" i="14"/>
  <c r="AI6" i="11"/>
  <c r="AJ5" i="11"/>
  <c r="AN6" i="19" l="1"/>
  <c r="AO5" i="19"/>
  <c r="AN6" i="18"/>
  <c r="AM6" i="16"/>
  <c r="AN5" i="16"/>
  <c r="AN6" i="14"/>
  <c r="AK5" i="11"/>
  <c r="AJ6" i="11"/>
  <c r="AO6" i="19" l="1"/>
  <c r="AP5" i="19"/>
  <c r="AO6" i="18"/>
  <c r="AN6" i="16"/>
  <c r="AO5" i="16"/>
  <c r="AO6" i="14"/>
  <c r="AL5" i="11"/>
  <c r="AK6" i="11"/>
  <c r="AP6" i="19" l="1"/>
  <c r="AQ5" i="19"/>
  <c r="AP6" i="18"/>
  <c r="AO6" i="16"/>
  <c r="AP5" i="16"/>
  <c r="AP6" i="14"/>
  <c r="AM5" i="11"/>
  <c r="AL6" i="11"/>
  <c r="AQ6" i="19" l="1"/>
  <c r="AR5" i="19"/>
  <c r="AQ6" i="18"/>
  <c r="AP6" i="16"/>
  <c r="AQ5" i="16"/>
  <c r="AQ6" i="14"/>
  <c r="AN5" i="11"/>
  <c r="AM6" i="11"/>
  <c r="AR6" i="19" l="1"/>
  <c r="AS5" i="19"/>
  <c r="AR6" i="18"/>
  <c r="AQ6" i="16"/>
  <c r="AR5" i="16"/>
  <c r="AR6" i="14"/>
  <c r="AO5" i="11"/>
  <c r="AN6" i="11"/>
  <c r="AS6" i="19" l="1"/>
  <c r="AT5" i="19"/>
  <c r="AS6" i="18"/>
  <c r="AR6" i="16"/>
  <c r="AS5" i="16"/>
  <c r="AS6" i="14"/>
  <c r="AP5" i="11"/>
  <c r="AO6" i="11"/>
  <c r="AT6" i="19" l="1"/>
  <c r="AU5" i="19"/>
  <c r="AT6" i="18"/>
  <c r="AS6" i="16"/>
  <c r="AT5" i="16"/>
  <c r="AT6" i="14"/>
  <c r="AP6" i="11"/>
  <c r="AQ5" i="11"/>
  <c r="AU6" i="19" l="1"/>
  <c r="AV5" i="19"/>
  <c r="AU6" i="18"/>
  <c r="AT6" i="16"/>
  <c r="AU5" i="16"/>
  <c r="AU6" i="14"/>
  <c r="AR5" i="11"/>
  <c r="AQ6" i="11"/>
  <c r="AV6" i="19" l="1"/>
  <c r="AW5" i="19"/>
  <c r="AV6" i="18"/>
  <c r="AU6" i="16"/>
  <c r="AV5" i="16"/>
  <c r="AV6" i="14"/>
  <c r="AR6" i="11"/>
  <c r="AS5" i="11"/>
  <c r="AW6" i="19" l="1"/>
  <c r="AX5" i="19"/>
  <c r="AW6" i="18"/>
  <c r="AV6" i="16"/>
  <c r="AW5" i="16"/>
  <c r="AW6" i="14"/>
  <c r="AS6" i="11"/>
  <c r="AT5" i="11"/>
  <c r="AX6" i="19" l="1"/>
  <c r="AY5" i="19"/>
  <c r="AX6" i="18"/>
  <c r="AW6" i="16"/>
  <c r="AX5" i="16"/>
  <c r="AX6" i="14"/>
  <c r="AT6" i="11"/>
  <c r="AU5" i="11"/>
  <c r="AY6" i="19" l="1"/>
  <c r="AZ5" i="19"/>
  <c r="AY6" i="18"/>
  <c r="AX6" i="16"/>
  <c r="AY5" i="16"/>
  <c r="AY6" i="14"/>
  <c r="AU6" i="11"/>
  <c r="AV5" i="11"/>
  <c r="AZ6" i="19" l="1"/>
  <c r="BA5" i="19"/>
  <c r="AZ6" i="18"/>
  <c r="AY6" i="16"/>
  <c r="AZ5" i="16"/>
  <c r="AZ6" i="14"/>
  <c r="AV6" i="11"/>
  <c r="AW5" i="11"/>
  <c r="BA6" i="19" l="1"/>
  <c r="BB5" i="19"/>
  <c r="BA6" i="18"/>
  <c r="AZ6" i="16"/>
  <c r="BA5" i="16"/>
  <c r="BA6" i="14"/>
  <c r="AX5" i="11"/>
  <c r="AW6" i="11"/>
  <c r="BB6" i="19" l="1"/>
  <c r="BC5" i="19"/>
  <c r="BB6" i="18"/>
  <c r="BA6" i="16"/>
  <c r="BB5" i="16"/>
  <c r="BB6" i="14"/>
  <c r="AX6" i="11"/>
  <c r="AY5" i="11"/>
  <c r="BC6" i="19" l="1"/>
  <c r="BD5" i="19"/>
  <c r="BC6" i="18"/>
  <c r="BB6" i="16"/>
  <c r="BC5" i="16"/>
  <c r="BC6" i="14"/>
  <c r="AY6" i="11"/>
  <c r="AZ5" i="11"/>
  <c r="BD6" i="19" l="1"/>
  <c r="BE5" i="19"/>
  <c r="BD6" i="18"/>
  <c r="BC6" i="16"/>
  <c r="BD5" i="16"/>
  <c r="BD6" i="14"/>
  <c r="AZ6" i="11"/>
  <c r="BA5" i="11"/>
  <c r="BE6" i="19" l="1"/>
  <c r="BF5" i="19"/>
  <c r="BE6" i="18"/>
  <c r="BD6" i="16"/>
  <c r="BE5" i="16"/>
  <c r="BE6" i="14"/>
  <c r="BA6" i="11"/>
  <c r="BB5" i="11"/>
  <c r="BF6" i="19" l="1"/>
  <c r="BG5" i="19"/>
  <c r="BF6" i="18"/>
  <c r="BE6" i="16"/>
  <c r="BF5" i="16"/>
  <c r="BF6" i="14"/>
  <c r="BB6" i="11"/>
  <c r="BC5" i="11"/>
  <c r="BG6" i="19" l="1"/>
  <c r="BH5" i="19"/>
  <c r="BG6" i="18"/>
  <c r="BF6" i="16"/>
  <c r="BG5" i="16"/>
  <c r="BG6" i="14"/>
  <c r="BC6" i="11"/>
  <c r="BD5" i="11"/>
  <c r="BH6" i="19" l="1"/>
  <c r="BI5" i="19"/>
  <c r="BH6" i="18"/>
  <c r="BG6" i="16"/>
  <c r="BH5" i="16"/>
  <c r="BH6" i="14"/>
  <c r="BD6" i="11"/>
  <c r="BE5" i="11"/>
  <c r="BI6" i="19" l="1"/>
  <c r="BJ5" i="19"/>
  <c r="BI6" i="18"/>
  <c r="BH6" i="16"/>
  <c r="BI5" i="16"/>
  <c r="BI6" i="14"/>
  <c r="BE6" i="11"/>
  <c r="BF5" i="11"/>
  <c r="BJ6" i="19" l="1"/>
  <c r="BK5" i="19"/>
  <c r="BJ6" i="18"/>
  <c r="BI6" i="16"/>
  <c r="BJ5" i="16"/>
  <c r="BJ6" i="14"/>
  <c r="BF6" i="11"/>
  <c r="BG5" i="11"/>
  <c r="BK6" i="19" l="1"/>
  <c r="BL5" i="19"/>
  <c r="BK6" i="18"/>
  <c r="BJ6" i="16"/>
  <c r="BK5" i="16"/>
  <c r="BK6" i="14"/>
  <c r="BG6" i="11"/>
  <c r="BH5" i="11"/>
  <c r="BL6" i="19" l="1"/>
  <c r="BM5" i="19"/>
  <c r="BL6" i="18"/>
  <c r="BK6" i="16"/>
  <c r="BL5" i="16"/>
  <c r="BL6" i="14"/>
  <c r="BH6" i="11"/>
  <c r="BI5" i="11"/>
  <c r="BM6" i="19" l="1"/>
  <c r="BN5" i="19"/>
  <c r="BM6" i="18"/>
  <c r="BL6" i="16"/>
  <c r="BM5" i="16"/>
  <c r="BM6" i="14"/>
  <c r="BI6" i="11"/>
  <c r="BJ5" i="11"/>
  <c r="BN6" i="19" l="1"/>
  <c r="BO5" i="19"/>
  <c r="BN6" i="18"/>
  <c r="BM6" i="16"/>
  <c r="BN5" i="16"/>
  <c r="BN6" i="14"/>
  <c r="BJ6" i="11"/>
  <c r="BK5" i="11"/>
  <c r="BO6" i="19" l="1"/>
  <c r="BP5" i="19"/>
  <c r="BO6" i="18"/>
  <c r="BN6" i="16"/>
  <c r="BO5" i="16"/>
  <c r="BO6" i="14"/>
  <c r="BK6" i="11"/>
  <c r="BL5" i="11"/>
  <c r="BP6" i="19" l="1"/>
  <c r="BQ5" i="19"/>
  <c r="BP6" i="18"/>
  <c r="BO6" i="16"/>
  <c r="BP5" i="16"/>
  <c r="BP6" i="14"/>
  <c r="BL6" i="11"/>
  <c r="BM5" i="11"/>
  <c r="BQ6" i="19" l="1"/>
  <c r="BR5" i="19"/>
  <c r="BR6" i="19" s="1"/>
  <c r="BQ6" i="18"/>
  <c r="BP6" i="16"/>
  <c r="BQ5" i="16"/>
  <c r="BQ6" i="14"/>
  <c r="BM6" i="11"/>
  <c r="BN5" i="11"/>
  <c r="BR6" i="18" l="1"/>
  <c r="BQ6" i="16"/>
  <c r="BR5" i="16"/>
  <c r="BR6" i="16" s="1"/>
  <c r="BR6" i="14"/>
  <c r="BN6" i="11"/>
  <c r="BO5" i="11"/>
  <c r="BS6" i="18" l="1"/>
  <c r="BS6" i="14"/>
  <c r="BO6" i="11"/>
  <c r="BP5" i="11"/>
  <c r="BT6" i="18" l="1"/>
  <c r="BT6" i="14"/>
  <c r="BP6" i="11"/>
  <c r="BQ5" i="11"/>
  <c r="BU6" i="18" l="1"/>
  <c r="BU6" i="14"/>
  <c r="BQ6" i="11"/>
  <c r="BR5" i="11"/>
  <c r="BR6" i="11" s="1"/>
  <c r="BV6" i="18" l="1"/>
  <c r="BV6" i="14"/>
  <c r="BW6" i="18" l="1"/>
  <c r="BW6" i="14"/>
  <c r="BX6" i="18" l="1"/>
  <c r="BX6" i="14"/>
  <c r="BY6" i="18" l="1"/>
  <c r="BY6" i="14"/>
  <c r="BZ6" i="18" l="1"/>
  <c r="BZ6" i="14"/>
  <c r="CA6" i="18" l="1"/>
  <c r="CA6" i="14"/>
  <c r="CB6" i="18" l="1"/>
  <c r="CB6" i="14"/>
  <c r="CC6" i="18" l="1"/>
  <c r="CC6" i="14"/>
  <c r="CD6" i="18" l="1"/>
  <c r="CD6" i="14"/>
  <c r="CE6" i="18" l="1"/>
  <c r="CE6" i="14"/>
  <c r="CF6" i="18" l="1"/>
  <c r="CF6" i="14"/>
  <c r="CG6" i="18" l="1"/>
  <c r="CG6" i="14"/>
  <c r="CH6" i="18" l="1"/>
  <c r="CH6" i="14"/>
  <c r="CI6" i="18" l="1"/>
  <c r="CI6" i="14"/>
  <c r="CJ6" i="18" l="1"/>
  <c r="CJ6" i="14"/>
  <c r="CK6" i="18" l="1"/>
  <c r="CK6" i="14"/>
  <c r="CL6" i="18" l="1"/>
  <c r="CL6" i="14"/>
  <c r="CM6" i="18" l="1"/>
  <c r="CM6" i="14"/>
  <c r="CN6" i="18" l="1"/>
  <c r="CN6" i="14"/>
  <c r="CO6" i="18" l="1"/>
  <c r="CO6" i="14"/>
  <c r="CP6" i="18" l="1"/>
  <c r="CP6" i="14"/>
  <c r="CQ6" i="18" l="1"/>
  <c r="CQ6" i="14"/>
  <c r="CR6" i="18" l="1"/>
  <c r="CR6" i="14"/>
  <c r="CS6" i="18" l="1"/>
  <c r="CS6" i="14"/>
  <c r="CT6" i="18" l="1"/>
  <c r="CT6" i="14"/>
  <c r="CU6" i="18" l="1"/>
  <c r="CU6" i="14"/>
  <c r="CV6" i="18" l="1"/>
  <c r="CV6" i="14"/>
  <c r="CW6" i="18" l="1"/>
  <c r="CW6" i="14"/>
  <c r="CX6" i="18" l="1"/>
  <c r="CX6" i="14"/>
  <c r="CY6" i="18" l="1"/>
  <c r="CY6" i="14"/>
  <c r="CZ6" i="18" l="1"/>
  <c r="CZ6" i="14"/>
  <c r="DA6" i="18" l="1"/>
  <c r="DA6" i="14"/>
  <c r="DB6" i="18" l="1"/>
  <c r="DC6" i="18" l="1"/>
  <c r="DD6" i="18" l="1"/>
  <c r="DE6" i="18" l="1"/>
  <c r="DF6" i="18" l="1"/>
  <c r="DG6" i="18" l="1"/>
  <c r="DH6" i="18" l="1"/>
</calcChain>
</file>

<file path=xl/sharedStrings.xml><?xml version="1.0" encoding="utf-8"?>
<sst xmlns="http://schemas.openxmlformats.org/spreadsheetml/2006/main" count="932" uniqueCount="291">
  <si>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</si>
  <si>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 xml:space="preserve">DIS22a - ML Project </t>
  </si>
  <si>
    <t>Model Architecture</t>
  </si>
  <si>
    <t>Data Acquisition</t>
  </si>
  <si>
    <t>Geben Sie den Namen des Projektleiters in Zelle B3 ein. Geben Sie das Startdatum für das Projekt in Zelle E3 ein. Start des Projekts: Die Bezeichnung steht in Zelle C3.</t>
  </si>
  <si>
    <t>Data Research</t>
  </si>
  <si>
    <t>Project Kickoff</t>
  </si>
  <si>
    <t>March</t>
  </si>
  <si>
    <t>April</t>
  </si>
  <si>
    <t>May</t>
  </si>
  <si>
    <t>June</t>
  </si>
  <si>
    <t>July</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</si>
  <si>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</si>
  <si>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All Teams</t>
  </si>
  <si>
    <t>CW14</t>
  </si>
  <si>
    <t>CW15</t>
  </si>
  <si>
    <t>CW16</t>
  </si>
  <si>
    <t>CW17</t>
  </si>
  <si>
    <t>CW18</t>
  </si>
  <si>
    <t>CW19</t>
  </si>
  <si>
    <t>CW20</t>
  </si>
  <si>
    <t>CW21</t>
  </si>
  <si>
    <t>CW22</t>
  </si>
  <si>
    <t>CW23</t>
  </si>
  <si>
    <t>CW24</t>
  </si>
  <si>
    <t>CW25</t>
  </si>
  <si>
    <t>CW26</t>
  </si>
  <si>
    <t>CW27</t>
  </si>
  <si>
    <t>CW28</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</si>
  <si>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</si>
  <si>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</si>
  <si>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Team</t>
  </si>
  <si>
    <t>Work Packages</t>
  </si>
  <si>
    <t>START</t>
  </si>
  <si>
    <t>END</t>
  </si>
  <si>
    <t>TAGE</t>
  </si>
  <si>
    <t>M</t>
  </si>
  <si>
    <t>T</t>
  </si>
  <si>
    <t>W</t>
  </si>
  <si>
    <t>F</t>
  </si>
  <si>
    <t>S</t>
  </si>
  <si>
    <t>Titelblock für Beispielphase</t>
  </si>
  <si>
    <t xml:space="preserve">new construction of the teams </t>
  </si>
  <si>
    <t>tbd</t>
  </si>
  <si>
    <t>Projektmeilensteine</t>
  </si>
  <si>
    <t>Date</t>
  </si>
  <si>
    <t>Milestone</t>
  </si>
  <si>
    <t>Position</t>
  </si>
  <si>
    <t>Basisplan</t>
  </si>
  <si>
    <t>Final label data for CNN</t>
  </si>
  <si>
    <t>Code Comprehension and Transfer</t>
  </si>
  <si>
    <t>Code Adaption</t>
  </si>
  <si>
    <t>Nightlight Data</t>
  </si>
  <si>
    <t>Sentinel II</t>
  </si>
  <si>
    <t>Sentinel I</t>
  </si>
  <si>
    <t>NL + MS Model</t>
  </si>
  <si>
    <t>Final CNN results and visuals</t>
  </si>
  <si>
    <t>Project Deadline</t>
  </si>
  <si>
    <t>All teams</t>
  </si>
  <si>
    <t xml:space="preserve">DIS22a - ML Projekt </t>
  </si>
  <si>
    <t>Geben Sie den Firmennamen in Zelle B2 ein.</t>
  </si>
  <si>
    <t xml:space="preserve">Projektstart </t>
  </si>
  <si>
    <t>KW14</t>
  </si>
  <si>
    <t>KW15</t>
  </si>
  <si>
    <t>KW16</t>
  </si>
  <si>
    <t>KW17</t>
  </si>
  <si>
    <t>KW18</t>
  </si>
  <si>
    <t>KW19</t>
  </si>
  <si>
    <t>KW20</t>
  </si>
  <si>
    <t>KW21</t>
  </si>
  <si>
    <t>KW22</t>
  </si>
  <si>
    <t>Meilensteine</t>
  </si>
  <si>
    <t>FORTSCHRITT</t>
  </si>
  <si>
    <t>ENDE</t>
  </si>
  <si>
    <t xml:space="preserve">Löschen Sie diese Zeile nicht. Diese Zeile ist ausgeblendet, um eine Formel zu schützen, die zum Hervorheben des aktuellen Tags im Projektzeitplan verwendet wird. </t>
  </si>
  <si>
    <t>Data Selection</t>
  </si>
  <si>
    <t>Survey data</t>
  </si>
  <si>
    <t>Satellite images</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</si>
  <si>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</si>
  <si>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 xml:space="preserve">Data Preprocessing </t>
  </si>
  <si>
    <t xml:space="preserve">Data Transformation </t>
  </si>
  <si>
    <t>1.6.21</t>
  </si>
  <si>
    <t>Image slicing</t>
  </si>
  <si>
    <t xml:space="preserve">Train CNN </t>
  </si>
  <si>
    <t>Discover Code</t>
  </si>
  <si>
    <t>Test planning</t>
  </si>
  <si>
    <t>Interpretation</t>
  </si>
  <si>
    <t>Diese Zeile kennzeichnet das Ende des Projektplans. Geben Sie in dieser Zeile NICHTS EIN. 
Fügen Sie ÜBER dieser Zeile neue Zeilen ein, um mit der Erstellung Ihres Projektplans fortzufahren.</t>
  </si>
  <si>
    <t>Neue Zeilen ÜBER dieser einfügen</t>
  </si>
  <si>
    <t>Milestones</t>
  </si>
  <si>
    <t>Work packages</t>
  </si>
  <si>
    <t>Description</t>
  </si>
  <si>
    <t>summarize model architecture</t>
  </si>
  <si>
    <t>Create a rough overview of the model architecture descripted in the paper.</t>
  </si>
  <si>
    <t xml:space="preserve">summarize and visualize workflow </t>
  </si>
  <si>
    <t>Work through the code of the sustainlab-group africa-poverty repository, document, visualize and summarize.</t>
  </si>
  <si>
    <t>dicuss IDE</t>
  </si>
  <si>
    <t>Discuss which IDE is to be used.</t>
  </si>
  <si>
    <t>transfer repo (models and used functions)</t>
  </si>
  <si>
    <t>work through each notebook from sustainlab-group and transfer the relevant steps and functions into a new and clean repo</t>
  </si>
  <si>
    <t>discuss data storage with other teams</t>
  </si>
  <si>
    <t>Discuss where and how data is stored and how we can access it.</t>
  </si>
  <si>
    <t>create sphinx html</t>
  </si>
  <si>
    <t>create html documentation from sphinx for all used functions</t>
  </si>
  <si>
    <t>code &amp; architecture adaptation</t>
  </si>
  <si>
    <t>Adapt sustainlab-group code and architecture to our repository (adjust file path, parameters, ...). Remove LSMS data and adjust data preprocessing.</t>
  </si>
  <si>
    <t>code documentation</t>
  </si>
  <si>
    <t>Code Documentation (manually created and Sphinx)</t>
  </si>
  <si>
    <t>NL + ML Model</t>
  </si>
  <si>
    <t>quality metrics &amp; success criteria</t>
  </si>
  <si>
    <t>Define which result is "good".</t>
  </si>
  <si>
    <t>code-testing and bug fixes</t>
  </si>
  <si>
    <t>Run code and fix bugs/improve it</t>
  </si>
  <si>
    <t>train cnn (NL + MS)</t>
  </si>
  <si>
    <t>Train the ResNet-18 model on Nightlights and Multispectral (Sentinel 1+2)</t>
  </si>
  <si>
    <t>Define and use weights and biases (NL + MS)</t>
  </si>
  <si>
    <t>Implement weights and biases for automated hyperparameter optimization. (NL + ML model)</t>
  </si>
  <si>
    <t>final code documentation</t>
  </si>
  <si>
    <t>Finalize Documentation (check all scripts for documentation, finalize READ.ME)</t>
  </si>
  <si>
    <t>Further steps</t>
  </si>
  <si>
    <t>discuss deployment</t>
  </si>
  <si>
    <t>think about real-life deployment (predict specific countries  etc.)</t>
  </si>
  <si>
    <t>keep_fracture Ansatz</t>
  </si>
  <si>
    <t>deployment-step:  test model against keep_fracture model/prediction</t>
  </si>
  <si>
    <t>Download of Satellite imagery</t>
  </si>
  <si>
    <t xml:space="preserve">structure datetimes (year -&gt; YYYY-MM-DD) </t>
  </si>
  <si>
    <t>Year structure in the survey data is not managable for Sentinel, so we have to change the format of the date from YYYY to YYYY-MM-DD</t>
  </si>
  <si>
    <t>extract image of the right size(6700m x 6700, 10000m x 10000m) -&gt; nightlight data</t>
  </si>
  <si>
    <t>we export the images directly in the right shape (6.7km x 6.7km like in the paper or 10km x 10km because the most survey data is in the next 5 km of the AOI.</t>
  </si>
  <si>
    <t>median of 1-year imagery -&gt; nightlight data</t>
  </si>
  <si>
    <t>to get a cloudless image, we take the median of all the images in 1 Year (Nightlight makes 1 image a day )</t>
  </si>
  <si>
    <t>research for possible savelocations for GEOTIFF format (local/sciebo/drice/GCS) -&gt; nightlight data</t>
  </si>
  <si>
    <t>our savescript is not as good as it might be (complication through export restrictions), so we want to explore all the options</t>
  </si>
  <si>
    <t>possible could be: save batch in GEOTIFF format on drive, save them in sciebo, delete on drive, next batch -&gt; nightlight data</t>
  </si>
  <si>
    <t>complicated saveprogress, but important is a working script at first</t>
  </si>
  <si>
    <t>upscaling of low resolution band with prepared Geo-Algorithms -&gt; nightlight data</t>
  </si>
  <si>
    <t>To append the nightlight in a later step we need to upscale the nightlight to 10m/px</t>
  </si>
  <si>
    <t>normalizing of image data (0-1 Normalization, Z-Score Normalization) -&gt; nightlight data</t>
  </si>
  <si>
    <t>Normalization so we have a common scale</t>
  </si>
  <si>
    <t>changing File Format from GEOTIFF to TFRECORDS -&gt; nightlight data</t>
  </si>
  <si>
    <t>TFRECORDS is Input for CNN so we change the file format at the end</t>
  </si>
  <si>
    <t>Sentinel II Data</t>
  </si>
  <si>
    <t>extract image of the right size(6700m x 6700, 10000m x 10000m) -&gt; Sentinel II</t>
  </si>
  <si>
    <t>Opt A: only values which are not classified as cloud probabilities(7/8/9)/shadow(3)/dark area(2)/snow and ice(11)/cirrus classified(10) in SCL Band -&gt; Sentinel II</t>
  </si>
  <si>
    <t>we set all the pixels which are classified as clouds and so on to NaN</t>
  </si>
  <si>
    <t>median of 1-year imagery (Opt B: only values which are not classified as cloud probabilities(7/8/9)/shadow(3)/dark area(2)/snow and ice(11)/cirrus classified(10) in SCL Band) -&gt; Sentinel II</t>
  </si>
  <si>
    <t>we set all the pixels which are classified as clouds and so on to NaN and then take the median to get a picture without any clouds and so on</t>
  </si>
  <si>
    <t>possible could be: save batch in GEOTIFF format on drive, save them in sciebo, delete on drive, next batch -&gt; Sentinel II</t>
  </si>
  <si>
    <t>upscaling of low resolution band with prepared Geo-Algorithms -&gt; Sentinel II</t>
  </si>
  <si>
    <t>Sentinel 2 Data has some bands which are lower scaled than the RGB Bands, so we have to upscale them</t>
  </si>
  <si>
    <t xml:space="preserve">normalizing of image data (0-1 Normalization, Z-Score Normalization) -&gt; Sentinel II </t>
  </si>
  <si>
    <t>changing File Format from GEOTIFF to TFRECORDS -&gt; Sentinel II</t>
  </si>
  <si>
    <t>extract image of the right size(6700m x 6700, 10000m x 10000m) -&gt; Sentinell I</t>
  </si>
  <si>
    <t>Opt A: only values which are not classified as cloud probabilities(7/8/9)/shadow(3)/dark area(2)/snow and ice(11)/cirrus classified(10) in SCL Band -&gt; Sentinel I</t>
  </si>
  <si>
    <t>median of 1-year imagery (Opt B: only values which are not classified as cloud probabilities(7/8/9)/shadow(3)/dark area(2)/snow and ice(11)/cirrus classified(10) in SCL Band) -&gt; Sentinel I</t>
  </si>
  <si>
    <t>possible could be: save batch in GEOTIFF format on drive, save them in sciebo, delete on drive, next batch -&gt; Sentinel I</t>
  </si>
  <si>
    <t>upscaling of low resolution band with prepared Geo-Algorithms -&gt; Sentinel I</t>
  </si>
  <si>
    <t>Sentinel 1 Data has some bands which have to be upscaled to 10m/px so we can append them to our other imagecollections</t>
  </si>
  <si>
    <t>normalizing of image data (0-1 Normalization, Z-Score Normalization) -&gt; Sentinel I</t>
  </si>
  <si>
    <t>changing File Format from GEOTIFF to TFRECORDS -&gt; Sentinel I</t>
  </si>
  <si>
    <t>Inserting into CNN</t>
  </si>
  <si>
    <t>thinking about connection between survey data and image data</t>
  </si>
  <si>
    <t>We have to have a unique identifier which combines the images to the labels</t>
  </si>
  <si>
    <t>splitting into Validation, Train and Testing Data</t>
  </si>
  <si>
    <t>we need to split the data into training, testing and validation data</t>
  </si>
  <si>
    <t>Output</t>
  </si>
  <si>
    <t xml:space="preserve">Data Research </t>
  </si>
  <si>
    <t xml:space="preserve">work through all existing files and summarize content </t>
  </si>
  <si>
    <t>analyze all existing csv files and summarize content - relevant or not?</t>
  </si>
  <si>
    <t>1 relevant file to be used for further analysis</t>
  </si>
  <si>
    <t xml:space="preserve">calculations of the results </t>
  </si>
  <si>
    <t>(Stdev, AVG, Median, Skewness, Kurtosis ) of the results (wealth index) for all countries over all years</t>
  </si>
  <si>
    <t>Measures that can be used in research file</t>
  </si>
  <si>
    <t xml:space="preserve">combination of all relevant files into one large search file </t>
  </si>
  <si>
    <t xml:space="preserve">build data model in power bi for all relevant files </t>
  </si>
  <si>
    <t xml:space="preserve">census data: find relevant data </t>
  </si>
  <si>
    <t xml:space="preserve">education data for 2017? </t>
  </si>
  <si>
    <t>additional data that can be used to find correlations</t>
  </si>
  <si>
    <t>review and analysis of the dhs survey data</t>
  </si>
  <si>
    <t>filter which metrics are important for us</t>
  </si>
  <si>
    <t xml:space="preserve">find out if there are still metrics that we can use and are relevant for us </t>
  </si>
  <si>
    <t xml:space="preserve">research of csv columns </t>
  </si>
  <si>
    <t xml:space="preserve">find out the meaning of the column names </t>
  </si>
  <si>
    <t>More information about the data</t>
  </si>
  <si>
    <t>analysis of missing values / statistical anomalies</t>
  </si>
  <si>
    <t>find out where missing values are (countries etc.); which countries are normally distributed etc.</t>
  </si>
  <si>
    <t>insights about which data to use for the CNN</t>
  </si>
  <si>
    <t>data maintenance</t>
  </si>
  <si>
    <t>Clean data, get rid of incorrect / corrupt data</t>
  </si>
  <si>
    <t>Clean file that doesn't disrupt the data</t>
  </si>
  <si>
    <t>optimize graphics</t>
  </si>
  <si>
    <t>Remodel / Enhance existing graphs</t>
  </si>
  <si>
    <t>Better graphs for further semantic analysis</t>
  </si>
  <si>
    <t>find out, how the wealth index is structured</t>
  </si>
  <si>
    <t>how is the index calculated?</t>
  </si>
  <si>
    <t xml:space="preserve">good to know for the index list </t>
  </si>
  <si>
    <t>discuss about the processing of the data</t>
  </si>
  <si>
    <t xml:space="preserve">define regions and time periods </t>
  </si>
  <si>
    <t>Define meaningful regions and time periods and select the countries for further analysis</t>
  </si>
  <si>
    <t>Basis for in-depth country analysis</t>
  </si>
  <si>
    <t>find valuable (census)data within 2000-2017 for the right countries</t>
  </si>
  <si>
    <t>Finding appropriate data to be used for further enhancing of wealth index; e.g. education, income, unemployment rate etc.</t>
  </si>
  <si>
    <t>More data for further use</t>
  </si>
  <si>
    <t xml:space="preserve">find correlations between (census) data and dhs wealth index </t>
  </si>
  <si>
    <t>Compute correlations to determine which data correlates with wealth index --&gt; enrich data</t>
  </si>
  <si>
    <t>Filling in missing values with correlated measures</t>
  </si>
  <si>
    <t xml:space="preserve">country analysis </t>
  </si>
  <si>
    <t>In-Depth Analysis of appropriate Countries to help with data acquisition</t>
  </si>
  <si>
    <t>Help for data acquisition as to which satellite images to use</t>
  </si>
  <si>
    <t xml:space="preserve">create index list </t>
  </si>
  <si>
    <t>apply filter in power bi with geocoordinates, index pro cluster, maybe: lon, lat, year?</t>
  </si>
  <si>
    <t>Identification of every single cluster to make them more distinguishable</t>
  </si>
  <si>
    <t xml:space="preserve">discuss input for each model </t>
  </si>
  <si>
    <t>Match the expectations of the CNN team and provide the data that they need</t>
  </si>
  <si>
    <t>Communication about the data</t>
  </si>
  <si>
    <t>determinating label data</t>
  </si>
  <si>
    <t>Getting final Label data to be used by the CNN team and Data Acquisition team</t>
  </si>
  <si>
    <t>Label Data</t>
  </si>
  <si>
    <t xml:space="preserve">Kanban Board: </t>
  </si>
  <si>
    <t>https://github.com/DIS-ML-PROJECT/CNN_Architecture/projects/1</t>
  </si>
  <si>
    <t>Work pages</t>
  </si>
  <si>
    <t>Progress</t>
  </si>
  <si>
    <t>DAYS</t>
  </si>
  <si>
    <t>set up vm</t>
  </si>
  <si>
    <t>DONE</t>
  </si>
  <si>
    <t>27.04.2021</t>
  </si>
  <si>
    <t>22.06.21</t>
  </si>
  <si>
    <t>structure datetimes (year -&gt; YYYY-MM-DD)</t>
  </si>
  <si>
    <t>04.05.21</t>
  </si>
  <si>
    <t>06.05.21</t>
  </si>
  <si>
    <t>07.05.21</t>
  </si>
  <si>
    <t>25.05.21</t>
  </si>
  <si>
    <t>getting VIIRS</t>
  </si>
  <si>
    <t>09.05.21</t>
  </si>
  <si>
    <t>extract image of the right size(10500mx10500)</t>
  </si>
  <si>
    <t>median of 1-year imagery</t>
  </si>
  <si>
    <t>Export in GEOTIFF Format</t>
  </si>
  <si>
    <t>10.05.21</t>
  </si>
  <si>
    <t>14.05.21</t>
  </si>
  <si>
    <t>Research for possible savelocations(local/sciebo/drice/GCS)</t>
  </si>
  <si>
    <t>possible could be: save batch in GEOTIFF format on drive, save them in sciebo, delete on drive, next batch</t>
  </si>
  <si>
    <t>Preprocessing of imagery</t>
  </si>
  <si>
    <t>15.05.21</t>
  </si>
  <si>
    <t>Upscaling of low resolution band with prepared Geo-Algorithms</t>
  </si>
  <si>
    <t>17.05.21</t>
  </si>
  <si>
    <t>Normalizing of image data (0-1 Normalization, Z-Score Normalization)</t>
  </si>
  <si>
    <t>18.05.21</t>
  </si>
  <si>
    <t>21.05.21</t>
  </si>
  <si>
    <t>Changing File Format from GEOTIFF to TFRECORDS</t>
  </si>
  <si>
    <t>22.05.21</t>
  </si>
  <si>
    <t>25.02.21</t>
  </si>
  <si>
    <t>Out -&gt; Normalized Nightlight data in TFRECORDS Format</t>
  </si>
  <si>
    <t>Sentinel 2 Data</t>
  </si>
  <si>
    <t>26.05.21</t>
  </si>
  <si>
    <t>17.06.21</t>
  </si>
  <si>
    <t>getting Sentinel 2</t>
  </si>
  <si>
    <t>05.06.21</t>
  </si>
  <si>
    <t>extract image of the right size(10500m x 10500m)</t>
  </si>
  <si>
    <t>29.05.21</t>
  </si>
  <si>
    <t>30.05.21</t>
  </si>
  <si>
    <t>06.06.21</t>
  </si>
  <si>
    <t>08.06.21</t>
  </si>
  <si>
    <t>09.06.21</t>
  </si>
  <si>
    <t>12.06.21</t>
  </si>
  <si>
    <t>13.06.21</t>
  </si>
  <si>
    <t>14.06.21</t>
  </si>
  <si>
    <t>15.06.21</t>
  </si>
  <si>
    <t>Out -&gt; Normalized Sentinel 2 data in TFRECORDS Format</t>
  </si>
  <si>
    <t>Project kickoff</t>
  </si>
  <si>
    <t>Arbeitspakete</t>
  </si>
  <si>
    <t>Data Preprocess</t>
  </si>
  <si>
    <t>20.4.21</t>
  </si>
  <si>
    <t>11.05.21</t>
  </si>
  <si>
    <t>Ziel:</t>
  </si>
  <si>
    <t xml:space="preserve">Averaged and normalized input Images for every cluster location (connected by ID or something else?) and </t>
  </si>
  <si>
    <t>Download of Image Data</t>
  </si>
  <si>
    <t>Pipeline</t>
  </si>
  <si>
    <t>Image Interpolation</t>
  </si>
  <si>
    <t>30.04.21</t>
  </si>
  <si>
    <t>Sentinel 2</t>
  </si>
  <si>
    <t>Image Normalization</t>
  </si>
  <si>
    <t>01.05.21</t>
  </si>
  <si>
    <t>Data Storage</t>
  </si>
  <si>
    <t>27.04.21</t>
  </si>
  <si>
    <t>Pre-Analysis of the data size</t>
  </si>
  <si>
    <t>03.05.21</t>
  </si>
  <si>
    <t>Script for automatic saving of image data</t>
  </si>
  <si>
    <t>Preparation for inserting into CNN</t>
  </si>
  <si>
    <t>Thinking about connection between survey data and image data</t>
  </si>
  <si>
    <t>Splitting into Validation, Train and Testing Data</t>
  </si>
  <si>
    <t>05.05.21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</si>
</sst>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 numFmtId="171" formatCode="[$-409]mmmm\ d\,\ yyyy;@"/>
    <numFmt numFmtId="172" formatCode="[$-409]mmmmm;@"/>
  </numFmts>
  <fonts count="46" x14ac:knownFonts="1">
    <font>
      <sz val="11"/>
      <color theme="1"/>
      <name val="Calibri"/>
      <family val="2"/>
      <scheme val="min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1"/>
      <color rgb="FF000000"/>
      <name val="Calibri"/>
      <family val="2"/>
      <scheme val="minor"/>
    </font>
    <font>
      <sz val="11"/>
      <color rgb="FF000000"/>
      <name val="Calibri"/>
      <family val="2"/>
    </font>
    <font>
      <b/>
      <sz val="11"/>
      <name val="Calibri"/>
      <family val="2"/>
      <scheme val="minor"/>
    </font>
    <font>
      <sz val="11"/>
      <color theme="1"/>
      <name val="Calibri"/>
      <family val="2"/>
    </font>
    <font>
      <sz val="10"/>
      <color theme="1"/>
      <name val="Calibri"/>
      <family val="2"/>
      <scheme val="minor"/>
    </font>
    <font>
      <b/>
      <sz val="10"/>
      <color theme="1"/>
      <name val="Calibri"/>
      <family val="2"/>
      <scheme val="minor"/>
    </font>
    <font>
      <u/>
      <sz val="11"/>
      <color theme="10"/>
      <name val="Calibri"/>
      <family val="2"/>
      <scheme val="minor"/>
    </font>
    <font>
      <b/>
      <sz val="28"/>
      <color theme="0"/>
      <name val="Calibri"/>
      <family val="2"/>
      <scheme val="major"/>
    </font>
    <font>
      <b/>
      <sz val="20"/>
      <color theme="3" tint="0.39994506668294322"/>
      <name val="Calibri"/>
      <family val="1"/>
      <scheme val="major"/>
    </font>
    <font>
      <sz val="14"/>
      <color theme="1" tint="0.499984740745262"/>
      <name val="Calibri"/>
      <family val="2"/>
      <scheme val="major"/>
    </font>
    <font>
      <b/>
      <sz val="11"/>
      <color theme="0" tint="-0.499984740745262"/>
      <name val="Calibri"/>
      <family val="2"/>
      <scheme val="major"/>
    </font>
    <font>
      <sz val="11"/>
      <color theme="0" tint="-0.499984740745262"/>
      <name val="Calibri"/>
      <family val="2"/>
      <scheme val="minor"/>
    </font>
    <font>
      <sz val="10"/>
      <color theme="0" tint="-0.499984740745262"/>
      <name val="Calibri"/>
      <family val="2"/>
      <scheme val="minor"/>
    </font>
    <font>
      <sz val="11"/>
      <color theme="1" tint="0.499984740745262"/>
      <name val="Calibri"/>
      <family val="2"/>
      <scheme val="minor"/>
    </font>
    <font>
      <sz val="11"/>
      <color theme="1" tint="4.9989318521683403E-2"/>
      <name val="Calibri"/>
      <family val="2"/>
      <scheme val="minor"/>
    </font>
    <font>
      <b/>
      <sz val="14"/>
      <color theme="0"/>
      <name val="Calibri"/>
      <family val="2"/>
      <scheme val="major"/>
    </font>
    <font>
      <b/>
      <sz val="22"/>
      <color theme="1"/>
      <name val="Calibri"/>
      <family val="2"/>
    </font>
    <font>
      <sz val="11"/>
      <color rgb="FFD9D9D9"/>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DD7EE"/>
        <bgColor indexed="64"/>
      </patternFill>
    </fill>
    <fill>
      <patternFill patternType="solid">
        <fgColor rgb="FFFFE699"/>
        <bgColor indexed="64"/>
      </patternFill>
    </fill>
    <fill>
      <patternFill patternType="solid">
        <fgColor rgb="FFFFF2CC"/>
        <bgColor indexed="64"/>
      </patternFill>
    </fill>
    <fill>
      <patternFill patternType="solid">
        <fgColor rgb="FFC6E0B4"/>
        <bgColor indexed="64"/>
      </patternFill>
    </fill>
    <fill>
      <patternFill patternType="solid">
        <fgColor rgb="FFDDEBF7"/>
        <bgColor indexed="64"/>
      </patternFill>
    </fill>
    <fill>
      <patternFill patternType="solid">
        <fgColor rgb="FFF8CBAD"/>
        <bgColor indexed="64"/>
      </patternFill>
    </fill>
    <fill>
      <patternFill patternType="solid">
        <fgColor rgb="FFFFFFFF"/>
        <bgColor indexed="64"/>
      </patternFill>
    </fill>
    <fill>
      <patternFill patternType="solid">
        <fgColor rgb="FFE2EFDA"/>
        <bgColor indexed="64"/>
      </patternFill>
    </fill>
    <fill>
      <patternFill patternType="solid">
        <fgColor rgb="FFFCE4D6"/>
        <bgColor indexed="64"/>
      </patternFill>
    </fill>
    <fill>
      <patternFill patternType="solid">
        <fgColor theme="0" tint="-0.34998626667073579"/>
        <bgColor indexed="64"/>
      </patternFill>
    </fill>
    <fill>
      <patternFill patternType="solid">
        <fgColor theme="3"/>
        <bgColor indexed="64"/>
      </patternFill>
    </fill>
    <fill>
      <patternFill patternType="solid">
        <fgColor rgb="FFF2F2F2"/>
        <bgColor indexed="64"/>
      </patternFill>
    </fill>
    <fill>
      <patternFill patternType="solid">
        <fgColor theme="8" tint="0.79998168889431442"/>
        <bgColor indexed="64"/>
      </patternFill>
    </fill>
    <fill>
      <patternFill patternType="solid">
        <fgColor rgb="FF92D050"/>
        <bgColor indexed="64"/>
      </patternFill>
    </fill>
  </fills>
  <borders count="3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D9D9D9"/>
      </top>
      <bottom style="medium">
        <color theme="0" tint="-0.14996795556505021"/>
      </bottom>
      <diagonal/>
    </border>
    <border>
      <left/>
      <right/>
      <top style="thin">
        <color rgb="FFD9D9D9"/>
      </top>
      <bottom/>
      <diagonal/>
    </border>
    <border>
      <left/>
      <right/>
      <top style="medium">
        <color theme="0" tint="-0.14996795556505021"/>
      </top>
      <bottom style="thin">
        <color rgb="FFD9D9D9"/>
      </bottom>
      <diagonal/>
    </border>
    <border>
      <left/>
      <right/>
      <top/>
      <bottom style="medium">
        <color theme="0" tint="-0.14996795556505021"/>
      </bottom>
      <diagonal/>
    </border>
    <border>
      <left/>
      <right/>
      <top style="thin">
        <color rgb="FFD9D9D9"/>
      </top>
      <bottom style="medium">
        <color rgb="FFD9D9D9"/>
      </bottom>
      <diagonal/>
    </border>
    <border>
      <left/>
      <right/>
      <top style="medium">
        <color rgb="FFD9D9D9"/>
      </top>
      <bottom style="medium">
        <color rgb="FFD9D9D9"/>
      </bottom>
      <diagonal/>
    </border>
    <border>
      <left style="medium">
        <color rgb="FFA5A5A5"/>
      </left>
      <right/>
      <top/>
      <bottom/>
      <diagonal/>
    </border>
    <border>
      <left/>
      <right style="thin">
        <color rgb="FF969696"/>
      </right>
      <top/>
      <bottom/>
      <diagonal/>
    </border>
    <border>
      <left/>
      <right style="thick">
        <color rgb="FF969696"/>
      </right>
      <top/>
      <bottom/>
      <diagonal/>
    </border>
    <border>
      <left/>
      <right style="thin">
        <color rgb="FF969696"/>
      </right>
      <top/>
      <bottom style="thin">
        <color theme="0" tint="-0.34998626667073579"/>
      </bottom>
      <diagonal/>
    </border>
    <border>
      <left/>
      <right/>
      <top/>
      <bottom style="thin">
        <color rgb="FF969696"/>
      </bottom>
      <diagonal/>
    </border>
    <border>
      <left style="thin">
        <color theme="0" tint="-0.34998626667073579"/>
      </left>
      <right/>
      <top style="thin">
        <color theme="0" tint="-0.34998626667073579"/>
      </top>
      <bottom style="thin">
        <color rgb="FF969696"/>
      </bottom>
      <diagonal/>
    </border>
    <border>
      <left style="thin">
        <color rgb="FF969696"/>
      </left>
      <right/>
      <top/>
      <bottom style="thin">
        <color theme="0" tint="-0.34998626667073579"/>
      </bottom>
      <diagonal/>
    </border>
    <border>
      <left style="thin">
        <color theme="0" tint="-0.34998626667073579"/>
      </left>
      <right/>
      <top/>
      <bottom style="thin">
        <color rgb="FF969696"/>
      </bottom>
      <diagonal/>
    </border>
    <border>
      <left style="thin">
        <color theme="0" tint="-0.34998626667073579"/>
      </left>
      <right style="thin">
        <color rgb="FF969696"/>
      </right>
      <top/>
      <bottom style="thin">
        <color rgb="FF969696"/>
      </bottom>
      <diagonal/>
    </border>
    <border>
      <left style="thin">
        <color theme="0" tint="-0.34998626667073579"/>
      </left>
      <right/>
      <top style="thin">
        <color rgb="FF969696"/>
      </top>
      <bottom style="thin">
        <color rgb="FF969696"/>
      </bottom>
      <diagonal/>
    </border>
    <border>
      <left style="thin">
        <color theme="0" tint="-0.14993743705557422"/>
      </left>
      <right/>
      <top style="medium">
        <color theme="0" tint="-0.14996795556505021"/>
      </top>
      <bottom style="medium">
        <color theme="0" tint="-0.14996795556505021"/>
      </bottom>
      <diagonal/>
    </border>
  </borders>
  <cellStyleXfs count="57">
    <xf numFmtId="0" fontId="0" fillId="0" borderId="0"/>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11" applyNumberFormat="0" applyAlignment="0" applyProtection="0"/>
    <xf numFmtId="0" fontId="21" fillId="13" borderId="12" applyNumberFormat="0" applyAlignment="0" applyProtection="0"/>
    <xf numFmtId="0" fontId="22" fillId="13" borderId="11" applyNumberFormat="0" applyAlignment="0" applyProtection="0"/>
    <xf numFmtId="0" fontId="23" fillId="0" borderId="13" applyNumberFormat="0" applyFill="0" applyAlignment="0" applyProtection="0"/>
    <xf numFmtId="0" fontId="24" fillId="14" borderId="14" applyNumberFormat="0" applyAlignment="0" applyProtection="0"/>
    <xf numFmtId="0" fontId="25" fillId="0" borderId="0" applyNumberFormat="0" applyFill="0" applyBorder="0" applyAlignment="0" applyProtection="0"/>
    <xf numFmtId="0" fontId="7" fillId="15" borderId="15" applyNumberFormat="0" applyFont="0" applyAlignment="0" applyProtection="0"/>
    <xf numFmtId="0" fontId="26" fillId="0" borderId="0" applyNumberFormat="0" applyFill="0" applyBorder="0" applyAlignment="0" applyProtection="0"/>
    <xf numFmtId="0" fontId="4" fillId="0" borderId="16" applyNumberFormat="0" applyFill="0" applyAlignment="0" applyProtection="0"/>
    <xf numFmtId="0" fontId="1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34" fillId="0" borderId="0" applyNumberFormat="0" applyFill="0" applyBorder="0" applyAlignment="0" applyProtection="0"/>
    <xf numFmtId="0" fontId="41" fillId="0" borderId="0">
      <alignment vertical="center" wrapText="1"/>
    </xf>
    <xf numFmtId="0" fontId="36" fillId="0" borderId="0" applyNumberFormat="0" applyFill="0" applyBorder="0" applyAlignment="0" applyProtection="0"/>
    <xf numFmtId="0" fontId="35" fillId="50" borderId="0" applyNumberFormat="0" applyBorder="0" applyAlignment="0" applyProtection="0"/>
  </cellStyleXfs>
  <cellXfs count="21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8" borderId="1" xfId="0" applyFont="1" applyFill="1" applyBorder="1" applyAlignment="1">
      <alignment horizontal="left" vertical="center" indent="1"/>
    </xf>
    <xf numFmtId="0" fontId="5"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3" fillId="0" borderId="2" xfId="0" applyFont="1" applyBorder="1" applyAlignment="1">
      <alignment horizontal="center" vertical="center"/>
    </xf>
    <xf numFmtId="0" fontId="4" fillId="5" borderId="2" xfId="0" applyFont="1" applyFill="1" applyBorder="1" applyAlignment="1">
      <alignment horizontal="left" vertical="center" indent="1"/>
    </xf>
    <xf numFmtId="9" fontId="3" fillId="5" borderId="2" xfId="1" applyFont="1" applyFill="1" applyBorder="1" applyAlignment="1">
      <alignment horizontal="center" vertical="center"/>
    </xf>
    <xf numFmtId="9" fontId="3" fillId="3" borderId="2" xfId="1" applyFont="1" applyFill="1" applyBorder="1" applyAlignment="1">
      <alignment horizontal="center" vertical="center"/>
    </xf>
    <xf numFmtId="9" fontId="3" fillId="6" borderId="2" xfId="1" applyFont="1" applyFill="1" applyBorder="1" applyAlignment="1">
      <alignment horizontal="center" vertical="center"/>
    </xf>
    <xf numFmtId="0" fontId="6" fillId="2" borderId="2" xfId="0" applyFont="1" applyFill="1" applyBorder="1" applyAlignment="1">
      <alignment horizontal="left" vertical="center" indent="1"/>
    </xf>
    <xf numFmtId="9" fontId="3" fillId="2" borderId="2" xfId="1"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11" fillId="0" borderId="0" xfId="4" applyAlignment="1">
      <alignment horizontal="left"/>
    </xf>
    <xf numFmtId="0" fontId="8" fillId="0" borderId="0" xfId="5"/>
    <xf numFmtId="0" fontId="8" fillId="0" borderId="0" xfId="6">
      <alignment vertical="top"/>
    </xf>
    <xf numFmtId="0" fontId="7" fillId="3" borderId="2" xfId="11" applyFill="1">
      <alignment horizontal="left" vertical="center" indent="2"/>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7" fillId="3" borderId="2" xfId="9" applyNumberFormat="1" applyFill="1">
      <alignment horizontal="center" vertical="center"/>
    </xf>
    <xf numFmtId="167" fontId="7" fillId="6" borderId="2" xfId="9" applyNumberFormat="1" applyFill="1">
      <alignment horizontal="center" vertical="center"/>
    </xf>
    <xf numFmtId="167" fontId="2" fillId="2" borderId="2" xfId="0" applyNumberFormat="1" applyFont="1" applyFill="1" applyBorder="1" applyAlignment="1">
      <alignment horizontal="left" vertical="center"/>
    </xf>
    <xf numFmtId="167" fontId="3" fillId="2" borderId="2" xfId="0" applyNumberFormat="1" applyFont="1" applyFill="1" applyBorder="1" applyAlignment="1">
      <alignment horizontal="center" vertical="center"/>
    </xf>
    <xf numFmtId="0" fontId="7" fillId="0" borderId="7" xfId="7" applyBorder="1">
      <alignment horizontal="right" indent="1"/>
    </xf>
    <xf numFmtId="168" fontId="9" fillId="4" borderId="6" xfId="0" applyNumberFormat="1" applyFont="1" applyFill="1" applyBorder="1" applyAlignment="1">
      <alignment horizontal="center" vertical="center"/>
    </xf>
    <xf numFmtId="168" fontId="9" fillId="4" borderId="0" xfId="0" applyNumberFormat="1" applyFont="1" applyFill="1" applyAlignment="1">
      <alignment horizontal="center" vertical="center"/>
    </xf>
    <xf numFmtId="168" fontId="9" fillId="4" borderId="7" xfId="0" applyNumberFormat="1" applyFont="1" applyFill="1" applyBorder="1" applyAlignment="1">
      <alignment horizontal="center" vertical="center"/>
    </xf>
    <xf numFmtId="0" fontId="7" fillId="3" borderId="2" xfId="11" applyFill="1" applyAlignment="1">
      <alignment horizontal="left" vertical="center" wrapText="1" indent="2"/>
    </xf>
    <xf numFmtId="0" fontId="0" fillId="6" borderId="2" xfId="11" applyFont="1" applyFill="1" applyAlignment="1">
      <alignment horizontal="left" vertical="center" wrapText="1" indent="2"/>
    </xf>
    <xf numFmtId="0" fontId="4" fillId="40" borderId="2" xfId="0" applyFont="1" applyFill="1" applyBorder="1" applyAlignment="1">
      <alignment horizontal="left" vertical="center" indent="1"/>
    </xf>
    <xf numFmtId="9" fontId="3" fillId="40" borderId="2" xfId="1" applyFont="1" applyFill="1" applyBorder="1" applyAlignment="1">
      <alignment horizontal="center" vertical="center"/>
    </xf>
    <xf numFmtId="167" fontId="0" fillId="40" borderId="2" xfId="0" applyNumberFormat="1" applyFill="1" applyBorder="1" applyAlignment="1">
      <alignment horizontal="center" vertical="center"/>
    </xf>
    <xf numFmtId="167" fontId="3" fillId="40" borderId="2" xfId="0" applyNumberFormat="1" applyFont="1" applyFill="1" applyBorder="1" applyAlignment="1">
      <alignment horizontal="center" vertical="center"/>
    </xf>
    <xf numFmtId="0" fontId="4" fillId="41" borderId="2" xfId="0" applyFont="1" applyFill="1" applyBorder="1" applyAlignment="1">
      <alignment horizontal="left" vertical="center" indent="1"/>
    </xf>
    <xf numFmtId="9" fontId="3" fillId="41" borderId="2" xfId="1" applyFont="1" applyFill="1" applyBorder="1" applyAlignment="1">
      <alignment horizontal="center" vertical="center"/>
    </xf>
    <xf numFmtId="167" fontId="0" fillId="41" borderId="2" xfId="0" applyNumberFormat="1" applyFill="1" applyBorder="1" applyAlignment="1">
      <alignment horizontal="center" vertical="center"/>
    </xf>
    <xf numFmtId="167" fontId="3" fillId="41" borderId="2" xfId="0" applyNumberFormat="1" applyFont="1" applyFill="1" applyBorder="1" applyAlignment="1">
      <alignment horizontal="center" vertical="center"/>
    </xf>
    <xf numFmtId="9" fontId="3" fillId="42" borderId="2" xfId="1" applyFont="1" applyFill="1" applyBorder="1" applyAlignment="1">
      <alignment horizontal="center" vertical="center"/>
    </xf>
    <xf numFmtId="0" fontId="0" fillId="42" borderId="2" xfId="0" applyFill="1" applyBorder="1" applyAlignment="1">
      <alignment horizontal="left" vertical="center" indent="1"/>
    </xf>
    <xf numFmtId="167" fontId="7" fillId="42" borderId="2" xfId="9" applyNumberFormat="1" applyFill="1">
      <alignment horizontal="center" vertical="center"/>
    </xf>
    <xf numFmtId="167" fontId="7" fillId="43" borderId="2" xfId="9" applyNumberFormat="1" applyFill="1">
      <alignment horizontal="center" vertical="center"/>
    </xf>
    <xf numFmtId="0" fontId="4" fillId="43" borderId="2" xfId="0" applyFont="1" applyFill="1" applyBorder="1" applyAlignment="1">
      <alignment horizontal="left" vertical="center" indent="1"/>
    </xf>
    <xf numFmtId="9" fontId="3" fillId="43" borderId="2" xfId="1" applyFont="1" applyFill="1" applyBorder="1" applyAlignment="1">
      <alignment horizontal="center" vertical="center"/>
    </xf>
    <xf numFmtId="167" fontId="3" fillId="43" borderId="2" xfId="0" applyNumberFormat="1" applyFont="1" applyFill="1" applyBorder="1" applyAlignment="1">
      <alignment horizontal="center" vertical="center"/>
    </xf>
    <xf numFmtId="0" fontId="0" fillId="44" borderId="2" xfId="11" applyFont="1" applyFill="1" applyAlignment="1">
      <alignment horizontal="left" vertical="center" wrapText="1" indent="2"/>
    </xf>
    <xf numFmtId="9" fontId="3" fillId="44" borderId="2" xfId="1" applyFont="1" applyFill="1" applyBorder="1" applyAlignment="1">
      <alignment horizontal="center" vertical="center"/>
    </xf>
    <xf numFmtId="167" fontId="7" fillId="44" borderId="2" xfId="9" applyNumberFormat="1" applyFill="1">
      <alignment horizontal="center" vertical="center"/>
    </xf>
    <xf numFmtId="0" fontId="0" fillId="45" borderId="9" xfId="0" applyFill="1" applyBorder="1" applyAlignment="1">
      <alignment vertical="center"/>
    </xf>
    <xf numFmtId="0" fontId="0" fillId="40" borderId="2" xfId="0" applyFill="1" applyBorder="1" applyAlignment="1">
      <alignment horizontal="center" vertical="center" indent="1"/>
    </xf>
    <xf numFmtId="0" fontId="0" fillId="0" borderId="7" xfId="7" applyFont="1" applyBorder="1">
      <alignment horizontal="right" indent="1"/>
    </xf>
    <xf numFmtId="9" fontId="3" fillId="0" borderId="2" xfId="1" applyFont="1" applyFill="1" applyBorder="1" applyAlignment="1">
      <alignment horizontal="center" vertical="center"/>
    </xf>
    <xf numFmtId="167" fontId="0" fillId="0" borderId="2" xfId="0" applyNumberFormat="1" applyBorder="1" applyAlignment="1">
      <alignment horizontal="center" vertical="center"/>
    </xf>
    <xf numFmtId="167" fontId="3" fillId="0" borderId="2" xfId="0" applyNumberFormat="1" applyFont="1" applyBorder="1" applyAlignment="1">
      <alignment horizontal="center" vertical="center"/>
    </xf>
    <xf numFmtId="0" fontId="0" fillId="46" borderId="9" xfId="0" applyFill="1" applyBorder="1" applyAlignment="1">
      <alignment vertical="center"/>
    </xf>
    <xf numFmtId="0" fontId="4" fillId="0" borderId="17" xfId="0" applyFont="1" applyBorder="1" applyAlignment="1">
      <alignment horizontal="left" vertical="center" indent="1"/>
    </xf>
    <xf numFmtId="9" fontId="3" fillId="0" borderId="17" xfId="1" applyFont="1" applyFill="1" applyBorder="1" applyAlignment="1">
      <alignment horizontal="center" vertical="center"/>
    </xf>
    <xf numFmtId="167" fontId="0" fillId="0" borderId="17" xfId="0" applyNumberFormat="1" applyBorder="1" applyAlignment="1">
      <alignment horizontal="center" vertical="center"/>
    </xf>
    <xf numFmtId="167" fontId="3" fillId="0" borderId="17" xfId="0" applyNumberFormat="1" applyFont="1" applyBorder="1" applyAlignment="1">
      <alignment horizontal="center" vertical="center"/>
    </xf>
    <xf numFmtId="0" fontId="0" fillId="0" borderId="18" xfId="0" applyBorder="1"/>
    <xf numFmtId="0" fontId="0" fillId="0" borderId="2" xfId="11" applyFont="1" applyFill="1" applyAlignment="1">
      <alignment horizontal="left" vertical="center" wrapText="1" indent="2"/>
    </xf>
    <xf numFmtId="167" fontId="0" fillId="0" borderId="2" xfId="9" applyNumberFormat="1" applyFont="1" applyFill="1">
      <alignment horizontal="center" vertical="center"/>
    </xf>
    <xf numFmtId="0" fontId="4" fillId="0" borderId="2" xfId="11" applyFont="1" applyFill="1" applyAlignment="1">
      <alignment horizontal="left" vertical="center" wrapText="1" indent="2"/>
    </xf>
    <xf numFmtId="0" fontId="0" fillId="0" borderId="19" xfId="11" applyFont="1" applyFill="1" applyBorder="1" applyAlignment="1">
      <alignment horizontal="left" vertical="center" wrapText="1" indent="2"/>
    </xf>
    <xf numFmtId="9" fontId="3" fillId="0" borderId="19" xfId="1" applyFont="1" applyFill="1" applyBorder="1" applyAlignment="1">
      <alignment horizontal="center" vertical="center"/>
    </xf>
    <xf numFmtId="167" fontId="0" fillId="0" borderId="19" xfId="9" applyNumberFormat="1" applyFont="1" applyFill="1" applyBorder="1">
      <alignment horizontal="center" vertical="center"/>
    </xf>
    <xf numFmtId="0" fontId="3" fillId="0" borderId="19" xfId="0" applyFont="1" applyBorder="1" applyAlignment="1">
      <alignment horizontal="center" vertical="center"/>
    </xf>
    <xf numFmtId="0" fontId="6" fillId="2" borderId="20" xfId="0" applyFont="1" applyFill="1" applyBorder="1" applyAlignment="1">
      <alignment horizontal="left" vertical="center" indent="1"/>
    </xf>
    <xf numFmtId="9" fontId="3" fillId="2" borderId="20" xfId="1" applyFont="1" applyFill="1" applyBorder="1" applyAlignment="1">
      <alignment horizontal="center" vertical="center"/>
    </xf>
    <xf numFmtId="167" fontId="2" fillId="2" borderId="20" xfId="0" applyNumberFormat="1" applyFont="1" applyFill="1" applyBorder="1" applyAlignment="1">
      <alignment horizontal="left" vertical="center"/>
    </xf>
    <xf numFmtId="167" fontId="3" fillId="2" borderId="20" xfId="0" applyNumberFormat="1" applyFont="1" applyFill="1" applyBorder="1" applyAlignment="1">
      <alignment horizontal="center" vertical="center"/>
    </xf>
    <xf numFmtId="0" fontId="3" fillId="2" borderId="20" xfId="0" applyFont="1" applyFill="1" applyBorder="1" applyAlignment="1">
      <alignment horizontal="center" vertical="center"/>
    </xf>
    <xf numFmtId="0" fontId="29" fillId="0" borderId="0" xfId="0" applyFont="1" applyAlignment="1">
      <alignment wrapText="1"/>
    </xf>
    <xf numFmtId="0" fontId="0" fillId="0" borderId="20" xfId="11" applyFont="1" applyFill="1" applyBorder="1" applyAlignment="1">
      <alignment horizontal="left" vertical="center" wrapText="1" indent="2"/>
    </xf>
    <xf numFmtId="167" fontId="4" fillId="0" borderId="17" xfId="0" applyNumberFormat="1" applyFont="1" applyBorder="1" applyAlignment="1">
      <alignment horizontal="center" vertical="center"/>
    </xf>
    <xf numFmtId="167" fontId="30" fillId="0" borderId="17" xfId="0" applyNumberFormat="1" applyFont="1" applyBorder="1" applyAlignment="1">
      <alignment horizontal="center" vertical="center"/>
    </xf>
    <xf numFmtId="167" fontId="4" fillId="0" borderId="2" xfId="9" applyNumberFormat="1" applyFont="1" applyFill="1">
      <alignment horizontal="center" vertical="center"/>
    </xf>
    <xf numFmtId="167" fontId="4" fillId="0" borderId="2" xfId="0" applyNumberFormat="1" applyFont="1" applyBorder="1" applyAlignment="1">
      <alignment horizontal="center" vertical="center"/>
    </xf>
    <xf numFmtId="167" fontId="30" fillId="0" borderId="2" xfId="0" applyNumberFormat="1" applyFont="1" applyBorder="1" applyAlignment="1">
      <alignment horizontal="center" vertical="center"/>
    </xf>
    <xf numFmtId="0" fontId="8" fillId="0" borderId="0" xfId="6" applyAlignment="1">
      <alignment horizontal="right" vertical="center"/>
    </xf>
    <xf numFmtId="0" fontId="0" fillId="0" borderId="0" xfId="0" applyAlignment="1">
      <alignment horizontal="center" vertical="center"/>
    </xf>
    <xf numFmtId="0" fontId="32" fillId="0" borderId="2" xfId="11" applyFont="1" applyFill="1" applyAlignment="1">
      <alignment horizontal="left" vertical="center" wrapText="1" indent="2"/>
    </xf>
    <xf numFmtId="0" fontId="33" fillId="0" borderId="2" xfId="11" applyFont="1" applyFill="1" applyAlignment="1">
      <alignment horizontal="left" vertical="center" wrapText="1" indent="2"/>
    </xf>
    <xf numFmtId="0" fontId="32" fillId="0" borderId="20" xfId="11" applyFont="1" applyFill="1" applyBorder="1" applyAlignment="1">
      <alignment horizontal="left" vertical="center" wrapText="1" indent="2"/>
    </xf>
    <xf numFmtId="0" fontId="32" fillId="0" borderId="20" xfId="11" applyFont="1" applyFill="1" applyBorder="1" applyAlignment="1">
      <alignment horizontal="left" vertical="top" wrapText="1" indent="2"/>
    </xf>
    <xf numFmtId="167" fontId="7" fillId="0" borderId="2" xfId="9" applyNumberFormat="1" applyFill="1">
      <alignment horizontal="center" vertical="center"/>
    </xf>
    <xf numFmtId="167" fontId="0" fillId="0" borderId="0" xfId="9" applyNumberFormat="1" applyFont="1" applyFill="1" applyBorder="1">
      <alignment horizontal="center" vertical="center"/>
    </xf>
    <xf numFmtId="167" fontId="0" fillId="0" borderId="0" xfId="0" applyNumberFormat="1" applyAlignment="1">
      <alignment horizontal="center" vertical="center"/>
    </xf>
    <xf numFmtId="167" fontId="3" fillId="0" borderId="0" xfId="0" applyNumberFormat="1" applyFont="1" applyAlignment="1">
      <alignment horizontal="center" vertical="center"/>
    </xf>
    <xf numFmtId="167" fontId="4" fillId="0" borderId="0" xfId="0" applyNumberFormat="1" applyFont="1" applyAlignment="1">
      <alignment horizontal="center" vertical="center"/>
    </xf>
    <xf numFmtId="167" fontId="30" fillId="0" borderId="0" xfId="0" applyNumberFormat="1" applyFont="1" applyAlignment="1">
      <alignment horizontal="center" vertical="center"/>
    </xf>
    <xf numFmtId="0" fontId="13" fillId="0" borderId="0" xfId="53" applyFont="1" applyAlignment="1" applyProtection="1">
      <alignment vertical="top"/>
    </xf>
    <xf numFmtId="0" fontId="28" fillId="0" borderId="0" xfId="53" applyFont="1" applyAlignment="1">
      <alignment wrapText="1"/>
    </xf>
    <xf numFmtId="0" fontId="0" fillId="0" borderId="0" xfId="11" applyFont="1" applyFill="1" applyBorder="1" applyAlignment="1">
      <alignment horizontal="left" vertical="center" wrapText="1" indent="2"/>
    </xf>
    <xf numFmtId="0" fontId="0" fillId="0" borderId="21" xfId="11" applyFont="1" applyFill="1" applyBorder="1" applyAlignment="1">
      <alignment horizontal="left" vertical="center" wrapText="1" indent="2"/>
    </xf>
    <xf numFmtId="0" fontId="14" fillId="0" borderId="0" xfId="2" applyAlignment="1">
      <alignment horizontal="left" vertical="center" wrapText="1"/>
    </xf>
    <xf numFmtId="0" fontId="28" fillId="47" borderId="0" xfId="2" applyFont="1" applyFill="1" applyAlignment="1">
      <alignment horizontal="left" vertical="center" wrapText="1"/>
    </xf>
    <xf numFmtId="0" fontId="28" fillId="48" borderId="0" xfId="2" applyFont="1" applyFill="1" applyAlignment="1">
      <alignment horizontal="left" vertical="center"/>
    </xf>
    <xf numFmtId="0" fontId="28" fillId="0" borderId="0" xfId="2" applyFont="1" applyAlignment="1">
      <alignment horizontal="left" vertical="center" wrapText="1"/>
    </xf>
    <xf numFmtId="0" fontId="14" fillId="0" borderId="0" xfId="2" applyAlignment="1">
      <alignment horizontal="left" vertical="center"/>
    </xf>
    <xf numFmtId="0" fontId="0" fillId="0" borderId="2" xfId="11" applyFont="1" applyFill="1" applyAlignment="1">
      <alignment horizontal="left" vertical="center" wrapText="1"/>
    </xf>
    <xf numFmtId="0" fontId="5" fillId="8" borderId="1" xfId="0" applyFont="1" applyFill="1" applyBorder="1" applyAlignment="1">
      <alignment horizontal="left" vertical="center"/>
    </xf>
    <xf numFmtId="168" fontId="9" fillId="0" borderId="0" xfId="0" applyNumberFormat="1" applyFont="1" applyAlignment="1">
      <alignment horizontal="center" vertical="center"/>
    </xf>
    <xf numFmtId="0" fontId="10" fillId="0" borderId="0" xfId="0" applyFont="1" applyAlignment="1">
      <alignment horizontal="center" vertical="center" shrinkToFit="1"/>
    </xf>
    <xf numFmtId="0" fontId="4" fillId="0" borderId="0" xfId="0" applyFont="1"/>
    <xf numFmtId="0" fontId="4" fillId="0" borderId="23" xfId="0" applyFont="1" applyBorder="1"/>
    <xf numFmtId="0" fontId="0" fillId="0" borderId="23" xfId="0" applyBorder="1"/>
    <xf numFmtId="0" fontId="28" fillId="0" borderId="23" xfId="53" applyFont="1" applyBorder="1" applyAlignment="1" applyProtection="1">
      <alignment wrapText="1"/>
    </xf>
    <xf numFmtId="0" fontId="31" fillId="0" borderId="23" xfId="0" applyFont="1" applyBorder="1" applyAlignment="1">
      <alignment wrapText="1"/>
    </xf>
    <xf numFmtId="0" fontId="41" fillId="0" borderId="0" xfId="54">
      <alignment vertical="center" wrapText="1"/>
    </xf>
    <xf numFmtId="0" fontId="41" fillId="0" borderId="0" xfId="54" applyAlignment="1">
      <alignment horizontal="center" vertical="center"/>
    </xf>
    <xf numFmtId="0" fontId="41" fillId="0" borderId="0" xfId="54" applyAlignment="1">
      <alignment horizontal="left" vertical="center" indent="1"/>
    </xf>
    <xf numFmtId="0" fontId="41" fillId="0" borderId="0" xfId="54" applyAlignment="1">
      <alignment horizontal="right" vertical="center" indent="1"/>
    </xf>
    <xf numFmtId="0" fontId="40" fillId="0" borderId="0" xfId="54" applyFont="1" applyAlignment="1">
      <alignment vertical="top" wrapText="1"/>
    </xf>
    <xf numFmtId="0" fontId="41" fillId="0" borderId="0" xfId="54" applyAlignment="1">
      <alignment horizontal="center"/>
    </xf>
    <xf numFmtId="0" fontId="37" fillId="0" borderId="0" xfId="54" applyFont="1" applyAlignment="1">
      <alignment horizontal="left" vertical="center" wrapText="1"/>
    </xf>
    <xf numFmtId="0" fontId="41" fillId="0" borderId="0" xfId="54" applyAlignment="1">
      <alignment vertical="center"/>
    </xf>
    <xf numFmtId="0" fontId="36" fillId="0" borderId="0" xfId="55" applyNumberFormat="1" applyFill="1" applyBorder="1" applyAlignment="1">
      <alignment vertical="center"/>
    </xf>
    <xf numFmtId="0" fontId="35" fillId="0" borderId="0" xfId="56" applyFill="1" applyBorder="1" applyAlignment="1">
      <alignment vertical="center"/>
    </xf>
    <xf numFmtId="170" fontId="42" fillId="2" borderId="2" xfId="9" applyFont="1" applyFill="1">
      <alignment horizontal="center" vertical="center"/>
    </xf>
    <xf numFmtId="0" fontId="42" fillId="2" borderId="2" xfId="10" applyFont="1" applyFill="1">
      <alignment horizontal="center" vertical="center"/>
    </xf>
    <xf numFmtId="0" fontId="42" fillId="2" borderId="2" xfId="11" applyFont="1" applyFill="1">
      <alignment horizontal="left" vertical="center" indent="2"/>
    </xf>
    <xf numFmtId="0" fontId="41" fillId="2" borderId="2" xfId="10" applyFont="1" applyFill="1">
      <alignment horizontal="center" vertical="center"/>
    </xf>
    <xf numFmtId="0" fontId="43" fillId="49" borderId="0" xfId="54" applyFont="1" applyFill="1" applyAlignment="1">
      <alignment horizontal="left" vertical="center" indent="2"/>
    </xf>
    <xf numFmtId="0" fontId="43" fillId="49" borderId="0" xfId="54" applyFont="1" applyFill="1" applyAlignment="1">
      <alignment horizontal="left" vertical="center" indent="1"/>
    </xf>
    <xf numFmtId="0" fontId="43" fillId="49" borderId="0" xfId="54" applyFont="1" applyFill="1" applyAlignment="1">
      <alignment horizontal="left" vertical="center"/>
    </xf>
    <xf numFmtId="0" fontId="43" fillId="49" borderId="0" xfId="54" applyFont="1" applyFill="1" applyAlignment="1">
      <alignment horizontal="center" vertical="center"/>
    </xf>
    <xf numFmtId="0" fontId="42" fillId="4" borderId="2" xfId="11" applyFont="1" applyFill="1">
      <alignment horizontal="left" vertical="center" indent="2"/>
    </xf>
    <xf numFmtId="0" fontId="42" fillId="4" borderId="2" xfId="10" applyFont="1" applyFill="1">
      <alignment horizontal="center" vertical="center"/>
    </xf>
    <xf numFmtId="0" fontId="41" fillId="4" borderId="2" xfId="10" applyFont="1" applyFill="1">
      <alignment horizontal="center" vertical="center"/>
    </xf>
    <xf numFmtId="0" fontId="44" fillId="0" borderId="0" xfId="56" applyNumberFormat="1" applyFont="1" applyFill="1" applyBorder="1" applyAlignment="1">
      <alignment vertical="center"/>
    </xf>
    <xf numFmtId="170" fontId="42" fillId="48" borderId="2" xfId="9" applyFont="1" applyFill="1">
      <alignment horizontal="center" vertical="center"/>
    </xf>
    <xf numFmtId="0" fontId="42" fillId="48" borderId="2" xfId="11" applyFont="1" applyFill="1">
      <alignment horizontal="left" vertical="center" indent="2"/>
    </xf>
    <xf numFmtId="0" fontId="42" fillId="48" borderId="2" xfId="10" applyFont="1" applyFill="1">
      <alignment horizontal="center" vertical="center"/>
    </xf>
    <xf numFmtId="0" fontId="41" fillId="48" borderId="2" xfId="10" applyFont="1" applyFill="1">
      <alignment horizontal="center" vertical="center"/>
    </xf>
    <xf numFmtId="0" fontId="3" fillId="0" borderId="0" xfId="0" applyFont="1" applyAlignment="1">
      <alignment horizontal="center" vertical="center"/>
    </xf>
    <xf numFmtId="0" fontId="4" fillId="0" borderId="24" xfId="0" applyFont="1" applyBorder="1"/>
    <xf numFmtId="0" fontId="0" fillId="0" borderId="24" xfId="0" applyBorder="1"/>
    <xf numFmtId="0" fontId="4" fillId="0" borderId="25" xfId="0" applyFont="1" applyBorder="1"/>
    <xf numFmtId="0" fontId="0" fillId="0" borderId="25" xfId="0" applyBorder="1"/>
    <xf numFmtId="167" fontId="0" fillId="0" borderId="20" xfId="0" applyNumberFormat="1" applyBorder="1" applyAlignment="1">
      <alignment horizontal="center" vertical="center"/>
    </xf>
    <xf numFmtId="0" fontId="28" fillId="0" borderId="2" xfId="2" applyFont="1" applyBorder="1" applyAlignment="1">
      <alignment horizontal="left" vertical="center"/>
    </xf>
    <xf numFmtId="167" fontId="0" fillId="0" borderId="17" xfId="9" applyNumberFormat="1" applyFont="1" applyFill="1" applyBorder="1">
      <alignment horizontal="center" vertical="center"/>
    </xf>
    <xf numFmtId="0" fontId="7" fillId="0" borderId="2" xfId="2" applyFont="1" applyBorder="1" applyAlignment="1">
      <alignment horizontal="left" vertical="center"/>
    </xf>
    <xf numFmtId="0" fontId="29" fillId="0" borderId="2" xfId="0" applyFont="1" applyBorder="1" applyAlignment="1">
      <alignment horizontal="left" vertical="center" wrapText="1" indent="2"/>
    </xf>
    <xf numFmtId="167" fontId="0" fillId="0" borderId="20" xfId="9" applyNumberFormat="1" applyFont="1" applyFill="1" applyBorder="1">
      <alignment horizontal="center" vertical="center"/>
    </xf>
    <xf numFmtId="167" fontId="3" fillId="0" borderId="20" xfId="0" applyNumberFormat="1" applyFont="1" applyBorder="1" applyAlignment="1">
      <alignment horizontal="center" vertical="center"/>
    </xf>
    <xf numFmtId="0" fontId="0" fillId="0" borderId="2" xfId="2" applyFont="1" applyBorder="1" applyAlignment="1">
      <alignment horizontal="left" vertical="center"/>
    </xf>
    <xf numFmtId="170" fontId="45" fillId="4" borderId="2" xfId="9" applyFont="1" applyFill="1">
      <alignment horizontal="center" vertical="center"/>
    </xf>
    <xf numFmtId="172" fontId="10" fillId="7" borderId="8" xfId="0" applyNumberFormat="1" applyFont="1" applyFill="1" applyBorder="1" applyAlignment="1">
      <alignment horizontal="center" vertical="center" shrinkToFit="1"/>
    </xf>
    <xf numFmtId="0" fontId="8" fillId="0" borderId="0" xfId="6" applyAlignment="1">
      <alignment horizontal="right" vertical="top"/>
    </xf>
    <xf numFmtId="0" fontId="3" fillId="0" borderId="2" xfId="0" applyFont="1" applyBorder="1" applyAlignment="1">
      <alignment horizontal="right" vertical="center"/>
    </xf>
    <xf numFmtId="0" fontId="0" fillId="0" borderId="0" xfId="0" applyAlignment="1">
      <alignment horizontal="right"/>
    </xf>
    <xf numFmtId="0" fontId="0" fillId="52" borderId="2" xfId="11" applyFont="1" applyFill="1" applyAlignment="1">
      <alignment horizontal="left" vertical="center" wrapText="1" indent="2"/>
    </xf>
    <xf numFmtId="167" fontId="0" fillId="52" borderId="2" xfId="9" applyNumberFormat="1" applyFont="1" applyFill="1">
      <alignment horizontal="center" vertical="center"/>
    </xf>
    <xf numFmtId="167" fontId="3" fillId="52" borderId="2" xfId="0" applyNumberFormat="1" applyFont="1" applyFill="1" applyBorder="1" applyAlignment="1">
      <alignment horizontal="center" vertical="center"/>
    </xf>
    <xf numFmtId="167" fontId="0" fillId="52" borderId="2" xfId="0" applyNumberFormat="1" applyFill="1" applyBorder="1" applyAlignment="1">
      <alignment horizontal="center" vertical="center"/>
    </xf>
    <xf numFmtId="0" fontId="28" fillId="52" borderId="0" xfId="2" applyFont="1" applyFill="1" applyAlignment="1">
      <alignment horizontal="left" vertical="center" wrapText="1"/>
    </xf>
    <xf numFmtId="0" fontId="0" fillId="0" borderId="33" xfId="0" applyBorder="1" applyAlignment="1">
      <alignment vertical="center"/>
    </xf>
    <xf numFmtId="0" fontId="0" fillId="48" borderId="2" xfId="11" applyFont="1" applyFill="1" applyAlignment="1">
      <alignment horizontal="left" vertical="center" wrapText="1"/>
    </xf>
    <xf numFmtId="167" fontId="0" fillId="48" borderId="17" xfId="0" applyNumberFormat="1" applyFill="1" applyBorder="1" applyAlignment="1">
      <alignment horizontal="center" vertical="center"/>
    </xf>
    <xf numFmtId="167" fontId="3" fillId="48" borderId="17" xfId="0" applyNumberFormat="1" applyFont="1" applyFill="1" applyBorder="1" applyAlignment="1">
      <alignment horizontal="center" vertical="center"/>
    </xf>
    <xf numFmtId="167" fontId="0" fillId="48" borderId="20" xfId="0" applyNumberFormat="1" applyFill="1" applyBorder="1" applyAlignment="1">
      <alignment horizontal="center" vertical="center"/>
    </xf>
    <xf numFmtId="167" fontId="3" fillId="48" borderId="20" xfId="0" applyNumberFormat="1" applyFont="1" applyFill="1" applyBorder="1" applyAlignment="1">
      <alignment horizontal="center" vertical="center"/>
    </xf>
    <xf numFmtId="167" fontId="0" fillId="48" borderId="2" xfId="0" applyNumberFormat="1" applyFill="1" applyBorder="1" applyAlignment="1">
      <alignment horizontal="center" vertical="center"/>
    </xf>
    <xf numFmtId="167" fontId="3" fillId="48" borderId="2" xfId="0" applyNumberFormat="1" applyFont="1" applyFill="1" applyBorder="1" applyAlignment="1">
      <alignment horizontal="center" vertical="center"/>
    </xf>
    <xf numFmtId="0" fontId="4" fillId="53" borderId="17" xfId="0" applyFont="1" applyFill="1" applyBorder="1" applyAlignment="1">
      <alignment horizontal="left" vertical="center" indent="1"/>
    </xf>
    <xf numFmtId="0" fontId="0" fillId="53" borderId="2" xfId="11" applyFont="1" applyFill="1" applyAlignment="1">
      <alignment horizontal="left" vertical="center" wrapText="1" indent="2"/>
    </xf>
    <xf numFmtId="0" fontId="33" fillId="53" borderId="2" xfId="11" applyFont="1" applyFill="1" applyAlignment="1">
      <alignment horizontal="left" vertical="center" wrapText="1" indent="2"/>
    </xf>
    <xf numFmtId="0" fontId="32" fillId="53" borderId="20" xfId="11" applyFont="1" applyFill="1" applyBorder="1" applyAlignment="1">
      <alignment horizontal="left" vertical="center" wrapText="1" indent="2"/>
    </xf>
    <xf numFmtId="0" fontId="32" fillId="53" borderId="2" xfId="11" applyFont="1" applyFill="1" applyAlignment="1">
      <alignment horizontal="left" vertical="center" wrapText="1" indent="2"/>
    </xf>
    <xf numFmtId="170" fontId="3" fillId="0" borderId="2" xfId="0" applyNumberFormat="1" applyFont="1" applyBorder="1" applyAlignment="1">
      <alignment horizontal="center" vertical="center"/>
    </xf>
    <xf numFmtId="0" fontId="0" fillId="0" borderId="2" xfId="11" applyFont="1" applyFill="1" applyBorder="1" applyAlignment="1">
      <alignment horizontal="left" vertical="center" wrapText="1" indent="2"/>
    </xf>
    <xf numFmtId="9" fontId="0" fillId="52" borderId="2" xfId="11" applyNumberFormat="1" applyFont="1" applyFill="1" applyAlignment="1">
      <alignment horizontal="left" vertical="center" wrapText="1" indent="2"/>
    </xf>
    <xf numFmtId="0" fontId="0" fillId="0" borderId="22" xfId="11" applyFont="1" applyFill="1" applyBorder="1" applyAlignment="1">
      <alignment horizontal="left" vertical="center" wrapText="1" indent="2"/>
    </xf>
    <xf numFmtId="9" fontId="0" fillId="44" borderId="2" xfId="11" applyNumberFormat="1" applyFont="1" applyFill="1" applyAlignment="1">
      <alignment horizontal="left" vertical="center" wrapText="1" indent="2"/>
    </xf>
    <xf numFmtId="0" fontId="0" fillId="0" borderId="0" xfId="0" applyAlignment="1"/>
    <xf numFmtId="0" fontId="34" fillId="0" borderId="0" xfId="53" applyAlignment="1"/>
    <xf numFmtId="0" fontId="4" fillId="53" borderId="2" xfId="11" applyFont="1" applyFill="1" applyAlignment="1">
      <alignment horizontal="left" vertical="center" wrapText="1" indent="2"/>
    </xf>
    <xf numFmtId="0" fontId="28" fillId="51" borderId="27" xfId="0" applyFont="1" applyFill="1" applyBorder="1" applyAlignment="1">
      <alignment horizontal="center"/>
    </xf>
    <xf numFmtId="0" fontId="0" fillId="0" borderId="10" xfId="0" applyBorder="1" applyAlignment="1"/>
    <xf numFmtId="169" fontId="0" fillId="4" borderId="28" xfId="0" applyNumberFormat="1" applyFill="1" applyBorder="1" applyAlignment="1">
      <alignment horizontal="left" vertical="center" wrapText="1" indent="1"/>
    </xf>
    <xf numFmtId="171" fontId="7" fillId="0" borderId="0" xfId="8" applyNumberFormat="1" applyBorder="1" applyAlignment="1">
      <alignment horizontal="center" vertical="center"/>
    </xf>
    <xf numFmtId="0" fontId="28" fillId="51" borderId="27" xfId="0" applyFont="1" applyFill="1" applyBorder="1" applyAlignment="1">
      <alignment horizontal="center"/>
    </xf>
    <xf numFmtId="0" fontId="28" fillId="51" borderId="0" xfId="0" applyFont="1" applyFill="1" applyAlignment="1">
      <alignment horizontal="center"/>
    </xf>
    <xf numFmtId="0" fontId="28" fillId="51" borderId="24" xfId="0" applyFont="1" applyFill="1" applyBorder="1" applyAlignment="1">
      <alignment horizontal="center"/>
    </xf>
    <xf numFmtId="0" fontId="0" fillId="51" borderId="29" xfId="0" applyFill="1" applyBorder="1" applyAlignment="1">
      <alignment horizontal="center"/>
    </xf>
    <xf numFmtId="0" fontId="0" fillId="51" borderId="10" xfId="0" applyFill="1" applyBorder="1" applyAlignment="1">
      <alignment horizontal="center"/>
    </xf>
    <xf numFmtId="0" fontId="0" fillId="51" borderId="26" xfId="0" applyFill="1" applyBorder="1" applyAlignment="1">
      <alignment horizontal="center"/>
    </xf>
    <xf numFmtId="0" fontId="0" fillId="51" borderId="0" xfId="0" applyFill="1" applyAlignment="1">
      <alignment horizontal="center"/>
    </xf>
    <xf numFmtId="169" fontId="0" fillId="4" borderId="30" xfId="0" applyNumberFormat="1" applyFill="1" applyBorder="1" applyAlignment="1">
      <alignment horizontal="left" vertical="center" wrapText="1" indent="1"/>
    </xf>
    <xf numFmtId="169" fontId="0" fillId="4" borderId="31" xfId="0" applyNumberFormat="1" applyFill="1" applyBorder="1" applyAlignment="1">
      <alignment horizontal="left" vertical="center" wrapText="1" indent="1"/>
    </xf>
    <xf numFmtId="169" fontId="0" fillId="4" borderId="27" xfId="0" applyNumberFormat="1" applyFill="1" applyBorder="1" applyAlignment="1">
      <alignment horizontal="left" vertical="center" wrapText="1" indent="1"/>
    </xf>
    <xf numFmtId="169" fontId="0" fillId="4" borderId="32" xfId="0" applyNumberFormat="1" applyFill="1" applyBorder="1" applyAlignment="1">
      <alignment horizontal="left" vertical="center" wrapText="1" indent="1"/>
    </xf>
    <xf numFmtId="0" fontId="39" fillId="0" borderId="0" xfId="54" applyFont="1" applyAlignment="1">
      <alignment vertical="top" wrapText="1"/>
    </xf>
    <xf numFmtId="0" fontId="44" fillId="0" borderId="0" xfId="56" applyNumberFormat="1" applyFont="1" applyFill="1" applyBorder="1" applyAlignment="1">
      <alignment horizontal="center" vertical="center"/>
    </xf>
    <xf numFmtId="0" fontId="38" fillId="0" borderId="0" xfId="54" applyFont="1" applyAlignment="1">
      <alignment horizontal="left" vertical="center"/>
    </xf>
    <xf numFmtId="0" fontId="7" fillId="0" borderId="0" xfId="54" applyFont="1" applyAlignment="1">
      <alignment horizontal="center"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14" fontId="7" fillId="0" borderId="3" xfId="8" applyNumberFormat="1" applyAlignment="1">
      <alignment horizontal="center" vertical="center"/>
    </xf>
    <xf numFmtId="171" fontId="7" fillId="0" borderId="3" xfId="8" applyNumberFormat="1" applyAlignment="1">
      <alignment horizontal="center" vertical="center"/>
    </xf>
    <xf numFmtId="169" fontId="0" fillId="0" borderId="0" xfId="0" applyNumberFormat="1" applyAlignment="1">
      <alignment horizontal="left" vertical="center" wrapText="1" indent="1"/>
    </xf>
    <xf numFmtId="171" fontId="0" fillId="0" borderId="3" xfId="8" applyNumberFormat="1" applyFont="1" applyAlignment="1">
      <alignment horizontal="center" vertical="center"/>
    </xf>
    <xf numFmtId="14" fontId="0" fillId="0" borderId="0" xfId="8" applyNumberFormat="1" applyFont="1" applyBorder="1" applyAlignment="1">
      <alignment horizontal="center" vertical="center"/>
    </xf>
    <xf numFmtId="14" fontId="0" fillId="0" borderId="3" xfId="8" applyNumberFormat="1" applyFont="1" applyAlignment="1">
      <alignment horizontal="center" vertical="center"/>
    </xf>
  </cellXfs>
  <cellStyles count="57">
    <cellStyle name="20 % - Akzent1" xfId="30" builtinId="30" customBuiltin="1"/>
    <cellStyle name="20 % - Akzent2" xfId="34" builtinId="34" customBuiltin="1"/>
    <cellStyle name="20 % - Akzent3" xfId="38" builtinId="38" customBuiltin="1"/>
    <cellStyle name="20 % - Akzent4" xfId="42" builtinId="42" customBuiltin="1"/>
    <cellStyle name="20 % - Akzent5" xfId="46" builtinId="46" customBuiltin="1"/>
    <cellStyle name="20 % - Akzent6" xfId="50" builtinId="50" customBuiltin="1"/>
    <cellStyle name="40 % - Akzent1" xfId="31" builtinId="31" customBuiltin="1"/>
    <cellStyle name="40 % - Akzent2" xfId="35" builtinId="35" customBuiltin="1"/>
    <cellStyle name="40 % - Akzent3" xfId="39" builtinId="39" customBuiltin="1"/>
    <cellStyle name="40 % - Akzent4" xfId="43" builtinId="43" customBuiltin="1"/>
    <cellStyle name="40 % - Akzent5" xfId="47" builtinId="47" customBuiltin="1"/>
    <cellStyle name="40 % - Akzent6" xfId="51" builtinId="51" customBuiltin="1"/>
    <cellStyle name="60 % - Akzent1" xfId="32" builtinId="32" customBuiltin="1"/>
    <cellStyle name="60 % - Akzent2" xfId="36" builtinId="36" customBuiltin="1"/>
    <cellStyle name="60 % - Akzent3" xfId="40" builtinId="40" customBuiltin="1"/>
    <cellStyle name="60 % - Akzent4" xfId="44" builtinId="44" customBuiltin="1"/>
    <cellStyle name="60 % - Akzent5" xfId="48" builtinId="48" customBuiltin="1"/>
    <cellStyle name="60 % - Akzent6" xfId="52" builtinId="52" customBuiltin="1"/>
    <cellStyle name="Akzent1" xfId="29" builtinId="29" customBuiltin="1"/>
    <cellStyle name="Akzent2" xfId="33" builtinId="33" customBuiltin="1"/>
    <cellStyle name="Akzent3" xfId="37" builtinId="37" customBuiltin="1"/>
    <cellStyle name="Akzent4" xfId="41" builtinId="41" customBuiltin="1"/>
    <cellStyle name="Akzent5" xfId="45" builtinId="45" customBuiltin="1"/>
    <cellStyle name="Akzent6" xfId="49" builtinId="49" customBuiltin="1"/>
    <cellStyle name="Aufgabe" xfId="11" xr:uid="{00000000-0005-0000-0000-000018000000}"/>
    <cellStyle name="Ausgabe" xfId="21" builtinId="21" customBuiltin="1"/>
    <cellStyle name="Berechnung" xfId="22" builtinId="22" customBuiltin="1"/>
    <cellStyle name="Besuchter Hyperlink" xfId="12" builtinId="9" customBuiltin="1"/>
    <cellStyle name="Datum" xfId="9" xr:uid="{00000000-0005-0000-0000-00001C000000}"/>
    <cellStyle name="Dezimal [0]" xfId="13" builtinId="6" customBuiltin="1"/>
    <cellStyle name="Eingabe" xfId="20" builtinId="20" customBuiltin="1"/>
    <cellStyle name="Ergebnis" xfId="28" builtinId="25" customBuiltin="1"/>
    <cellStyle name="Erklärender Text" xfId="27" builtinId="53" customBuiltin="1"/>
    <cellStyle name="Gut" xfId="17" builtinId="26" customBuiltin="1"/>
    <cellStyle name="Hyperlink" xfId="53" xr:uid="{00000000-000B-0000-0000-000008000000}"/>
    <cellStyle name="Komma" xfId="3" builtinId="3" customBuiltin="1"/>
    <cellStyle name="Name" xfId="10" xr:uid="{00000000-0005-0000-0000-000024000000}"/>
    <cellStyle name="Neutral" xfId="19" builtinId="28" customBuiltin="1"/>
    <cellStyle name="Notiz" xfId="26" builtinId="10" customBuiltin="1"/>
    <cellStyle name="Projektanfang" xfId="8" xr:uid="{00000000-0005-0000-0000-000027000000}"/>
    <cellStyle name="Prozent" xfId="1" builtinId="5" customBuiltin="1"/>
    <cellStyle name="Schlecht" xfId="18" builtinId="27" customBuiltin="1"/>
    <cellStyle name="Standard" xfId="0" builtinId="0" customBuiltin="1"/>
    <cellStyle name="Standard 2" xfId="54" xr:uid="{C3A68FA0-4CA4-4DDF-881D-3D776F12EE2C}"/>
    <cellStyle name="Überschrift" xfId="4" builtinId="15" customBuiltin="1"/>
    <cellStyle name="Überschrift 1" xfId="5" builtinId="16" customBuiltin="1"/>
    <cellStyle name="Überschrift 1 2" xfId="55" xr:uid="{533DAE08-BC0E-4765-82B4-2E495CA62F78}"/>
    <cellStyle name="Überschrift 2" xfId="6" builtinId="17" customBuiltin="1"/>
    <cellStyle name="Überschrift 3" xfId="7" builtinId="18" customBuiltin="1"/>
    <cellStyle name="Überschrift 4" xfId="16" builtinId="19" customBuiltin="1"/>
    <cellStyle name="Überschrift 5" xfId="56" xr:uid="{3D559E8E-D099-4161-AB4B-4DE5441DF8A5}"/>
    <cellStyle name="Verknüpfte Zelle" xfId="23" builtinId="24" customBuiltin="1"/>
    <cellStyle name="Währung" xfId="14" builtinId="4" customBuiltin="1"/>
    <cellStyle name="Währung [0]" xfId="15" builtinId="7" customBuiltin="1"/>
    <cellStyle name="Warnender Text" xfId="25" builtinId="11" customBuiltin="1"/>
    <cellStyle name="zAusgeblText" xfId="2" xr:uid="{00000000-0005-0000-0000-000034000000}"/>
    <cellStyle name="Zelle überprüfen" xfId="24" builtinId="23" customBuiltin="1"/>
  </cellStyles>
  <dxfs count="9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patternType="none">
          <fgColor indexed="64"/>
          <bgColor auto="1"/>
        </patternFill>
      </fill>
    </dxf>
    <dxf>
      <font>
        <strike val="0"/>
        <outline val="0"/>
        <shadow val="0"/>
        <u val="none"/>
        <vertAlign val="baseline"/>
        <sz val="11"/>
        <color theme="1" tint="0.499984740745262"/>
        <name val="Calibri"/>
        <family val="2"/>
        <scheme val="minor"/>
      </font>
      <fill>
        <patternFill patternType="solid">
          <fgColor indexed="64"/>
          <bgColor theme="0" tint="-4.9989318521683403E-2"/>
        </patternFill>
      </fill>
    </dxf>
    <dxf>
      <font>
        <strike val="0"/>
        <outline val="0"/>
        <shadow val="0"/>
        <u val="none"/>
        <vertAlign val="baseline"/>
        <sz val="11"/>
        <color theme="1" tint="4.9989318521683403E-2"/>
        <name val="Calibri"/>
        <family val="2"/>
        <scheme val="minor"/>
      </font>
      <fill>
        <patternFill patternType="solid">
          <fgColor indexed="64"/>
          <bgColor theme="0" tint="-4.9989318521683403E-2"/>
        </patternFill>
      </fill>
    </dxf>
    <dxf>
      <font>
        <strike val="0"/>
        <outline val="0"/>
        <shadow val="0"/>
        <u val="none"/>
        <vertAlign val="baseline"/>
        <sz val="11"/>
        <color theme="1" tint="4.9989318521683403E-2"/>
        <name val="Calibri"/>
        <family val="2"/>
        <scheme val="minor"/>
      </font>
      <fill>
        <patternFill patternType="solid">
          <fgColor indexed="64"/>
          <bgColor theme="0" tint="-4.9989318521683403E-2"/>
        </patternFill>
      </fill>
    </dxf>
    <dxf>
      <font>
        <strike val="0"/>
        <outline val="0"/>
        <shadow val="0"/>
        <u val="none"/>
        <vertAlign val="baseline"/>
        <sz val="11"/>
        <color theme="1" tint="4.9989318521683403E-2"/>
        <name val="Calibri"/>
        <family val="2"/>
        <scheme val="minor"/>
      </font>
      <fill>
        <patternFill patternType="solid">
          <fgColor indexed="64"/>
          <bgColor theme="0" tint="-4.9989318521683403E-2"/>
        </patternFill>
      </fill>
    </dxf>
    <dxf>
      <fill>
        <patternFill patternType="none">
          <fgColor indexed="64"/>
          <bgColor auto="1"/>
        </patternFill>
      </fill>
    </dxf>
    <dxf>
      <font>
        <strike val="0"/>
        <outline val="0"/>
        <shadow val="0"/>
        <u val="none"/>
        <vertAlign val="baseline"/>
        <sz val="14"/>
        <color theme="1" tint="0.499984740745262"/>
        <name val="Calibri"/>
        <scheme val="major"/>
      </font>
      <fill>
        <patternFill patternType="none">
          <fgColor indexed="64"/>
          <bgColor auto="1"/>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0" tint="-0.24994659260841701"/>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0" tint="-0.24994659260841701"/>
        </patternFill>
      </fill>
      <border>
        <left/>
        <right/>
      </border>
    </dxf>
    <dxf>
      <fill>
        <patternFill>
          <bgColor theme="8" tint="0.79998168889431442"/>
        </patternFill>
      </fill>
    </dxf>
    <dxf>
      <fill>
        <patternFill>
          <bgColor theme="9" tint="0.79998168889431442"/>
        </patternFill>
      </fill>
    </dxf>
    <dxf>
      <fill>
        <patternFill>
          <bgColor theme="6" tint="0.79998168889431442"/>
        </patternFill>
      </fill>
    </dxf>
    <dxf>
      <fill>
        <patternFill>
          <bgColor theme="0" tint="-0.24994659260841701"/>
        </patternFill>
      </fill>
      <border>
        <left/>
        <right/>
      </border>
    </dxf>
    <dxf>
      <fill>
        <patternFill>
          <bgColor theme="0" tint="-0.34998626667073579"/>
        </patternFill>
      </fill>
    </dxf>
    <dxf>
      <border>
        <left style="thin">
          <color rgb="FFC00000"/>
        </left>
        <right style="thin">
          <color rgb="FFC00000"/>
        </right>
        <vertical/>
        <horizontal/>
      </border>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Aufgabenliste" pivot="0" count="9" xr9:uid="{00000000-0011-0000-FFFF-FFFF00000000}">
      <tableStyleElement type="wholeTable" dxfId="94"/>
      <tableStyleElement type="headerRow" dxfId="93"/>
      <tableStyleElement type="totalRow" dxfId="92"/>
      <tableStyleElement type="firstColumn" dxfId="91"/>
      <tableStyleElement type="lastColumn" dxfId="90"/>
      <tableStyleElement type="firstRowStripe" dxfId="89"/>
      <tableStyleElement type="secondRowStripe" dxfId="88"/>
      <tableStyleElement type="firstColumnStripe" dxfId="87"/>
      <tableStyleElement type="secondColumnStripe" dxfId="86"/>
    </tableStyle>
    <tableStyle name="Projektzeitachse" pivot="0" count="2" xr9:uid="{C39449B8-2DDF-4F9A-9228-1CDF637C6F3D}">
      <tableStyleElement type="wholeTable" dxfId="85"/>
      <tableStyleElement type="headerRow" dxfId="8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Milestones!$E$16</c:f>
              <c:strCache>
                <c:ptCount val="1"/>
                <c:pt idx="0">
                  <c:v>Position</c:v>
                </c:pt>
              </c:strCache>
            </c:strRef>
          </c:tx>
          <c:spPr>
            <a:noFill/>
            <a:ln>
              <a:noFill/>
            </a:ln>
            <a:effectLst/>
          </c:spPr>
          <c:invertIfNegative val="0"/>
          <c:dLbls>
            <c:dLbl>
              <c:idx val="0"/>
              <c:layout>
                <c:manualLayout>
                  <c:x val="4.7163915818921949E-8"/>
                  <c:y val="-8.2121881209074843E-18"/>
                </c:manualLayout>
              </c:layout>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A592-47C2-A314-64FE31E96F08}"/>
                </c:ext>
              </c:extLst>
            </c:dLbl>
            <c:dLbl>
              <c:idx val="1"/>
              <c:spPr>
                <a:solidFill>
                  <a:schemeClr val="accent6">
                    <a:lumMod val="20000"/>
                    <a:lumOff val="80000"/>
                  </a:schemeClr>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2-29DA-41B1-BFB9-00941A0878A3}"/>
                </c:ext>
              </c:extLst>
            </c:dLbl>
            <c:dLbl>
              <c:idx val="2"/>
              <c:layout>
                <c:manualLayout>
                  <c:x val="6.1845055515291035E-3"/>
                  <c:y val="-1.79213827729839E-3"/>
                </c:manualLayout>
              </c:layout>
              <c:spPr>
                <a:solidFill>
                  <a:schemeClr val="accent5">
                    <a:lumMod val="20000"/>
                    <a:lumOff val="80000"/>
                  </a:schemeClr>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0"/>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9.1122227840785941E-2"/>
                      <c:h val="0.11777773061386193"/>
                    </c:manualLayout>
                  </c15:layout>
                </c:ext>
                <c:ext xmlns:c16="http://schemas.microsoft.com/office/drawing/2014/chart" uri="{C3380CC4-5D6E-409C-BE32-E72D297353CC}">
                  <c16:uniqueId val="{00000003-29DA-41B1-BFB9-00941A0878A3}"/>
                </c:ext>
              </c:extLst>
            </c:dLbl>
            <c:dLbl>
              <c:idx val="3"/>
              <c:layout>
                <c:manualLayout>
                  <c:x val="4.71639158093134E-8"/>
                  <c:y val="0"/>
                </c:manualLayout>
              </c:layout>
              <c:spPr>
                <a:solidFill>
                  <a:schemeClr val="accent5">
                    <a:lumMod val="20000"/>
                    <a:lumOff val="80000"/>
                  </a:schemeClr>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0"/>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4-29DA-41B1-BFB9-00941A0878A3}"/>
                </c:ext>
              </c:extLst>
            </c:dLbl>
            <c:dLbl>
              <c:idx val="4"/>
              <c:spPr>
                <a:solidFill>
                  <a:schemeClr val="accent3">
                    <a:lumMod val="20000"/>
                    <a:lumOff val="80000"/>
                  </a:schemeClr>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4152-4D61-A875-3BE8B2895E8E}"/>
                </c:ext>
              </c:extLst>
            </c:dLbl>
            <c:dLbl>
              <c:idx val="5"/>
              <c:spPr>
                <a:solidFill>
                  <a:schemeClr val="accent3">
                    <a:lumMod val="20000"/>
                    <a:lumOff val="80000"/>
                  </a:schemeClr>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4E29-49CB-B018-B3EFAC6530E8}"/>
                </c:ext>
              </c:extLst>
            </c:dLbl>
            <c:dLbl>
              <c:idx val="6"/>
              <c:spPr>
                <a:solidFill>
                  <a:schemeClr val="accent3">
                    <a:lumMod val="20000"/>
                    <a:lumOff val="80000"/>
                  </a:schemeClr>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5-29DA-41B1-BFB9-00941A0878A3}"/>
                </c:ext>
              </c:extLst>
            </c:dLbl>
            <c:dLbl>
              <c:idx val="7"/>
              <c:layout>
                <c:manualLayout>
                  <c:x val="4.7163915820294599E-8"/>
                  <c:y val="-3.2848752483629937E-17"/>
                </c:manualLayout>
              </c:layout>
              <c:spPr>
                <a:solidFill>
                  <a:schemeClr val="accent5">
                    <a:lumMod val="20000"/>
                    <a:lumOff val="80000"/>
                  </a:schemeClr>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0"/>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8-29DA-41B1-BFB9-00941A0878A3}"/>
                </c:ext>
              </c:extLst>
            </c:dLbl>
            <c:dLbl>
              <c:idx val="8"/>
              <c:layout>
                <c:manualLayout>
                  <c:x val="4.7163915820294599E-8"/>
                  <c:y val="0"/>
                </c:manualLayout>
              </c:layout>
              <c:spPr>
                <a:solidFill>
                  <a:schemeClr val="accent5">
                    <a:lumMod val="20000"/>
                    <a:lumOff val="80000"/>
                  </a:schemeClr>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0"/>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8-A592-47C2-A314-64FE31E96F08}"/>
                </c:ext>
              </c:extLst>
            </c:dLbl>
            <c:spPr>
              <a:solidFill>
                <a:schemeClr val="lt1"/>
              </a:solid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de-DE"/>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Milestones!$C$17:$C$26</c:f>
              <c:strCache>
                <c:ptCount val="10"/>
                <c:pt idx="0">
                  <c:v>Project Kickoff</c:v>
                </c:pt>
                <c:pt idx="1">
                  <c:v>Final label data for CNN</c:v>
                </c:pt>
                <c:pt idx="2">
                  <c:v>Code Comprehension and Transfer</c:v>
                </c:pt>
                <c:pt idx="3">
                  <c:v>Code Adaption</c:v>
                </c:pt>
                <c:pt idx="4">
                  <c:v>Nightlight Data</c:v>
                </c:pt>
                <c:pt idx="5">
                  <c:v>Sentinel II</c:v>
                </c:pt>
                <c:pt idx="6">
                  <c:v>Sentinel I</c:v>
                </c:pt>
                <c:pt idx="7">
                  <c:v>NL + MS Model</c:v>
                </c:pt>
                <c:pt idx="8">
                  <c:v>Final CNN results and visuals</c:v>
                </c:pt>
                <c:pt idx="9">
                  <c:v>Project Deadline</c:v>
                </c:pt>
              </c:strCache>
            </c:strRef>
          </c:cat>
          <c:val>
            <c:numRef>
              <c:f>Milestones!$E$17:$E$26</c:f>
              <c:numCache>
                <c:formatCode>General</c:formatCode>
                <c:ptCount val="10"/>
                <c:pt idx="0">
                  <c:v>2</c:v>
                </c:pt>
                <c:pt idx="1">
                  <c:v>-5</c:v>
                </c:pt>
                <c:pt idx="2">
                  <c:v>15</c:v>
                </c:pt>
                <c:pt idx="3">
                  <c:v>-15</c:v>
                </c:pt>
                <c:pt idx="4">
                  <c:v>30</c:v>
                </c:pt>
                <c:pt idx="5">
                  <c:v>30</c:v>
                </c:pt>
                <c:pt idx="6">
                  <c:v>-30</c:v>
                </c:pt>
                <c:pt idx="7">
                  <c:v>-15</c:v>
                </c:pt>
                <c:pt idx="8">
                  <c:v>15</c:v>
                </c:pt>
                <c:pt idx="9">
                  <c:v>5</c:v>
                </c:pt>
              </c:numCache>
            </c:numRef>
          </c:val>
          <c:extLst>
            <c:ext xmlns:c16="http://schemas.microsoft.com/office/drawing/2014/chart" uri="{C3380CC4-5D6E-409C-BE32-E72D297353CC}">
              <c16:uniqueId val="{0000000D-A592-47C2-A314-64FE31E96F08}"/>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Milestones!$B$16</c:f>
              <c:strCache>
                <c:ptCount val="1"/>
                <c:pt idx="0">
                  <c:v>Date</c:v>
                </c:pt>
              </c:strCache>
            </c:strRef>
          </c:tx>
          <c:spPr>
            <a:ln w="19050" cap="rnd" cmpd="sng" algn="ctr">
              <a:noFill/>
              <a:prstDash val="solid"/>
              <a:round/>
            </a:ln>
            <a:effectLst/>
          </c:spPr>
          <c:marker>
            <c:symbol val="square"/>
            <c:size val="7"/>
            <c:spPr>
              <a:solidFill>
                <a:schemeClr val="tx1">
                  <a:lumMod val="65000"/>
                  <a:lumOff val="35000"/>
                </a:schemeClr>
              </a:solidFill>
              <a:ln w="6350" cap="flat" cmpd="sng" algn="ctr">
                <a:noFill/>
                <a:prstDash val="solid"/>
                <a:round/>
              </a:ln>
              <a:effectLst/>
            </c:spPr>
          </c:marker>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Milestones!$B$17:$B$26</c:f>
              <c:numCache>
                <c:formatCode>d/m/yy;@</c:formatCode>
                <c:ptCount val="10"/>
                <c:pt idx="0">
                  <c:v>44326</c:v>
                </c:pt>
                <c:pt idx="1">
                  <c:v>44334</c:v>
                </c:pt>
                <c:pt idx="2">
                  <c:v>44336</c:v>
                </c:pt>
                <c:pt idx="3">
                  <c:v>44340</c:v>
                </c:pt>
                <c:pt idx="4">
                  <c:v>44341</c:v>
                </c:pt>
                <c:pt idx="5">
                  <c:v>44364</c:v>
                </c:pt>
                <c:pt idx="6">
                  <c:v>44367</c:v>
                </c:pt>
                <c:pt idx="7">
                  <c:v>44403</c:v>
                </c:pt>
                <c:pt idx="8">
                  <c:v>44403</c:v>
                </c:pt>
                <c:pt idx="9">
                  <c:v>44383</c:v>
                </c:pt>
              </c:numCache>
            </c:numRef>
          </c:cat>
          <c:val>
            <c:numRef>
              <c:f>Milestones!$F$17:$F$26</c:f>
              <c:numCache>
                <c:formatCode>General</c:formatCode>
                <c:ptCount val="10"/>
                <c:pt idx="0">
                  <c:v>0</c:v>
                </c:pt>
                <c:pt idx="1">
                  <c:v>0</c:v>
                </c:pt>
                <c:pt idx="2">
                  <c:v>0</c:v>
                </c:pt>
                <c:pt idx="3">
                  <c:v>0</c:v>
                </c:pt>
                <c:pt idx="4">
                  <c:v>0</c:v>
                </c:pt>
                <c:pt idx="5">
                  <c:v>0</c:v>
                </c:pt>
                <c:pt idx="6">
                  <c:v>0</c:v>
                </c:pt>
                <c:pt idx="7">
                  <c:v>0</c:v>
                </c:pt>
                <c:pt idx="8">
                  <c:v>0</c:v>
                </c:pt>
              </c:numCache>
            </c:numRef>
          </c:val>
          <c:smooth val="1"/>
          <c:extLst>
            <c:ext xmlns:c16="http://schemas.microsoft.com/office/drawing/2014/chart" uri="{C3380CC4-5D6E-409C-BE32-E72D297353CC}">
              <c16:uniqueId val="{0000000F-A592-47C2-A314-64FE31E96F08}"/>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7]d/\ mmm/" sourceLinked="0"/>
        <c:majorTickMark val="cross"/>
        <c:minorTickMark val="in"/>
        <c:tickLblPos val="nextTo"/>
        <c:spPr>
          <a:noFill/>
          <a:ln w="9525" cap="flat" cmpd="sng" algn="ctr">
            <a:solidFill>
              <a:schemeClr val="tx1">
                <a:lumMod val="50000"/>
                <a:lumOff val="50000"/>
              </a:schemeClr>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de-DE"/>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de-DE"/>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104775</xdr:rowOff>
    </xdr:from>
    <xdr:ext cx="15573375" cy="3533775"/>
    <xdr:graphicFrame macro="">
      <xdr:nvGraphicFramePr>
        <xdr:cNvPr id="9" name="Projektzeitachse" descr="Liniendiagramm, das jeden Meilenstein im entsprechenden Zeitrahmen darstellt">
          <a:extLst>
            <a:ext uri="{FF2B5EF4-FFF2-40B4-BE49-F238E27FC236}">
              <a16:creationId xmlns:a16="http://schemas.microsoft.com/office/drawing/2014/main" id="{E85227CD-BA76-4ACE-8958-F5EA953F6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333375</xdr:colOff>
      <xdr:row>7</xdr:row>
      <xdr:rowOff>114300</xdr:rowOff>
    </xdr:from>
    <xdr:ext cx="228600" cy="266700"/>
    <xdr:pic>
      <xdr:nvPicPr>
        <xdr:cNvPr id="8" name="Kennzeichnung „Fertig stellen“" descr="Kennzeichnung „Fertig stellen“">
          <a:extLst>
            <a:ext uri="{FF2B5EF4-FFF2-40B4-BE49-F238E27FC236}">
              <a16:creationId xmlns:a16="http://schemas.microsoft.com/office/drawing/2014/main" id="{99852D9F-91A6-46F9-89FD-169AD2256D26}"/>
            </a:ext>
            <a:ext uri="{147F2762-F138-4A5C-976F-8EAC2B608ADB}">
              <a16:predDERef xmlns:a16="http://schemas.microsoft.com/office/drawing/2014/main" pred="{E85227CD-BA76-4ACE-8958-F5EA953F6A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63725" y="2286000"/>
          <a:ext cx="228600" cy="2667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175389-5E29-4E38-9079-067FE04E75FA}" name="ProjektDetails" displayName="ProjektDetails" ref="B16:F25" totalsRowShown="0" headerRowDxfId="62" dataDxfId="61">
  <autoFilter ref="B16:F25" xr:uid="{7D0C4780-A31C-43B1-8B06-D6DE4146CAA8}"/>
  <sortState xmlns:xlrd2="http://schemas.microsoft.com/office/spreadsheetml/2017/richdata2" ref="B17:F25">
    <sortCondition ref="B22"/>
  </sortState>
  <tableColumns count="5">
    <tableColumn id="1" xr3:uid="{00000000-0010-0000-0000-000001000000}" name="Date" dataDxfId="60" dataCellStyle="Datum"/>
    <tableColumn id="2" xr3:uid="{00000000-0010-0000-0000-000002000000}" name="Milestone" dataDxfId="59" dataCellStyle="Aufgabe"/>
    <tableColumn id="6" xr3:uid="{00000000-0010-0000-0000-000006000000}" name="Team" dataDxfId="58" dataCellStyle="Name"/>
    <tableColumn id="4" xr3:uid="{00000000-0010-0000-0000-000004000000}" name="Position" dataDxfId="57" dataCellStyle="Name"/>
    <tableColumn id="5" xr3:uid="{00000000-0010-0000-0000-000005000000}" name="Basisplan" dataDxfId="56">
      <calculatedColumnFormula>0</calculatedColumnFormula>
    </tableColumn>
  </tableColumns>
  <tableStyleInfo name="Projektzeitachse" showFirstColumn="0" showLastColumn="0" showRowStripes="1" showColumnStripes="0"/>
  <extLst>
    <ext xmlns:x14="http://schemas.microsoft.com/office/spreadsheetml/2009/9/main" uri="{504A1905-F514-4f6f-8877-14C23A59335A}">
      <x14:table altTextSummary="Eingabe von Datum, Meilenstein, Namen für „Zugewiesen zu“ und Diagrammposition für das Projekt in dieser Tabelle"/>
    </ext>
  </extLst>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DIS-ML-PROJECT/CNN_Architecture/projects/1"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3343E-48DF-4FAC-9975-EB53003704F1}">
  <sheetPr>
    <tabColor theme="0" tint="-0.499984740745262"/>
    <pageSetUpPr fitToPage="1"/>
  </sheetPr>
  <dimension ref="A1:DH63"/>
  <sheetViews>
    <sheetView showGridLines="0" tabSelected="1" showRuler="0" zoomScaleNormal="100" zoomScalePageLayoutView="70" workbookViewId="0">
      <pane ySplit="7" topLeftCell="A45" activePane="bottomLeft" state="frozen"/>
      <selection pane="bottomLeft" activeCell="E49" sqref="E49"/>
    </sheetView>
  </sheetViews>
  <sheetFormatPr baseColWidth="10" defaultColWidth="9.1796875" defaultRowHeight="30" customHeight="1" x14ac:dyDescent="0.35"/>
  <cols>
    <col min="1" max="1" width="2.7265625" style="23" customWidth="1"/>
    <col min="2" max="2" width="18.26953125" style="111" bestFit="1" customWidth="1"/>
    <col min="3" max="3" width="57.1796875" customWidth="1"/>
    <col min="4" max="4" width="10.453125" style="4" customWidth="1"/>
    <col min="5" max="5" width="10.453125" customWidth="1"/>
    <col min="6" max="6" width="2.7265625" customWidth="1"/>
    <col min="7" max="7" width="2.1796875" hidden="1" customWidth="1"/>
    <col min="8" max="70" width="2.54296875" customWidth="1"/>
    <col min="71" max="71" width="2.7265625" bestFit="1" customWidth="1"/>
    <col min="72" max="80" width="1.81640625" bestFit="1" customWidth="1"/>
    <col min="81" max="101" width="2.7265625" bestFit="1" customWidth="1"/>
    <col min="102" max="110" width="1.81640625" bestFit="1" customWidth="1"/>
    <col min="111" max="112" width="2.7265625" bestFit="1" customWidth="1"/>
  </cols>
  <sheetData>
    <row r="1" spans="1:112" ht="30" customHeight="1" x14ac:dyDescent="0.65">
      <c r="A1" s="24" t="s">
        <v>0</v>
      </c>
      <c r="B1" s="107"/>
      <c r="C1" s="26" t="s">
        <v>1</v>
      </c>
      <c r="D1" s="3"/>
      <c r="E1" s="22"/>
      <c r="G1" s="1"/>
      <c r="H1" s="10"/>
    </row>
    <row r="2" spans="1:112" ht="16.5" customHeight="1" x14ac:dyDescent="0.65">
      <c r="A2" s="24"/>
      <c r="B2" s="169" t="s">
        <v>2</v>
      </c>
      <c r="C2" s="26"/>
      <c r="D2" s="3"/>
      <c r="E2" s="22"/>
      <c r="G2" s="1"/>
      <c r="H2" s="10"/>
    </row>
    <row r="3" spans="1:112" ht="18.75" customHeight="1" x14ac:dyDescent="0.65">
      <c r="A3" s="24"/>
      <c r="B3" s="108" t="s">
        <v>3</v>
      </c>
      <c r="C3" s="26"/>
      <c r="D3" s="3"/>
      <c r="E3" s="22"/>
      <c r="G3" s="1"/>
      <c r="H3" s="10"/>
    </row>
    <row r="4" spans="1:112" ht="18.75" customHeight="1" x14ac:dyDescent="0.35">
      <c r="A4" s="23" t="s">
        <v>4</v>
      </c>
      <c r="B4" s="109" t="s">
        <v>5</v>
      </c>
      <c r="C4" s="91" t="s">
        <v>6</v>
      </c>
      <c r="D4" s="194">
        <v>44292</v>
      </c>
      <c r="E4" s="194"/>
      <c r="H4" s="198" t="s">
        <v>7</v>
      </c>
      <c r="I4" s="199"/>
      <c r="J4" s="200"/>
      <c r="K4" s="195" t="s">
        <v>8</v>
      </c>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6"/>
      <c r="AM4" s="196"/>
      <c r="AN4" s="197"/>
      <c r="AO4" s="195" t="s">
        <v>9</v>
      </c>
      <c r="AP4" s="195"/>
      <c r="AQ4" s="195"/>
      <c r="AR4" s="195"/>
      <c r="AS4" s="195"/>
      <c r="AT4" s="195"/>
      <c r="AU4" s="195"/>
      <c r="AV4" s="195"/>
      <c r="AW4" s="195"/>
      <c r="AX4" s="195"/>
      <c r="AY4" s="195"/>
      <c r="AZ4" s="195"/>
      <c r="BA4" s="195"/>
      <c r="BB4" s="195"/>
      <c r="BC4" s="195"/>
      <c r="BD4" s="195"/>
      <c r="BE4" s="195"/>
      <c r="BF4" s="195"/>
      <c r="BG4" s="195"/>
      <c r="BH4" s="195"/>
      <c r="BI4" s="195"/>
      <c r="BJ4" s="195"/>
      <c r="BK4" s="195"/>
      <c r="BL4" s="195"/>
      <c r="BM4" s="195"/>
      <c r="BN4" s="195"/>
      <c r="BO4" s="195"/>
      <c r="BP4" s="196"/>
      <c r="BQ4" s="196"/>
      <c r="BR4" s="197"/>
      <c r="BS4" s="191"/>
      <c r="BT4" s="195" t="s">
        <v>10</v>
      </c>
      <c r="BU4" s="195"/>
      <c r="BV4" s="195"/>
      <c r="BW4" s="195"/>
      <c r="BX4" s="195"/>
      <c r="BY4" s="195"/>
      <c r="BZ4" s="195"/>
      <c r="CA4" s="195"/>
      <c r="CB4" s="195"/>
      <c r="CC4" s="195"/>
      <c r="CD4" s="195"/>
      <c r="CE4" s="195"/>
      <c r="CF4" s="195"/>
      <c r="CG4" s="195"/>
      <c r="CH4" s="195"/>
      <c r="CI4" s="195"/>
      <c r="CJ4" s="195"/>
      <c r="CK4" s="195"/>
      <c r="CL4" s="195"/>
      <c r="CM4" s="195"/>
      <c r="CN4" s="195"/>
      <c r="CO4" s="195"/>
      <c r="CP4" s="195"/>
      <c r="CQ4" s="195"/>
      <c r="CR4" s="195"/>
      <c r="CS4" s="195"/>
      <c r="CT4" s="195"/>
      <c r="CU4" s="196"/>
      <c r="CV4" s="196"/>
      <c r="CW4" s="197"/>
      <c r="CX4" s="201" t="s">
        <v>11</v>
      </c>
      <c r="CY4" s="201"/>
      <c r="CZ4" s="201"/>
      <c r="DA4" s="201"/>
      <c r="DB4" s="199"/>
      <c r="DC4" s="199"/>
      <c r="DD4" s="199"/>
      <c r="DE4" s="199"/>
      <c r="DF4" s="199"/>
      <c r="DG4" s="199"/>
      <c r="DH4" s="199"/>
    </row>
    <row r="5" spans="1:112" ht="21.75" customHeight="1" x14ac:dyDescent="0.35">
      <c r="A5" s="24" t="s">
        <v>12</v>
      </c>
      <c r="B5" s="110" t="s">
        <v>13</v>
      </c>
      <c r="D5" s="92"/>
      <c r="H5" s="193" t="s">
        <v>14</v>
      </c>
      <c r="I5" s="193"/>
      <c r="J5" s="193"/>
      <c r="K5" s="193"/>
      <c r="L5" s="193"/>
      <c r="M5" s="193"/>
      <c r="N5" s="193"/>
      <c r="O5" s="193" t="s">
        <v>15</v>
      </c>
      <c r="P5" s="193"/>
      <c r="Q5" s="193"/>
      <c r="R5" s="193"/>
      <c r="S5" s="193"/>
      <c r="T5" s="193"/>
      <c r="U5" s="193"/>
      <c r="V5" s="193" t="s">
        <v>16</v>
      </c>
      <c r="W5" s="193"/>
      <c r="X5" s="193"/>
      <c r="Y5" s="193"/>
      <c r="Z5" s="193"/>
      <c r="AA5" s="193"/>
      <c r="AB5" s="193"/>
      <c r="AC5" s="193" t="s">
        <v>17</v>
      </c>
      <c r="AD5" s="193"/>
      <c r="AE5" s="193"/>
      <c r="AF5" s="193"/>
      <c r="AG5" s="193"/>
      <c r="AH5" s="193"/>
      <c r="AI5" s="193"/>
      <c r="AJ5" s="193" t="s">
        <v>18</v>
      </c>
      <c r="AK5" s="193"/>
      <c r="AL5" s="193"/>
      <c r="AM5" s="193"/>
      <c r="AN5" s="193"/>
      <c r="AO5" s="193"/>
      <c r="AP5" s="193"/>
      <c r="AQ5" s="193" t="s">
        <v>19</v>
      </c>
      <c r="AR5" s="193"/>
      <c r="AS5" s="193"/>
      <c r="AT5" s="193"/>
      <c r="AU5" s="193"/>
      <c r="AV5" s="193"/>
      <c r="AW5" s="193"/>
      <c r="AX5" s="193" t="s">
        <v>20</v>
      </c>
      <c r="AY5" s="193"/>
      <c r="AZ5" s="193"/>
      <c r="BA5" s="193"/>
      <c r="BB5" s="193"/>
      <c r="BC5" s="193"/>
      <c r="BD5" s="193"/>
      <c r="BE5" s="193" t="s">
        <v>21</v>
      </c>
      <c r="BF5" s="193"/>
      <c r="BG5" s="193"/>
      <c r="BH5" s="193"/>
      <c r="BI5" s="193"/>
      <c r="BJ5" s="193"/>
      <c r="BK5" s="193"/>
      <c r="BL5" s="193" t="s">
        <v>22</v>
      </c>
      <c r="BM5" s="193"/>
      <c r="BN5" s="193"/>
      <c r="BO5" s="193"/>
      <c r="BP5" s="193"/>
      <c r="BQ5" s="193"/>
      <c r="BR5" s="193"/>
      <c r="BS5" s="193" t="s">
        <v>23</v>
      </c>
      <c r="BT5" s="202"/>
      <c r="BU5" s="202"/>
      <c r="BV5" s="202"/>
      <c r="BW5" s="202"/>
      <c r="BX5" s="202"/>
      <c r="BY5" s="202"/>
      <c r="BZ5" s="202" t="s">
        <v>24</v>
      </c>
      <c r="CA5" s="202"/>
      <c r="CB5" s="202"/>
      <c r="CC5" s="202"/>
      <c r="CD5" s="202"/>
      <c r="CE5" s="202"/>
      <c r="CF5" s="202"/>
      <c r="CG5" s="202" t="s">
        <v>25</v>
      </c>
      <c r="CH5" s="202"/>
      <c r="CI5" s="202"/>
      <c r="CJ5" s="202"/>
      <c r="CK5" s="202"/>
      <c r="CL5" s="202"/>
      <c r="CM5" s="203"/>
      <c r="CN5" s="204" t="s">
        <v>26</v>
      </c>
      <c r="CO5" s="202"/>
      <c r="CP5" s="202"/>
      <c r="CQ5" s="202"/>
      <c r="CR5" s="202"/>
      <c r="CS5" s="202"/>
      <c r="CT5" s="202"/>
      <c r="CU5" s="205" t="s">
        <v>27</v>
      </c>
      <c r="CV5" s="205"/>
      <c r="CW5" s="205"/>
      <c r="CX5" s="205"/>
      <c r="CY5" s="205"/>
      <c r="CZ5" s="205"/>
      <c r="DA5" s="205"/>
      <c r="DB5" s="193" t="s">
        <v>28</v>
      </c>
      <c r="DC5" s="193"/>
      <c r="DD5" s="193"/>
      <c r="DE5" s="193"/>
      <c r="DF5" s="193"/>
      <c r="DG5" s="193"/>
      <c r="DH5" s="193"/>
    </row>
    <row r="6" spans="1:112" ht="15" customHeight="1" x14ac:dyDescent="0.35">
      <c r="A6" s="24" t="s">
        <v>29</v>
      </c>
      <c r="B6" s="107"/>
      <c r="C6" s="192"/>
      <c r="D6" s="192"/>
      <c r="E6" s="192"/>
      <c r="F6" s="192"/>
      <c r="H6" s="37">
        <f>Projektanfang-WEEKDAY(Projektanfang,1)+2+7*(Woche_anzeigen-1)</f>
        <v>44284</v>
      </c>
      <c r="I6" s="38">
        <f>H6+1</f>
        <v>44285</v>
      </c>
      <c r="J6" s="38">
        <f t="shared" ref="J6:AW6" si="0">I6+1</f>
        <v>44286</v>
      </c>
      <c r="K6" s="38">
        <f t="shared" si="0"/>
        <v>44287</v>
      </c>
      <c r="L6" s="38">
        <f t="shared" si="0"/>
        <v>44288</v>
      </c>
      <c r="M6" s="38">
        <f t="shared" si="0"/>
        <v>44289</v>
      </c>
      <c r="N6" s="39">
        <f t="shared" si="0"/>
        <v>44290</v>
      </c>
      <c r="O6" s="37">
        <f>N6+1</f>
        <v>44291</v>
      </c>
      <c r="P6" s="38">
        <f>O6+1</f>
        <v>44292</v>
      </c>
      <c r="Q6" s="38">
        <f t="shared" si="0"/>
        <v>44293</v>
      </c>
      <c r="R6" s="38">
        <f t="shared" si="0"/>
        <v>44294</v>
      </c>
      <c r="S6" s="38">
        <f t="shared" si="0"/>
        <v>44295</v>
      </c>
      <c r="T6" s="38">
        <f t="shared" si="0"/>
        <v>44296</v>
      </c>
      <c r="U6" s="39">
        <f t="shared" si="0"/>
        <v>44297</v>
      </c>
      <c r="V6" s="37">
        <f>U6+1</f>
        <v>44298</v>
      </c>
      <c r="W6" s="38">
        <f>V6+1</f>
        <v>44299</v>
      </c>
      <c r="X6" s="38">
        <f t="shared" si="0"/>
        <v>44300</v>
      </c>
      <c r="Y6" s="38">
        <f t="shared" si="0"/>
        <v>44301</v>
      </c>
      <c r="Z6" s="38">
        <f t="shared" si="0"/>
        <v>44302</v>
      </c>
      <c r="AA6" s="38">
        <f t="shared" si="0"/>
        <v>44303</v>
      </c>
      <c r="AB6" s="39">
        <f t="shared" si="0"/>
        <v>44304</v>
      </c>
      <c r="AC6" s="37">
        <f>AB6+1</f>
        <v>44305</v>
      </c>
      <c r="AD6" s="38">
        <f>AC6+1</f>
        <v>44306</v>
      </c>
      <c r="AE6" s="38">
        <f t="shared" si="0"/>
        <v>44307</v>
      </c>
      <c r="AF6" s="38">
        <f t="shared" si="0"/>
        <v>44308</v>
      </c>
      <c r="AG6" s="38">
        <f t="shared" si="0"/>
        <v>44309</v>
      </c>
      <c r="AH6" s="38">
        <f t="shared" si="0"/>
        <v>44310</v>
      </c>
      <c r="AI6" s="39">
        <f t="shared" si="0"/>
        <v>44311</v>
      </c>
      <c r="AJ6" s="37">
        <f>AI6+1</f>
        <v>44312</v>
      </c>
      <c r="AK6" s="38">
        <f>AJ6+1</f>
        <v>44313</v>
      </c>
      <c r="AL6" s="38">
        <f t="shared" si="0"/>
        <v>44314</v>
      </c>
      <c r="AM6" s="38">
        <f t="shared" si="0"/>
        <v>44315</v>
      </c>
      <c r="AN6" s="38">
        <f t="shared" si="0"/>
        <v>44316</v>
      </c>
      <c r="AO6" s="38">
        <f t="shared" si="0"/>
        <v>44317</v>
      </c>
      <c r="AP6" s="39">
        <f t="shared" si="0"/>
        <v>44318</v>
      </c>
      <c r="AQ6" s="37">
        <f>AP6+1</f>
        <v>44319</v>
      </c>
      <c r="AR6" s="38">
        <f>AQ6+1</f>
        <v>44320</v>
      </c>
      <c r="AS6" s="38">
        <f t="shared" si="0"/>
        <v>44321</v>
      </c>
      <c r="AT6" s="38">
        <f t="shared" si="0"/>
        <v>44322</v>
      </c>
      <c r="AU6" s="38">
        <f t="shared" si="0"/>
        <v>44323</v>
      </c>
      <c r="AV6" s="38">
        <f t="shared" si="0"/>
        <v>44324</v>
      </c>
      <c r="AW6" s="39">
        <f t="shared" si="0"/>
        <v>44325</v>
      </c>
      <c r="AX6" s="37">
        <f>AW6+1</f>
        <v>44326</v>
      </c>
      <c r="AY6" s="38">
        <f>AX6+1</f>
        <v>44327</v>
      </c>
      <c r="AZ6" s="38">
        <f t="shared" ref="AZ6:BD6" si="1">AY6+1</f>
        <v>44328</v>
      </c>
      <c r="BA6" s="38">
        <f t="shared" si="1"/>
        <v>44329</v>
      </c>
      <c r="BB6" s="38">
        <f t="shared" si="1"/>
        <v>44330</v>
      </c>
      <c r="BC6" s="38">
        <f t="shared" si="1"/>
        <v>44331</v>
      </c>
      <c r="BD6" s="39">
        <f t="shared" si="1"/>
        <v>44332</v>
      </c>
      <c r="BE6" s="37">
        <f>BD6+1</f>
        <v>44333</v>
      </c>
      <c r="BF6" s="38">
        <f>BE6+1</f>
        <v>44334</v>
      </c>
      <c r="BG6" s="38">
        <f t="shared" ref="BG6:BK6" si="2">BF6+1</f>
        <v>44335</v>
      </c>
      <c r="BH6" s="38">
        <f t="shared" si="2"/>
        <v>44336</v>
      </c>
      <c r="BI6" s="38">
        <f t="shared" si="2"/>
        <v>44337</v>
      </c>
      <c r="BJ6" s="38">
        <f t="shared" si="2"/>
        <v>44338</v>
      </c>
      <c r="BK6" s="39">
        <f t="shared" si="2"/>
        <v>44339</v>
      </c>
      <c r="BL6" s="37">
        <f>BK6+1</f>
        <v>44340</v>
      </c>
      <c r="BM6" s="38">
        <f>BL6+1</f>
        <v>44341</v>
      </c>
      <c r="BN6" s="38">
        <f t="shared" ref="BN6:BR6" si="3">BM6+1</f>
        <v>44342</v>
      </c>
      <c r="BO6" s="38">
        <f t="shared" si="3"/>
        <v>44343</v>
      </c>
      <c r="BP6" s="38">
        <f t="shared" si="3"/>
        <v>44344</v>
      </c>
      <c r="BQ6" s="38">
        <f t="shared" si="3"/>
        <v>44345</v>
      </c>
      <c r="BR6" s="39">
        <f t="shared" si="3"/>
        <v>44346</v>
      </c>
      <c r="BS6" s="37">
        <f>BR6+1</f>
        <v>44347</v>
      </c>
      <c r="BT6" s="38">
        <f>BS6+1</f>
        <v>44348</v>
      </c>
      <c r="BU6" s="38">
        <f t="shared" ref="BU6" si="4">BT6+1</f>
        <v>44349</v>
      </c>
      <c r="BV6" s="38">
        <f t="shared" ref="BV6" si="5">BU6+1</f>
        <v>44350</v>
      </c>
      <c r="BW6" s="38">
        <f t="shared" ref="BW6" si="6">BV6+1</f>
        <v>44351</v>
      </c>
      <c r="BX6" s="38">
        <f t="shared" ref="BX6" si="7">BW6+1</f>
        <v>44352</v>
      </c>
      <c r="BY6" s="39">
        <f t="shared" ref="BY6" si="8">BX6+1</f>
        <v>44353</v>
      </c>
      <c r="BZ6" s="37">
        <f>BY6+1</f>
        <v>44354</v>
      </c>
      <c r="CA6" s="38">
        <f>BZ6+1</f>
        <v>44355</v>
      </c>
      <c r="CB6" s="38">
        <f t="shared" ref="CB6" si="9">CA6+1</f>
        <v>44356</v>
      </c>
      <c r="CC6" s="38">
        <f t="shared" ref="CC6" si="10">CB6+1</f>
        <v>44357</v>
      </c>
      <c r="CD6" s="38">
        <f t="shared" ref="CD6" si="11">CC6+1</f>
        <v>44358</v>
      </c>
      <c r="CE6" s="38">
        <f>CD6+1</f>
        <v>44359</v>
      </c>
      <c r="CF6" s="39">
        <f>CE6+1</f>
        <v>44360</v>
      </c>
      <c r="CG6" s="37">
        <f t="shared" ref="CG6:DH6" si="12">CF6+1</f>
        <v>44361</v>
      </c>
      <c r="CH6" s="38">
        <f t="shared" si="12"/>
        <v>44362</v>
      </c>
      <c r="CI6" s="38">
        <f t="shared" si="12"/>
        <v>44363</v>
      </c>
      <c r="CJ6" s="38">
        <f t="shared" si="12"/>
        <v>44364</v>
      </c>
      <c r="CK6" s="38">
        <f t="shared" si="12"/>
        <v>44365</v>
      </c>
      <c r="CL6" s="38">
        <f t="shared" si="12"/>
        <v>44366</v>
      </c>
      <c r="CM6" s="39">
        <f t="shared" si="12"/>
        <v>44367</v>
      </c>
      <c r="CN6" s="37">
        <f t="shared" si="12"/>
        <v>44368</v>
      </c>
      <c r="CO6" s="38">
        <f t="shared" si="12"/>
        <v>44369</v>
      </c>
      <c r="CP6" s="38">
        <f t="shared" si="12"/>
        <v>44370</v>
      </c>
      <c r="CQ6" s="38">
        <f t="shared" si="12"/>
        <v>44371</v>
      </c>
      <c r="CR6" s="38">
        <f t="shared" si="12"/>
        <v>44372</v>
      </c>
      <c r="CS6" s="38">
        <f t="shared" si="12"/>
        <v>44373</v>
      </c>
      <c r="CT6" s="39">
        <f t="shared" si="12"/>
        <v>44374</v>
      </c>
      <c r="CU6" s="37">
        <f t="shared" si="12"/>
        <v>44375</v>
      </c>
      <c r="CV6" s="38">
        <f t="shared" si="12"/>
        <v>44376</v>
      </c>
      <c r="CW6" s="38">
        <f t="shared" si="12"/>
        <v>44377</v>
      </c>
      <c r="CX6" s="38">
        <f t="shared" si="12"/>
        <v>44378</v>
      </c>
      <c r="CY6" s="38">
        <f t="shared" si="12"/>
        <v>44379</v>
      </c>
      <c r="CZ6" s="38">
        <f t="shared" si="12"/>
        <v>44380</v>
      </c>
      <c r="DA6" s="39">
        <f t="shared" si="12"/>
        <v>44381</v>
      </c>
      <c r="DB6" s="37">
        <f t="shared" si="12"/>
        <v>44382</v>
      </c>
      <c r="DC6" s="38">
        <f t="shared" si="12"/>
        <v>44383</v>
      </c>
      <c r="DD6" s="38">
        <f t="shared" si="12"/>
        <v>44384</v>
      </c>
      <c r="DE6" s="38">
        <f t="shared" si="12"/>
        <v>44385</v>
      </c>
      <c r="DF6" s="38">
        <f t="shared" si="12"/>
        <v>44386</v>
      </c>
      <c r="DG6" s="38">
        <f t="shared" si="12"/>
        <v>44387</v>
      </c>
      <c r="DH6" s="39">
        <f t="shared" si="12"/>
        <v>44388</v>
      </c>
    </row>
    <row r="7" spans="1:112" ht="30.75" customHeight="1" thickBot="1" x14ac:dyDescent="0.4">
      <c r="A7" s="24" t="s">
        <v>30</v>
      </c>
      <c r="B7" s="113" t="s">
        <v>31</v>
      </c>
      <c r="C7" s="7" t="s">
        <v>32</v>
      </c>
      <c r="D7" s="8" t="s">
        <v>33</v>
      </c>
      <c r="E7" s="8" t="s">
        <v>34</v>
      </c>
      <c r="F7" s="8"/>
      <c r="G7" s="8" t="s">
        <v>35</v>
      </c>
      <c r="H7" s="9" t="s">
        <v>36</v>
      </c>
      <c r="I7" s="161" t="s">
        <v>37</v>
      </c>
      <c r="J7" s="9" t="s">
        <v>38</v>
      </c>
      <c r="K7" s="9" t="s">
        <v>37</v>
      </c>
      <c r="L7" s="9" t="s">
        <v>39</v>
      </c>
      <c r="M7" s="9" t="s">
        <v>40</v>
      </c>
      <c r="N7" s="9" t="s">
        <v>40</v>
      </c>
      <c r="O7" s="9" t="s">
        <v>36</v>
      </c>
      <c r="P7" s="161" t="s">
        <v>37</v>
      </c>
      <c r="Q7" s="9" t="s">
        <v>38</v>
      </c>
      <c r="R7" s="9" t="s">
        <v>37</v>
      </c>
      <c r="S7" s="9" t="s">
        <v>39</v>
      </c>
      <c r="T7" s="9" t="s">
        <v>40</v>
      </c>
      <c r="U7" s="9" t="s">
        <v>40</v>
      </c>
      <c r="V7" s="9" t="s">
        <v>36</v>
      </c>
      <c r="W7" s="161" t="s">
        <v>37</v>
      </c>
      <c r="X7" s="9" t="s">
        <v>38</v>
      </c>
      <c r="Y7" s="9" t="s">
        <v>37</v>
      </c>
      <c r="Z7" s="9" t="s">
        <v>39</v>
      </c>
      <c r="AA7" s="9" t="s">
        <v>40</v>
      </c>
      <c r="AB7" s="9" t="s">
        <v>40</v>
      </c>
      <c r="AC7" s="9" t="s">
        <v>36</v>
      </c>
      <c r="AD7" s="161" t="s">
        <v>37</v>
      </c>
      <c r="AE7" s="9" t="s">
        <v>38</v>
      </c>
      <c r="AF7" s="9" t="s">
        <v>37</v>
      </c>
      <c r="AG7" s="9" t="s">
        <v>39</v>
      </c>
      <c r="AH7" s="9" t="s">
        <v>40</v>
      </c>
      <c r="AI7" s="9" t="s">
        <v>40</v>
      </c>
      <c r="AJ7" s="9" t="s">
        <v>36</v>
      </c>
      <c r="AK7" s="161" t="s">
        <v>37</v>
      </c>
      <c r="AL7" s="9" t="s">
        <v>38</v>
      </c>
      <c r="AM7" s="9" t="s">
        <v>37</v>
      </c>
      <c r="AN7" s="9" t="s">
        <v>39</v>
      </c>
      <c r="AO7" s="9" t="s">
        <v>40</v>
      </c>
      <c r="AP7" s="9" t="s">
        <v>40</v>
      </c>
      <c r="AQ7" s="9" t="s">
        <v>36</v>
      </c>
      <c r="AR7" s="161" t="s">
        <v>37</v>
      </c>
      <c r="AS7" s="9" t="s">
        <v>38</v>
      </c>
      <c r="AT7" s="9" t="s">
        <v>37</v>
      </c>
      <c r="AU7" s="9" t="s">
        <v>39</v>
      </c>
      <c r="AV7" s="9" t="s">
        <v>40</v>
      </c>
      <c r="AW7" s="9" t="s">
        <v>40</v>
      </c>
      <c r="AX7" s="9" t="s">
        <v>36</v>
      </c>
      <c r="AY7" s="161" t="s">
        <v>37</v>
      </c>
      <c r="AZ7" s="9" t="s">
        <v>38</v>
      </c>
      <c r="BA7" s="9" t="s">
        <v>37</v>
      </c>
      <c r="BB7" s="9" t="s">
        <v>39</v>
      </c>
      <c r="BC7" s="9" t="s">
        <v>40</v>
      </c>
      <c r="BD7" s="9" t="s">
        <v>40</v>
      </c>
      <c r="BE7" s="9" t="s">
        <v>36</v>
      </c>
      <c r="BF7" s="161" t="s">
        <v>37</v>
      </c>
      <c r="BG7" s="9" t="s">
        <v>38</v>
      </c>
      <c r="BH7" s="9" t="s">
        <v>37</v>
      </c>
      <c r="BI7" s="9" t="s">
        <v>39</v>
      </c>
      <c r="BJ7" s="9" t="s">
        <v>40</v>
      </c>
      <c r="BK7" s="9" t="s">
        <v>40</v>
      </c>
      <c r="BL7" s="9" t="s">
        <v>36</v>
      </c>
      <c r="BM7" s="161" t="s">
        <v>37</v>
      </c>
      <c r="BN7" s="9" t="s">
        <v>38</v>
      </c>
      <c r="BO7" s="9" t="s">
        <v>37</v>
      </c>
      <c r="BP7" s="9" t="s">
        <v>39</v>
      </c>
      <c r="BQ7" s="9" t="s">
        <v>40</v>
      </c>
      <c r="BR7" s="9" t="s">
        <v>40</v>
      </c>
      <c r="BS7" s="9" t="s">
        <v>36</v>
      </c>
      <c r="BT7" s="161" t="s">
        <v>37</v>
      </c>
      <c r="BU7" s="9" t="s">
        <v>38</v>
      </c>
      <c r="BV7" s="9" t="s">
        <v>37</v>
      </c>
      <c r="BW7" s="9" t="s">
        <v>39</v>
      </c>
      <c r="BX7" s="9" t="s">
        <v>40</v>
      </c>
      <c r="BY7" s="9" t="s">
        <v>40</v>
      </c>
      <c r="BZ7" s="9" t="s">
        <v>36</v>
      </c>
      <c r="CA7" s="161" t="s">
        <v>37</v>
      </c>
      <c r="CB7" s="9" t="s">
        <v>38</v>
      </c>
      <c r="CC7" s="9" t="s">
        <v>37</v>
      </c>
      <c r="CD7" s="9" t="s">
        <v>39</v>
      </c>
      <c r="CE7" s="9" t="s">
        <v>40</v>
      </c>
      <c r="CF7" s="9" t="s">
        <v>40</v>
      </c>
      <c r="CG7" s="9" t="s">
        <v>36</v>
      </c>
      <c r="CH7" s="161" t="s">
        <v>37</v>
      </c>
      <c r="CI7" s="9" t="s">
        <v>38</v>
      </c>
      <c r="CJ7" s="9" t="s">
        <v>37</v>
      </c>
      <c r="CK7" s="9" t="s">
        <v>39</v>
      </c>
      <c r="CL7" s="9" t="s">
        <v>40</v>
      </c>
      <c r="CM7" s="9" t="s">
        <v>40</v>
      </c>
      <c r="CN7" s="9" t="s">
        <v>36</v>
      </c>
      <c r="CO7" s="161" t="s">
        <v>37</v>
      </c>
      <c r="CP7" s="9" t="s">
        <v>38</v>
      </c>
      <c r="CQ7" s="9" t="s">
        <v>37</v>
      </c>
      <c r="CR7" s="9" t="s">
        <v>39</v>
      </c>
      <c r="CS7" s="9" t="s">
        <v>40</v>
      </c>
      <c r="CT7" s="9" t="s">
        <v>40</v>
      </c>
      <c r="CU7" s="9" t="s">
        <v>36</v>
      </c>
      <c r="CV7" s="161" t="s">
        <v>37</v>
      </c>
      <c r="CW7" s="9" t="s">
        <v>38</v>
      </c>
      <c r="CX7" s="9" t="s">
        <v>37</v>
      </c>
      <c r="CY7" s="9" t="s">
        <v>39</v>
      </c>
      <c r="CZ7" s="9" t="s">
        <v>40</v>
      </c>
      <c r="DA7" s="9" t="s">
        <v>40</v>
      </c>
      <c r="DB7" s="9" t="s">
        <v>36</v>
      </c>
      <c r="DC7" s="161" t="s">
        <v>37</v>
      </c>
      <c r="DD7" s="9" t="s">
        <v>38</v>
      </c>
      <c r="DE7" s="9" t="s">
        <v>37</v>
      </c>
      <c r="DF7" s="9" t="s">
        <v>39</v>
      </c>
      <c r="DG7" s="9" t="s">
        <v>40</v>
      </c>
      <c r="DH7" s="9" t="s">
        <v>40</v>
      </c>
    </row>
    <row r="8" spans="1:112" ht="30" customHeight="1" thickBot="1" x14ac:dyDescent="0.4">
      <c r="B8" s="153" t="str">
        <f>$B$2</f>
        <v>Model Architecture</v>
      </c>
      <c r="C8" s="72" t="str">
        <f>'Work packages - Model Architect'!$C$2</f>
        <v>summarize model architecture</v>
      </c>
      <c r="D8" s="154">
        <v>44292</v>
      </c>
      <c r="E8" s="70">
        <v>44307</v>
      </c>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row>
    <row r="9" spans="1:112" ht="30" customHeight="1" x14ac:dyDescent="0.35">
      <c r="B9" s="112" t="str">
        <f>B4</f>
        <v>Data Research</v>
      </c>
      <c r="C9" s="72" t="str">
        <f>'Work packages - Data Research'!B2</f>
        <v xml:space="preserve">work through all existing files and summarize content </v>
      </c>
      <c r="D9" s="69">
        <v>44299</v>
      </c>
      <c r="E9" s="70">
        <v>44313</v>
      </c>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row>
    <row r="10" spans="1:112" ht="30" customHeight="1" x14ac:dyDescent="0.35">
      <c r="B10" s="112" t="str">
        <f>B4</f>
        <v>Data Research</v>
      </c>
      <c r="C10" s="72" t="str">
        <f>'Work packages - Data Research'!B6</f>
        <v>review and analysis of the dhs survey data</v>
      </c>
      <c r="D10" s="69">
        <v>44306</v>
      </c>
      <c r="E10" s="70">
        <v>44320</v>
      </c>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row>
    <row r="11" spans="1:112" ht="30" customHeight="1" x14ac:dyDescent="0.35">
      <c r="B11" s="112" t="str">
        <f>B4</f>
        <v>Data Research</v>
      </c>
      <c r="C11" s="72" t="str">
        <f>'Work packages - Data Research'!B5</f>
        <v xml:space="preserve">census data: find relevant data </v>
      </c>
      <c r="D11" s="69">
        <v>44306</v>
      </c>
      <c r="E11" s="70">
        <v>44320</v>
      </c>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row>
    <row r="12" spans="1:112" ht="30" customHeight="1" x14ac:dyDescent="0.35">
      <c r="B12" s="112" t="str">
        <f>B4</f>
        <v>Data Research</v>
      </c>
      <c r="C12" s="106" t="str">
        <f>'Work packages - Data Research'!B4</f>
        <v xml:space="preserve">combination of all relevant files into one large search file </v>
      </c>
      <c r="D12" s="69">
        <v>44306</v>
      </c>
      <c r="E12" s="70">
        <v>44320</v>
      </c>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row>
    <row r="13" spans="1:112" ht="30" customHeight="1" x14ac:dyDescent="0.35">
      <c r="B13" s="112" t="str">
        <f>B4</f>
        <v>Data Research</v>
      </c>
      <c r="C13" s="72" t="str">
        <f>'Work packages - Data Research'!B3</f>
        <v xml:space="preserve">calculations of the results </v>
      </c>
      <c r="D13" s="69">
        <v>44306</v>
      </c>
      <c r="E13" s="70">
        <v>44320</v>
      </c>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row>
    <row r="14" spans="1:112" ht="30.75" customHeight="1" x14ac:dyDescent="0.35">
      <c r="B14" s="153" t="str">
        <f t="shared" ref="B14:B39" si="13">$B$2</f>
        <v>Model Architecture</v>
      </c>
      <c r="C14" s="72" t="str">
        <f>_4.1_Thinking_about_connection_between_survey_data_and_image_data</f>
        <v>thinking about connection between survey data and image data</v>
      </c>
      <c r="D14" s="64">
        <v>44313</v>
      </c>
      <c r="E14" s="183">
        <v>44341</v>
      </c>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row>
    <row r="15" spans="1:112" ht="30" customHeight="1" x14ac:dyDescent="0.35">
      <c r="B15" s="112" t="str">
        <f>$B$3</f>
        <v>Data Acquisition</v>
      </c>
      <c r="C15" s="72" t="str">
        <f>'Work packages - Model Architect'!$C$4</f>
        <v>dicuss IDE</v>
      </c>
      <c r="D15" s="154">
        <v>44320</v>
      </c>
      <c r="E15" s="154">
        <v>44321</v>
      </c>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row>
    <row r="16" spans="1:112" ht="30" customHeight="1" x14ac:dyDescent="0.35">
      <c r="B16" s="112" t="str">
        <f t="shared" ref="B16:B19" si="14">$B$3</f>
        <v>Data Acquisition</v>
      </c>
      <c r="C16" s="156" t="str">
        <f>structure_datetimes__year____YYYY_MM_DD</f>
        <v xml:space="preserve">structure datetimes (year -&gt; YYYY-MM-DD) </v>
      </c>
      <c r="D16" s="69">
        <v>44320</v>
      </c>
      <c r="E16" s="70">
        <v>44322</v>
      </c>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row>
    <row r="17" spans="1:112" ht="30" customHeight="1" x14ac:dyDescent="0.35">
      <c r="B17" s="112" t="str">
        <f t="shared" si="14"/>
        <v>Data Acquisition</v>
      </c>
      <c r="C17" s="186" t="str">
        <f>'Work packages - Data Research'!B7</f>
        <v xml:space="preserve">research of csv columns </v>
      </c>
      <c r="D17" s="69">
        <v>44320</v>
      </c>
      <c r="E17" s="70">
        <v>44323</v>
      </c>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row>
    <row r="18" spans="1:112" s="2" customFormat="1" ht="30" customHeight="1" thickBot="1" x14ac:dyDescent="0.4">
      <c r="A18" s="24"/>
      <c r="B18" s="112" t="str">
        <f t="shared" si="14"/>
        <v>Data Acquisition</v>
      </c>
      <c r="C18" s="156" t="str">
        <f>_2.1_extract_image_of_the_right_size_6700m_x_6700__10000m_x_10000m</f>
        <v>extract image of the right size(6700m x 6700, 10000m x 10000m) -&gt; nightlight data</v>
      </c>
      <c r="D18" s="69">
        <v>44323</v>
      </c>
      <c r="E18" s="70">
        <v>44325</v>
      </c>
      <c r="F18"/>
      <c r="G18" s="11"/>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row>
    <row r="19" spans="1:112" s="2" customFormat="1" ht="30" customHeight="1" x14ac:dyDescent="0.35">
      <c r="A19" s="24"/>
      <c r="B19" s="112" t="str">
        <f t="shared" si="14"/>
        <v>Data Acquisition</v>
      </c>
      <c r="C19" s="156" t="str">
        <f>_2.2_median_of_1_year_imagery</f>
        <v>median of 1-year imagery -&gt; nightlight data</v>
      </c>
      <c r="D19" s="69">
        <v>44323</v>
      </c>
      <c r="E19" s="70">
        <v>44325</v>
      </c>
      <c r="F19"/>
      <c r="G19" s="11"/>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row>
    <row r="20" spans="1:112" s="2" customFormat="1" ht="30" customHeight="1" x14ac:dyDescent="0.35">
      <c r="A20" s="24"/>
      <c r="B20" s="153" t="str">
        <f>$B$2</f>
        <v>Model Architecture</v>
      </c>
      <c r="C20" s="72" t="str">
        <f>'Work packages - Model Architect'!$C$6</f>
        <v>discuss data storage with other teams</v>
      </c>
      <c r="D20" s="154">
        <v>44320</v>
      </c>
      <c r="E20" s="70">
        <f>D20+7</f>
        <v>44327</v>
      </c>
      <c r="F20"/>
      <c r="G20" s="11"/>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row>
    <row r="21" spans="1:112" s="2" customFormat="1" ht="30" customHeight="1" x14ac:dyDescent="0.35">
      <c r="A21" s="23"/>
      <c r="B21" s="153" t="str">
        <f>$B$2</f>
        <v>Model Architecture</v>
      </c>
      <c r="C21" s="72" t="str">
        <f>'Work packages - Model Architect'!$C$5</f>
        <v>transfer repo (models and used functions)</v>
      </c>
      <c r="D21" s="157">
        <v>44320</v>
      </c>
      <c r="E21" s="157">
        <v>44334</v>
      </c>
      <c r="F21"/>
      <c r="G21" s="147"/>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row>
    <row r="22" spans="1:112" s="2" customFormat="1" ht="30" customHeight="1" x14ac:dyDescent="0.35">
      <c r="A22" s="24"/>
      <c r="B22" s="112" t="str">
        <f t="shared" ref="B22:B23" si="15">$B$3</f>
        <v>Data Acquisition</v>
      </c>
      <c r="C22" s="72" t="str">
        <f>'Work packages - Data Research'!B8</f>
        <v>analysis of missing values / statistical anomalies</v>
      </c>
      <c r="D22" s="69">
        <v>44323</v>
      </c>
      <c r="E22" s="70">
        <v>44327</v>
      </c>
      <c r="F22"/>
      <c r="G22" s="11"/>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row>
    <row r="23" spans="1:112" s="2" customFormat="1" ht="30" customHeight="1" x14ac:dyDescent="0.35">
      <c r="A23" s="23"/>
      <c r="B23" s="112" t="str">
        <f t="shared" si="15"/>
        <v>Data Acquisition</v>
      </c>
      <c r="C23" s="72" t="str">
        <f>'Work packages - Data Research'!B9</f>
        <v>data maintenance</v>
      </c>
      <c r="D23" s="69">
        <v>44323</v>
      </c>
      <c r="E23" s="70">
        <v>44327</v>
      </c>
      <c r="F23"/>
      <c r="G23" s="11">
        <f t="shared" ref="G23:G28" si="16">IF(OR(ISBLANK(task_start),ISBLANK(task_end)),"",task_end-task_start+1)</f>
        <v>5</v>
      </c>
      <c r="H23" s="19"/>
      <c r="I23" s="19"/>
      <c r="J23" s="19"/>
      <c r="K23" s="19"/>
      <c r="L23" s="19"/>
      <c r="M23" s="19"/>
      <c r="N23" s="19"/>
      <c r="O23" s="19"/>
      <c r="P23" s="19"/>
      <c r="Q23" s="19"/>
      <c r="R23" s="19"/>
      <c r="S23" s="19"/>
      <c r="T23" s="20"/>
      <c r="U23" s="20"/>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row>
    <row r="24" spans="1:112" s="2" customFormat="1" ht="30" customHeight="1" x14ac:dyDescent="0.35">
      <c r="A24" s="23" t="s">
        <v>41</v>
      </c>
      <c r="B24" s="112" t="str">
        <f t="shared" ref="B24:B30" si="17">$B$4</f>
        <v>Data Research</v>
      </c>
      <c r="C24" s="72" t="str">
        <f>'Work packages - Data Research'!B10</f>
        <v>optimize graphics</v>
      </c>
      <c r="D24" s="69">
        <v>44323</v>
      </c>
      <c r="E24" s="70">
        <v>44327</v>
      </c>
      <c r="F24"/>
      <c r="G24" s="11">
        <f t="shared" si="16"/>
        <v>5</v>
      </c>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row>
    <row r="25" spans="1:112" s="2" customFormat="1" ht="30" customHeight="1" x14ac:dyDescent="0.35">
      <c r="A25" s="23"/>
      <c r="B25" s="112" t="str">
        <f t="shared" si="17"/>
        <v>Data Research</v>
      </c>
      <c r="C25" s="72" t="str">
        <f>'Work packages - Data Research'!B13</f>
        <v xml:space="preserve">define regions and time periods </v>
      </c>
      <c r="D25" s="69">
        <v>44323</v>
      </c>
      <c r="E25" s="70">
        <v>44327</v>
      </c>
      <c r="F25"/>
      <c r="G25" s="11"/>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row>
    <row r="26" spans="1:112" s="2" customFormat="1" ht="30" customHeight="1" x14ac:dyDescent="0.35">
      <c r="A26" s="23"/>
      <c r="B26" s="112" t="str">
        <f t="shared" si="17"/>
        <v>Data Research</v>
      </c>
      <c r="C26" s="72" t="str">
        <f>'Work packages - Data Research'!B14</f>
        <v>find valuable (census)data within 2000-2017 for the right countries</v>
      </c>
      <c r="D26" s="69">
        <v>44323</v>
      </c>
      <c r="E26" s="70">
        <v>44327</v>
      </c>
      <c r="F26"/>
      <c r="G26" s="11"/>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row>
    <row r="27" spans="1:112" s="2" customFormat="1" ht="30" customHeight="1" x14ac:dyDescent="0.35">
      <c r="A27" s="23"/>
      <c r="B27" s="112" t="str">
        <f t="shared" si="17"/>
        <v>Data Research</v>
      </c>
      <c r="C27" s="72" t="str">
        <f>'Work packages - Data Research'!B15</f>
        <v xml:space="preserve">find correlations between (census) data and dhs wealth index </v>
      </c>
      <c r="D27" s="69">
        <v>44323</v>
      </c>
      <c r="E27" s="70">
        <v>44327</v>
      </c>
      <c r="F27"/>
      <c r="G27" s="11"/>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row>
    <row r="28" spans="1:112" s="2" customFormat="1" ht="30" customHeight="1" x14ac:dyDescent="0.35">
      <c r="A28" s="23"/>
      <c r="B28" s="112" t="str">
        <f t="shared" si="17"/>
        <v>Data Research</v>
      </c>
      <c r="C28" s="72" t="str">
        <f>'Work packages - Data Research'!B16</f>
        <v xml:space="preserve">country analysis </v>
      </c>
      <c r="D28" s="69">
        <v>44323</v>
      </c>
      <c r="E28" s="70">
        <v>44327</v>
      </c>
      <c r="F28"/>
      <c r="G28" s="11">
        <f t="shared" si="16"/>
        <v>5</v>
      </c>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row>
    <row r="29" spans="1:112" s="2" customFormat="1" ht="30" customHeight="1" x14ac:dyDescent="0.35">
      <c r="A29" s="23"/>
      <c r="B29" s="112" t="str">
        <f t="shared" si="17"/>
        <v>Data Research</v>
      </c>
      <c r="C29" s="72" t="str">
        <f>'Work packages - Data Research'!B11</f>
        <v>find out, how the wealth index is structured</v>
      </c>
      <c r="D29" s="69">
        <v>44323</v>
      </c>
      <c r="E29" s="70">
        <v>44327</v>
      </c>
      <c r="F29"/>
      <c r="G29" s="11"/>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row>
    <row r="30" spans="1:112" s="2" customFormat="1" ht="30" customHeight="1" x14ac:dyDescent="0.35">
      <c r="A30" s="23"/>
      <c r="B30" s="112" t="str">
        <f t="shared" si="17"/>
        <v>Data Research</v>
      </c>
      <c r="C30" s="72" t="str">
        <f>'Work packages - Model Architect'!$C$6</f>
        <v>discuss data storage with other teams</v>
      </c>
      <c r="D30" s="154">
        <v>44326</v>
      </c>
      <c r="E30" s="70">
        <v>44327</v>
      </c>
      <c r="F30"/>
      <c r="G30" s="11"/>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row>
    <row r="31" spans="1:112" s="2" customFormat="1" ht="30" customHeight="1" x14ac:dyDescent="0.35">
      <c r="A31" s="23"/>
      <c r="B31" s="155" t="str">
        <f>B23</f>
        <v>Data Acquisition</v>
      </c>
      <c r="C31" s="72" t="str">
        <f>'Work packages - Data Research'!B12</f>
        <v>discuss about the processing of the data</v>
      </c>
      <c r="D31" s="70">
        <v>44327</v>
      </c>
      <c r="E31" s="70">
        <v>44327</v>
      </c>
      <c r="F31"/>
      <c r="G31" s="11"/>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row>
    <row r="32" spans="1:112" s="2" customFormat="1" ht="30" customHeight="1" thickBot="1" x14ac:dyDescent="0.4">
      <c r="A32" s="23"/>
      <c r="B32" s="112" t="str">
        <f>$B$4</f>
        <v>Data Research</v>
      </c>
      <c r="C32" s="72" t="str">
        <f>'Work packages - Data Research'!$B$18</f>
        <v xml:space="preserve">discuss input for each model </v>
      </c>
      <c r="D32" s="69">
        <v>44327</v>
      </c>
      <c r="E32" s="70">
        <v>44327</v>
      </c>
      <c r="F32"/>
      <c r="G32" s="11"/>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row>
    <row r="33" spans="1:112" s="2" customFormat="1" ht="30" customHeight="1" thickBot="1" x14ac:dyDescent="0.4">
      <c r="A33" s="23"/>
      <c r="B33" s="112" t="str">
        <f>$B$4</f>
        <v>Data Research</v>
      </c>
      <c r="C33" s="72" t="str">
        <f>_2.3_Research_for_possible_savelocations_local_sciebo_drice_GCS</f>
        <v>research for possible savelocations for GEOTIFF format (local/sciebo/drice/GCS) -&gt; nightlight data</v>
      </c>
      <c r="D33" s="154">
        <v>44326</v>
      </c>
      <c r="E33" s="70">
        <v>44330</v>
      </c>
      <c r="F33"/>
      <c r="G33" s="11"/>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row>
    <row r="34" spans="1:112" s="2" customFormat="1" ht="30" customHeight="1" thickBot="1" x14ac:dyDescent="0.4">
      <c r="A34" s="23"/>
      <c r="B34" s="155" t="str">
        <f>B4</f>
        <v>Data Research</v>
      </c>
      <c r="C34" s="72" t="str">
        <f>_2.4_possible_could_be__save_batch_in_GEOTIFF_format_on_drive__save_them_in_sciebo__delete_on_drive__next_batch</f>
        <v>possible could be: save batch in GEOTIFF format on drive, save them in sciebo, delete on drive, next batch -&gt; nightlight data</v>
      </c>
      <c r="D34" s="154">
        <v>44326</v>
      </c>
      <c r="E34" s="70">
        <v>44330</v>
      </c>
      <c r="F34"/>
      <c r="G34" s="11"/>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row>
    <row r="35" spans="1:112" s="2" customFormat="1" ht="30" customHeight="1" thickBot="1" x14ac:dyDescent="0.4">
      <c r="A35" s="23"/>
      <c r="B35" s="112" t="str">
        <f t="shared" ref="B35" si="18">$B$3</f>
        <v>Data Acquisition</v>
      </c>
      <c r="C35" s="72" t="str">
        <f>'Work packages - Data Research'!B17</f>
        <v xml:space="preserve">create index list </v>
      </c>
      <c r="D35" s="152">
        <v>44327</v>
      </c>
      <c r="E35" s="158">
        <v>44330</v>
      </c>
      <c r="F35"/>
      <c r="G35" s="11"/>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row>
    <row r="36" spans="1:112" s="2" customFormat="1" ht="30" customHeight="1" x14ac:dyDescent="0.35">
      <c r="A36" s="23"/>
      <c r="B36" s="112" t="s">
        <v>5</v>
      </c>
      <c r="C36" s="72" t="str">
        <f>_2.5_Upscaling_of_low_resolution_band_with_prepared_Geo_Algorithms</f>
        <v>upscaling of low resolution band with prepared Geo-Algorithms -&gt; nightlight data</v>
      </c>
      <c r="D36" s="152">
        <v>44331</v>
      </c>
      <c r="E36" s="158">
        <v>44333</v>
      </c>
      <c r="F36"/>
      <c r="G36" s="147"/>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row>
    <row r="37" spans="1:112" s="2" customFormat="1" ht="30" customHeight="1" x14ac:dyDescent="0.35">
      <c r="A37" s="23"/>
      <c r="B37" s="112" t="s">
        <v>13</v>
      </c>
      <c r="C37" s="72" t="str">
        <f>'Work packages - Data Research'!B19</f>
        <v>determinating label data</v>
      </c>
      <c r="D37" s="152">
        <v>44327</v>
      </c>
      <c r="E37" s="158">
        <v>44334</v>
      </c>
      <c r="F37"/>
      <c r="G37" s="147"/>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row>
    <row r="38" spans="1:112" ht="30" customHeight="1" x14ac:dyDescent="0.35">
      <c r="B38" s="112" t="str">
        <f t="shared" ref="B38" si="19">$B$3</f>
        <v>Data Acquisition</v>
      </c>
      <c r="C38" s="72" t="s">
        <v>42</v>
      </c>
      <c r="D38" s="64">
        <v>44334</v>
      </c>
      <c r="E38" s="64">
        <v>44334</v>
      </c>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row>
    <row r="39" spans="1:112" ht="30" customHeight="1" x14ac:dyDescent="0.35">
      <c r="B39" s="153" t="str">
        <f t="shared" si="13"/>
        <v>Model Architecture</v>
      </c>
      <c r="C39" s="72" t="str">
        <f>_2.6_Normalizing_of_image_data__0_1_Normalization__Z_Score_Normalization</f>
        <v>normalizing of image data (0-1 Normalization, Z-Score Normalization) -&gt; nightlight data</v>
      </c>
      <c r="D39" s="64">
        <v>44334</v>
      </c>
      <c r="E39" s="65">
        <v>44337</v>
      </c>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row>
    <row r="40" spans="1:112" ht="36" customHeight="1" x14ac:dyDescent="0.35">
      <c r="B40" s="112" t="s">
        <v>3</v>
      </c>
      <c r="C40" s="184" t="str">
        <f>_4.2_Splitting_into_Validation__Train_and_Testing_Data</f>
        <v>splitting into Validation, Train and Testing Data</v>
      </c>
      <c r="D40" s="64">
        <v>44313</v>
      </c>
      <c r="E40" s="183">
        <v>44341</v>
      </c>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row>
    <row r="41" spans="1:112" ht="28.5" customHeight="1" x14ac:dyDescent="0.35">
      <c r="B41" s="112" t="s">
        <v>3</v>
      </c>
      <c r="C41" s="72" t="str">
        <f>_2.7_Changing_File_Format_from_GEOTIFF_to_TFRECORDS</f>
        <v>changing File Format from GEOTIFF to TFRECORDS -&gt; nightlight data</v>
      </c>
      <c r="D41" s="73">
        <v>44338</v>
      </c>
      <c r="E41" s="73">
        <v>44341</v>
      </c>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row>
    <row r="42" spans="1:112" ht="30" customHeight="1" x14ac:dyDescent="0.35">
      <c r="B42" s="153" t="str">
        <f>$B$2</f>
        <v>Model Architecture</v>
      </c>
      <c r="C42" s="72" t="str">
        <f>'Work packages - Model Architect'!$C$8</f>
        <v>code &amp; architecture adaptation</v>
      </c>
      <c r="D42" s="65">
        <v>44341</v>
      </c>
      <c r="E42" s="73">
        <v>44343</v>
      </c>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row>
    <row r="43" spans="1:112" ht="30" customHeight="1" x14ac:dyDescent="0.35">
      <c r="B43" s="153" t="str">
        <f t="shared" ref="B43" si="20">$B$2</f>
        <v>Model Architecture</v>
      </c>
      <c r="C43" s="72" t="str">
        <f>'Work packages - Model Architect'!$C$9</f>
        <v>code documentation</v>
      </c>
      <c r="D43" s="73">
        <f>'Model Architecture'!D15</f>
        <v>44341</v>
      </c>
      <c r="E43" s="65">
        <f>'Model Architecture'!E15</f>
        <v>44367</v>
      </c>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row>
    <row r="44" spans="1:112" ht="36.75" customHeight="1" x14ac:dyDescent="0.35">
      <c r="B44" s="112" t="str">
        <f t="shared" ref="B44" si="21">$B$3</f>
        <v>Data Acquisition</v>
      </c>
      <c r="C44" s="72" t="str">
        <f>_3.1_extract_image_of_the_right_size_6700m_x_6700__10000m_x_10000m</f>
        <v>extract image of the right size(6700m x 6700, 10000m x 10000m) -&gt; Sentinel II</v>
      </c>
      <c r="D44" s="73">
        <v>44342</v>
      </c>
      <c r="E44" s="73">
        <v>44345</v>
      </c>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row>
    <row r="45" spans="1:112" ht="36.75" customHeight="1" x14ac:dyDescent="0.35">
      <c r="B45" s="159" t="str">
        <f>B4</f>
        <v>Data Research</v>
      </c>
      <c r="C45" s="72" t="str">
        <f>'Work packages - Model Architect'!$C$3</f>
        <v xml:space="preserve">summarize and visualize workflow </v>
      </c>
      <c r="D45" s="64">
        <v>44341</v>
      </c>
      <c r="E45" s="183">
        <v>44346</v>
      </c>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row>
    <row r="46" spans="1:112" ht="36.75" customHeight="1" x14ac:dyDescent="0.35">
      <c r="B46" s="112" t="str">
        <f>B9</f>
        <v>Data Research</v>
      </c>
      <c r="C46" s="72" t="str">
        <f>'Work packages - Model Architect'!$C$7</f>
        <v>create sphinx html</v>
      </c>
      <c r="D46" s="73">
        <v>44334</v>
      </c>
      <c r="E46" s="65">
        <v>44348</v>
      </c>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row>
    <row r="47" spans="1:112" ht="52.5" customHeight="1" x14ac:dyDescent="0.35">
      <c r="B47" s="153" t="str">
        <f>B11</f>
        <v>Data Research</v>
      </c>
      <c r="C47" s="72" t="str">
        <f>_3.5_Upscaling_of_low_resolution_band_with_prepared_Geo_Algorithms</f>
        <v>upscaling of low resolution band with prepared Geo-Algorithms -&gt; Sentinel II</v>
      </c>
      <c r="D47" s="65">
        <v>44356</v>
      </c>
      <c r="E47" s="65">
        <v>44359</v>
      </c>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row>
    <row r="48" spans="1:112" ht="30" customHeight="1" x14ac:dyDescent="0.35">
      <c r="B48" s="153" t="str">
        <f>B11</f>
        <v>Data Research</v>
      </c>
      <c r="C48" s="72" t="str">
        <f>_3.6_Normalizing_of_image_data__0_1_Normalization__Z_Score_Normalization</f>
        <v xml:space="preserve">normalizing of image data (0-1 Normalization, Z-Score Normalization) -&gt; Sentinel II </v>
      </c>
      <c r="D48" s="177">
        <v>44360</v>
      </c>
      <c r="E48" s="177">
        <v>44361</v>
      </c>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row>
    <row r="49" spans="2:112" ht="30" customHeight="1" x14ac:dyDescent="0.35">
      <c r="B49" s="153" t="str">
        <f>B13</f>
        <v>Data Research</v>
      </c>
      <c r="C49" s="72" t="str">
        <f>_3.7_Changing_File_Format_from_GEOTIFF_to_TFRECORDS</f>
        <v>changing File Format from GEOTIFF to TFRECORDS -&gt; Sentinel II</v>
      </c>
      <c r="D49" s="177">
        <v>44362</v>
      </c>
      <c r="E49" s="177">
        <v>44364</v>
      </c>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row>
    <row r="50" spans="2:112" ht="30" customHeight="1" x14ac:dyDescent="0.35">
      <c r="B50" s="153" t="str">
        <f>B15</f>
        <v>Data Acquisition</v>
      </c>
      <c r="C50" s="72" t="str">
        <f>_3.8_extract_image_of_the_right_size_6700m_x_6700__10000m_x_10000m</f>
        <v>extract image of the right size(6700m x 6700, 10000m x 10000m) -&gt; Sentinell I</v>
      </c>
      <c r="D50" s="65">
        <v>44365</v>
      </c>
      <c r="E50" s="65">
        <v>44365</v>
      </c>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row>
    <row r="51" spans="2:112" ht="30" customHeight="1" thickBot="1" x14ac:dyDescent="0.4">
      <c r="B51" s="153" t="str">
        <f>B15</f>
        <v>Data Acquisition</v>
      </c>
      <c r="C51" s="72" t="str">
        <f>_3.9_Opt_A__only_values_which_are_not_classified_as_cloud_probabilities_7_8_9__shadow_3__dark_area_2__snow_and_ice_11__cirrus_classified_10__in_SCL_Band</f>
        <v>Opt A: only values which are not classified as cloud probabilities(7/8/9)/shadow(3)/dark area(2)/snow and ice(11)/cirrus classified(10) in SCL Band -&gt; Sentinel I</v>
      </c>
      <c r="D51" s="65">
        <v>44365</v>
      </c>
      <c r="E51" s="65">
        <v>44365</v>
      </c>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row>
    <row r="52" spans="2:112" ht="30" customHeight="1" x14ac:dyDescent="0.35">
      <c r="B52" s="153" t="str">
        <f>B15</f>
        <v>Data Acquisition</v>
      </c>
      <c r="C52" s="72" t="str">
        <f>_3.10_median_of_1_year_imagery__Opt_B__only_values_which_are_not_classified_as_cloud_probabilities_7_8_9__shadow_3__dark_area_2__snow_and_ice_11__cirrus_classified_10__in_SCL_Band</f>
        <v>median of 1-year imagery (Opt B: only values which are not classified as cloud probabilities(7/8/9)/shadow(3)/dark area(2)/snow and ice(11)/cirrus classified(10) in SCL Band) -&gt; Sentinel I</v>
      </c>
      <c r="D52" s="65">
        <v>44365</v>
      </c>
      <c r="E52" s="65">
        <v>44365</v>
      </c>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row>
    <row r="53" spans="2:112" ht="63.75" customHeight="1" thickBot="1" x14ac:dyDescent="0.4">
      <c r="B53" s="153" t="str">
        <f t="shared" ref="B53:B60" si="22">$B$2</f>
        <v>Model Architecture</v>
      </c>
      <c r="C53" s="72" t="str">
        <f>_3.11_possible_could_be__save_batch_in_GEOTIFF_format_on_drive__save_them_in_sciebo__delete_on_drive__next_batch</f>
        <v>possible could be: save batch in GEOTIFF format on drive, save them in sciebo, delete on drive, next batch -&gt; Sentinel I</v>
      </c>
      <c r="D53" s="65">
        <v>44366</v>
      </c>
      <c r="E53" s="65">
        <f>'Model Architecture'!E20</f>
        <v>44398</v>
      </c>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row>
    <row r="54" spans="2:112" ht="30" customHeight="1" x14ac:dyDescent="0.35">
      <c r="B54" s="112" t="str">
        <f t="shared" ref="B54" si="23">$B$3</f>
        <v>Data Acquisition</v>
      </c>
      <c r="C54" s="72" t="str">
        <f>_3.12_Upscaling_of_low_resolution_band_with_prepared_Geo_Algorithms</f>
        <v>upscaling of low resolution band with prepared Geo-Algorithms -&gt; Sentinel I</v>
      </c>
      <c r="D54" s="65">
        <v>44367</v>
      </c>
      <c r="E54" s="65">
        <v>44367</v>
      </c>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row>
    <row r="55" spans="2:112" ht="30" customHeight="1" x14ac:dyDescent="0.35">
      <c r="B55" s="153" t="str">
        <f t="shared" ref="B55:B58" si="24">$B$2</f>
        <v>Model Architecture</v>
      </c>
      <c r="C55" s="72" t="str">
        <f>'Work packages - Model Architect'!$C$10</f>
        <v>quality metrics &amp; success criteria</v>
      </c>
      <c r="D55" s="166">
        <f>'Model Architecture'!D16</f>
        <v>44367</v>
      </c>
      <c r="E55" s="166">
        <f>'Model Architecture'!E16</f>
        <v>44379</v>
      </c>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row>
    <row r="56" spans="2:112" ht="30" customHeight="1" x14ac:dyDescent="0.35">
      <c r="B56" s="112" t="str">
        <f t="shared" ref="B56:B57" si="25">$B$3</f>
        <v>Data Acquisition</v>
      </c>
      <c r="C56" s="72" t="str">
        <f>_3.13_Normalizing_of_image_data__0_1_Normalization__Z_Score_Normalization</f>
        <v>normalizing of image data (0-1 Normalization, Z-Score Normalization) -&gt; Sentinel I</v>
      </c>
      <c r="D56" s="64">
        <v>44367</v>
      </c>
      <c r="E56" s="65">
        <v>44368</v>
      </c>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row>
    <row r="57" spans="2:112" ht="30" customHeight="1" x14ac:dyDescent="0.35">
      <c r="B57" s="112" t="str">
        <f t="shared" si="25"/>
        <v>Data Acquisition</v>
      </c>
      <c r="C57" s="72" t="str">
        <f>_3.14_Changing_File_Format_from_GEOTIFF_to_TFRECORDS</f>
        <v>changing File Format from GEOTIFF to TFRECORDS -&gt; Sentinel I</v>
      </c>
      <c r="D57" s="64">
        <v>44368</v>
      </c>
      <c r="E57" s="65">
        <v>44369</v>
      </c>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row>
    <row r="58" spans="2:112" ht="30" customHeight="1" x14ac:dyDescent="0.35">
      <c r="B58" s="153" t="str">
        <f t="shared" si="24"/>
        <v>Model Architecture</v>
      </c>
      <c r="C58" s="72" t="str">
        <f>'Work packages - Model Architect'!$C$11</f>
        <v>code-testing and bug fixes</v>
      </c>
      <c r="D58" s="166">
        <f>'Model Architecture'!D17</f>
        <v>44380</v>
      </c>
      <c r="E58" s="166">
        <f>'Model Architecture'!E17</f>
        <v>44395</v>
      </c>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row>
    <row r="59" spans="2:112" ht="30" customHeight="1" x14ac:dyDescent="0.35">
      <c r="B59" s="153" t="str">
        <f>$B$2</f>
        <v>Model Architecture</v>
      </c>
      <c r="C59" s="72" t="str">
        <f>'Work packages - Model Architect'!$C$12</f>
        <v>train cnn (NL + MS)</v>
      </c>
      <c r="D59" s="168">
        <f>'Model Architecture'!D19</f>
        <v>44396</v>
      </c>
      <c r="E59" s="167">
        <f>D59+2</f>
        <v>44398</v>
      </c>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row>
    <row r="60" spans="2:112" ht="48.75" customHeight="1" x14ac:dyDescent="0.35">
      <c r="B60" s="153" t="str">
        <f t="shared" si="22"/>
        <v>Model Architecture</v>
      </c>
      <c r="C60" s="72" t="str">
        <f>'Work packages - Model Architect'!$C$13</f>
        <v>Define and use weights and biases (NL + MS)</v>
      </c>
      <c r="D60" s="168">
        <f>'Model Architecture'!D20</f>
        <v>44396</v>
      </c>
      <c r="E60" s="167">
        <v>44368</v>
      </c>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row>
    <row r="61" spans="2:112" ht="30" customHeight="1" x14ac:dyDescent="0.35">
      <c r="B61" s="153" t="str">
        <f t="shared" ref="B61:B62" si="26">$B$2</f>
        <v>Model Architecture</v>
      </c>
      <c r="C61" s="72" t="str">
        <f>'Work packages - Model Architect'!$C$14</f>
        <v>final code documentation</v>
      </c>
      <c r="D61" s="168">
        <f>'Model Architecture'!D21</f>
        <v>44397</v>
      </c>
      <c r="E61" s="167">
        <f>'Model Architecture'!E21</f>
        <v>44403</v>
      </c>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row>
    <row r="62" spans="2:112" ht="30" customHeight="1" thickBot="1" x14ac:dyDescent="0.4">
      <c r="B62" s="153" t="str">
        <f t="shared" si="26"/>
        <v>Model Architecture</v>
      </c>
      <c r="C62" s="72" t="str">
        <f>'Work packages - Model Architect'!$C$15</f>
        <v>discuss deployment</v>
      </c>
      <c r="D62" s="64" t="s">
        <v>43</v>
      </c>
      <c r="E62" s="65" t="s">
        <v>43</v>
      </c>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row>
    <row r="63" spans="2:112" ht="30" customHeight="1" thickBot="1" x14ac:dyDescent="0.4">
      <c r="B63" s="153" t="str">
        <f>$B$2</f>
        <v>Model Architecture</v>
      </c>
      <c r="C63" s="72" t="str">
        <f>'Work packages - Model Architect'!$C$16</f>
        <v>keep_fracture Ansatz</v>
      </c>
      <c r="D63" s="64" t="s">
        <v>43</v>
      </c>
      <c r="E63" s="65" t="s">
        <v>43</v>
      </c>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row>
  </sheetData>
  <sortState xmlns:xlrd2="http://schemas.microsoft.com/office/spreadsheetml/2017/richdata2" ref="B8:E63">
    <sortCondition ref="E8:E63"/>
  </sortState>
  <mergeCells count="22">
    <mergeCell ref="CX4:DH4"/>
    <mergeCell ref="BT4:CW4"/>
    <mergeCell ref="AO4:BR4"/>
    <mergeCell ref="DB5:DH5"/>
    <mergeCell ref="BS5:BY5"/>
    <mergeCell ref="BZ5:CF5"/>
    <mergeCell ref="CG5:CM5"/>
    <mergeCell ref="CN5:CT5"/>
    <mergeCell ref="CU5:DA5"/>
    <mergeCell ref="AQ5:AW5"/>
    <mergeCell ref="AX5:BD5"/>
    <mergeCell ref="BE5:BK5"/>
    <mergeCell ref="BL5:BR5"/>
    <mergeCell ref="C6:F6"/>
    <mergeCell ref="AJ5:AP5"/>
    <mergeCell ref="D4:E4"/>
    <mergeCell ref="H5:N5"/>
    <mergeCell ref="O5:U5"/>
    <mergeCell ref="V5:AB5"/>
    <mergeCell ref="AC5:AI5"/>
    <mergeCell ref="K4:AN4"/>
    <mergeCell ref="H4:J4"/>
  </mergeCells>
  <phoneticPr fontId="27" type="noConversion"/>
  <conditionalFormatting sqref="H13:AY22 DH8:DH22 H8:BR12 H6:DH7 H21:DH21 H44:DH63 H23:DH42 H14:DH14">
    <cfRule type="expression" dxfId="83" priority="125">
      <formula>AND(TODAY()&gt;=H$6,TODAY()&lt;I$6)</formula>
    </cfRule>
  </conditionalFormatting>
  <conditionalFormatting sqref="H13:AY22 DH8:DH22 H8:BR12 H21:DH21 H44:DH63 H23:DH42 H14:DH14">
    <cfRule type="expression" dxfId="82" priority="123">
      <formula>AND(task_start&lt;=H$6,ROUNDDOWN((task_end-task_start+1)*task_progress,0)+task_start-1&gt;=H$6)</formula>
    </cfRule>
    <cfRule type="expression" dxfId="81" priority="124" stopIfTrue="1">
      <formula>AND(task_end&gt;=H$6,task_start&lt;I$6)</formula>
    </cfRule>
  </conditionalFormatting>
  <conditionalFormatting sqref="B63:E63 C61 C62:E62 B44:E47 B61:B62 B48:C49 B55:C55 B50:E54 B58:C59 B56:E57 B60:E60 B8:E42">
    <cfRule type="expression" dxfId="80" priority="40">
      <formula>$B8="Data Acquisition"</formula>
    </cfRule>
    <cfRule type="expression" dxfId="79" priority="41">
      <formula>$B8="Data Research"</formula>
    </cfRule>
    <cfRule type="expression" dxfId="78" priority="42">
      <formula>$B8="Model Architecture"</formula>
    </cfRule>
  </conditionalFormatting>
  <conditionalFormatting sqref="G8:CZ31">
    <cfRule type="expression" dxfId="77" priority="10" stopIfTrue="1">
      <formula>AND(task_end&gt;=G$6,task_start&lt;H$6)</formula>
    </cfRule>
    <cfRule type="expression" dxfId="76" priority="11">
      <formula>AND(task_start&lt;=G$6,ROUNDDOWN((task_end-task_start+1)*task_progress,0)+task_start-1&gt;=G$6)</formula>
    </cfRule>
    <cfRule type="expression" dxfId="75" priority="12">
      <formula>AND(task_start&lt;=G$6,ROUNDDOWN((task_end-task_start+1)*task_progress,0)+task_start-1&gt;=G$6)</formula>
    </cfRule>
  </conditionalFormatting>
  <conditionalFormatting sqref="H43:DH43">
    <cfRule type="expression" dxfId="74" priority="6">
      <formula>AND(TODAY()&gt;=H$6,TODAY()&lt;I$6)</formula>
    </cfRule>
  </conditionalFormatting>
  <conditionalFormatting sqref="H43:DH43">
    <cfRule type="expression" dxfId="73" priority="4">
      <formula>AND(task_start&lt;=H$6,ROUNDDOWN((task_end-task_start+1)*task_progress,0)+task_start-1&gt;=H$6)</formula>
    </cfRule>
    <cfRule type="expression" dxfId="72" priority="5" stopIfTrue="1">
      <formula>AND(task_end&gt;=H$6,task_start&lt;I$6)</formula>
    </cfRule>
  </conditionalFormatting>
  <conditionalFormatting sqref="B43:E43">
    <cfRule type="expression" dxfId="71" priority="1">
      <formula>$B43="Data Acquisition"</formula>
    </cfRule>
    <cfRule type="expression" dxfId="70" priority="2">
      <formula>$B43="Data Research"</formula>
    </cfRule>
    <cfRule type="expression" dxfId="69" priority="3">
      <formula>$B43="Model Architecture"</formula>
    </cfRule>
  </conditionalFormatting>
  <dataValidations disablePrompts="1" count="1">
    <dataValidation type="whole" operator="greaterThanOrEqual" allowBlank="1" showInputMessage="1" promptTitle="Woche anzeigen" prompt="Das Ändern dieser Zahl bewirkt ein Scrollen in der Gantt-Diagrammansicht." sqref="D5" xr:uid="{9FFD7535-D464-44A8-831A-18343CBF57CD}">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A4ADB-3057-4161-822B-28784D0DE2DA}">
  <dimension ref="A1"/>
  <sheetViews>
    <sheetView workbookViewId="0"/>
  </sheetViews>
  <sheetFormatPr baseColWidth="10" defaultColWidth="8.7265625"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EE4FD-02EE-447D-9950-463E51CE902B}">
  <sheetPr>
    <tabColor theme="9" tint="0.79998168889431442"/>
    <pageSetUpPr fitToPage="1"/>
  </sheetPr>
  <dimension ref="A1:DY25"/>
  <sheetViews>
    <sheetView showGridLines="0" showRuler="0" zoomScaleNormal="100" zoomScalePageLayoutView="70" workbookViewId="0">
      <pane ySplit="6" topLeftCell="A8" activePane="bottomLeft" state="frozen"/>
      <selection pane="bottomLeft" activeCell="O2" sqref="O2"/>
    </sheetView>
  </sheetViews>
  <sheetFormatPr baseColWidth="10" defaultColWidth="9.1796875" defaultRowHeight="30" customHeight="1" x14ac:dyDescent="0.35"/>
  <cols>
    <col min="1" max="1" width="2.7265625" style="23" customWidth="1"/>
    <col min="2" max="2" width="37" bestFit="1" customWidth="1"/>
    <col min="3" max="3" width="10.453125" style="4" customWidth="1"/>
    <col min="4" max="4" width="10.453125" customWidth="1"/>
    <col min="5" max="5" width="2.7265625" customWidth="1"/>
    <col min="6" max="6" width="6.1796875" hidden="1" customWidth="1"/>
    <col min="7" max="69" width="2.54296875" customWidth="1"/>
    <col min="70" max="70" width="2.81640625" bestFit="1" customWidth="1"/>
    <col min="71" max="71" width="2" bestFit="1" customWidth="1"/>
    <col min="72" max="72" width="2.54296875" bestFit="1" customWidth="1"/>
    <col min="73" max="76" width="2" bestFit="1" customWidth="1"/>
    <col min="77" max="77" width="2.453125" bestFit="1" customWidth="1"/>
    <col min="78" max="78" width="2" bestFit="1" customWidth="1"/>
    <col min="79" max="79" width="2.54296875" bestFit="1" customWidth="1"/>
    <col min="80" max="100" width="2.81640625" bestFit="1" customWidth="1"/>
    <col min="101" max="104" width="2" bestFit="1" customWidth="1"/>
    <col min="105" max="105" width="2.453125" bestFit="1" customWidth="1"/>
    <col min="106" max="106" width="2" bestFit="1" customWidth="1"/>
    <col min="107" max="107" width="2.54296875" bestFit="1" customWidth="1"/>
    <col min="108" max="109" width="2" bestFit="1" customWidth="1"/>
    <col min="110" max="111" width="2.81640625" bestFit="1" customWidth="1"/>
  </cols>
  <sheetData>
    <row r="1" spans="1:129" ht="30" customHeight="1" x14ac:dyDescent="0.65">
      <c r="A1" s="24" t="s">
        <v>0</v>
      </c>
      <c r="B1" s="26" t="s">
        <v>59</v>
      </c>
      <c r="C1" s="3"/>
      <c r="D1" s="22"/>
      <c r="F1" s="1"/>
      <c r="G1" s="10"/>
    </row>
    <row r="2" spans="1:129" ht="30" customHeight="1" x14ac:dyDescent="0.45">
      <c r="A2" s="23" t="s">
        <v>60</v>
      </c>
      <c r="B2" s="27"/>
      <c r="G2" s="103"/>
    </row>
    <row r="3" spans="1:129" ht="30" customHeight="1" x14ac:dyDescent="0.35">
      <c r="A3" s="23" t="s">
        <v>4</v>
      </c>
      <c r="B3" s="162" t="s">
        <v>268</v>
      </c>
      <c r="C3" s="217">
        <v>44292</v>
      </c>
      <c r="D3" s="217"/>
      <c r="G3" s="198" t="s">
        <v>7</v>
      </c>
      <c r="H3" s="199"/>
      <c r="I3" s="200"/>
      <c r="J3" s="195" t="s">
        <v>8</v>
      </c>
      <c r="K3" s="195"/>
      <c r="L3" s="195"/>
      <c r="M3" s="195"/>
      <c r="N3" s="195"/>
      <c r="O3" s="195"/>
      <c r="P3" s="195"/>
      <c r="Q3" s="195"/>
      <c r="R3" s="195"/>
      <c r="S3" s="195"/>
      <c r="T3" s="195"/>
      <c r="U3" s="195"/>
      <c r="V3" s="195"/>
      <c r="W3" s="195"/>
      <c r="X3" s="195"/>
      <c r="Y3" s="195"/>
      <c r="Z3" s="195"/>
      <c r="AA3" s="195"/>
      <c r="AB3" s="195"/>
      <c r="AC3" s="195"/>
      <c r="AD3" s="195"/>
      <c r="AE3" s="195"/>
      <c r="AF3" s="195"/>
      <c r="AG3" s="195"/>
      <c r="AH3" s="195"/>
      <c r="AI3" s="195"/>
      <c r="AJ3" s="195"/>
      <c r="AK3" s="196"/>
      <c r="AL3" s="196"/>
      <c r="AM3" s="197"/>
      <c r="AN3" s="195" t="s">
        <v>9</v>
      </c>
      <c r="AO3" s="195"/>
      <c r="AP3" s="195"/>
      <c r="AQ3" s="195"/>
      <c r="AR3" s="195"/>
      <c r="AS3" s="195"/>
      <c r="AT3" s="195"/>
      <c r="AU3" s="195"/>
      <c r="AV3" s="195"/>
      <c r="AW3" s="195"/>
      <c r="AX3" s="195"/>
      <c r="AY3" s="195"/>
      <c r="AZ3" s="195"/>
      <c r="BA3" s="195"/>
      <c r="BB3" s="195"/>
      <c r="BC3" s="195"/>
      <c r="BD3" s="195"/>
      <c r="BE3" s="195"/>
      <c r="BF3" s="195"/>
      <c r="BG3" s="195"/>
      <c r="BH3" s="195"/>
      <c r="BI3" s="195"/>
      <c r="BJ3" s="195"/>
      <c r="BK3" s="195"/>
      <c r="BL3" s="195"/>
      <c r="BM3" s="195"/>
      <c r="BN3" s="195"/>
      <c r="BO3" s="196"/>
      <c r="BP3" s="196"/>
      <c r="BQ3" s="197"/>
      <c r="BR3" s="191"/>
      <c r="BS3" s="195" t="s">
        <v>10</v>
      </c>
      <c r="BT3" s="195"/>
      <c r="BU3" s="195"/>
      <c r="BV3" s="195"/>
      <c r="BW3" s="195"/>
      <c r="BX3" s="195"/>
      <c r="BY3" s="195"/>
      <c r="BZ3" s="195"/>
      <c r="CA3" s="195"/>
      <c r="CB3" s="195"/>
      <c r="CC3" s="195"/>
      <c r="CD3" s="195"/>
      <c r="CE3" s="195"/>
      <c r="CF3" s="195"/>
      <c r="CG3" s="195"/>
      <c r="CH3" s="195"/>
      <c r="CI3" s="195"/>
      <c r="CJ3" s="195"/>
      <c r="CK3" s="195"/>
      <c r="CL3" s="195"/>
      <c r="CM3" s="195"/>
      <c r="CN3" s="195"/>
      <c r="CO3" s="195"/>
      <c r="CP3" s="195"/>
      <c r="CQ3" s="195"/>
      <c r="CR3" s="195"/>
      <c r="CS3" s="195"/>
      <c r="CT3" s="196"/>
      <c r="CU3" s="196"/>
      <c r="CV3" s="197"/>
      <c r="CW3" s="201" t="s">
        <v>11</v>
      </c>
      <c r="CX3" s="201"/>
      <c r="CY3" s="201"/>
      <c r="CZ3" s="201"/>
      <c r="DA3" s="199"/>
      <c r="DB3" s="199"/>
      <c r="DC3" s="199"/>
      <c r="DD3" s="199"/>
      <c r="DE3" s="199"/>
      <c r="DF3" s="199"/>
      <c r="DG3" s="199"/>
    </row>
    <row r="4" spans="1:129" ht="30" customHeight="1" x14ac:dyDescent="0.35">
      <c r="A4" s="24" t="s">
        <v>12</v>
      </c>
      <c r="B4" s="109" t="s">
        <v>5</v>
      </c>
      <c r="C4" s="92"/>
      <c r="G4" s="193" t="s">
        <v>14</v>
      </c>
      <c r="H4" s="193"/>
      <c r="I4" s="193"/>
      <c r="J4" s="193"/>
      <c r="K4" s="193"/>
      <c r="L4" s="193"/>
      <c r="M4" s="193"/>
      <c r="N4" s="193" t="s">
        <v>15</v>
      </c>
      <c r="O4" s="193"/>
      <c r="P4" s="193"/>
      <c r="Q4" s="193"/>
      <c r="R4" s="193"/>
      <c r="S4" s="193"/>
      <c r="T4" s="193"/>
      <c r="U4" s="193" t="s">
        <v>16</v>
      </c>
      <c r="V4" s="193"/>
      <c r="W4" s="193"/>
      <c r="X4" s="193"/>
      <c r="Y4" s="193"/>
      <c r="Z4" s="193"/>
      <c r="AA4" s="193"/>
      <c r="AB4" s="193" t="s">
        <v>17</v>
      </c>
      <c r="AC4" s="193"/>
      <c r="AD4" s="193"/>
      <c r="AE4" s="193"/>
      <c r="AF4" s="193"/>
      <c r="AG4" s="193"/>
      <c r="AH4" s="193"/>
      <c r="AI4" s="193" t="s">
        <v>18</v>
      </c>
      <c r="AJ4" s="193"/>
      <c r="AK4" s="193"/>
      <c r="AL4" s="193"/>
      <c r="AM4" s="193"/>
      <c r="AN4" s="193"/>
      <c r="AO4" s="193"/>
      <c r="AP4" s="193" t="s">
        <v>19</v>
      </c>
      <c r="AQ4" s="193"/>
      <c r="AR4" s="193"/>
      <c r="AS4" s="193"/>
      <c r="AT4" s="193"/>
      <c r="AU4" s="193"/>
      <c r="AV4" s="193"/>
      <c r="AW4" s="193" t="s">
        <v>20</v>
      </c>
      <c r="AX4" s="193"/>
      <c r="AY4" s="193"/>
      <c r="AZ4" s="193"/>
      <c r="BA4" s="193"/>
      <c r="BB4" s="193"/>
      <c r="BC4" s="193"/>
      <c r="BD4" s="193" t="s">
        <v>21</v>
      </c>
      <c r="BE4" s="193"/>
      <c r="BF4" s="193"/>
      <c r="BG4" s="193"/>
      <c r="BH4" s="193"/>
      <c r="BI4" s="193"/>
      <c r="BJ4" s="193"/>
      <c r="BK4" s="193" t="s">
        <v>22</v>
      </c>
      <c r="BL4" s="193"/>
      <c r="BM4" s="193"/>
      <c r="BN4" s="193"/>
      <c r="BO4" s="193"/>
      <c r="BP4" s="193"/>
      <c r="BQ4" s="193"/>
      <c r="BR4" s="193" t="s">
        <v>23</v>
      </c>
      <c r="BS4" s="202"/>
      <c r="BT4" s="202"/>
      <c r="BU4" s="202"/>
      <c r="BV4" s="202"/>
      <c r="BW4" s="202"/>
      <c r="BX4" s="202"/>
      <c r="BY4" s="202" t="s">
        <v>24</v>
      </c>
      <c r="BZ4" s="202"/>
      <c r="CA4" s="202"/>
      <c r="CB4" s="202"/>
      <c r="CC4" s="202"/>
      <c r="CD4" s="202"/>
      <c r="CE4" s="202"/>
      <c r="CF4" s="202" t="s">
        <v>25</v>
      </c>
      <c r="CG4" s="202"/>
      <c r="CH4" s="202"/>
      <c r="CI4" s="202"/>
      <c r="CJ4" s="202"/>
      <c r="CK4" s="202"/>
      <c r="CL4" s="203"/>
      <c r="CM4" s="204" t="s">
        <v>26</v>
      </c>
      <c r="CN4" s="202"/>
      <c r="CO4" s="202"/>
      <c r="CP4" s="202"/>
      <c r="CQ4" s="202"/>
      <c r="CR4" s="202"/>
      <c r="CS4" s="202"/>
      <c r="CT4" s="205" t="s">
        <v>27</v>
      </c>
      <c r="CU4" s="205"/>
      <c r="CV4" s="205"/>
      <c r="CW4" s="205"/>
      <c r="CX4" s="205"/>
      <c r="CY4" s="205"/>
      <c r="CZ4" s="205"/>
      <c r="DA4" s="193" t="s">
        <v>28</v>
      </c>
      <c r="DB4" s="193"/>
      <c r="DC4" s="193"/>
      <c r="DD4" s="193"/>
      <c r="DE4" s="193"/>
      <c r="DF4" s="193"/>
      <c r="DG4" s="193"/>
    </row>
    <row r="5" spans="1:129" ht="15" customHeight="1" x14ac:dyDescent="0.35">
      <c r="A5" s="24" t="s">
        <v>29</v>
      </c>
      <c r="B5" s="192"/>
      <c r="C5" s="192"/>
      <c r="D5" s="192"/>
      <c r="E5" s="192"/>
      <c r="G5" s="37">
        <f>Projektanfang-WEEKDAY(Projektanfang,1)+2+7*(Woche_anzeigen-1)</f>
        <v>44284</v>
      </c>
      <c r="H5" s="38">
        <f>G5+1</f>
        <v>44285</v>
      </c>
      <c r="I5" s="38">
        <f t="shared" ref="I5:AV5" si="0">H5+1</f>
        <v>44286</v>
      </c>
      <c r="J5" s="38">
        <f t="shared" si="0"/>
        <v>44287</v>
      </c>
      <c r="K5" s="38">
        <f t="shared" si="0"/>
        <v>44288</v>
      </c>
      <c r="L5" s="38">
        <f t="shared" si="0"/>
        <v>44289</v>
      </c>
      <c r="M5" s="39">
        <f t="shared" si="0"/>
        <v>44290</v>
      </c>
      <c r="N5" s="37">
        <f>M5+1</f>
        <v>44291</v>
      </c>
      <c r="O5" s="38">
        <f>N5+1</f>
        <v>44292</v>
      </c>
      <c r="P5" s="38">
        <f t="shared" si="0"/>
        <v>44293</v>
      </c>
      <c r="Q5" s="38">
        <f t="shared" si="0"/>
        <v>44294</v>
      </c>
      <c r="R5" s="38">
        <f t="shared" si="0"/>
        <v>44295</v>
      </c>
      <c r="S5" s="38">
        <f t="shared" si="0"/>
        <v>44296</v>
      </c>
      <c r="T5" s="39">
        <f t="shared" si="0"/>
        <v>44297</v>
      </c>
      <c r="U5" s="37">
        <f>T5+1</f>
        <v>44298</v>
      </c>
      <c r="V5" s="38">
        <f>U5+1</f>
        <v>44299</v>
      </c>
      <c r="W5" s="38">
        <f t="shared" si="0"/>
        <v>44300</v>
      </c>
      <c r="X5" s="38">
        <f t="shared" si="0"/>
        <v>44301</v>
      </c>
      <c r="Y5" s="38">
        <f t="shared" si="0"/>
        <v>44302</v>
      </c>
      <c r="Z5" s="38">
        <f t="shared" si="0"/>
        <v>44303</v>
      </c>
      <c r="AA5" s="39">
        <f t="shared" si="0"/>
        <v>44304</v>
      </c>
      <c r="AB5" s="37">
        <f>AA5+1</f>
        <v>44305</v>
      </c>
      <c r="AC5" s="38">
        <f>AB5+1</f>
        <v>44306</v>
      </c>
      <c r="AD5" s="38">
        <f t="shared" si="0"/>
        <v>44307</v>
      </c>
      <c r="AE5" s="38">
        <f t="shared" si="0"/>
        <v>44308</v>
      </c>
      <c r="AF5" s="38">
        <f t="shared" si="0"/>
        <v>44309</v>
      </c>
      <c r="AG5" s="38">
        <f t="shared" si="0"/>
        <v>44310</v>
      </c>
      <c r="AH5" s="39">
        <f t="shared" si="0"/>
        <v>44311</v>
      </c>
      <c r="AI5" s="37">
        <f>AH5+1</f>
        <v>44312</v>
      </c>
      <c r="AJ5" s="38">
        <f>AI5+1</f>
        <v>44313</v>
      </c>
      <c r="AK5" s="38">
        <f t="shared" si="0"/>
        <v>44314</v>
      </c>
      <c r="AL5" s="38">
        <f t="shared" si="0"/>
        <v>44315</v>
      </c>
      <c r="AM5" s="38">
        <f t="shared" si="0"/>
        <v>44316</v>
      </c>
      <c r="AN5" s="38">
        <f t="shared" si="0"/>
        <v>44317</v>
      </c>
      <c r="AO5" s="39">
        <f t="shared" si="0"/>
        <v>44318</v>
      </c>
      <c r="AP5" s="37">
        <f>AO5+1</f>
        <v>44319</v>
      </c>
      <c r="AQ5" s="38">
        <f>AP5+1</f>
        <v>44320</v>
      </c>
      <c r="AR5" s="38">
        <f t="shared" si="0"/>
        <v>44321</v>
      </c>
      <c r="AS5" s="38">
        <f t="shared" si="0"/>
        <v>44322</v>
      </c>
      <c r="AT5" s="38">
        <f t="shared" si="0"/>
        <v>44323</v>
      </c>
      <c r="AU5" s="38">
        <f t="shared" si="0"/>
        <v>44324</v>
      </c>
      <c r="AV5" s="39">
        <f t="shared" si="0"/>
        <v>44325</v>
      </c>
      <c r="AW5" s="37">
        <f>AV5+1</f>
        <v>44326</v>
      </c>
      <c r="AX5" s="38">
        <f>AW5+1</f>
        <v>44327</v>
      </c>
      <c r="AY5" s="38">
        <f t="shared" ref="AY5:BC5" si="1">AX5+1</f>
        <v>44328</v>
      </c>
      <c r="AZ5" s="38">
        <f t="shared" si="1"/>
        <v>44329</v>
      </c>
      <c r="BA5" s="38">
        <f t="shared" si="1"/>
        <v>44330</v>
      </c>
      <c r="BB5" s="38">
        <f t="shared" si="1"/>
        <v>44331</v>
      </c>
      <c r="BC5" s="39">
        <f t="shared" si="1"/>
        <v>44332</v>
      </c>
      <c r="BD5" s="37">
        <f>BC5+1</f>
        <v>44333</v>
      </c>
      <c r="BE5" s="38">
        <f>BD5+1</f>
        <v>44334</v>
      </c>
      <c r="BF5" s="38">
        <f t="shared" ref="BF5:BJ5" si="2">BE5+1</f>
        <v>44335</v>
      </c>
      <c r="BG5" s="38">
        <f t="shared" si="2"/>
        <v>44336</v>
      </c>
      <c r="BH5" s="38">
        <f t="shared" si="2"/>
        <v>44337</v>
      </c>
      <c r="BI5" s="38">
        <f t="shared" si="2"/>
        <v>44338</v>
      </c>
      <c r="BJ5" s="39">
        <f t="shared" si="2"/>
        <v>44339</v>
      </c>
      <c r="BK5" s="37">
        <f>BJ5+1</f>
        <v>44340</v>
      </c>
      <c r="BL5" s="38">
        <f>BK5+1</f>
        <v>44341</v>
      </c>
      <c r="BM5" s="38">
        <f t="shared" ref="BM5:BQ5" si="3">BL5+1</f>
        <v>44342</v>
      </c>
      <c r="BN5" s="38">
        <f t="shared" si="3"/>
        <v>44343</v>
      </c>
      <c r="BO5" s="38">
        <f t="shared" si="3"/>
        <v>44344</v>
      </c>
      <c r="BP5" s="38">
        <f t="shared" si="3"/>
        <v>44345</v>
      </c>
      <c r="BQ5" s="39">
        <f t="shared" si="3"/>
        <v>44346</v>
      </c>
      <c r="BR5" s="37">
        <f>BQ5+1</f>
        <v>44347</v>
      </c>
      <c r="BS5" s="38">
        <f>BR5+1</f>
        <v>44348</v>
      </c>
      <c r="BT5" s="38">
        <f t="shared" ref="BT5:BX5" si="4">BS5+1</f>
        <v>44349</v>
      </c>
      <c r="BU5" s="38">
        <f t="shared" si="4"/>
        <v>44350</v>
      </c>
      <c r="BV5" s="38">
        <f t="shared" si="4"/>
        <v>44351</v>
      </c>
      <c r="BW5" s="38">
        <f t="shared" si="4"/>
        <v>44352</v>
      </c>
      <c r="BX5" s="39">
        <f t="shared" si="4"/>
        <v>44353</v>
      </c>
      <c r="BY5" s="37">
        <f>BX5+1</f>
        <v>44354</v>
      </c>
      <c r="BZ5" s="38">
        <f>BY5+1</f>
        <v>44355</v>
      </c>
      <c r="CA5" s="38">
        <f t="shared" ref="CA5:CC5" si="5">BZ5+1</f>
        <v>44356</v>
      </c>
      <c r="CB5" s="38">
        <f t="shared" si="5"/>
        <v>44357</v>
      </c>
      <c r="CC5" s="38">
        <f t="shared" si="5"/>
        <v>44358</v>
      </c>
      <c r="CD5" s="38">
        <f>CC5+1</f>
        <v>44359</v>
      </c>
      <c r="CE5" s="39">
        <f>CD5+1</f>
        <v>44360</v>
      </c>
      <c r="CF5" s="37">
        <f t="shared" ref="CF5:DG5" si="6">CE5+1</f>
        <v>44361</v>
      </c>
      <c r="CG5" s="38">
        <f t="shared" si="6"/>
        <v>44362</v>
      </c>
      <c r="CH5" s="38">
        <f t="shared" si="6"/>
        <v>44363</v>
      </c>
      <c r="CI5" s="38">
        <f t="shared" si="6"/>
        <v>44364</v>
      </c>
      <c r="CJ5" s="38">
        <f t="shared" si="6"/>
        <v>44365</v>
      </c>
      <c r="CK5" s="38">
        <f t="shared" si="6"/>
        <v>44366</v>
      </c>
      <c r="CL5" s="39">
        <f t="shared" si="6"/>
        <v>44367</v>
      </c>
      <c r="CM5" s="37">
        <f t="shared" si="6"/>
        <v>44368</v>
      </c>
      <c r="CN5" s="38">
        <f t="shared" si="6"/>
        <v>44369</v>
      </c>
      <c r="CO5" s="38">
        <f t="shared" si="6"/>
        <v>44370</v>
      </c>
      <c r="CP5" s="38">
        <f t="shared" si="6"/>
        <v>44371</v>
      </c>
      <c r="CQ5" s="38">
        <f t="shared" si="6"/>
        <v>44372</v>
      </c>
      <c r="CR5" s="38">
        <f t="shared" si="6"/>
        <v>44373</v>
      </c>
      <c r="CS5" s="39">
        <f t="shared" si="6"/>
        <v>44374</v>
      </c>
      <c r="CT5" s="37">
        <f t="shared" si="6"/>
        <v>44375</v>
      </c>
      <c r="CU5" s="38">
        <f t="shared" si="6"/>
        <v>44376</v>
      </c>
      <c r="CV5" s="38">
        <f t="shared" si="6"/>
        <v>44377</v>
      </c>
      <c r="CW5" s="38">
        <f t="shared" si="6"/>
        <v>44378</v>
      </c>
      <c r="CX5" s="38">
        <f t="shared" si="6"/>
        <v>44379</v>
      </c>
      <c r="CY5" s="38">
        <f t="shared" si="6"/>
        <v>44380</v>
      </c>
      <c r="CZ5" s="39">
        <f t="shared" si="6"/>
        <v>44381</v>
      </c>
      <c r="DA5" s="37">
        <f t="shared" si="6"/>
        <v>44382</v>
      </c>
      <c r="DB5" s="38">
        <f t="shared" si="6"/>
        <v>44383</v>
      </c>
      <c r="DC5" s="38">
        <f t="shared" si="6"/>
        <v>44384</v>
      </c>
      <c r="DD5" s="38">
        <f t="shared" si="6"/>
        <v>44385</v>
      </c>
      <c r="DE5" s="38">
        <f t="shared" si="6"/>
        <v>44386</v>
      </c>
      <c r="DF5" s="38">
        <f t="shared" si="6"/>
        <v>44387</v>
      </c>
      <c r="DG5" s="39">
        <f t="shared" si="6"/>
        <v>44388</v>
      </c>
    </row>
    <row r="6" spans="1:129" ht="30.75" customHeight="1" x14ac:dyDescent="0.35">
      <c r="A6" s="24" t="s">
        <v>30</v>
      </c>
      <c r="B6" s="7" t="s">
        <v>269</v>
      </c>
      <c r="C6" s="8" t="s">
        <v>33</v>
      </c>
      <c r="D6" s="8" t="s">
        <v>73</v>
      </c>
      <c r="E6" s="8"/>
      <c r="F6" s="8" t="s">
        <v>35</v>
      </c>
      <c r="G6" s="9" t="s">
        <v>36</v>
      </c>
      <c r="H6" s="161" t="s">
        <v>37</v>
      </c>
      <c r="I6" s="9" t="s">
        <v>38</v>
      </c>
      <c r="J6" s="9" t="s">
        <v>37</v>
      </c>
      <c r="K6" s="9" t="s">
        <v>39</v>
      </c>
      <c r="L6" s="9" t="s">
        <v>40</v>
      </c>
      <c r="M6" s="9" t="s">
        <v>40</v>
      </c>
      <c r="N6" s="9" t="s">
        <v>36</v>
      </c>
      <c r="O6" s="161" t="s">
        <v>37</v>
      </c>
      <c r="P6" s="9" t="s">
        <v>38</v>
      </c>
      <c r="Q6" s="9" t="s">
        <v>37</v>
      </c>
      <c r="R6" s="9" t="s">
        <v>39</v>
      </c>
      <c r="S6" s="9" t="s">
        <v>40</v>
      </c>
      <c r="T6" s="9" t="s">
        <v>40</v>
      </c>
      <c r="U6" s="9" t="s">
        <v>36</v>
      </c>
      <c r="V6" s="161" t="s">
        <v>37</v>
      </c>
      <c r="W6" s="9" t="s">
        <v>38</v>
      </c>
      <c r="X6" s="9" t="s">
        <v>37</v>
      </c>
      <c r="Y6" s="9" t="s">
        <v>39</v>
      </c>
      <c r="Z6" s="9" t="s">
        <v>40</v>
      </c>
      <c r="AA6" s="9" t="s">
        <v>40</v>
      </c>
      <c r="AB6" s="9" t="s">
        <v>36</v>
      </c>
      <c r="AC6" s="161" t="s">
        <v>37</v>
      </c>
      <c r="AD6" s="9" t="s">
        <v>38</v>
      </c>
      <c r="AE6" s="9" t="s">
        <v>37</v>
      </c>
      <c r="AF6" s="9" t="s">
        <v>39</v>
      </c>
      <c r="AG6" s="9" t="s">
        <v>40</v>
      </c>
      <c r="AH6" s="9" t="s">
        <v>40</v>
      </c>
      <c r="AI6" s="9" t="s">
        <v>36</v>
      </c>
      <c r="AJ6" s="161" t="s">
        <v>37</v>
      </c>
      <c r="AK6" s="9" t="s">
        <v>38</v>
      </c>
      <c r="AL6" s="9" t="s">
        <v>37</v>
      </c>
      <c r="AM6" s="9" t="s">
        <v>39</v>
      </c>
      <c r="AN6" s="9" t="s">
        <v>40</v>
      </c>
      <c r="AO6" s="9" t="s">
        <v>40</v>
      </c>
      <c r="AP6" s="9" t="s">
        <v>36</v>
      </c>
      <c r="AQ6" s="161" t="s">
        <v>37</v>
      </c>
      <c r="AR6" s="9" t="s">
        <v>38</v>
      </c>
      <c r="AS6" s="9" t="s">
        <v>37</v>
      </c>
      <c r="AT6" s="9" t="s">
        <v>39</v>
      </c>
      <c r="AU6" s="9" t="s">
        <v>40</v>
      </c>
      <c r="AV6" s="9" t="s">
        <v>40</v>
      </c>
      <c r="AW6" s="9" t="s">
        <v>36</v>
      </c>
      <c r="AX6" s="161" t="s">
        <v>37</v>
      </c>
      <c r="AY6" s="9" t="s">
        <v>38</v>
      </c>
      <c r="AZ6" s="9" t="s">
        <v>37</v>
      </c>
      <c r="BA6" s="9" t="s">
        <v>39</v>
      </c>
      <c r="BB6" s="9" t="s">
        <v>40</v>
      </c>
      <c r="BC6" s="9" t="s">
        <v>40</v>
      </c>
      <c r="BD6" s="9" t="s">
        <v>36</v>
      </c>
      <c r="BE6" s="161" t="s">
        <v>37</v>
      </c>
      <c r="BF6" s="9" t="s">
        <v>38</v>
      </c>
      <c r="BG6" s="9" t="s">
        <v>37</v>
      </c>
      <c r="BH6" s="9" t="s">
        <v>39</v>
      </c>
      <c r="BI6" s="9" t="s">
        <v>40</v>
      </c>
      <c r="BJ6" s="9" t="s">
        <v>40</v>
      </c>
      <c r="BK6" s="9" t="s">
        <v>36</v>
      </c>
      <c r="BL6" s="161" t="s">
        <v>37</v>
      </c>
      <c r="BM6" s="9" t="s">
        <v>38</v>
      </c>
      <c r="BN6" s="9" t="s">
        <v>37</v>
      </c>
      <c r="BO6" s="9" t="s">
        <v>39</v>
      </c>
      <c r="BP6" s="9" t="s">
        <v>40</v>
      </c>
      <c r="BQ6" s="9" t="s">
        <v>40</v>
      </c>
      <c r="BR6" s="9" t="s">
        <v>36</v>
      </c>
      <c r="BS6" s="161" t="s">
        <v>37</v>
      </c>
      <c r="BT6" s="9" t="s">
        <v>38</v>
      </c>
      <c r="BU6" s="9" t="s">
        <v>37</v>
      </c>
      <c r="BV6" s="9" t="s">
        <v>39</v>
      </c>
      <c r="BW6" s="9" t="s">
        <v>40</v>
      </c>
      <c r="BX6" s="9" t="s">
        <v>40</v>
      </c>
      <c r="BY6" s="9" t="s">
        <v>36</v>
      </c>
      <c r="BZ6" s="161" t="s">
        <v>37</v>
      </c>
      <c r="CA6" s="9" t="s">
        <v>38</v>
      </c>
      <c r="CB6" s="9" t="s">
        <v>37</v>
      </c>
      <c r="CC6" s="9" t="s">
        <v>39</v>
      </c>
      <c r="CD6" s="9" t="s">
        <v>40</v>
      </c>
      <c r="CE6" s="9" t="s">
        <v>40</v>
      </c>
      <c r="CF6" s="9" t="s">
        <v>36</v>
      </c>
      <c r="CG6" s="161" t="s">
        <v>37</v>
      </c>
      <c r="CH6" s="9" t="s">
        <v>38</v>
      </c>
      <c r="CI6" s="9" t="s">
        <v>37</v>
      </c>
      <c r="CJ6" s="9" t="s">
        <v>39</v>
      </c>
      <c r="CK6" s="9" t="s">
        <v>40</v>
      </c>
      <c r="CL6" s="9" t="s">
        <v>40</v>
      </c>
      <c r="CM6" s="9" t="s">
        <v>36</v>
      </c>
      <c r="CN6" s="161" t="s">
        <v>37</v>
      </c>
      <c r="CO6" s="9" t="s">
        <v>38</v>
      </c>
      <c r="CP6" s="9" t="s">
        <v>37</v>
      </c>
      <c r="CQ6" s="9" t="s">
        <v>39</v>
      </c>
      <c r="CR6" s="9" t="s">
        <v>40</v>
      </c>
      <c r="CS6" s="9" t="s">
        <v>40</v>
      </c>
      <c r="CT6" s="9" t="s">
        <v>36</v>
      </c>
      <c r="CU6" s="161" t="s">
        <v>37</v>
      </c>
      <c r="CV6" s="9" t="s">
        <v>38</v>
      </c>
      <c r="CW6" s="9" t="s">
        <v>37</v>
      </c>
      <c r="CX6" s="9" t="s">
        <v>39</v>
      </c>
      <c r="CY6" s="9" t="s">
        <v>40</v>
      </c>
      <c r="CZ6" s="9" t="s">
        <v>40</v>
      </c>
      <c r="DA6" s="9" t="s">
        <v>36</v>
      </c>
      <c r="DB6" s="161" t="s">
        <v>37</v>
      </c>
      <c r="DC6" s="9" t="s">
        <v>38</v>
      </c>
      <c r="DD6" s="9" t="s">
        <v>37</v>
      </c>
      <c r="DE6" s="9" t="s">
        <v>39</v>
      </c>
      <c r="DF6" s="9" t="s">
        <v>40</v>
      </c>
      <c r="DG6" s="9" t="s">
        <v>40</v>
      </c>
    </row>
    <row r="7" spans="1:129" ht="30" hidden="1" customHeight="1" x14ac:dyDescent="0.35">
      <c r="A7" s="23" t="s">
        <v>74</v>
      </c>
      <c r="C7"/>
      <c r="F7" t="str">
        <f>IF(OR(ISBLANK(_xlfn.SINGLE(task_start)),ISBLANK(_xlfn.SINGLE(task_end))),"",_xlfn.SINGLE(task_end)-_xlfn.SINGLE(task_start)+1)</f>
        <v/>
      </c>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row>
    <row r="8" spans="1:129" ht="48.75" customHeight="1" x14ac:dyDescent="0.35">
      <c r="B8" s="171" t="str">
        <f>'Work packages - Data Research'!B2</f>
        <v xml:space="preserve">work through all existing files and summarize content </v>
      </c>
      <c r="C8" s="172">
        <v>44299</v>
      </c>
      <c r="D8" s="173">
        <v>44313</v>
      </c>
      <c r="E8" s="70"/>
      <c r="G8" s="19"/>
      <c r="H8" s="19"/>
      <c r="I8" s="19"/>
      <c r="J8" s="19"/>
      <c r="K8" s="19"/>
      <c r="L8" s="19"/>
      <c r="M8" s="19"/>
      <c r="N8" s="19"/>
      <c r="O8" s="66"/>
      <c r="P8" s="66"/>
      <c r="Q8" s="66"/>
      <c r="R8" s="66"/>
      <c r="S8" s="66"/>
      <c r="T8" s="66"/>
      <c r="U8" s="66"/>
      <c r="V8" s="66"/>
      <c r="W8" s="66"/>
      <c r="X8" s="66"/>
      <c r="Y8" s="66"/>
      <c r="Z8" s="66"/>
      <c r="AA8" s="66"/>
      <c r="AB8" s="66"/>
      <c r="AC8" s="66"/>
      <c r="AD8" s="66"/>
      <c r="AE8" s="66"/>
      <c r="AF8" s="66"/>
      <c r="AG8" s="66"/>
      <c r="AH8" s="66"/>
      <c r="AI8" s="66"/>
      <c r="AJ8" s="66"/>
      <c r="AK8" s="66"/>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70"/>
      <c r="DH8" s="2"/>
      <c r="DI8" s="2"/>
      <c r="DJ8" s="2"/>
      <c r="DK8" s="2"/>
      <c r="DL8" s="2"/>
      <c r="DM8" s="2"/>
      <c r="DN8" s="2"/>
      <c r="DO8" s="2"/>
      <c r="DP8" s="2"/>
      <c r="DQ8" s="2"/>
      <c r="DR8" s="2"/>
      <c r="DS8" s="2"/>
      <c r="DT8" s="2"/>
      <c r="DU8" s="2"/>
      <c r="DV8" s="2"/>
      <c r="DW8" s="2"/>
      <c r="DX8" s="2"/>
      <c r="DY8" s="2"/>
    </row>
    <row r="9" spans="1:129" ht="14.5" x14ac:dyDescent="0.35">
      <c r="B9" s="171" t="str">
        <f>'Work packages - Data Research'!B3</f>
        <v xml:space="preserve">calculations of the results </v>
      </c>
      <c r="C9" s="172">
        <v>44306</v>
      </c>
      <c r="D9" s="173">
        <v>44320</v>
      </c>
      <c r="E9" s="70"/>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70"/>
      <c r="DH9" s="2"/>
      <c r="DI9" s="2"/>
      <c r="DJ9" s="2"/>
      <c r="DK9" s="2"/>
      <c r="DL9" s="2"/>
      <c r="DM9" s="2"/>
      <c r="DN9" s="2"/>
      <c r="DO9" s="2"/>
      <c r="DP9" s="2"/>
      <c r="DQ9" s="2"/>
      <c r="DR9" s="2"/>
      <c r="DS9" s="2"/>
      <c r="DT9" s="2"/>
      <c r="DU9" s="2"/>
      <c r="DV9" s="2"/>
      <c r="DW9" s="2"/>
      <c r="DX9" s="2"/>
      <c r="DY9" s="2"/>
    </row>
    <row r="10" spans="1:129" ht="39.75" customHeight="1" x14ac:dyDescent="0.35">
      <c r="B10" s="171" t="str">
        <f>'Work packages - Data Research'!B4</f>
        <v xml:space="preserve">combination of all relevant files into one large search file </v>
      </c>
      <c r="C10" s="172">
        <v>44306</v>
      </c>
      <c r="D10" s="173">
        <v>44320</v>
      </c>
      <c r="E10" s="70"/>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70"/>
      <c r="DH10" s="2"/>
      <c r="DI10" s="2"/>
      <c r="DJ10" s="2"/>
      <c r="DK10" s="2"/>
      <c r="DL10" s="2"/>
      <c r="DM10" s="2"/>
      <c r="DN10" s="2"/>
      <c r="DO10" s="2"/>
      <c r="DP10" s="2"/>
      <c r="DQ10" s="2"/>
      <c r="DR10" s="2"/>
      <c r="DS10" s="2"/>
      <c r="DT10" s="2"/>
      <c r="DU10" s="2"/>
      <c r="DV10" s="2"/>
      <c r="DW10" s="2"/>
      <c r="DX10" s="2"/>
      <c r="DY10" s="2"/>
    </row>
    <row r="11" spans="1:129" s="2" customFormat="1" ht="39" customHeight="1" x14ac:dyDescent="0.35">
      <c r="A11" s="24" t="s">
        <v>78</v>
      </c>
      <c r="B11" s="171" t="str">
        <f>'Work packages - Data Research'!B5</f>
        <v xml:space="preserve">census data: find relevant data </v>
      </c>
      <c r="C11" s="172">
        <v>44306</v>
      </c>
      <c r="D11" s="173">
        <v>44320</v>
      </c>
      <c r="E11" s="70"/>
      <c r="F11" s="11">
        <f>IF(OR(ISBLANK(_xlfn.SINGLE(task_start)),ISBLANK(_xlfn.SINGLE(task_end))),"",_xlfn.SINGLE(task_end)-_xlfn.SINGLE(task_start)+1)</f>
        <v>15</v>
      </c>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70"/>
    </row>
    <row r="12" spans="1:129" s="2" customFormat="1" ht="16.5" customHeight="1" x14ac:dyDescent="0.35">
      <c r="A12" s="24"/>
      <c r="B12" s="171" t="str">
        <f>'Work packages - Data Research'!B6</f>
        <v>review and analysis of the dhs survey data</v>
      </c>
      <c r="C12" s="172">
        <v>44306</v>
      </c>
      <c r="D12" s="173">
        <v>44320</v>
      </c>
      <c r="E12" s="70"/>
      <c r="F12" s="11">
        <f>IF(OR(ISBLANK(_xlfn.SINGLE(task_start)),ISBLANK(_xlfn.SINGLE(task_end))),"",_xlfn.SINGLE(task_end)-_xlfn.SINGLE(task_start)+1)</f>
        <v>15</v>
      </c>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70"/>
    </row>
    <row r="13" spans="1:129" s="2" customFormat="1" ht="16.5" customHeight="1" x14ac:dyDescent="0.35">
      <c r="A13" s="23"/>
      <c r="B13" s="171" t="str">
        <f>'Work packages - Data Research'!B7</f>
        <v xml:space="preserve">research of csv columns </v>
      </c>
      <c r="C13" s="172">
        <v>44320</v>
      </c>
      <c r="D13" s="173">
        <v>44323</v>
      </c>
      <c r="E13" s="11"/>
      <c r="F13" s="11">
        <f>IF(OR(ISBLANK(_xlfn.SINGLE(task_start)),ISBLANK(_xlfn.SINGLE(task_end))),"",_xlfn.SINGLE(task_end)-_xlfn.SINGLE(task_start)+1)</f>
        <v>4</v>
      </c>
      <c r="G13" s="19"/>
      <c r="H13" s="19"/>
      <c r="I13" s="19"/>
      <c r="J13" s="19"/>
      <c r="K13" s="19"/>
      <c r="L13" s="19"/>
      <c r="M13" s="19"/>
      <c r="N13" s="19"/>
      <c r="O13" s="19"/>
      <c r="P13" s="19"/>
      <c r="Q13" s="19"/>
      <c r="R13" s="19"/>
      <c r="S13" s="20"/>
      <c r="T13" s="20"/>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70"/>
    </row>
    <row r="14" spans="1:129" s="2" customFormat="1" ht="36.75" customHeight="1" x14ac:dyDescent="0.35">
      <c r="A14" s="23" t="s">
        <v>41</v>
      </c>
      <c r="B14" s="171" t="str">
        <f>'Work packages - Data Research'!B8</f>
        <v>analysis of missing values / statistical anomalies</v>
      </c>
      <c r="C14" s="172">
        <v>44323</v>
      </c>
      <c r="D14" s="173">
        <v>44327</v>
      </c>
      <c r="E14" s="11"/>
      <c r="F14" s="11">
        <f>IF(OR(ISBLANK(_xlfn.SINGLE(task_start)),ISBLANK(_xlfn.SINGLE(task_end))),"",_xlfn.SINGLE(task_end)-_xlfn.SINGLE(task_start)+1)</f>
        <v>5</v>
      </c>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70"/>
    </row>
    <row r="15" spans="1:129" s="2" customFormat="1" ht="14.5" x14ac:dyDescent="0.35">
      <c r="A15" s="23"/>
      <c r="B15" s="171" t="str">
        <f>'Work packages - Data Research'!B9</f>
        <v>data maintenance</v>
      </c>
      <c r="C15" s="172">
        <v>44323</v>
      </c>
      <c r="D15" s="173">
        <v>44327</v>
      </c>
      <c r="E15" s="11"/>
      <c r="F15" s="11"/>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70"/>
    </row>
    <row r="16" spans="1:129" s="2" customFormat="1" ht="14.5" x14ac:dyDescent="0.35">
      <c r="A16" s="23"/>
      <c r="B16" s="171" t="str">
        <f>'Work packages - Data Research'!B10</f>
        <v>optimize graphics</v>
      </c>
      <c r="C16" s="172">
        <v>44323</v>
      </c>
      <c r="D16" s="173">
        <v>44327</v>
      </c>
      <c r="E16" s="11"/>
      <c r="F16" s="11"/>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70"/>
    </row>
    <row r="17" spans="1:111" s="2" customFormat="1" ht="36" customHeight="1" x14ac:dyDescent="0.35">
      <c r="A17" s="23"/>
      <c r="B17" s="171" t="str">
        <f>'Work packages - Data Research'!B11</f>
        <v>find out, how the wealth index is structured</v>
      </c>
      <c r="C17" s="172">
        <v>44323</v>
      </c>
      <c r="D17" s="173">
        <v>44327</v>
      </c>
      <c r="E17" s="11"/>
      <c r="F17" s="11"/>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70"/>
    </row>
    <row r="18" spans="1:111" s="2" customFormat="1" ht="15.75" customHeight="1" x14ac:dyDescent="0.35">
      <c r="A18" s="23"/>
      <c r="B18" s="171" t="str">
        <f>'Work packages - Data Research'!B12</f>
        <v>discuss about the processing of the data</v>
      </c>
      <c r="C18" s="172">
        <v>44323</v>
      </c>
      <c r="D18" s="173">
        <v>44327</v>
      </c>
      <c r="E18" s="11"/>
      <c r="F18" s="11"/>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70"/>
    </row>
    <row r="19" spans="1:111" s="2" customFormat="1" ht="33" customHeight="1" x14ac:dyDescent="0.35">
      <c r="A19" s="23"/>
      <c r="B19" s="171" t="str">
        <f>'Work packages - Data Research'!B13</f>
        <v xml:space="preserve">define regions and time periods </v>
      </c>
      <c r="C19" s="172">
        <v>44323</v>
      </c>
      <c r="D19" s="173">
        <v>44327</v>
      </c>
      <c r="E19" s="11"/>
      <c r="F19" s="11"/>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70"/>
    </row>
    <row r="20" spans="1:111" s="2" customFormat="1" ht="30" customHeight="1" x14ac:dyDescent="0.35">
      <c r="A20" s="23"/>
      <c r="B20" s="171" t="str">
        <f>'Work packages - Data Research'!B14</f>
        <v>find valuable (census)data within 2000-2017 for the right countries</v>
      </c>
      <c r="C20" s="172">
        <v>44323</v>
      </c>
      <c r="D20" s="173">
        <v>44327</v>
      </c>
      <c r="E20" s="11"/>
      <c r="F20" s="11"/>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70"/>
    </row>
    <row r="21" spans="1:111" s="2" customFormat="1" ht="30" customHeight="1" x14ac:dyDescent="0.35">
      <c r="A21" s="23"/>
      <c r="B21" s="171" t="str">
        <f>'Work packages - Data Research'!B15</f>
        <v xml:space="preserve">find correlations between (census) data and dhs wealth index </v>
      </c>
      <c r="C21" s="172">
        <v>44323</v>
      </c>
      <c r="D21" s="173">
        <v>44327</v>
      </c>
      <c r="E21" s="11"/>
      <c r="F21" s="11"/>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70"/>
    </row>
    <row r="22" spans="1:111" s="2" customFormat="1" ht="30" customHeight="1" x14ac:dyDescent="0.35">
      <c r="A22" s="23"/>
      <c r="B22" s="171" t="str">
        <f>'Work packages - Data Research'!B16</f>
        <v xml:space="preserve">country analysis </v>
      </c>
      <c r="C22" s="173">
        <v>44327</v>
      </c>
      <c r="D22" s="173">
        <v>44327</v>
      </c>
      <c r="E22" s="11"/>
      <c r="F22" s="11"/>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70"/>
    </row>
    <row r="23" spans="1:111" s="2" customFormat="1" ht="30" customHeight="1" x14ac:dyDescent="0.35">
      <c r="A23" s="23"/>
      <c r="B23" s="171" t="str">
        <f>'Work packages - Data Research'!B17</f>
        <v xml:space="preserve">create index list </v>
      </c>
      <c r="C23" s="174">
        <v>44327</v>
      </c>
      <c r="D23" s="175">
        <v>44330</v>
      </c>
      <c r="E23" s="11"/>
      <c r="F23" s="147"/>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70"/>
    </row>
    <row r="24" spans="1:111" ht="30" customHeight="1" x14ac:dyDescent="0.35">
      <c r="B24" s="171" t="str">
        <f>'Work packages - Data Research'!B18</f>
        <v xml:space="preserve">discuss input for each model </v>
      </c>
      <c r="C24" s="176">
        <v>44327</v>
      </c>
      <c r="D24" s="177">
        <v>44327</v>
      </c>
      <c r="E24" s="11"/>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70"/>
    </row>
    <row r="25" spans="1:111" ht="30" customHeight="1" x14ac:dyDescent="0.35">
      <c r="B25" s="171" t="str">
        <f>'Work packages - Data Research'!B19</f>
        <v>determinating label data</v>
      </c>
      <c r="C25" s="176">
        <v>44327</v>
      </c>
      <c r="D25" s="177">
        <v>44334</v>
      </c>
      <c r="E25" s="11"/>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70"/>
    </row>
  </sheetData>
  <mergeCells count="22">
    <mergeCell ref="BS3:CV3"/>
    <mergeCell ref="CW3:DG3"/>
    <mergeCell ref="BR4:BX4"/>
    <mergeCell ref="BY4:CE4"/>
    <mergeCell ref="CF4:CL4"/>
    <mergeCell ref="CM4:CS4"/>
    <mergeCell ref="CT4:CZ4"/>
    <mergeCell ref="DA4:DG4"/>
    <mergeCell ref="B5:E5"/>
    <mergeCell ref="AI4:AO4"/>
    <mergeCell ref="C3:D3"/>
    <mergeCell ref="G4:M4"/>
    <mergeCell ref="N4:T4"/>
    <mergeCell ref="U4:AA4"/>
    <mergeCell ref="AB4:AH4"/>
    <mergeCell ref="G3:I3"/>
    <mergeCell ref="J3:AM3"/>
    <mergeCell ref="AN3:BQ3"/>
    <mergeCell ref="AP4:AV4"/>
    <mergeCell ref="AW4:BC4"/>
    <mergeCell ref="BD4:BJ4"/>
    <mergeCell ref="BK4:BQ4"/>
  </mergeCells>
  <phoneticPr fontId="27" type="noConversion"/>
  <conditionalFormatting sqref="G7:BQ22">
    <cfRule type="expression" dxfId="42" priority="73">
      <formula>AND(TODAY()&gt;=G$5,TODAY()&lt;H$5)</formula>
    </cfRule>
  </conditionalFormatting>
  <conditionalFormatting sqref="G7:BQ22">
    <cfRule type="expression" dxfId="41" priority="71">
      <formula>AND(task_start&lt;=G$5,ROUNDDOWN((task_end-task_start+1)*task_progress,0)+task_start-1&gt;=G$5)</formula>
    </cfRule>
    <cfRule type="expression" dxfId="40" priority="72" stopIfTrue="1">
      <formula>AND(task_end&gt;=G$5,task_start&lt;H$5)</formula>
    </cfRule>
  </conditionalFormatting>
  <conditionalFormatting sqref="E8:E12 B8:B25">
    <cfRule type="expression" dxfId="39" priority="59">
      <formula>$B8="Data Acquisition"</formula>
    </cfRule>
    <cfRule type="expression" dxfId="38" priority="60">
      <formula>$B8="Data Research"</formula>
    </cfRule>
    <cfRule type="expression" dxfId="37" priority="61">
      <formula>$B8="Model Architecture"</formula>
    </cfRule>
  </conditionalFormatting>
  <conditionalFormatting sqref="C8:D12">
    <cfRule type="expression" dxfId="36" priority="53">
      <formula>$B8="Data Acquisition"</formula>
    </cfRule>
    <cfRule type="expression" dxfId="35" priority="54">
      <formula>$B8="Data Research"</formula>
    </cfRule>
    <cfRule type="expression" dxfId="34" priority="55">
      <formula>$B8="Model Architecture"</formula>
    </cfRule>
  </conditionalFormatting>
  <conditionalFormatting sqref="C13:D13">
    <cfRule type="expression" dxfId="33" priority="50">
      <formula>$B13="Data Acquisition"</formula>
    </cfRule>
    <cfRule type="expression" dxfId="32" priority="51">
      <formula>$B13="Data Research"</formula>
    </cfRule>
    <cfRule type="expression" dxfId="31" priority="52">
      <formula>$B13="Model Architecture"</formula>
    </cfRule>
  </conditionalFormatting>
  <conditionalFormatting sqref="C14:D22">
    <cfRule type="expression" dxfId="30" priority="47">
      <formula>$B14="Data Acquisition"</formula>
    </cfRule>
    <cfRule type="expression" dxfId="29" priority="48">
      <formula>$B14="Data Research"</formula>
    </cfRule>
    <cfRule type="expression" dxfId="28" priority="49">
      <formula>$B14="Model Architecture"</formula>
    </cfRule>
  </conditionalFormatting>
  <conditionalFormatting sqref="C23:D23">
    <cfRule type="expression" dxfId="27" priority="23">
      <formula>$B23="Data Acquisition"</formula>
    </cfRule>
    <cfRule type="expression" dxfId="26" priority="24">
      <formula>$B23="Data Research"</formula>
    </cfRule>
    <cfRule type="expression" dxfId="25" priority="25">
      <formula>$B23="Model Architecture"</formula>
    </cfRule>
  </conditionalFormatting>
  <conditionalFormatting sqref="C25:D25">
    <cfRule type="expression" dxfId="24" priority="20">
      <formula>$B25="Data Acquisition"</formula>
    </cfRule>
    <cfRule type="expression" dxfId="23" priority="21">
      <formula>$B25="Data Research"</formula>
    </cfRule>
    <cfRule type="expression" dxfId="22" priority="22">
      <formula>$B25="Model Architecture"</formula>
    </cfRule>
  </conditionalFormatting>
  <conditionalFormatting sqref="C24:D24">
    <cfRule type="expression" dxfId="21" priority="17">
      <formula>$B24="Data Acquisition"</formula>
    </cfRule>
    <cfRule type="expression" dxfId="20" priority="18">
      <formula>$B24="Data Research"</formula>
    </cfRule>
    <cfRule type="expression" dxfId="19" priority="19">
      <formula>$B24="Model Architecture"</formula>
    </cfRule>
  </conditionalFormatting>
  <conditionalFormatting sqref="G5:DG6">
    <cfRule type="expression" dxfId="18" priority="16">
      <formula>AND(TODAY()&gt;=G$6,TODAY()&lt;H$6)</formula>
    </cfRule>
  </conditionalFormatting>
  <conditionalFormatting sqref="BR8:CU22">
    <cfRule type="expression" dxfId="17" priority="15">
      <formula>AND(TODAY()&gt;=BR$5,TODAY()&lt;BS$5)</formula>
    </cfRule>
  </conditionalFormatting>
  <conditionalFormatting sqref="BR8:CU22">
    <cfRule type="expression" dxfId="16" priority="13">
      <formula>AND(task_start&lt;=BR$5,ROUNDDOWN((task_end-task_start+1)*task_progress,0)+task_start-1&gt;=BR$5)</formula>
    </cfRule>
    <cfRule type="expression" dxfId="15" priority="14" stopIfTrue="1">
      <formula>AND(task_end&gt;=BR$5,task_start&lt;BS$5)</formula>
    </cfRule>
  </conditionalFormatting>
  <conditionalFormatting sqref="CV8:DY22">
    <cfRule type="expression" dxfId="14" priority="12">
      <formula>AND(TODAY()&gt;=CV$5,TODAY()&lt;CW$5)</formula>
    </cfRule>
  </conditionalFormatting>
  <conditionalFormatting sqref="CV8:DY22">
    <cfRule type="expression" dxfId="13" priority="10">
      <formula>AND(task_start&lt;=CV$5,ROUNDDOWN((task_end-task_start+1)*task_progress,0)+task_start-1&gt;=CV$5)</formula>
    </cfRule>
    <cfRule type="expression" dxfId="12" priority="11" stopIfTrue="1">
      <formula>AND(task_end&gt;=CV$5,task_start&lt;CW$5)</formula>
    </cfRule>
  </conditionalFormatting>
  <conditionalFormatting sqref="G23:BQ25">
    <cfRule type="expression" dxfId="11" priority="9">
      <formula>AND(TODAY()&gt;=G$5,TODAY()&lt;H$5)</formula>
    </cfRule>
  </conditionalFormatting>
  <conditionalFormatting sqref="G23:BQ25">
    <cfRule type="expression" dxfId="10" priority="7">
      <formula>AND(task_start&lt;=G$5,ROUNDDOWN((task_end-task_start+1)*task_progress,0)+task_start-1&gt;=G$5)</formula>
    </cfRule>
    <cfRule type="expression" dxfId="9" priority="8" stopIfTrue="1">
      <formula>AND(task_end&gt;=G$5,task_start&lt;H$5)</formula>
    </cfRule>
  </conditionalFormatting>
  <conditionalFormatting sqref="BR23:CU25">
    <cfRule type="expression" dxfId="8" priority="6">
      <formula>AND(TODAY()&gt;=BR$5,TODAY()&lt;BS$5)</formula>
    </cfRule>
  </conditionalFormatting>
  <conditionalFormatting sqref="BR23:CU25">
    <cfRule type="expression" dxfId="7" priority="4">
      <formula>AND(task_start&lt;=BR$5,ROUNDDOWN((task_end-task_start+1)*task_progress,0)+task_start-1&gt;=BR$5)</formula>
    </cfRule>
    <cfRule type="expression" dxfId="6" priority="5" stopIfTrue="1">
      <formula>AND(task_end&gt;=BR$5,task_start&lt;BS$5)</formula>
    </cfRule>
  </conditionalFormatting>
  <conditionalFormatting sqref="CV23:DG25">
    <cfRule type="expression" dxfId="5" priority="3">
      <formula>AND(TODAY()&gt;=CV$5,TODAY()&lt;CW$5)</formula>
    </cfRule>
  </conditionalFormatting>
  <conditionalFormatting sqref="CV23:DG25">
    <cfRule type="expression" dxfId="4" priority="1">
      <formula>AND(task_start&lt;=CV$5,ROUNDDOWN((task_end-task_start+1)*task_progress,0)+task_start-1&gt;=CV$5)</formula>
    </cfRule>
    <cfRule type="expression" dxfId="3" priority="2" stopIfTrue="1">
      <formula>AND(task_end&gt;=CV$5,task_start&lt;CW$5)</formula>
    </cfRule>
  </conditionalFormatting>
  <dataValidations count="1">
    <dataValidation type="whole" operator="greaterThanOrEqual" allowBlank="1" showInputMessage="1" promptTitle="Woche anzeigen" prompt="Das Ändern dieser Zahl bewirkt ein Scrollen in der Gantt-Diagrammansicht." sqref="C4" xr:uid="{D97B34A4-324E-4979-9F5F-A8D74EA3C393}">
      <formula1>1</formula1>
    </dataValidation>
  </dataValidations>
  <printOptions horizontalCentered="1"/>
  <pageMargins left="0.35" right="0.35" top="0.35" bottom="0.5" header="0.3" footer="0.3"/>
  <pageSetup paperSize="9" scale="60" fitToHeight="0" orientation="landscape"/>
  <headerFooter differentFirst="1" scaleWithDoc="0">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F3D11-B7E7-4806-882F-DE2454AFE8A9}">
  <dimension ref="A1:BR38"/>
  <sheetViews>
    <sheetView topLeftCell="A14" workbookViewId="0">
      <selection activeCell="H8" sqref="H8"/>
    </sheetView>
  </sheetViews>
  <sheetFormatPr baseColWidth="10" defaultColWidth="9.1796875" defaultRowHeight="14.5" x14ac:dyDescent="0.35"/>
  <cols>
    <col min="2" max="2" width="63.1796875" customWidth="1"/>
    <col min="3" max="3" width="13.453125" bestFit="1" customWidth="1"/>
    <col min="5" max="5" width="8.26953125" bestFit="1" customWidth="1"/>
    <col min="7" max="7" width="11.7265625" customWidth="1"/>
    <col min="8" max="8" width="23.7265625" customWidth="1"/>
  </cols>
  <sheetData>
    <row r="1" spans="1:70" ht="43.5" customHeight="1" x14ac:dyDescent="0.65">
      <c r="A1" s="24" t="s">
        <v>0</v>
      </c>
      <c r="B1" s="26" t="s">
        <v>59</v>
      </c>
      <c r="C1" s="1"/>
      <c r="D1" s="3"/>
      <c r="E1" s="22"/>
      <c r="G1" s="1"/>
      <c r="H1" s="10"/>
    </row>
    <row r="2" spans="1:70" ht="18.5" x14ac:dyDescent="0.45">
      <c r="A2" s="23" t="s">
        <v>60</v>
      </c>
      <c r="B2" s="27"/>
      <c r="D2" s="4"/>
      <c r="H2" s="103"/>
    </row>
    <row r="3" spans="1:70" ht="18.5" x14ac:dyDescent="0.35">
      <c r="A3" s="23" t="s">
        <v>4</v>
      </c>
      <c r="B3" s="28"/>
      <c r="C3" s="62" t="s">
        <v>61</v>
      </c>
      <c r="D3" s="218">
        <v>44292</v>
      </c>
      <c r="E3" s="218"/>
    </row>
    <row r="4" spans="1:70" ht="20.25" customHeight="1" x14ac:dyDescent="0.35">
      <c r="A4" s="24" t="s">
        <v>12</v>
      </c>
      <c r="C4" s="62"/>
      <c r="D4" s="6">
        <v>1</v>
      </c>
      <c r="H4" s="210" t="s">
        <v>62</v>
      </c>
      <c r="I4" s="211"/>
      <c r="J4" s="211"/>
      <c r="K4" s="211"/>
      <c r="L4" s="211"/>
      <c r="M4" s="211"/>
      <c r="N4" s="212"/>
      <c r="O4" s="210" t="s">
        <v>63</v>
      </c>
      <c r="P4" s="211"/>
      <c r="Q4" s="211"/>
      <c r="R4" s="211"/>
      <c r="S4" s="211"/>
      <c r="T4" s="211"/>
      <c r="U4" s="212"/>
      <c r="V4" s="210" t="s">
        <v>64</v>
      </c>
      <c r="W4" s="211"/>
      <c r="X4" s="211"/>
      <c r="Y4" s="211"/>
      <c r="Z4" s="211"/>
      <c r="AA4" s="211"/>
      <c r="AB4" s="212"/>
      <c r="AC4" s="210" t="s">
        <v>65</v>
      </c>
      <c r="AD4" s="211"/>
      <c r="AE4" s="211"/>
      <c r="AF4" s="211"/>
      <c r="AG4" s="211"/>
      <c r="AH4" s="211"/>
      <c r="AI4" s="212"/>
      <c r="AJ4" s="210" t="s">
        <v>66</v>
      </c>
      <c r="AK4" s="211"/>
      <c r="AL4" s="211"/>
      <c r="AM4" s="211"/>
      <c r="AN4" s="211"/>
      <c r="AO4" s="211"/>
      <c r="AP4" s="212"/>
      <c r="AQ4" s="210" t="s">
        <v>67</v>
      </c>
      <c r="AR4" s="211"/>
      <c r="AS4" s="211"/>
      <c r="AT4" s="211"/>
      <c r="AU4" s="211"/>
      <c r="AV4" s="211"/>
      <c r="AW4" s="212"/>
      <c r="AX4" s="210" t="s">
        <v>68</v>
      </c>
      <c r="AY4" s="211"/>
      <c r="AZ4" s="211"/>
      <c r="BA4" s="211"/>
      <c r="BB4" s="211"/>
      <c r="BC4" s="211"/>
      <c r="BD4" s="212"/>
      <c r="BE4" s="210" t="s">
        <v>69</v>
      </c>
      <c r="BF4" s="211"/>
      <c r="BG4" s="211"/>
      <c r="BH4" s="211"/>
      <c r="BI4" s="211"/>
      <c r="BJ4" s="211"/>
      <c r="BK4" s="212"/>
      <c r="BL4" s="210" t="s">
        <v>70</v>
      </c>
      <c r="BM4" s="211"/>
      <c r="BN4" s="211"/>
      <c r="BO4" s="211"/>
      <c r="BP4" s="211"/>
      <c r="BQ4" s="211"/>
      <c r="BR4" s="212"/>
    </row>
    <row r="5" spans="1:70" ht="20.25" customHeight="1" x14ac:dyDescent="0.35">
      <c r="A5" s="24" t="s">
        <v>29</v>
      </c>
      <c r="B5" s="192"/>
      <c r="C5" s="192"/>
      <c r="D5" s="192"/>
      <c r="E5" s="192"/>
      <c r="F5" s="192"/>
      <c r="H5" s="37">
        <f>Projektanfang-WEEKDAY(Projektanfang,1)+2+7*(Woche_anzeigen-1)</f>
        <v>44291</v>
      </c>
      <c r="I5" s="38">
        <f t="shared" ref="I5:BR5" si="0">H5+1</f>
        <v>44292</v>
      </c>
      <c r="J5" s="38">
        <f t="shared" si="0"/>
        <v>44293</v>
      </c>
      <c r="K5" s="38">
        <f t="shared" si="0"/>
        <v>44294</v>
      </c>
      <c r="L5" s="38">
        <f t="shared" si="0"/>
        <v>44295</v>
      </c>
      <c r="M5" s="38">
        <f t="shared" si="0"/>
        <v>44296</v>
      </c>
      <c r="N5" s="39">
        <f t="shared" si="0"/>
        <v>44297</v>
      </c>
      <c r="O5" s="37">
        <f t="shared" si="0"/>
        <v>44298</v>
      </c>
      <c r="P5" s="38">
        <f t="shared" si="0"/>
        <v>44299</v>
      </c>
      <c r="Q5" s="38">
        <f t="shared" si="0"/>
        <v>44300</v>
      </c>
      <c r="R5" s="38">
        <f t="shared" si="0"/>
        <v>44301</v>
      </c>
      <c r="S5" s="38">
        <f t="shared" si="0"/>
        <v>44302</v>
      </c>
      <c r="T5" s="38">
        <f t="shared" si="0"/>
        <v>44303</v>
      </c>
      <c r="U5" s="39">
        <f t="shared" si="0"/>
        <v>44304</v>
      </c>
      <c r="V5" s="37">
        <f t="shared" si="0"/>
        <v>44305</v>
      </c>
      <c r="W5" s="38">
        <f t="shared" si="0"/>
        <v>44306</v>
      </c>
      <c r="X5" s="38">
        <f t="shared" si="0"/>
        <v>44307</v>
      </c>
      <c r="Y5" s="38">
        <f t="shared" si="0"/>
        <v>44308</v>
      </c>
      <c r="Z5" s="38">
        <f t="shared" si="0"/>
        <v>44309</v>
      </c>
      <c r="AA5" s="38">
        <f t="shared" si="0"/>
        <v>44310</v>
      </c>
      <c r="AB5" s="39">
        <f t="shared" si="0"/>
        <v>44311</v>
      </c>
      <c r="AC5" s="37">
        <f t="shared" si="0"/>
        <v>44312</v>
      </c>
      <c r="AD5" s="38">
        <f t="shared" si="0"/>
        <v>44313</v>
      </c>
      <c r="AE5" s="38">
        <f t="shared" si="0"/>
        <v>44314</v>
      </c>
      <c r="AF5" s="38">
        <f t="shared" si="0"/>
        <v>44315</v>
      </c>
      <c r="AG5" s="38">
        <f t="shared" si="0"/>
        <v>44316</v>
      </c>
      <c r="AH5" s="38">
        <f t="shared" si="0"/>
        <v>44317</v>
      </c>
      <c r="AI5" s="39">
        <f t="shared" si="0"/>
        <v>44318</v>
      </c>
      <c r="AJ5" s="37">
        <f t="shared" si="0"/>
        <v>44319</v>
      </c>
      <c r="AK5" s="38">
        <f t="shared" si="0"/>
        <v>44320</v>
      </c>
      <c r="AL5" s="38">
        <f t="shared" si="0"/>
        <v>44321</v>
      </c>
      <c r="AM5" s="38">
        <f t="shared" si="0"/>
        <v>44322</v>
      </c>
      <c r="AN5" s="38">
        <f t="shared" si="0"/>
        <v>44323</v>
      </c>
      <c r="AO5" s="38">
        <f t="shared" si="0"/>
        <v>44324</v>
      </c>
      <c r="AP5" s="39">
        <f t="shared" si="0"/>
        <v>44325</v>
      </c>
      <c r="AQ5" s="37">
        <f t="shared" si="0"/>
        <v>44326</v>
      </c>
      <c r="AR5" s="38">
        <f t="shared" si="0"/>
        <v>44327</v>
      </c>
      <c r="AS5" s="38">
        <f t="shared" si="0"/>
        <v>44328</v>
      </c>
      <c r="AT5" s="38">
        <f t="shared" si="0"/>
        <v>44329</v>
      </c>
      <c r="AU5" s="38">
        <f t="shared" si="0"/>
        <v>44330</v>
      </c>
      <c r="AV5" s="38">
        <f t="shared" si="0"/>
        <v>44331</v>
      </c>
      <c r="AW5" s="39">
        <f t="shared" si="0"/>
        <v>44332</v>
      </c>
      <c r="AX5" s="37">
        <f t="shared" si="0"/>
        <v>44333</v>
      </c>
      <c r="AY5" s="38">
        <f t="shared" si="0"/>
        <v>44334</v>
      </c>
      <c r="AZ5" s="38">
        <f t="shared" si="0"/>
        <v>44335</v>
      </c>
      <c r="BA5" s="38">
        <f t="shared" si="0"/>
        <v>44336</v>
      </c>
      <c r="BB5" s="38">
        <f t="shared" si="0"/>
        <v>44337</v>
      </c>
      <c r="BC5" s="38">
        <f t="shared" si="0"/>
        <v>44338</v>
      </c>
      <c r="BD5" s="39">
        <f t="shared" si="0"/>
        <v>44339</v>
      </c>
      <c r="BE5" s="37">
        <f t="shared" si="0"/>
        <v>44340</v>
      </c>
      <c r="BF5" s="38">
        <f t="shared" si="0"/>
        <v>44341</v>
      </c>
      <c r="BG5" s="38">
        <f t="shared" si="0"/>
        <v>44342</v>
      </c>
      <c r="BH5" s="38">
        <f t="shared" si="0"/>
        <v>44343</v>
      </c>
      <c r="BI5" s="38">
        <f t="shared" si="0"/>
        <v>44344</v>
      </c>
      <c r="BJ5" s="38">
        <f t="shared" si="0"/>
        <v>44345</v>
      </c>
      <c r="BK5" s="39">
        <f t="shared" si="0"/>
        <v>44346</v>
      </c>
      <c r="BL5" s="37">
        <f t="shared" si="0"/>
        <v>44347</v>
      </c>
      <c r="BM5" s="38">
        <f t="shared" si="0"/>
        <v>44348</v>
      </c>
      <c r="BN5" s="38">
        <f t="shared" si="0"/>
        <v>44349</v>
      </c>
      <c r="BO5" s="38">
        <f t="shared" si="0"/>
        <v>44350</v>
      </c>
      <c r="BP5" s="38">
        <f t="shared" si="0"/>
        <v>44351</v>
      </c>
      <c r="BQ5" s="38">
        <f t="shared" si="0"/>
        <v>44352</v>
      </c>
      <c r="BR5" s="39">
        <f t="shared" si="0"/>
        <v>44353</v>
      </c>
    </row>
    <row r="6" spans="1:70" ht="20.25" customHeight="1" x14ac:dyDescent="0.35">
      <c r="A6" s="24" t="s">
        <v>30</v>
      </c>
      <c r="B6" s="7" t="s">
        <v>269</v>
      </c>
      <c r="C6" s="8" t="s">
        <v>72</v>
      </c>
      <c r="D6" s="8" t="s">
        <v>33</v>
      </c>
      <c r="E6" s="8" t="s">
        <v>73</v>
      </c>
      <c r="F6" s="8"/>
      <c r="G6" s="8" t="s">
        <v>35</v>
      </c>
      <c r="H6" s="9" t="str">
        <f t="shared" ref="H6:BR6" si="1">LEFT(TEXT(H5,"TTT"),1)</f>
        <v>M</v>
      </c>
      <c r="I6" s="9" t="str">
        <f t="shared" si="1"/>
        <v>D</v>
      </c>
      <c r="J6" s="9" t="str">
        <f t="shared" si="1"/>
        <v>M</v>
      </c>
      <c r="K6" s="9" t="str">
        <f t="shared" si="1"/>
        <v>D</v>
      </c>
      <c r="L6" s="9" t="str">
        <f t="shared" si="1"/>
        <v>F</v>
      </c>
      <c r="M6" s="9" t="str">
        <f t="shared" si="1"/>
        <v>S</v>
      </c>
      <c r="N6" s="9" t="str">
        <f t="shared" si="1"/>
        <v>S</v>
      </c>
      <c r="O6" s="9" t="str">
        <f t="shared" si="1"/>
        <v>M</v>
      </c>
      <c r="P6" s="9" t="str">
        <f t="shared" si="1"/>
        <v>D</v>
      </c>
      <c r="Q6" s="9" t="str">
        <f t="shared" si="1"/>
        <v>M</v>
      </c>
      <c r="R6" s="9" t="str">
        <f t="shared" si="1"/>
        <v>D</v>
      </c>
      <c r="S6" s="9" t="str">
        <f t="shared" si="1"/>
        <v>F</v>
      </c>
      <c r="T6" s="9" t="str">
        <f t="shared" si="1"/>
        <v>S</v>
      </c>
      <c r="U6" s="9" t="str">
        <f t="shared" si="1"/>
        <v>S</v>
      </c>
      <c r="V6" s="9" t="str">
        <f t="shared" si="1"/>
        <v>M</v>
      </c>
      <c r="W6" s="9" t="str">
        <f t="shared" si="1"/>
        <v>D</v>
      </c>
      <c r="X6" s="9" t="str">
        <f t="shared" si="1"/>
        <v>M</v>
      </c>
      <c r="Y6" s="9" t="str">
        <f t="shared" si="1"/>
        <v>D</v>
      </c>
      <c r="Z6" s="9" t="str">
        <f t="shared" si="1"/>
        <v>F</v>
      </c>
      <c r="AA6" s="9" t="str">
        <f t="shared" si="1"/>
        <v>S</v>
      </c>
      <c r="AB6" s="9" t="str">
        <f t="shared" si="1"/>
        <v>S</v>
      </c>
      <c r="AC6" s="9" t="str">
        <f t="shared" si="1"/>
        <v>M</v>
      </c>
      <c r="AD6" s="9" t="str">
        <f t="shared" si="1"/>
        <v>D</v>
      </c>
      <c r="AE6" s="9" t="str">
        <f t="shared" si="1"/>
        <v>M</v>
      </c>
      <c r="AF6" s="9" t="str">
        <f t="shared" si="1"/>
        <v>D</v>
      </c>
      <c r="AG6" s="9" t="str">
        <f t="shared" si="1"/>
        <v>F</v>
      </c>
      <c r="AH6" s="9" t="str">
        <f t="shared" si="1"/>
        <v>S</v>
      </c>
      <c r="AI6" s="9" t="str">
        <f t="shared" si="1"/>
        <v>S</v>
      </c>
      <c r="AJ6" s="9" t="str">
        <f t="shared" si="1"/>
        <v>M</v>
      </c>
      <c r="AK6" s="9" t="str">
        <f t="shared" si="1"/>
        <v>D</v>
      </c>
      <c r="AL6" s="9" t="str">
        <f t="shared" si="1"/>
        <v>M</v>
      </c>
      <c r="AM6" s="9" t="str">
        <f t="shared" si="1"/>
        <v>D</v>
      </c>
      <c r="AN6" s="9" t="str">
        <f t="shared" si="1"/>
        <v>F</v>
      </c>
      <c r="AO6" s="9" t="str">
        <f t="shared" si="1"/>
        <v>S</v>
      </c>
      <c r="AP6" s="9" t="str">
        <f t="shared" si="1"/>
        <v>S</v>
      </c>
      <c r="AQ6" s="9" t="str">
        <f t="shared" si="1"/>
        <v>M</v>
      </c>
      <c r="AR6" s="9" t="str">
        <f t="shared" si="1"/>
        <v>D</v>
      </c>
      <c r="AS6" s="9" t="str">
        <f t="shared" si="1"/>
        <v>M</v>
      </c>
      <c r="AT6" s="9" t="str">
        <f t="shared" si="1"/>
        <v>D</v>
      </c>
      <c r="AU6" s="9" t="str">
        <f t="shared" si="1"/>
        <v>F</v>
      </c>
      <c r="AV6" s="9" t="str">
        <f t="shared" si="1"/>
        <v>S</v>
      </c>
      <c r="AW6" s="9" t="str">
        <f t="shared" si="1"/>
        <v>S</v>
      </c>
      <c r="AX6" s="9" t="str">
        <f t="shared" si="1"/>
        <v>M</v>
      </c>
      <c r="AY6" s="9" t="str">
        <f t="shared" si="1"/>
        <v>D</v>
      </c>
      <c r="AZ6" s="9" t="str">
        <f t="shared" si="1"/>
        <v>M</v>
      </c>
      <c r="BA6" s="9" t="str">
        <f t="shared" si="1"/>
        <v>D</v>
      </c>
      <c r="BB6" s="9" t="str">
        <f t="shared" si="1"/>
        <v>F</v>
      </c>
      <c r="BC6" s="9" t="str">
        <f t="shared" si="1"/>
        <v>S</v>
      </c>
      <c r="BD6" s="9" t="str">
        <f t="shared" si="1"/>
        <v>S</v>
      </c>
      <c r="BE6" s="9" t="str">
        <f t="shared" si="1"/>
        <v>M</v>
      </c>
      <c r="BF6" s="9" t="str">
        <f t="shared" si="1"/>
        <v>D</v>
      </c>
      <c r="BG6" s="9" t="str">
        <f t="shared" si="1"/>
        <v>M</v>
      </c>
      <c r="BH6" s="9" t="str">
        <f t="shared" si="1"/>
        <v>D</v>
      </c>
      <c r="BI6" s="9" t="str">
        <f t="shared" si="1"/>
        <v>F</v>
      </c>
      <c r="BJ6" s="9" t="str">
        <f t="shared" si="1"/>
        <v>S</v>
      </c>
      <c r="BK6" s="9" t="str">
        <f t="shared" si="1"/>
        <v>S</v>
      </c>
      <c r="BL6" s="9" t="str">
        <f t="shared" si="1"/>
        <v>M</v>
      </c>
      <c r="BM6" s="9" t="str">
        <f t="shared" si="1"/>
        <v>D</v>
      </c>
      <c r="BN6" s="9" t="str">
        <f t="shared" si="1"/>
        <v>M</v>
      </c>
      <c r="BO6" s="9" t="str">
        <f t="shared" si="1"/>
        <v>D</v>
      </c>
      <c r="BP6" s="9" t="str">
        <f t="shared" si="1"/>
        <v>F</v>
      </c>
      <c r="BQ6" s="9" t="str">
        <f t="shared" si="1"/>
        <v>S</v>
      </c>
      <c r="BR6" s="9" t="str">
        <f t="shared" si="1"/>
        <v>S</v>
      </c>
    </row>
    <row r="7" spans="1:70" ht="20.25" customHeight="1" x14ac:dyDescent="0.35">
      <c r="A7" s="23" t="s">
        <v>74</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row>
    <row r="8" spans="1:70" ht="20.25" customHeight="1" x14ac:dyDescent="0.35">
      <c r="A8" s="23"/>
      <c r="B8" s="67" t="s">
        <v>270</v>
      </c>
      <c r="C8" s="68"/>
      <c r="D8" s="86" t="s">
        <v>271</v>
      </c>
      <c r="E8" s="87" t="s">
        <v>272</v>
      </c>
      <c r="F8" s="71"/>
      <c r="G8" t="s">
        <v>273</v>
      </c>
      <c r="H8" s="19" t="s">
        <v>274</v>
      </c>
      <c r="I8" s="19"/>
      <c r="J8" s="19"/>
      <c r="K8" s="19"/>
      <c r="L8" s="19"/>
      <c r="M8" s="19"/>
      <c r="N8" s="19"/>
      <c r="O8" s="19"/>
      <c r="P8" s="66"/>
      <c r="Q8" s="66"/>
      <c r="R8" s="66"/>
      <c r="S8" s="66"/>
      <c r="T8" s="66"/>
      <c r="U8" s="66"/>
      <c r="V8" s="66"/>
      <c r="W8" s="66"/>
      <c r="X8" s="66"/>
      <c r="Y8" s="66"/>
      <c r="Z8" s="66"/>
      <c r="AA8" s="66"/>
      <c r="AB8" s="66"/>
      <c r="AC8" s="66"/>
      <c r="AD8" s="66"/>
      <c r="AE8" s="66"/>
      <c r="AF8" s="66"/>
      <c r="AG8" s="66"/>
      <c r="AH8" s="66"/>
      <c r="AI8" s="66"/>
      <c r="AJ8" s="66"/>
      <c r="AK8" s="66"/>
      <c r="AL8" s="66"/>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ht="20.25" customHeight="1" x14ac:dyDescent="0.35">
      <c r="A9" s="23"/>
      <c r="B9" s="72" t="s">
        <v>275</v>
      </c>
      <c r="C9" s="63"/>
      <c r="D9" s="73">
        <v>44306</v>
      </c>
      <c r="E9" s="73" t="s">
        <v>272</v>
      </c>
      <c r="G9" s="11"/>
      <c r="H9" s="19" t="s">
        <v>276</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ht="20.25" customHeight="1" x14ac:dyDescent="0.35">
      <c r="A10" s="23"/>
      <c r="B10" s="72" t="s">
        <v>277</v>
      </c>
      <c r="C10" s="63"/>
      <c r="D10" s="73" t="s">
        <v>278</v>
      </c>
      <c r="E10" s="73" t="s">
        <v>230</v>
      </c>
      <c r="G10" t="s">
        <v>279</v>
      </c>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ht="20.25" customHeight="1" x14ac:dyDescent="0.35">
      <c r="A11" s="24" t="s">
        <v>78</v>
      </c>
      <c r="B11" s="72" t="s">
        <v>280</v>
      </c>
      <c r="C11" s="63"/>
      <c r="D11" s="64" t="s">
        <v>281</v>
      </c>
      <c r="E11" s="65" t="s">
        <v>272</v>
      </c>
      <c r="F11" s="11"/>
      <c r="G11" s="11"/>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ht="20.25" customHeight="1" x14ac:dyDescent="0.35">
      <c r="A12" s="24"/>
      <c r="B12" s="85"/>
      <c r="C12" s="63"/>
      <c r="D12" s="64"/>
      <c r="E12" s="65"/>
      <c r="F12" s="11"/>
      <c r="G12" s="11"/>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ht="20.25" customHeight="1" x14ac:dyDescent="0.35">
      <c r="A13" s="24"/>
      <c r="B13" s="67" t="s">
        <v>282</v>
      </c>
      <c r="C13" s="63"/>
      <c r="D13" s="88" t="s">
        <v>283</v>
      </c>
      <c r="E13" s="88" t="s">
        <v>228</v>
      </c>
      <c r="F13" s="11"/>
      <c r="G13" s="11"/>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0.25" customHeight="1" x14ac:dyDescent="0.35">
      <c r="A14" s="23"/>
      <c r="B14" s="72" t="s">
        <v>284</v>
      </c>
      <c r="C14" s="63"/>
      <c r="D14" s="73" t="s">
        <v>283</v>
      </c>
      <c r="E14" s="73" t="s">
        <v>285</v>
      </c>
      <c r="F14" s="11"/>
      <c r="G14" s="11"/>
      <c r="H14" s="19"/>
      <c r="I14" s="19"/>
      <c r="J14" s="19"/>
      <c r="K14" s="19"/>
      <c r="L14" s="19"/>
      <c r="M14" s="19"/>
      <c r="N14" s="19"/>
      <c r="O14" s="19"/>
      <c r="P14" s="19"/>
      <c r="Q14" s="19"/>
      <c r="R14" s="19"/>
      <c r="S14" s="19"/>
      <c r="T14" s="20"/>
      <c r="U14" s="20"/>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ht="20.25" customHeight="1" x14ac:dyDescent="0.35">
      <c r="A15" s="23" t="s">
        <v>41</v>
      </c>
      <c r="B15" s="72" t="s">
        <v>286</v>
      </c>
      <c r="C15" s="63"/>
      <c r="D15" s="73" t="s">
        <v>228</v>
      </c>
      <c r="E15" s="65" t="s">
        <v>230</v>
      </c>
      <c r="F15" s="11"/>
      <c r="G15" s="11"/>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0.25" customHeight="1" x14ac:dyDescent="0.35">
      <c r="A16" s="23"/>
      <c r="B16" s="85"/>
      <c r="C16" s="63"/>
      <c r="D16" s="73"/>
      <c r="E16" s="65"/>
      <c r="F16" s="11"/>
      <c r="G16" s="11"/>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0.25" customHeight="1" x14ac:dyDescent="0.35">
      <c r="A17" s="23"/>
      <c r="B17" s="67" t="s">
        <v>287</v>
      </c>
      <c r="C17" s="63"/>
      <c r="D17" s="89" t="s">
        <v>283</v>
      </c>
      <c r="E17" s="90" t="s">
        <v>237</v>
      </c>
      <c r="F17" s="11"/>
      <c r="G17" s="11"/>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ht="20.25" customHeight="1" x14ac:dyDescent="0.35">
      <c r="A18" s="23"/>
      <c r="B18" s="72" t="s">
        <v>288</v>
      </c>
      <c r="C18" s="63"/>
      <c r="D18" s="64" t="s">
        <v>283</v>
      </c>
      <c r="E18" s="65" t="s">
        <v>237</v>
      </c>
      <c r="F18" s="11"/>
      <c r="G18" s="11"/>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ht="20.25" customHeight="1" x14ac:dyDescent="0.35">
      <c r="A19" s="23"/>
      <c r="B19" s="72" t="s">
        <v>289</v>
      </c>
      <c r="C19" s="63"/>
      <c r="D19" s="64" t="s">
        <v>290</v>
      </c>
      <c r="E19" s="65" t="s">
        <v>237</v>
      </c>
      <c r="F19" s="11"/>
      <c r="G19" s="11"/>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0.25" customHeight="1" x14ac:dyDescent="0.35">
      <c r="A20" s="23"/>
      <c r="B20" s="74"/>
      <c r="C20" s="63"/>
      <c r="D20" s="73"/>
      <c r="E20" s="73"/>
      <c r="F20" s="11"/>
      <c r="G20" s="11"/>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0.25" customHeight="1" x14ac:dyDescent="0.35">
      <c r="A21" s="23"/>
      <c r="B21" s="72"/>
      <c r="C21" s="63"/>
      <c r="D21" s="73"/>
      <c r="E21" s="73"/>
      <c r="F21" s="11"/>
      <c r="G21" s="11"/>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0.25" customHeight="1" x14ac:dyDescent="0.35">
      <c r="A22" s="23"/>
      <c r="B22" s="75"/>
      <c r="C22" s="76"/>
      <c r="D22" s="77"/>
      <c r="E22" s="77"/>
      <c r="F22" s="78"/>
      <c r="G22" s="11"/>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20.25" customHeight="1" x14ac:dyDescent="0.35">
      <c r="A23" s="24" t="s">
        <v>87</v>
      </c>
      <c r="B23" s="79" t="s">
        <v>88</v>
      </c>
      <c r="C23" s="80"/>
      <c r="D23" s="81"/>
      <c r="E23" s="82"/>
      <c r="F23" s="83"/>
      <c r="G23" s="18"/>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row>
    <row r="27" spans="1:70" x14ac:dyDescent="0.35">
      <c r="B27" s="67" t="s">
        <v>270</v>
      </c>
      <c r="C27" s="68"/>
      <c r="D27" s="86" t="s">
        <v>271</v>
      </c>
      <c r="E27" s="87" t="s">
        <v>272</v>
      </c>
    </row>
    <row r="28" spans="1:70" x14ac:dyDescent="0.35">
      <c r="B28" s="72" t="s">
        <v>275</v>
      </c>
      <c r="C28" s="63"/>
      <c r="D28" s="73">
        <v>44306</v>
      </c>
      <c r="E28" s="73" t="s">
        <v>272</v>
      </c>
    </row>
    <row r="29" spans="1:70" x14ac:dyDescent="0.35">
      <c r="B29" s="72" t="s">
        <v>277</v>
      </c>
      <c r="C29" s="63"/>
      <c r="D29" s="73" t="s">
        <v>278</v>
      </c>
      <c r="E29" s="73" t="s">
        <v>230</v>
      </c>
    </row>
    <row r="30" spans="1:70" x14ac:dyDescent="0.35">
      <c r="B30" s="72" t="s">
        <v>280</v>
      </c>
      <c r="C30" s="63"/>
      <c r="D30" s="64" t="s">
        <v>281</v>
      </c>
      <c r="E30" s="65" t="s">
        <v>272</v>
      </c>
    </row>
    <row r="31" spans="1:70" x14ac:dyDescent="0.35">
      <c r="B31" s="85"/>
      <c r="C31" s="63"/>
      <c r="D31" s="64"/>
      <c r="E31" s="65"/>
    </row>
    <row r="32" spans="1:70" x14ac:dyDescent="0.35">
      <c r="B32" s="67" t="s">
        <v>282</v>
      </c>
      <c r="C32" s="63"/>
      <c r="D32" s="88" t="s">
        <v>283</v>
      </c>
      <c r="E32" s="88" t="s">
        <v>228</v>
      </c>
    </row>
    <row r="33" spans="2:5" x14ac:dyDescent="0.35">
      <c r="B33" s="72" t="s">
        <v>284</v>
      </c>
      <c r="C33" s="63"/>
      <c r="D33" s="73" t="s">
        <v>283</v>
      </c>
      <c r="E33" s="73" t="s">
        <v>285</v>
      </c>
    </row>
    <row r="34" spans="2:5" x14ac:dyDescent="0.35">
      <c r="B34" s="72" t="s">
        <v>286</v>
      </c>
      <c r="C34" s="63"/>
      <c r="D34" s="73" t="s">
        <v>228</v>
      </c>
      <c r="E34" s="65" t="s">
        <v>230</v>
      </c>
    </row>
    <row r="35" spans="2:5" x14ac:dyDescent="0.35">
      <c r="B35" s="85"/>
      <c r="C35" s="63"/>
      <c r="D35" s="73"/>
      <c r="E35" s="65"/>
    </row>
    <row r="36" spans="2:5" x14ac:dyDescent="0.35">
      <c r="B36" s="67" t="s">
        <v>287</v>
      </c>
      <c r="C36" s="63"/>
      <c r="D36" s="89" t="s">
        <v>283</v>
      </c>
      <c r="E36" s="90" t="s">
        <v>237</v>
      </c>
    </row>
    <row r="37" spans="2:5" x14ac:dyDescent="0.35">
      <c r="B37" s="72" t="s">
        <v>288</v>
      </c>
      <c r="C37" s="63"/>
      <c r="D37" s="64" t="s">
        <v>283</v>
      </c>
      <c r="E37" s="65" t="s">
        <v>237</v>
      </c>
    </row>
    <row r="38" spans="2:5" x14ac:dyDescent="0.35">
      <c r="B38" s="72" t="s">
        <v>289</v>
      </c>
      <c r="C38" s="63"/>
      <c r="D38" s="64" t="s">
        <v>290</v>
      </c>
      <c r="E38" s="65" t="s">
        <v>237</v>
      </c>
    </row>
  </sheetData>
  <mergeCells count="11">
    <mergeCell ref="D3:E3"/>
    <mergeCell ref="H4:N4"/>
    <mergeCell ref="O4:U4"/>
    <mergeCell ref="V4:AB4"/>
    <mergeCell ref="AC4:AI4"/>
    <mergeCell ref="AQ4:AW4"/>
    <mergeCell ref="AX4:BD4"/>
    <mergeCell ref="BE4:BK4"/>
    <mergeCell ref="BL4:BR4"/>
    <mergeCell ref="B5:F5"/>
    <mergeCell ref="AJ4:AP4"/>
  </mergeCells>
  <conditionalFormatting sqref="C11:C23 C7">
    <cfRule type="dataBar" priority="4">
      <dataBar>
        <cfvo type="num" val="0"/>
        <cfvo type="num" val="1"/>
        <color theme="0" tint="-0.249977111117893"/>
      </dataBar>
      <extLst>
        <ext xmlns:x14="http://schemas.microsoft.com/office/spreadsheetml/2009/9/main" uri="{B025F937-C7B1-47D3-B67F-A62EFF666E3E}">
          <x14:id>{DADF7420-84BB-447F-A197-AA88DB7E536D}</x14:id>
        </ext>
      </extLst>
    </cfRule>
  </conditionalFormatting>
  <conditionalFormatting sqref="H5:BR23">
    <cfRule type="expression" dxfId="2" priority="7">
      <formula>AND(TODAY()&gt;=H$5,TODAY()&lt;I$5)</formula>
    </cfRule>
  </conditionalFormatting>
  <conditionalFormatting sqref="H7:BR23">
    <cfRule type="expression" dxfId="1" priority="5">
      <formula>AND(task_start&lt;=H$5,ROUNDDOWN((task_end-task_start+1)*task_progress,0)+task_start-1&gt;=H$5)</formula>
    </cfRule>
    <cfRule type="expression" dxfId="0" priority="6" stopIfTrue="1">
      <formula>AND(task_end&gt;=H$5,task_start&lt;I$5)</formula>
    </cfRule>
  </conditionalFormatting>
  <conditionalFormatting sqref="C8:C10">
    <cfRule type="dataBar" priority="3">
      <dataBar>
        <cfvo type="num" val="0"/>
        <cfvo type="num" val="1"/>
        <color theme="0" tint="-0.249977111117893"/>
      </dataBar>
      <extLst>
        <ext xmlns:x14="http://schemas.microsoft.com/office/spreadsheetml/2009/9/main" uri="{B025F937-C7B1-47D3-B67F-A62EFF666E3E}">
          <x14:id>{680F29AB-8F4E-4958-A852-051A9851B5D2}</x14:id>
        </ext>
      </extLst>
    </cfRule>
  </conditionalFormatting>
  <conditionalFormatting sqref="C30:C38">
    <cfRule type="dataBar" priority="2">
      <dataBar>
        <cfvo type="num" val="0"/>
        <cfvo type="num" val="1"/>
        <color theme="0" tint="-0.249977111117893"/>
      </dataBar>
      <extLst>
        <ext xmlns:x14="http://schemas.microsoft.com/office/spreadsheetml/2009/9/main" uri="{B025F937-C7B1-47D3-B67F-A62EFF666E3E}">
          <x14:id>{A3CCECB3-D5CE-4ACF-AD24-DE3E24224E26}</x14:id>
        </ext>
      </extLst>
    </cfRule>
  </conditionalFormatting>
  <conditionalFormatting sqref="C27:C29">
    <cfRule type="dataBar" priority="1">
      <dataBar>
        <cfvo type="num" val="0"/>
        <cfvo type="num" val="1"/>
        <color theme="0" tint="-0.249977111117893"/>
      </dataBar>
      <extLst>
        <ext xmlns:x14="http://schemas.microsoft.com/office/spreadsheetml/2009/9/main" uri="{B025F937-C7B1-47D3-B67F-A62EFF666E3E}">
          <x14:id>{D45FA56D-5667-480B-BF8E-27AD4D75A0F8}</x14:id>
        </ext>
      </extLst>
    </cfRule>
  </conditionalFormatting>
  <dataValidations count="1">
    <dataValidation type="whole" operator="greaterThanOrEqual" allowBlank="1" showInputMessage="1" promptTitle="Woche anzeigen" prompt="Das Ändern dieser Zahl bewirkt ein Scrollen in der Gantt-Diagrammansicht." sqref="D4" xr:uid="{A3B9BED1-AEF4-4D92-ADFB-6BFD94C7FD78}">
      <formula1>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DF7420-84BB-447F-A197-AA88DB7E536D}">
            <x14:dataBar minLength="0" maxLength="100" gradient="0">
              <x14:cfvo type="num">
                <xm:f>0</xm:f>
              </x14:cfvo>
              <x14:cfvo type="num">
                <xm:f>1</xm:f>
              </x14:cfvo>
              <x14:negativeFillColor rgb="FFFF0000"/>
              <x14:axisColor rgb="FF000000"/>
            </x14:dataBar>
          </x14:cfRule>
          <xm:sqref>C11:C23 C7</xm:sqref>
        </x14:conditionalFormatting>
        <x14:conditionalFormatting xmlns:xm="http://schemas.microsoft.com/office/excel/2006/main">
          <x14:cfRule type="dataBar" id="{680F29AB-8F4E-4958-A852-051A9851B5D2}">
            <x14:dataBar minLength="0" maxLength="100" gradient="0">
              <x14:cfvo type="num">
                <xm:f>0</xm:f>
              </x14:cfvo>
              <x14:cfvo type="num">
                <xm:f>1</xm:f>
              </x14:cfvo>
              <x14:negativeFillColor rgb="FFFF0000"/>
              <x14:axisColor rgb="FF000000"/>
            </x14:dataBar>
          </x14:cfRule>
          <xm:sqref>C8:C10</xm:sqref>
        </x14:conditionalFormatting>
        <x14:conditionalFormatting xmlns:xm="http://schemas.microsoft.com/office/excel/2006/main">
          <x14:cfRule type="dataBar" id="{A3CCECB3-D5CE-4ACF-AD24-DE3E24224E26}">
            <x14:dataBar minLength="0" maxLength="100" gradient="0">
              <x14:cfvo type="num">
                <xm:f>0</xm:f>
              </x14:cfvo>
              <x14:cfvo type="num">
                <xm:f>1</xm:f>
              </x14:cfvo>
              <x14:negativeFillColor rgb="FFFF0000"/>
              <x14:axisColor rgb="FF000000"/>
            </x14:dataBar>
          </x14:cfRule>
          <xm:sqref>C30:C38</xm:sqref>
        </x14:conditionalFormatting>
        <x14:conditionalFormatting xmlns:xm="http://schemas.microsoft.com/office/excel/2006/main">
          <x14:cfRule type="dataBar" id="{D45FA56D-5667-480B-BF8E-27AD4D75A0F8}">
            <x14:dataBar minLength="0" maxLength="100" gradient="0">
              <x14:cfvo type="num">
                <xm:f>0</xm:f>
              </x14:cfvo>
              <x14:cfvo type="num">
                <xm:f>1</xm:f>
              </x14:cfvo>
              <x14:negativeFillColor rgb="FFFF0000"/>
              <x14:axisColor rgb="FF000000"/>
            </x14:dataBar>
          </x14:cfRule>
          <xm:sqref>C27:C29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5C18C-579E-43FD-9863-592DCAEF3907}">
  <sheetPr>
    <tabColor theme="0" tint="-0.249977111117893"/>
    <pageSetUpPr fitToPage="1"/>
  </sheetPr>
  <dimension ref="A1:L48"/>
  <sheetViews>
    <sheetView showGridLines="0" topLeftCell="A10" zoomScaleNormal="100" workbookViewId="0">
      <selection activeCell="L26" sqref="L26"/>
    </sheetView>
  </sheetViews>
  <sheetFormatPr baseColWidth="10" defaultColWidth="9.26953125" defaultRowHeight="30" customHeight="1" x14ac:dyDescent="0.35"/>
  <cols>
    <col min="1" max="1" width="6.7265625" style="121" customWidth="1"/>
    <col min="2" max="2" width="15.54296875" style="124" customWidth="1"/>
    <col min="3" max="3" width="43" style="123" bestFit="1" customWidth="1"/>
    <col min="4" max="4" width="19.54296875" style="121" customWidth="1"/>
    <col min="5" max="5" width="12.26953125" style="122" customWidth="1"/>
    <col min="6" max="6" width="12.54296875" style="121" hidden="1" customWidth="1"/>
    <col min="7" max="7" width="11.26953125" style="121" customWidth="1"/>
    <col min="8" max="12" width="11.7265625" style="121" customWidth="1"/>
    <col min="13" max="16384" width="9.26953125" style="121"/>
  </cols>
  <sheetData>
    <row r="1" spans="1:12" ht="54" customHeight="1" x14ac:dyDescent="0.35">
      <c r="A1" s="130"/>
      <c r="B1" s="207" t="s">
        <v>1</v>
      </c>
      <c r="C1" s="207"/>
      <c r="D1" s="142"/>
      <c r="E1" s="142"/>
    </row>
    <row r="2" spans="1:12" ht="19.5" customHeight="1" x14ac:dyDescent="0.35">
      <c r="B2" s="209"/>
      <c r="C2" s="209"/>
      <c r="D2" s="209"/>
      <c r="E2" s="209"/>
      <c r="F2" s="209"/>
      <c r="G2" s="209"/>
      <c r="H2" s="209"/>
      <c r="I2" s="209"/>
      <c r="J2" s="209"/>
      <c r="K2" s="209"/>
      <c r="L2" s="209"/>
    </row>
    <row r="3" spans="1:12" ht="19.5" customHeight="1" x14ac:dyDescent="0.35">
      <c r="B3" s="209"/>
      <c r="C3" s="209"/>
      <c r="D3" s="209"/>
      <c r="E3" s="209"/>
      <c r="F3" s="209"/>
      <c r="G3" s="209"/>
      <c r="H3" s="209"/>
      <c r="I3" s="209"/>
      <c r="J3" s="209"/>
      <c r="K3" s="209"/>
      <c r="L3" s="209"/>
    </row>
    <row r="4" spans="1:12" ht="19.5" customHeight="1" x14ac:dyDescent="0.35">
      <c r="B4" s="209"/>
      <c r="C4" s="209"/>
      <c r="D4" s="209"/>
      <c r="E4" s="209"/>
      <c r="F4" s="209"/>
      <c r="G4" s="209"/>
      <c r="H4" s="209"/>
      <c r="I4" s="209"/>
      <c r="J4" s="209"/>
      <c r="K4" s="209"/>
      <c r="L4" s="209"/>
    </row>
    <row r="5" spans="1:12" ht="19.5" customHeight="1" x14ac:dyDescent="0.35">
      <c r="B5" s="209"/>
      <c r="C5" s="209"/>
      <c r="D5" s="209"/>
      <c r="E5" s="209"/>
      <c r="F5" s="209"/>
      <c r="G5" s="209"/>
      <c r="H5" s="209"/>
      <c r="I5" s="209"/>
      <c r="J5" s="209"/>
      <c r="K5" s="209"/>
      <c r="L5" s="209"/>
    </row>
    <row r="6" spans="1:12" ht="19.5" customHeight="1" x14ac:dyDescent="0.35">
      <c r="B6" s="209"/>
      <c r="C6" s="209"/>
      <c r="D6" s="209"/>
      <c r="E6" s="209"/>
      <c r="F6" s="209"/>
      <c r="G6" s="209"/>
      <c r="H6" s="209"/>
      <c r="I6" s="209"/>
      <c r="J6" s="209"/>
      <c r="K6" s="209"/>
      <c r="L6" s="209"/>
    </row>
    <row r="7" spans="1:12" ht="19.5" customHeight="1" x14ac:dyDescent="0.35">
      <c r="B7" s="209"/>
      <c r="C7" s="209"/>
      <c r="D7" s="209"/>
      <c r="E7" s="209"/>
      <c r="F7" s="209"/>
      <c r="G7" s="209"/>
      <c r="H7" s="209"/>
      <c r="I7" s="209"/>
      <c r="J7" s="209"/>
      <c r="K7" s="209"/>
      <c r="L7" s="209"/>
    </row>
    <row r="8" spans="1:12" ht="19.5" customHeight="1" x14ac:dyDescent="0.35">
      <c r="B8" s="209"/>
      <c r="C8" s="209"/>
      <c r="D8" s="209"/>
      <c r="E8" s="209"/>
      <c r="F8" s="209"/>
      <c r="G8" s="209"/>
      <c r="H8" s="209"/>
      <c r="I8" s="209"/>
      <c r="J8" s="209"/>
      <c r="K8" s="209"/>
      <c r="L8" s="209"/>
    </row>
    <row r="9" spans="1:12" ht="19.5" customHeight="1" x14ac:dyDescent="0.35">
      <c r="B9" s="209"/>
      <c r="C9" s="209"/>
      <c r="D9" s="209"/>
      <c r="E9" s="209"/>
      <c r="F9" s="209"/>
      <c r="G9" s="209"/>
      <c r="H9" s="209"/>
      <c r="I9" s="209"/>
      <c r="J9" s="209"/>
      <c r="K9" s="209"/>
      <c r="L9" s="209"/>
    </row>
    <row r="10" spans="1:12" ht="19.5" customHeight="1" x14ac:dyDescent="0.35">
      <c r="B10" s="209"/>
      <c r="C10" s="209"/>
      <c r="D10" s="209"/>
      <c r="E10" s="209"/>
      <c r="F10" s="209"/>
      <c r="G10" s="209"/>
      <c r="H10" s="209"/>
      <c r="I10" s="209"/>
      <c r="J10" s="209"/>
      <c r="K10" s="209"/>
      <c r="L10" s="209"/>
    </row>
    <row r="11" spans="1:12" ht="19.5" customHeight="1" x14ac:dyDescent="0.35">
      <c r="B11" s="209"/>
      <c r="C11" s="209"/>
      <c r="D11" s="209"/>
      <c r="E11" s="209"/>
      <c r="F11" s="209"/>
      <c r="G11" s="209"/>
      <c r="H11" s="209"/>
      <c r="I11" s="209"/>
      <c r="J11" s="209"/>
      <c r="K11" s="209"/>
      <c r="L11" s="209"/>
    </row>
    <row r="12" spans="1:12" ht="19.5" customHeight="1" x14ac:dyDescent="0.35">
      <c r="B12" s="209"/>
      <c r="C12" s="209"/>
      <c r="D12" s="209"/>
      <c r="E12" s="209"/>
      <c r="F12" s="209"/>
      <c r="G12" s="209"/>
      <c r="H12" s="209"/>
      <c r="I12" s="209"/>
      <c r="J12" s="209"/>
      <c r="K12" s="209"/>
      <c r="L12" s="209"/>
    </row>
    <row r="13" spans="1:12" ht="19.5" customHeight="1" x14ac:dyDescent="0.35">
      <c r="B13" s="209"/>
      <c r="C13" s="209"/>
      <c r="D13" s="209"/>
      <c r="E13" s="209"/>
      <c r="F13" s="209"/>
      <c r="G13" s="209"/>
      <c r="H13" s="209"/>
      <c r="I13" s="209"/>
      <c r="J13" s="209"/>
      <c r="K13" s="209"/>
      <c r="L13" s="209"/>
    </row>
    <row r="14" spans="1:12" ht="45" customHeight="1" x14ac:dyDescent="0.35">
      <c r="B14" s="209"/>
      <c r="C14" s="209"/>
      <c r="D14" s="209"/>
      <c r="E14" s="209"/>
      <c r="F14" s="209"/>
      <c r="G14" s="209"/>
      <c r="H14" s="209"/>
      <c r="I14" s="209"/>
      <c r="J14" s="209"/>
      <c r="K14" s="209"/>
      <c r="L14" s="209"/>
    </row>
    <row r="15" spans="1:12" s="128" customFormat="1" ht="42.75" customHeight="1" x14ac:dyDescent="0.35">
      <c r="B15" s="129" t="s">
        <v>44</v>
      </c>
      <c r="C15" s="129"/>
      <c r="E15" s="122"/>
      <c r="I15" s="122"/>
      <c r="K15" s="122"/>
    </row>
    <row r="16" spans="1:12" ht="30" customHeight="1" thickBot="1" x14ac:dyDescent="0.4">
      <c r="B16" s="135" t="s">
        <v>45</v>
      </c>
      <c r="C16" s="136" t="s">
        <v>46</v>
      </c>
      <c r="D16" s="137" t="s">
        <v>31</v>
      </c>
      <c r="E16" s="138" t="s">
        <v>47</v>
      </c>
      <c r="F16" s="127" t="s">
        <v>48</v>
      </c>
      <c r="H16" s="208"/>
      <c r="I16" s="208"/>
      <c r="J16" s="126"/>
      <c r="L16" s="126"/>
    </row>
    <row r="17" spans="2:12" ht="30" customHeight="1" x14ac:dyDescent="0.35">
      <c r="B17" s="160">
        <f ca="1">DATE(YEAR(TODAY()),5,10)</f>
        <v>44326</v>
      </c>
      <c r="C17" s="139" t="s">
        <v>6</v>
      </c>
      <c r="D17" s="140" t="s">
        <v>13</v>
      </c>
      <c r="E17" s="141">
        <v>2</v>
      </c>
      <c r="F17" s="121">
        <f>0</f>
        <v>0</v>
      </c>
      <c r="H17" s="206"/>
      <c r="I17" s="206"/>
      <c r="J17" s="206"/>
      <c r="K17" s="206"/>
      <c r="L17" s="206"/>
    </row>
    <row r="18" spans="2:12" ht="30" customHeight="1" thickBot="1" x14ac:dyDescent="0.4">
      <c r="B18" s="143">
        <v>44334</v>
      </c>
      <c r="C18" s="144" t="s">
        <v>49</v>
      </c>
      <c r="D18" s="145" t="s">
        <v>5</v>
      </c>
      <c r="E18" s="146">
        <v>-5</v>
      </c>
      <c r="F18" s="121">
        <f>0</f>
        <v>0</v>
      </c>
      <c r="H18" s="206"/>
      <c r="I18" s="206"/>
      <c r="J18" s="206"/>
      <c r="K18" s="206"/>
      <c r="L18" s="206"/>
    </row>
    <row r="19" spans="2:12" ht="30" customHeight="1" thickBot="1" x14ac:dyDescent="0.4">
      <c r="B19" s="131">
        <v>44336</v>
      </c>
      <c r="C19" s="133" t="s">
        <v>50</v>
      </c>
      <c r="D19" s="132" t="s">
        <v>2</v>
      </c>
      <c r="E19" s="134">
        <v>15</v>
      </c>
      <c r="F19" s="121">
        <f>0</f>
        <v>0</v>
      </c>
      <c r="H19" s="206"/>
      <c r="I19" s="206"/>
      <c r="J19" s="206"/>
      <c r="K19" s="206"/>
      <c r="L19" s="206"/>
    </row>
    <row r="20" spans="2:12" ht="30" customHeight="1" thickBot="1" x14ac:dyDescent="0.4">
      <c r="B20" s="131">
        <v>44340</v>
      </c>
      <c r="C20" s="133" t="s">
        <v>51</v>
      </c>
      <c r="D20" s="132" t="s">
        <v>2</v>
      </c>
      <c r="E20" s="134">
        <v>-15</v>
      </c>
      <c r="F20" s="121">
        <f>0</f>
        <v>0</v>
      </c>
      <c r="H20" s="206"/>
      <c r="I20" s="206"/>
      <c r="J20" s="206"/>
      <c r="K20" s="206"/>
      <c r="L20" s="206"/>
    </row>
    <row r="21" spans="2:12" ht="30" customHeight="1" thickBot="1" x14ac:dyDescent="0.4">
      <c r="B21" s="131">
        <v>44341</v>
      </c>
      <c r="C21" s="133" t="s">
        <v>52</v>
      </c>
      <c r="D21" s="132" t="s">
        <v>3</v>
      </c>
      <c r="E21" s="134">
        <v>30</v>
      </c>
      <c r="F21" s="121">
        <f>0</f>
        <v>0</v>
      </c>
      <c r="H21" s="206"/>
      <c r="I21" s="206"/>
      <c r="J21" s="206"/>
      <c r="K21" s="206"/>
      <c r="L21" s="206"/>
    </row>
    <row r="22" spans="2:12" ht="30" customHeight="1" thickBot="1" x14ac:dyDescent="0.4">
      <c r="B22" s="131">
        <v>44364</v>
      </c>
      <c r="C22" s="133" t="s">
        <v>53</v>
      </c>
      <c r="D22" s="132" t="s">
        <v>3</v>
      </c>
      <c r="E22" s="134">
        <v>30</v>
      </c>
      <c r="F22" s="121">
        <f>0</f>
        <v>0</v>
      </c>
      <c r="H22" s="125"/>
      <c r="I22" s="125"/>
      <c r="J22" s="125"/>
      <c r="K22" s="125"/>
      <c r="L22" s="125"/>
    </row>
    <row r="23" spans="2:12" ht="30" customHeight="1" thickBot="1" x14ac:dyDescent="0.4">
      <c r="B23" s="131">
        <v>44367</v>
      </c>
      <c r="C23" s="133" t="s">
        <v>54</v>
      </c>
      <c r="D23" s="132" t="s">
        <v>3</v>
      </c>
      <c r="E23" s="134">
        <v>-30</v>
      </c>
      <c r="F23" s="121">
        <f>0</f>
        <v>0</v>
      </c>
      <c r="H23" s="125"/>
      <c r="I23" s="125"/>
      <c r="J23" s="125"/>
      <c r="K23" s="125"/>
      <c r="L23" s="125"/>
    </row>
    <row r="24" spans="2:12" ht="30" customHeight="1" thickBot="1" x14ac:dyDescent="0.4">
      <c r="B24" s="131">
        <v>44403</v>
      </c>
      <c r="C24" s="133" t="s">
        <v>55</v>
      </c>
      <c r="D24" s="132" t="s">
        <v>2</v>
      </c>
      <c r="E24" s="134">
        <v>-15</v>
      </c>
      <c r="F24" s="121">
        <f>0</f>
        <v>0</v>
      </c>
      <c r="H24" s="125"/>
      <c r="I24" s="125"/>
      <c r="J24" s="125"/>
      <c r="K24" s="125"/>
      <c r="L24" s="125"/>
    </row>
    <row r="25" spans="2:12" ht="30" customHeight="1" thickBot="1" x14ac:dyDescent="0.4">
      <c r="B25" s="131">
        <v>44403</v>
      </c>
      <c r="C25" s="133" t="s">
        <v>56</v>
      </c>
      <c r="D25" s="132" t="s">
        <v>2</v>
      </c>
      <c r="E25" s="134">
        <v>15</v>
      </c>
      <c r="F25" s="121">
        <f>0</f>
        <v>0</v>
      </c>
      <c r="H25" s="125"/>
      <c r="I25" s="125"/>
      <c r="J25" s="125"/>
      <c r="K25" s="125"/>
      <c r="L25" s="125"/>
    </row>
    <row r="26" spans="2:12" ht="30" customHeight="1" x14ac:dyDescent="0.35">
      <c r="B26" s="131">
        <f ca="1">DATE(YEAR(TODAY()),7,6)</f>
        <v>44383</v>
      </c>
      <c r="C26" s="133" t="s">
        <v>57</v>
      </c>
      <c r="D26" s="132" t="s">
        <v>58</v>
      </c>
      <c r="E26" s="134">
        <v>5</v>
      </c>
    </row>
    <row r="27" spans="2:12" ht="30" customHeight="1" x14ac:dyDescent="0.35">
      <c r="C27"/>
    </row>
    <row r="28" spans="2:12" ht="30" customHeight="1" x14ac:dyDescent="0.35">
      <c r="B28" s="121"/>
      <c r="C28" s="121"/>
      <c r="E28" s="121"/>
      <c r="F28" s="121">
        <f>0</f>
        <v>0</v>
      </c>
    </row>
    <row r="29" spans="2:12" ht="30" customHeight="1" x14ac:dyDescent="0.35">
      <c r="C29"/>
    </row>
    <row r="30" spans="2:12" ht="30" customHeight="1" x14ac:dyDescent="0.35">
      <c r="C30"/>
    </row>
    <row r="31" spans="2:12" ht="30" customHeight="1" x14ac:dyDescent="0.35">
      <c r="C31"/>
    </row>
    <row r="32" spans="2:12" ht="30" customHeight="1" x14ac:dyDescent="0.35">
      <c r="C32"/>
    </row>
    <row r="34" spans="3:3" ht="30" customHeight="1" x14ac:dyDescent="0.35">
      <c r="C34"/>
    </row>
    <row r="35" spans="3:3" ht="30" customHeight="1" x14ac:dyDescent="0.35">
      <c r="C35"/>
    </row>
    <row r="36" spans="3:3" ht="30" customHeight="1" x14ac:dyDescent="0.35">
      <c r="C36"/>
    </row>
    <row r="37" spans="3:3" ht="30" customHeight="1" x14ac:dyDescent="0.35">
      <c r="C37"/>
    </row>
    <row r="38" spans="3:3" ht="30" customHeight="1" x14ac:dyDescent="0.35">
      <c r="C38"/>
    </row>
    <row r="39" spans="3:3" ht="30" customHeight="1" x14ac:dyDescent="0.35">
      <c r="C39"/>
    </row>
    <row r="40" spans="3:3" ht="30" customHeight="1" x14ac:dyDescent="0.35">
      <c r="C40"/>
    </row>
    <row r="41" spans="3:3" ht="30" customHeight="1" x14ac:dyDescent="0.35">
      <c r="C41"/>
    </row>
    <row r="42" spans="3:3" ht="30" customHeight="1" x14ac:dyDescent="0.35">
      <c r="C42"/>
    </row>
    <row r="43" spans="3:3" ht="30" customHeight="1" x14ac:dyDescent="0.35">
      <c r="C43"/>
    </row>
    <row r="44" spans="3:3" ht="30" customHeight="1" x14ac:dyDescent="0.35">
      <c r="C44"/>
    </row>
    <row r="45" spans="3:3" ht="30" customHeight="1" x14ac:dyDescent="0.35">
      <c r="C45"/>
    </row>
    <row r="46" spans="3:3" ht="30" customHeight="1" x14ac:dyDescent="0.35">
      <c r="C46"/>
    </row>
    <row r="48" spans="3:3" ht="30" customHeight="1" x14ac:dyDescent="0.35">
      <c r="C48"/>
    </row>
  </sheetData>
  <mergeCells count="4">
    <mergeCell ref="H17:L21"/>
    <mergeCell ref="B1:C1"/>
    <mergeCell ref="H16:I16"/>
    <mergeCell ref="B2:L14"/>
  </mergeCells>
  <conditionalFormatting sqref="B23:E25 B19:E21">
    <cfRule type="expression" dxfId="68" priority="16">
      <formula>$D19="Data Acquisition"</formula>
    </cfRule>
    <cfRule type="expression" dxfId="67" priority="17">
      <formula>$D19="Model Architecture"</formula>
    </cfRule>
    <cfRule type="expression" dxfId="66" priority="18">
      <formula>$D19="Data Research"</formula>
    </cfRule>
  </conditionalFormatting>
  <conditionalFormatting sqref="B22:E22">
    <cfRule type="expression" dxfId="65" priority="4">
      <formula>$D22="Data Acquisition"</formula>
    </cfRule>
    <cfRule type="expression" dxfId="64" priority="5">
      <formula>$D22="Model Architecture"</formula>
    </cfRule>
    <cfRule type="expression" dxfId="63" priority="6">
      <formula>$D22="Data Research"</formula>
    </cfRule>
  </conditionalFormatting>
  <dataValidations count="8">
    <dataValidation allowBlank="1" showInputMessage="1" showErrorMessage="1" prompt="Die Info zur Projektzeitachse befindet sich in der Zelle darunter" sqref="H16:I16" xr:uid="{00000000-0002-0000-0000-000007000000}"/>
    <dataValidation allowBlank="1" showInputMessage="1" showErrorMessage="1" prompt="Geben Sie die Diagrammposition in dieser Spalte unter dieser Überschrift ein. Die Info zur Projektzeitachse befindet sich in der Zelle rechts" sqref="E16" xr:uid="{00000000-0002-0000-0000-000006000000}"/>
    <dataValidation allowBlank="1" showInputMessage="1" showErrorMessage="1" prompt="Geben Sie in dieser Spalte unter dieser Überschrift den Namen für „Zugewiesen zu“ ein" sqref="D16" xr:uid="{00000000-0002-0000-0000-000005000000}"/>
    <dataValidation allowBlank="1" showInputMessage="1" showErrorMessage="1" prompt="Geben Sie in dieser Spalte unter dieser Überschrift den Meilenstein ein" sqref="C16" xr:uid="{00000000-0002-0000-0000-000004000000}"/>
    <dataValidation allowBlank="1" showInputMessage="1" showErrorMessage="1" prompt="Geben Sie in dieser Spalte unter dieser Überschrift das Datum ein" sqref="B16" xr:uid="{00000000-0002-0000-0000-000003000000}"/>
    <dataValidation allowBlank="1" showInputMessage="1" showErrorMessage="1" prompt="Geben Sie die Projektdetails in der Tabelle unten ein" sqref="B15" xr:uid="{00000000-0002-0000-0000-000002000000}"/>
    <dataValidation allowBlank="1" showInputMessage="1" showErrorMessage="1" prompt="Der Titel dieses Arbeitsblatts befindet sich in dieser Zelle. Das Liniendiagramm, das jeden Meilenstein im entsprechenden Zeitrahmen anzeigt, befindet sich in der Zelle darunter" sqref="B1" xr:uid="{00000000-0002-0000-0000-000001000000}"/>
    <dataValidation allowBlank="1" showInputMessage="1" showErrorMessage="1" prompt="Erstellen Sie in diesem Arbeitsblatt eine Projektzeitachse mit Meilensteinen. Geben Sie Details in die Tabelle Projektdetails ein. Das Diagramm befindet sich in Zelle B2, und die Info befindet sich in Zelle H17" sqref="A1" xr:uid="{00000000-0002-0000-0000-000000000000}"/>
  </dataValidations>
  <printOptions horizontalCentered="1"/>
  <pageMargins left="0.7" right="0.7" top="0.75" bottom="0.75" header="0.3" footer="0.3"/>
  <pageSetup paperSize="9" scale="84" orientation="landscape"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23"/>
  <sheetViews>
    <sheetView showGridLines="0" showRuler="0" zoomScaleNormal="100" zoomScalePageLayoutView="70" workbookViewId="0">
      <pane ySplit="6" topLeftCell="A8" activePane="bottomLeft" state="frozen"/>
      <selection pane="bottomLeft" activeCell="H4" sqref="H4:N4"/>
    </sheetView>
  </sheetViews>
  <sheetFormatPr baseColWidth="10" defaultColWidth="9.1796875" defaultRowHeight="30" customHeight="1" x14ac:dyDescent="0.35"/>
  <cols>
    <col min="1" max="1" width="2.7265625" style="23" customWidth="1"/>
    <col min="2" max="2" width="19.81640625" customWidth="1"/>
    <col min="3" max="3" width="12.1796875" customWidth="1"/>
    <col min="4" max="4" width="10.453125" style="4" customWidth="1"/>
    <col min="5" max="5" width="10.453125" customWidth="1"/>
    <col min="6" max="6" width="2.7265625" customWidth="1"/>
    <col min="7" max="7" width="6.1796875" hidden="1" customWidth="1"/>
    <col min="8" max="70" width="2.54296875" customWidth="1"/>
  </cols>
  <sheetData>
    <row r="1" spans="1:70" ht="30" customHeight="1" x14ac:dyDescent="0.65">
      <c r="A1" s="24" t="s">
        <v>0</v>
      </c>
      <c r="B1" s="26" t="s">
        <v>59</v>
      </c>
      <c r="C1" s="1"/>
      <c r="D1" s="3"/>
      <c r="E1" s="22"/>
      <c r="G1" s="1"/>
      <c r="H1" s="10"/>
    </row>
    <row r="2" spans="1:70" ht="30" customHeight="1" x14ac:dyDescent="0.45">
      <c r="A2" s="23" t="s">
        <v>60</v>
      </c>
      <c r="B2" s="27"/>
      <c r="H2" s="103"/>
    </row>
    <row r="3" spans="1:70" ht="30" customHeight="1" x14ac:dyDescent="0.35">
      <c r="A3" s="23" t="s">
        <v>4</v>
      </c>
      <c r="B3" s="28"/>
      <c r="C3" s="36" t="s">
        <v>61</v>
      </c>
      <c r="D3" s="213">
        <v>44292</v>
      </c>
      <c r="E3" s="213"/>
    </row>
    <row r="4" spans="1:70" ht="30" customHeight="1" x14ac:dyDescent="0.35">
      <c r="A4" s="24" t="s">
        <v>12</v>
      </c>
      <c r="C4" s="36"/>
      <c r="D4" s="6">
        <v>1</v>
      </c>
      <c r="H4" s="210" t="s">
        <v>62</v>
      </c>
      <c r="I4" s="211"/>
      <c r="J4" s="211"/>
      <c r="K4" s="211"/>
      <c r="L4" s="211"/>
      <c r="M4" s="211"/>
      <c r="N4" s="212"/>
      <c r="O4" s="210" t="s">
        <v>63</v>
      </c>
      <c r="P4" s="211"/>
      <c r="Q4" s="211"/>
      <c r="R4" s="211"/>
      <c r="S4" s="211"/>
      <c r="T4" s="211"/>
      <c r="U4" s="212"/>
      <c r="V4" s="210" t="s">
        <v>64</v>
      </c>
      <c r="W4" s="211"/>
      <c r="X4" s="211"/>
      <c r="Y4" s="211"/>
      <c r="Z4" s="211"/>
      <c r="AA4" s="211"/>
      <c r="AB4" s="212"/>
      <c r="AC4" s="210" t="s">
        <v>65</v>
      </c>
      <c r="AD4" s="211"/>
      <c r="AE4" s="211"/>
      <c r="AF4" s="211"/>
      <c r="AG4" s="211"/>
      <c r="AH4" s="211"/>
      <c r="AI4" s="212"/>
      <c r="AJ4" s="210" t="s">
        <v>66</v>
      </c>
      <c r="AK4" s="211"/>
      <c r="AL4" s="211"/>
      <c r="AM4" s="211"/>
      <c r="AN4" s="211"/>
      <c r="AO4" s="211"/>
      <c r="AP4" s="212"/>
      <c r="AQ4" s="210" t="s">
        <v>67</v>
      </c>
      <c r="AR4" s="211"/>
      <c r="AS4" s="211"/>
      <c r="AT4" s="211"/>
      <c r="AU4" s="211"/>
      <c r="AV4" s="211"/>
      <c r="AW4" s="212"/>
      <c r="AX4" s="210" t="s">
        <v>68</v>
      </c>
      <c r="AY4" s="211"/>
      <c r="AZ4" s="211"/>
      <c r="BA4" s="211"/>
      <c r="BB4" s="211"/>
      <c r="BC4" s="211"/>
      <c r="BD4" s="212"/>
      <c r="BE4" s="210" t="s">
        <v>69</v>
      </c>
      <c r="BF4" s="211"/>
      <c r="BG4" s="211"/>
      <c r="BH4" s="211"/>
      <c r="BI4" s="211"/>
      <c r="BJ4" s="211"/>
      <c r="BK4" s="212"/>
      <c r="BL4" s="210" t="s">
        <v>70</v>
      </c>
      <c r="BM4" s="211"/>
      <c r="BN4" s="211"/>
      <c r="BO4" s="211"/>
      <c r="BP4" s="211"/>
      <c r="BQ4" s="211"/>
      <c r="BR4" s="212"/>
    </row>
    <row r="5" spans="1:70" ht="15" customHeight="1" x14ac:dyDescent="0.35">
      <c r="A5" s="24" t="s">
        <v>29</v>
      </c>
      <c r="B5" s="192"/>
      <c r="C5" s="192"/>
      <c r="D5" s="192"/>
      <c r="E5" s="192"/>
      <c r="F5" s="192"/>
      <c r="H5" s="37">
        <f>Projektanfang-WEEKDAY(Projektanfang,1)+2+7*(Woche_anzeigen-1)</f>
        <v>44291</v>
      </c>
      <c r="I5" s="38">
        <f>H5+1</f>
        <v>44292</v>
      </c>
      <c r="J5" s="38">
        <f t="shared" ref="J5:AW5" si="0">I5+1</f>
        <v>44293</v>
      </c>
      <c r="K5" s="38">
        <f t="shared" si="0"/>
        <v>44294</v>
      </c>
      <c r="L5" s="38">
        <f t="shared" si="0"/>
        <v>44295</v>
      </c>
      <c r="M5" s="38">
        <f t="shared" si="0"/>
        <v>44296</v>
      </c>
      <c r="N5" s="39">
        <f t="shared" si="0"/>
        <v>44297</v>
      </c>
      <c r="O5" s="37">
        <f>N5+1</f>
        <v>44298</v>
      </c>
      <c r="P5" s="38">
        <f>O5+1</f>
        <v>44299</v>
      </c>
      <c r="Q5" s="38">
        <f t="shared" si="0"/>
        <v>44300</v>
      </c>
      <c r="R5" s="38">
        <f t="shared" si="0"/>
        <v>44301</v>
      </c>
      <c r="S5" s="38">
        <f t="shared" si="0"/>
        <v>44302</v>
      </c>
      <c r="T5" s="38">
        <f t="shared" si="0"/>
        <v>44303</v>
      </c>
      <c r="U5" s="39">
        <f t="shared" si="0"/>
        <v>44304</v>
      </c>
      <c r="V5" s="37">
        <f>U5+1</f>
        <v>44305</v>
      </c>
      <c r="W5" s="38">
        <f>V5+1</f>
        <v>44306</v>
      </c>
      <c r="X5" s="38">
        <f t="shared" si="0"/>
        <v>44307</v>
      </c>
      <c r="Y5" s="38">
        <f t="shared" si="0"/>
        <v>44308</v>
      </c>
      <c r="Z5" s="38">
        <f t="shared" si="0"/>
        <v>44309</v>
      </c>
      <c r="AA5" s="38">
        <f t="shared" si="0"/>
        <v>44310</v>
      </c>
      <c r="AB5" s="39">
        <f t="shared" si="0"/>
        <v>44311</v>
      </c>
      <c r="AC5" s="37">
        <f>AB5+1</f>
        <v>44312</v>
      </c>
      <c r="AD5" s="38">
        <f>AC5+1</f>
        <v>44313</v>
      </c>
      <c r="AE5" s="38">
        <f t="shared" si="0"/>
        <v>44314</v>
      </c>
      <c r="AF5" s="38">
        <f t="shared" si="0"/>
        <v>44315</v>
      </c>
      <c r="AG5" s="38">
        <f t="shared" si="0"/>
        <v>44316</v>
      </c>
      <c r="AH5" s="38">
        <f t="shared" si="0"/>
        <v>44317</v>
      </c>
      <c r="AI5" s="39">
        <f t="shared" si="0"/>
        <v>44318</v>
      </c>
      <c r="AJ5" s="37">
        <f>AI5+1</f>
        <v>44319</v>
      </c>
      <c r="AK5" s="38">
        <f>AJ5+1</f>
        <v>44320</v>
      </c>
      <c r="AL5" s="38">
        <f t="shared" si="0"/>
        <v>44321</v>
      </c>
      <c r="AM5" s="38">
        <f t="shared" si="0"/>
        <v>44322</v>
      </c>
      <c r="AN5" s="38">
        <f t="shared" si="0"/>
        <v>44323</v>
      </c>
      <c r="AO5" s="38">
        <f t="shared" si="0"/>
        <v>44324</v>
      </c>
      <c r="AP5" s="39">
        <f t="shared" si="0"/>
        <v>44325</v>
      </c>
      <c r="AQ5" s="37">
        <f>AP5+1</f>
        <v>44326</v>
      </c>
      <c r="AR5" s="38">
        <f>AQ5+1</f>
        <v>44327</v>
      </c>
      <c r="AS5" s="38">
        <f t="shared" si="0"/>
        <v>44328</v>
      </c>
      <c r="AT5" s="38">
        <f t="shared" si="0"/>
        <v>44329</v>
      </c>
      <c r="AU5" s="38">
        <f t="shared" si="0"/>
        <v>44330</v>
      </c>
      <c r="AV5" s="38">
        <f t="shared" si="0"/>
        <v>44331</v>
      </c>
      <c r="AW5" s="39">
        <f t="shared" si="0"/>
        <v>44332</v>
      </c>
      <c r="AX5" s="37">
        <f>AW5+1</f>
        <v>44333</v>
      </c>
      <c r="AY5" s="38">
        <f>AX5+1</f>
        <v>44334</v>
      </c>
      <c r="AZ5" s="38">
        <f t="shared" ref="AZ5:BD5" si="1">AY5+1</f>
        <v>44335</v>
      </c>
      <c r="BA5" s="38">
        <f t="shared" si="1"/>
        <v>44336</v>
      </c>
      <c r="BB5" s="38">
        <f t="shared" si="1"/>
        <v>44337</v>
      </c>
      <c r="BC5" s="38">
        <f t="shared" si="1"/>
        <v>44338</v>
      </c>
      <c r="BD5" s="39">
        <f t="shared" si="1"/>
        <v>44339</v>
      </c>
      <c r="BE5" s="37">
        <f>BD5+1</f>
        <v>44340</v>
      </c>
      <c r="BF5" s="38">
        <f>BE5+1</f>
        <v>44341</v>
      </c>
      <c r="BG5" s="38">
        <f t="shared" ref="BG5:BK5" si="2">BF5+1</f>
        <v>44342</v>
      </c>
      <c r="BH5" s="38">
        <f t="shared" si="2"/>
        <v>44343</v>
      </c>
      <c r="BI5" s="38">
        <f t="shared" si="2"/>
        <v>44344</v>
      </c>
      <c r="BJ5" s="38">
        <f t="shared" si="2"/>
        <v>44345</v>
      </c>
      <c r="BK5" s="39">
        <f t="shared" si="2"/>
        <v>44346</v>
      </c>
      <c r="BL5" s="37">
        <f>BK5+1</f>
        <v>44347</v>
      </c>
      <c r="BM5" s="38">
        <f>BL5+1</f>
        <v>44348</v>
      </c>
      <c r="BN5" s="38">
        <f t="shared" ref="BN5" si="3">BM5+1</f>
        <v>44349</v>
      </c>
      <c r="BO5" s="38">
        <f t="shared" ref="BO5" si="4">BN5+1</f>
        <v>44350</v>
      </c>
      <c r="BP5" s="38">
        <f t="shared" ref="BP5" si="5">BO5+1</f>
        <v>44351</v>
      </c>
      <c r="BQ5" s="38">
        <f t="shared" ref="BQ5" si="6">BP5+1</f>
        <v>44352</v>
      </c>
      <c r="BR5" s="39">
        <f t="shared" ref="BR5" si="7">BQ5+1</f>
        <v>44353</v>
      </c>
    </row>
    <row r="6" spans="1:70" ht="30.75" customHeight="1" x14ac:dyDescent="0.35">
      <c r="A6" s="24" t="s">
        <v>30</v>
      </c>
      <c r="B6" s="7" t="s">
        <v>71</v>
      </c>
      <c r="C6" s="8" t="s">
        <v>72</v>
      </c>
      <c r="D6" s="8" t="s">
        <v>33</v>
      </c>
      <c r="E6" s="8" t="s">
        <v>73</v>
      </c>
      <c r="F6" s="8"/>
      <c r="G6" s="8" t="s">
        <v>35</v>
      </c>
      <c r="H6" s="9" t="str">
        <f t="shared" ref="H6:AM6" si="8">LEFT(TEXT(H5,"TTT"),1)</f>
        <v>M</v>
      </c>
      <c r="I6" s="9" t="str">
        <f t="shared" si="8"/>
        <v>D</v>
      </c>
      <c r="J6" s="9" t="str">
        <f t="shared" si="8"/>
        <v>M</v>
      </c>
      <c r="K6" s="9" t="str">
        <f t="shared" si="8"/>
        <v>D</v>
      </c>
      <c r="L6" s="9" t="str">
        <f t="shared" si="8"/>
        <v>F</v>
      </c>
      <c r="M6" s="9" t="str">
        <f t="shared" si="8"/>
        <v>S</v>
      </c>
      <c r="N6" s="9" t="str">
        <f t="shared" si="8"/>
        <v>S</v>
      </c>
      <c r="O6" s="9" t="str">
        <f t="shared" si="8"/>
        <v>M</v>
      </c>
      <c r="P6" s="9" t="str">
        <f t="shared" si="8"/>
        <v>D</v>
      </c>
      <c r="Q6" s="9" t="str">
        <f t="shared" si="8"/>
        <v>M</v>
      </c>
      <c r="R6" s="9" t="str">
        <f t="shared" si="8"/>
        <v>D</v>
      </c>
      <c r="S6" s="9" t="str">
        <f t="shared" si="8"/>
        <v>F</v>
      </c>
      <c r="T6" s="9" t="str">
        <f t="shared" si="8"/>
        <v>S</v>
      </c>
      <c r="U6" s="9" t="str">
        <f t="shared" si="8"/>
        <v>S</v>
      </c>
      <c r="V6" s="9" t="str">
        <f t="shared" si="8"/>
        <v>M</v>
      </c>
      <c r="W6" s="9" t="str">
        <f t="shared" si="8"/>
        <v>D</v>
      </c>
      <c r="X6" s="9" t="str">
        <f t="shared" si="8"/>
        <v>M</v>
      </c>
      <c r="Y6" s="9" t="str">
        <f t="shared" si="8"/>
        <v>D</v>
      </c>
      <c r="Z6" s="9" t="str">
        <f t="shared" si="8"/>
        <v>F</v>
      </c>
      <c r="AA6" s="9" t="str">
        <f t="shared" si="8"/>
        <v>S</v>
      </c>
      <c r="AB6" s="9" t="str">
        <f t="shared" si="8"/>
        <v>S</v>
      </c>
      <c r="AC6" s="9" t="str">
        <f t="shared" si="8"/>
        <v>M</v>
      </c>
      <c r="AD6" s="9" t="str">
        <f t="shared" si="8"/>
        <v>D</v>
      </c>
      <c r="AE6" s="9" t="str">
        <f t="shared" si="8"/>
        <v>M</v>
      </c>
      <c r="AF6" s="9" t="str">
        <f t="shared" si="8"/>
        <v>D</v>
      </c>
      <c r="AG6" s="9" t="str">
        <f t="shared" si="8"/>
        <v>F</v>
      </c>
      <c r="AH6" s="9" t="str">
        <f t="shared" si="8"/>
        <v>S</v>
      </c>
      <c r="AI6" s="9" t="str">
        <f t="shared" si="8"/>
        <v>S</v>
      </c>
      <c r="AJ6" s="9" t="str">
        <f t="shared" si="8"/>
        <v>M</v>
      </c>
      <c r="AK6" s="9" t="str">
        <f t="shared" si="8"/>
        <v>D</v>
      </c>
      <c r="AL6" s="9" t="str">
        <f t="shared" si="8"/>
        <v>M</v>
      </c>
      <c r="AM6" s="9" t="str">
        <f t="shared" si="8"/>
        <v>D</v>
      </c>
      <c r="AN6" s="9" t="str">
        <f t="shared" ref="AN6:BK6" si="9">LEFT(TEXT(AN5,"TTT"),1)</f>
        <v>F</v>
      </c>
      <c r="AO6" s="9" t="str">
        <f t="shared" si="9"/>
        <v>S</v>
      </c>
      <c r="AP6" s="9" t="str">
        <f t="shared" si="9"/>
        <v>S</v>
      </c>
      <c r="AQ6" s="9" t="str">
        <f t="shared" si="9"/>
        <v>M</v>
      </c>
      <c r="AR6" s="9" t="str">
        <f t="shared" si="9"/>
        <v>D</v>
      </c>
      <c r="AS6" s="9" t="str">
        <f t="shared" si="9"/>
        <v>M</v>
      </c>
      <c r="AT6" s="9" t="str">
        <f t="shared" si="9"/>
        <v>D</v>
      </c>
      <c r="AU6" s="9" t="str">
        <f t="shared" si="9"/>
        <v>F</v>
      </c>
      <c r="AV6" s="9" t="str">
        <f t="shared" si="9"/>
        <v>S</v>
      </c>
      <c r="AW6" s="9" t="str">
        <f t="shared" si="9"/>
        <v>S</v>
      </c>
      <c r="AX6" s="9" t="str">
        <f t="shared" si="9"/>
        <v>M</v>
      </c>
      <c r="AY6" s="9" t="str">
        <f t="shared" si="9"/>
        <v>D</v>
      </c>
      <c r="AZ6" s="9" t="str">
        <f t="shared" si="9"/>
        <v>M</v>
      </c>
      <c r="BA6" s="9" t="str">
        <f t="shared" si="9"/>
        <v>D</v>
      </c>
      <c r="BB6" s="9" t="str">
        <f t="shared" si="9"/>
        <v>F</v>
      </c>
      <c r="BC6" s="9" t="str">
        <f t="shared" si="9"/>
        <v>S</v>
      </c>
      <c r="BD6" s="9" t="str">
        <f t="shared" si="9"/>
        <v>S</v>
      </c>
      <c r="BE6" s="9" t="str">
        <f t="shared" si="9"/>
        <v>M</v>
      </c>
      <c r="BF6" s="9" t="str">
        <f t="shared" si="9"/>
        <v>D</v>
      </c>
      <c r="BG6" s="9" t="str">
        <f t="shared" si="9"/>
        <v>M</v>
      </c>
      <c r="BH6" s="9" t="str">
        <f t="shared" si="9"/>
        <v>D</v>
      </c>
      <c r="BI6" s="9" t="str">
        <f t="shared" si="9"/>
        <v>F</v>
      </c>
      <c r="BJ6" s="9" t="str">
        <f t="shared" si="9"/>
        <v>S</v>
      </c>
      <c r="BK6" s="9" t="str">
        <f t="shared" si="9"/>
        <v>S</v>
      </c>
      <c r="BL6" s="9" t="str">
        <f t="shared" ref="BL6:BR6" si="10">LEFT(TEXT(BL5,"TTT"),1)</f>
        <v>M</v>
      </c>
      <c r="BM6" s="9" t="str">
        <f t="shared" si="10"/>
        <v>D</v>
      </c>
      <c r="BN6" s="9" t="str">
        <f t="shared" si="10"/>
        <v>M</v>
      </c>
      <c r="BO6" s="9" t="str">
        <f t="shared" si="10"/>
        <v>D</v>
      </c>
      <c r="BP6" s="9" t="str">
        <f t="shared" si="10"/>
        <v>F</v>
      </c>
      <c r="BQ6" s="9" t="str">
        <f t="shared" si="10"/>
        <v>S</v>
      </c>
      <c r="BR6" s="9" t="str">
        <f t="shared" si="10"/>
        <v>S</v>
      </c>
    </row>
    <row r="7" spans="1:70" ht="30" hidden="1" customHeight="1" x14ac:dyDescent="0.35">
      <c r="A7" s="23" t="s">
        <v>74</v>
      </c>
      <c r="D7"/>
      <c r="G7" t="str">
        <f>IF(OR(ISBLANK(task_start),ISBLANK(task_end)),"",task_end-task_start+1)</f>
        <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row>
    <row r="8" spans="1:70" ht="30" customHeight="1" x14ac:dyDescent="0.35">
      <c r="B8" s="46" t="s">
        <v>75</v>
      </c>
      <c r="C8" s="47"/>
      <c r="D8" s="48">
        <v>44299</v>
      </c>
      <c r="E8" s="49">
        <v>44320</v>
      </c>
      <c r="H8" s="19"/>
      <c r="I8" s="19"/>
      <c r="J8" s="19"/>
      <c r="K8" s="19"/>
      <c r="L8" s="19"/>
      <c r="M8" s="19"/>
      <c r="N8" s="19"/>
      <c r="O8" s="19"/>
      <c r="P8" s="60"/>
      <c r="Q8" s="60"/>
      <c r="R8" s="60"/>
      <c r="S8" s="60"/>
      <c r="T8" s="60"/>
      <c r="U8" s="60"/>
      <c r="V8" s="60"/>
      <c r="W8" s="60"/>
      <c r="X8" s="60"/>
      <c r="Y8" s="60"/>
      <c r="Z8" s="60"/>
      <c r="AA8" s="60"/>
      <c r="AB8" s="60"/>
      <c r="AC8" s="60"/>
      <c r="AD8" s="60"/>
      <c r="AE8" s="60"/>
      <c r="AF8" s="60"/>
      <c r="AG8" s="60"/>
      <c r="AH8" s="60"/>
      <c r="AI8" s="60"/>
      <c r="AJ8" s="60"/>
      <c r="AK8" s="60"/>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ht="30" customHeight="1" x14ac:dyDescent="0.35">
      <c r="B9" s="51" t="s">
        <v>76</v>
      </c>
      <c r="C9" s="50">
        <v>0.1</v>
      </c>
      <c r="D9" s="52">
        <v>44306</v>
      </c>
      <c r="E9" s="52">
        <v>44320</v>
      </c>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ht="30" customHeight="1" x14ac:dyDescent="0.35">
      <c r="B10" s="51" t="s">
        <v>77</v>
      </c>
      <c r="C10" s="50">
        <v>0</v>
      </c>
      <c r="D10" s="52">
        <v>44306</v>
      </c>
      <c r="E10" s="52">
        <v>44320</v>
      </c>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s="2" customFormat="1" ht="30" customHeight="1" x14ac:dyDescent="0.35">
      <c r="A11" s="24" t="s">
        <v>78</v>
      </c>
      <c r="B11" s="12" t="s">
        <v>79</v>
      </c>
      <c r="C11" s="13"/>
      <c r="D11" s="30">
        <v>44320</v>
      </c>
      <c r="E11" s="31">
        <v>44341</v>
      </c>
      <c r="F11" s="11"/>
      <c r="G11" s="11">
        <f t="shared" ref="G11:G21" si="11">IF(OR(ISBLANK(task_start),ISBLANK(task_end)),"",task_end-task_start+1)</f>
        <v>22</v>
      </c>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s="2" customFormat="1" ht="30" customHeight="1" x14ac:dyDescent="0.35">
      <c r="A12" s="24"/>
      <c r="B12" s="40" t="s">
        <v>76</v>
      </c>
      <c r="C12" s="14">
        <v>0</v>
      </c>
      <c r="D12" s="32">
        <v>44321</v>
      </c>
      <c r="E12" s="32">
        <v>44341</v>
      </c>
      <c r="F12" s="11"/>
      <c r="G12" s="11">
        <f t="shared" si="11"/>
        <v>21</v>
      </c>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s="2" customFormat="1" ht="30" customHeight="1" x14ac:dyDescent="0.35">
      <c r="A13" s="23"/>
      <c r="B13" s="29" t="s">
        <v>77</v>
      </c>
      <c r="C13" s="14">
        <v>0</v>
      </c>
      <c r="D13" s="32">
        <v>44321</v>
      </c>
      <c r="E13" s="32">
        <v>44341</v>
      </c>
      <c r="F13" s="11"/>
      <c r="G13" s="11">
        <f t="shared" si="11"/>
        <v>21</v>
      </c>
      <c r="H13" s="19"/>
      <c r="I13" s="19"/>
      <c r="J13" s="19"/>
      <c r="K13" s="19"/>
      <c r="L13" s="19"/>
      <c r="M13" s="19"/>
      <c r="N13" s="19"/>
      <c r="O13" s="19"/>
      <c r="P13" s="19"/>
      <c r="Q13" s="19"/>
      <c r="R13" s="19"/>
      <c r="S13" s="19"/>
      <c r="T13" s="20"/>
      <c r="U13" s="20"/>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s="2" customFormat="1" ht="30" customHeight="1" x14ac:dyDescent="0.35">
      <c r="A14" s="23" t="s">
        <v>41</v>
      </c>
      <c r="B14" s="54" t="s">
        <v>80</v>
      </c>
      <c r="C14" s="55"/>
      <c r="D14" s="53">
        <v>44341</v>
      </c>
      <c r="E14" s="56" t="s">
        <v>81</v>
      </c>
      <c r="F14" s="11"/>
      <c r="G14" s="11">
        <f t="shared" si="11"/>
        <v>8</v>
      </c>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s="2" customFormat="1" ht="30" customHeight="1" x14ac:dyDescent="0.35">
      <c r="A15" s="23"/>
      <c r="B15" s="41" t="s">
        <v>82</v>
      </c>
      <c r="C15" s="15">
        <v>0</v>
      </c>
      <c r="D15" s="33">
        <v>44342</v>
      </c>
      <c r="E15" s="33">
        <v>44348</v>
      </c>
      <c r="F15" s="11"/>
      <c r="G15" s="11">
        <f t="shared" si="11"/>
        <v>7</v>
      </c>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s="2" customFormat="1" ht="30" customHeight="1" x14ac:dyDescent="0.35">
      <c r="A16" s="23"/>
      <c r="B16" s="42" t="s">
        <v>83</v>
      </c>
      <c r="C16" s="43">
        <v>0</v>
      </c>
      <c r="D16" s="44">
        <v>44348</v>
      </c>
      <c r="E16" s="45">
        <v>44362</v>
      </c>
      <c r="F16" s="11"/>
      <c r="G16" s="11"/>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s="2" customFormat="1" ht="30" customHeight="1" x14ac:dyDescent="0.35">
      <c r="A17" s="23"/>
      <c r="B17" s="61" t="s">
        <v>84</v>
      </c>
      <c r="C17" s="43"/>
      <c r="D17" s="44"/>
      <c r="E17" s="45"/>
      <c r="F17" s="11"/>
      <c r="G17" s="11"/>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s="2" customFormat="1" ht="31.5" customHeight="1" x14ac:dyDescent="0.35">
      <c r="A18" s="23"/>
      <c r="B18" s="57" t="s">
        <v>85</v>
      </c>
      <c r="C18" s="58">
        <v>0</v>
      </c>
      <c r="D18" s="59">
        <v>44362</v>
      </c>
      <c r="E18" s="59">
        <v>44369</v>
      </c>
      <c r="F18" s="11"/>
      <c r="G18" s="11"/>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s="2" customFormat="1" ht="30" customHeight="1" x14ac:dyDescent="0.35">
      <c r="A19" s="23"/>
      <c r="B19" s="57" t="s">
        <v>86</v>
      </c>
      <c r="C19" s="58">
        <v>0</v>
      </c>
      <c r="D19" s="59">
        <v>44370</v>
      </c>
      <c r="E19" s="59">
        <v>44376</v>
      </c>
      <c r="F19" s="11"/>
      <c r="G19" s="11"/>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s="2" customFormat="1" ht="30" customHeight="1" x14ac:dyDescent="0.35">
      <c r="A20" s="23"/>
      <c r="B20" s="57"/>
      <c r="C20" s="58"/>
      <c r="D20" s="59"/>
      <c r="E20" s="59"/>
      <c r="F20" s="11"/>
      <c r="G20" s="11"/>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s="2" customFormat="1" ht="30" customHeight="1" x14ac:dyDescent="0.35">
      <c r="A21" s="24" t="s">
        <v>87</v>
      </c>
      <c r="B21" s="16" t="s">
        <v>88</v>
      </c>
      <c r="C21" s="17"/>
      <c r="D21" s="34"/>
      <c r="E21" s="35"/>
      <c r="F21" s="18"/>
      <c r="G21" s="18" t="str">
        <f t="shared" si="11"/>
        <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row>
    <row r="22" spans="1:70" ht="30" customHeight="1" x14ac:dyDescent="0.35">
      <c r="F22" s="5"/>
    </row>
    <row r="23" spans="1:70" ht="30" customHeight="1" x14ac:dyDescent="0.35">
      <c r="E23" s="25"/>
    </row>
  </sheetData>
  <mergeCells count="11">
    <mergeCell ref="BL4:BR4"/>
    <mergeCell ref="D3:E3"/>
    <mergeCell ref="H4:N4"/>
    <mergeCell ref="O4:U4"/>
    <mergeCell ref="V4:AB4"/>
    <mergeCell ref="AC4:AI4"/>
    <mergeCell ref="B5:F5"/>
    <mergeCell ref="AJ4:AP4"/>
    <mergeCell ref="AQ4:AW4"/>
    <mergeCell ref="AX4:BD4"/>
    <mergeCell ref="BE4:BK4"/>
  </mergeCells>
  <phoneticPr fontId="27" type="noConversion"/>
  <conditionalFormatting sqref="C18:C21 C7 C11:C15">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R21">
    <cfRule type="expression" dxfId="55" priority="39">
      <formula>AND(TODAY()&gt;=H$5,TODAY()&lt;I$5)</formula>
    </cfRule>
  </conditionalFormatting>
  <conditionalFormatting sqref="H7:BR21">
    <cfRule type="expression" dxfId="54" priority="33">
      <formula>AND(task_start&lt;=H$5,ROUNDDOWN((task_end-task_start+1)*task_progress,0)+task_start-1&gt;=H$5)</formula>
    </cfRule>
    <cfRule type="expression" dxfId="53" priority="34" stopIfTrue="1">
      <formula>AND(task_end&gt;=H$5,task_start&lt;I$5)</formula>
    </cfRule>
  </conditionalFormatting>
  <conditionalFormatting sqref="C16:C17">
    <cfRule type="dataBar" priority="2">
      <dataBar>
        <cfvo type="num" val="0"/>
        <cfvo type="num" val="1"/>
        <color theme="0" tint="-0.249977111117893"/>
      </dataBar>
      <extLst>
        <ext xmlns:x14="http://schemas.microsoft.com/office/spreadsheetml/2009/9/main" uri="{B025F937-C7B1-47D3-B67F-A62EFF666E3E}">
          <x14:id>{2FB5F038-DC7B-4AC3-B89A-106862BF0110}</x14:id>
        </ext>
      </extLst>
    </cfRule>
  </conditionalFormatting>
  <conditionalFormatting sqref="C8:C10">
    <cfRule type="dataBar" priority="1">
      <dataBar>
        <cfvo type="num" val="0"/>
        <cfvo type="num" val="1"/>
        <color theme="0" tint="-0.249977111117893"/>
      </dataBar>
      <extLst>
        <ext xmlns:x14="http://schemas.microsoft.com/office/spreadsheetml/2009/9/main" uri="{B025F937-C7B1-47D3-B67F-A62EFF666E3E}">
          <x14:id>{8AC6B728-EE54-4474-A278-FB9F38B073D4}</x14:id>
        </ext>
      </extLst>
    </cfRule>
  </conditionalFormatting>
  <dataValidations count="1">
    <dataValidation type="whole" operator="greaterThanOrEqual" allowBlank="1" showInputMessage="1" promptTitle="Woche anzeigen" prompt="Das Ändern dieser Zahl bewirkt ein Scrollen in der Gantt-Diagrammansicht."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C18:C21 C7 C11:C15</xm:sqref>
        </x14:conditionalFormatting>
        <x14:conditionalFormatting xmlns:xm="http://schemas.microsoft.com/office/excel/2006/main">
          <x14:cfRule type="dataBar" id="{2FB5F038-DC7B-4AC3-B89A-106862BF0110}">
            <x14:dataBar minLength="0" maxLength="100" gradient="0">
              <x14:cfvo type="num">
                <xm:f>0</xm:f>
              </x14:cfvo>
              <x14:cfvo type="num">
                <xm:f>1</xm:f>
              </x14:cfvo>
              <x14:negativeFillColor rgb="FFFF0000"/>
              <x14:axisColor rgb="FF000000"/>
            </x14:dataBar>
          </x14:cfRule>
          <xm:sqref>C16:C17</xm:sqref>
        </x14:conditionalFormatting>
        <x14:conditionalFormatting xmlns:xm="http://schemas.microsoft.com/office/excel/2006/main">
          <x14:cfRule type="dataBar" id="{8AC6B728-EE54-4474-A278-FB9F38B073D4}">
            <x14:dataBar minLength="0" maxLength="100" gradient="0">
              <x14:cfvo type="num">
                <xm:f>0</xm:f>
              </x14:cfvo>
              <x14:cfvo type="num">
                <xm:f>1</xm:f>
              </x14:cfvo>
              <x14:negativeFillColor rgb="FFFF0000"/>
              <x14:axisColor rgb="FF000000"/>
            </x14:dataBar>
          </x14:cfRule>
          <xm:sqref>C8:C10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1122B-E228-4D08-ABAF-592CCA83E5B6}">
  <sheetPr>
    <tabColor theme="8" tint="0.79998168889431442"/>
  </sheetPr>
  <dimension ref="A1:D40"/>
  <sheetViews>
    <sheetView workbookViewId="0">
      <selection activeCell="B10" sqref="B10:B13"/>
    </sheetView>
  </sheetViews>
  <sheetFormatPr baseColWidth="10" defaultColWidth="9.1796875" defaultRowHeight="14.5" x14ac:dyDescent="0.35"/>
  <cols>
    <col min="1" max="1" width="20" customWidth="1"/>
    <col min="2" max="2" width="30.26953125" customWidth="1"/>
    <col min="3" max="3" width="41.26953125" bestFit="1" customWidth="1"/>
    <col min="4" max="4" width="136.1796875" customWidth="1"/>
  </cols>
  <sheetData>
    <row r="1" spans="1:4" x14ac:dyDescent="0.35">
      <c r="A1" s="116" t="s">
        <v>31</v>
      </c>
      <c r="B1" s="117" t="s">
        <v>89</v>
      </c>
      <c r="C1" s="117" t="s">
        <v>90</v>
      </c>
      <c r="D1" s="117" t="s">
        <v>91</v>
      </c>
    </row>
    <row r="2" spans="1:4" x14ac:dyDescent="0.35">
      <c r="A2" t="s">
        <v>2</v>
      </c>
      <c r="B2" s="118" t="s">
        <v>50</v>
      </c>
      <c r="C2" s="118" t="s">
        <v>92</v>
      </c>
      <c r="D2" s="118" t="s">
        <v>93</v>
      </c>
    </row>
    <row r="3" spans="1:4" x14ac:dyDescent="0.35">
      <c r="A3" t="s">
        <v>2</v>
      </c>
      <c r="B3" s="118" t="s">
        <v>50</v>
      </c>
      <c r="C3" s="118" t="s">
        <v>94</v>
      </c>
      <c r="D3" s="118" t="s">
        <v>95</v>
      </c>
    </row>
    <row r="4" spans="1:4" x14ac:dyDescent="0.35">
      <c r="A4" t="s">
        <v>2</v>
      </c>
      <c r="B4" s="118" t="s">
        <v>50</v>
      </c>
      <c r="C4" s="118" t="s">
        <v>96</v>
      </c>
      <c r="D4" s="118" t="s">
        <v>97</v>
      </c>
    </row>
    <row r="5" spans="1:4" x14ac:dyDescent="0.35">
      <c r="A5" t="s">
        <v>2</v>
      </c>
      <c r="B5" s="118" t="s">
        <v>50</v>
      </c>
      <c r="C5" s="118" t="s">
        <v>98</v>
      </c>
      <c r="D5" s="118" t="s">
        <v>99</v>
      </c>
    </row>
    <row r="6" spans="1:4" x14ac:dyDescent="0.35">
      <c r="A6" t="s">
        <v>2</v>
      </c>
      <c r="B6" s="118" t="s">
        <v>50</v>
      </c>
      <c r="C6" s="118" t="s">
        <v>100</v>
      </c>
      <c r="D6" s="118" t="s">
        <v>101</v>
      </c>
    </row>
    <row r="7" spans="1:4" x14ac:dyDescent="0.35">
      <c r="A7" t="s">
        <v>2</v>
      </c>
      <c r="B7" s="118" t="s">
        <v>50</v>
      </c>
      <c r="C7" s="118" t="s">
        <v>102</v>
      </c>
      <c r="D7" s="118" t="s">
        <v>103</v>
      </c>
    </row>
    <row r="8" spans="1:4" x14ac:dyDescent="0.35">
      <c r="A8" t="s">
        <v>2</v>
      </c>
      <c r="B8" s="118" t="s">
        <v>51</v>
      </c>
      <c r="C8" s="118" t="s">
        <v>104</v>
      </c>
      <c r="D8" s="118" t="s">
        <v>105</v>
      </c>
    </row>
    <row r="9" spans="1:4" x14ac:dyDescent="0.35">
      <c r="A9" t="s">
        <v>2</v>
      </c>
      <c r="B9" s="118" t="s">
        <v>51</v>
      </c>
      <c r="C9" s="118" t="s">
        <v>106</v>
      </c>
      <c r="D9" s="118" t="s">
        <v>107</v>
      </c>
    </row>
    <row r="10" spans="1:4" x14ac:dyDescent="0.35">
      <c r="A10" t="s">
        <v>2</v>
      </c>
      <c r="B10" s="118" t="s">
        <v>108</v>
      </c>
      <c r="C10" s="119" t="s">
        <v>109</v>
      </c>
      <c r="D10" s="118" t="s">
        <v>110</v>
      </c>
    </row>
    <row r="11" spans="1:4" x14ac:dyDescent="0.35">
      <c r="A11" t="s">
        <v>2</v>
      </c>
      <c r="B11" s="118" t="s">
        <v>108</v>
      </c>
      <c r="C11" s="118" t="s">
        <v>111</v>
      </c>
      <c r="D11" s="118" t="s">
        <v>112</v>
      </c>
    </row>
    <row r="12" spans="1:4" x14ac:dyDescent="0.35">
      <c r="A12" t="s">
        <v>2</v>
      </c>
      <c r="B12" s="118" t="s">
        <v>108</v>
      </c>
      <c r="C12" s="118" t="s">
        <v>113</v>
      </c>
      <c r="D12" s="118" t="s">
        <v>114</v>
      </c>
    </row>
    <row r="13" spans="1:4" x14ac:dyDescent="0.35">
      <c r="A13" t="s">
        <v>2</v>
      </c>
      <c r="B13" s="118" t="s">
        <v>108</v>
      </c>
      <c r="C13" s="118" t="s">
        <v>115</v>
      </c>
      <c r="D13" s="120" t="s">
        <v>116</v>
      </c>
    </row>
    <row r="14" spans="1:4" x14ac:dyDescent="0.35">
      <c r="A14" t="s">
        <v>2</v>
      </c>
      <c r="B14" s="118" t="s">
        <v>56</v>
      </c>
      <c r="C14" s="118" t="s">
        <v>117</v>
      </c>
      <c r="D14" s="118" t="s">
        <v>118</v>
      </c>
    </row>
    <row r="15" spans="1:4" x14ac:dyDescent="0.35">
      <c r="A15" t="s">
        <v>2</v>
      </c>
      <c r="B15" s="118" t="s">
        <v>119</v>
      </c>
      <c r="C15" s="118" t="s">
        <v>120</v>
      </c>
      <c r="D15" s="118" t="s">
        <v>121</v>
      </c>
    </row>
    <row r="16" spans="1:4" x14ac:dyDescent="0.35">
      <c r="A16" t="s">
        <v>2</v>
      </c>
      <c r="B16" s="118" t="s">
        <v>119</v>
      </c>
      <c r="C16" s="118" t="s">
        <v>122</v>
      </c>
      <c r="D16" s="118" t="s">
        <v>123</v>
      </c>
    </row>
    <row r="23" spans="3:3" x14ac:dyDescent="0.35">
      <c r="C23" s="105"/>
    </row>
    <row r="24" spans="3:3" x14ac:dyDescent="0.35">
      <c r="C24" s="105"/>
    </row>
    <row r="25" spans="3:3" ht="0.75" customHeight="1" x14ac:dyDescent="0.35">
      <c r="C25" s="105"/>
    </row>
    <row r="27" spans="3:3" x14ac:dyDescent="0.35">
      <c r="C27" s="105"/>
    </row>
    <row r="28" spans="3:3" x14ac:dyDescent="0.35">
      <c r="C28" s="105"/>
    </row>
    <row r="29" spans="3:3" x14ac:dyDescent="0.35">
      <c r="C29" s="105"/>
    </row>
    <row r="30" spans="3:3" x14ac:dyDescent="0.35">
      <c r="C30" s="105"/>
    </row>
    <row r="31" spans="3:3" x14ac:dyDescent="0.35">
      <c r="C31" s="105"/>
    </row>
    <row r="32" spans="3:3" x14ac:dyDescent="0.35">
      <c r="C32" s="105"/>
    </row>
    <row r="33" spans="3:3" x14ac:dyDescent="0.35">
      <c r="C33" s="105"/>
    </row>
    <row r="34" spans="3:3" x14ac:dyDescent="0.35">
      <c r="C34" s="105"/>
    </row>
    <row r="35" spans="3:3" x14ac:dyDescent="0.35">
      <c r="C35" s="105"/>
    </row>
    <row r="36" spans="3:3" x14ac:dyDescent="0.35">
      <c r="C36" s="105"/>
    </row>
    <row r="37" spans="3:3" x14ac:dyDescent="0.35">
      <c r="C37" s="105"/>
    </row>
    <row r="38" spans="3:3" x14ac:dyDescent="0.35">
      <c r="C38" s="105"/>
    </row>
    <row r="39" spans="3:3" x14ac:dyDescent="0.35">
      <c r="C39" s="105"/>
    </row>
    <row r="40" spans="3:3" x14ac:dyDescent="0.35">
      <c r="C40" s="1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C5CF-72C0-4ABF-8A85-7BCE5700931E}">
  <sheetPr>
    <tabColor theme="6" tint="0.79998168889431442"/>
  </sheetPr>
  <dimension ref="A1:D25"/>
  <sheetViews>
    <sheetView topLeftCell="B7" workbookViewId="0">
      <selection activeCell="C16" sqref="C16"/>
    </sheetView>
  </sheetViews>
  <sheetFormatPr baseColWidth="10" defaultColWidth="9.1796875" defaultRowHeight="14.5" x14ac:dyDescent="0.35"/>
  <cols>
    <col min="1" max="1" width="15.453125" bestFit="1" customWidth="1"/>
    <col min="2" max="2" width="28.1796875" bestFit="1" customWidth="1"/>
    <col min="3" max="3" width="157.453125" bestFit="1" customWidth="1"/>
  </cols>
  <sheetData>
    <row r="1" spans="1:4" s="116" customFormat="1" x14ac:dyDescent="0.35">
      <c r="A1" s="150" t="s">
        <v>31</v>
      </c>
      <c r="B1" s="150" t="s">
        <v>46</v>
      </c>
      <c r="C1" s="150" t="s">
        <v>90</v>
      </c>
      <c r="D1" s="148" t="s">
        <v>91</v>
      </c>
    </row>
    <row r="2" spans="1:4" x14ac:dyDescent="0.35">
      <c r="A2" s="151" t="s">
        <v>3</v>
      </c>
      <c r="B2" s="151" t="s">
        <v>124</v>
      </c>
      <c r="C2" s="151" t="s">
        <v>125</v>
      </c>
      <c r="D2" s="149" t="s">
        <v>126</v>
      </c>
    </row>
    <row r="3" spans="1:4" x14ac:dyDescent="0.35">
      <c r="A3" s="151" t="s">
        <v>3</v>
      </c>
      <c r="B3" s="151" t="s">
        <v>52</v>
      </c>
      <c r="C3" s="151" t="s">
        <v>127</v>
      </c>
      <c r="D3" s="149" t="s">
        <v>128</v>
      </c>
    </row>
    <row r="4" spans="1:4" x14ac:dyDescent="0.35">
      <c r="A4" s="151" t="s">
        <v>3</v>
      </c>
      <c r="B4" s="151" t="s">
        <v>52</v>
      </c>
      <c r="C4" s="151" t="s">
        <v>129</v>
      </c>
      <c r="D4" s="149" t="s">
        <v>130</v>
      </c>
    </row>
    <row r="5" spans="1:4" x14ac:dyDescent="0.35">
      <c r="A5" s="151" t="s">
        <v>3</v>
      </c>
      <c r="B5" s="151" t="s">
        <v>52</v>
      </c>
      <c r="C5" s="151" t="s">
        <v>131</v>
      </c>
      <c r="D5" s="149" t="s">
        <v>132</v>
      </c>
    </row>
    <row r="6" spans="1:4" x14ac:dyDescent="0.35">
      <c r="A6" s="151" t="s">
        <v>3</v>
      </c>
      <c r="B6" s="151" t="s">
        <v>52</v>
      </c>
      <c r="C6" s="151" t="s">
        <v>133</v>
      </c>
      <c r="D6" s="149" t="s">
        <v>134</v>
      </c>
    </row>
    <row r="7" spans="1:4" x14ac:dyDescent="0.35">
      <c r="A7" s="151" t="s">
        <v>3</v>
      </c>
      <c r="B7" s="151" t="s">
        <v>52</v>
      </c>
      <c r="C7" s="151" t="s">
        <v>135</v>
      </c>
      <c r="D7" s="149" t="s">
        <v>136</v>
      </c>
    </row>
    <row r="8" spans="1:4" x14ac:dyDescent="0.35">
      <c r="A8" s="151" t="s">
        <v>3</v>
      </c>
      <c r="B8" s="151" t="s">
        <v>52</v>
      </c>
      <c r="C8" s="151" t="s">
        <v>137</v>
      </c>
      <c r="D8" s="149" t="s">
        <v>138</v>
      </c>
    </row>
    <row r="9" spans="1:4" x14ac:dyDescent="0.35">
      <c r="A9" s="151" t="s">
        <v>3</v>
      </c>
      <c r="B9" s="151" t="s">
        <v>52</v>
      </c>
      <c r="C9" s="151" t="s">
        <v>139</v>
      </c>
      <c r="D9" s="149" t="s">
        <v>140</v>
      </c>
    </row>
    <row r="10" spans="1:4" x14ac:dyDescent="0.35">
      <c r="A10" s="151" t="s">
        <v>3</v>
      </c>
      <c r="B10" s="151" t="s">
        <v>141</v>
      </c>
      <c r="C10" s="151" t="s">
        <v>142</v>
      </c>
      <c r="D10" s="149" t="s">
        <v>128</v>
      </c>
    </row>
    <row r="11" spans="1:4" x14ac:dyDescent="0.35">
      <c r="A11" s="151" t="s">
        <v>3</v>
      </c>
      <c r="B11" s="151" t="s">
        <v>141</v>
      </c>
      <c r="C11" s="151" t="s">
        <v>143</v>
      </c>
      <c r="D11" s="149" t="s">
        <v>144</v>
      </c>
    </row>
    <row r="12" spans="1:4" x14ac:dyDescent="0.35">
      <c r="A12" s="151" t="s">
        <v>3</v>
      </c>
      <c r="B12" s="151" t="s">
        <v>141</v>
      </c>
      <c r="C12" s="151" t="s">
        <v>145</v>
      </c>
      <c r="D12" s="149" t="s">
        <v>146</v>
      </c>
    </row>
    <row r="13" spans="1:4" x14ac:dyDescent="0.35">
      <c r="A13" s="151" t="s">
        <v>3</v>
      </c>
      <c r="B13" s="151" t="s">
        <v>141</v>
      </c>
      <c r="C13" s="151" t="s">
        <v>147</v>
      </c>
      <c r="D13" s="149" t="s">
        <v>134</v>
      </c>
    </row>
    <row r="14" spans="1:4" x14ac:dyDescent="0.35">
      <c r="A14" s="151" t="s">
        <v>3</v>
      </c>
      <c r="B14" s="151" t="s">
        <v>141</v>
      </c>
      <c r="C14" s="151" t="s">
        <v>148</v>
      </c>
      <c r="D14" s="149" t="s">
        <v>149</v>
      </c>
    </row>
    <row r="15" spans="1:4" x14ac:dyDescent="0.35">
      <c r="A15" s="151" t="s">
        <v>3</v>
      </c>
      <c r="B15" s="151" t="s">
        <v>141</v>
      </c>
      <c r="C15" s="151" t="s">
        <v>150</v>
      </c>
      <c r="D15" s="149" t="s">
        <v>138</v>
      </c>
    </row>
    <row r="16" spans="1:4" x14ac:dyDescent="0.35">
      <c r="A16" s="151" t="s">
        <v>3</v>
      </c>
      <c r="B16" s="151" t="s">
        <v>141</v>
      </c>
      <c r="C16" s="151" t="s">
        <v>151</v>
      </c>
      <c r="D16" s="149" t="s">
        <v>140</v>
      </c>
    </row>
    <row r="17" spans="1:4" x14ac:dyDescent="0.35">
      <c r="A17" s="151" t="s">
        <v>3</v>
      </c>
      <c r="B17" s="151" t="s">
        <v>141</v>
      </c>
      <c r="C17" s="151" t="s">
        <v>152</v>
      </c>
      <c r="D17" s="149" t="s">
        <v>128</v>
      </c>
    </row>
    <row r="18" spans="1:4" x14ac:dyDescent="0.35">
      <c r="A18" s="151" t="s">
        <v>3</v>
      </c>
      <c r="B18" s="151" t="s">
        <v>141</v>
      </c>
      <c r="C18" s="151" t="s">
        <v>153</v>
      </c>
      <c r="D18" s="149" t="s">
        <v>144</v>
      </c>
    </row>
    <row r="19" spans="1:4" x14ac:dyDescent="0.35">
      <c r="A19" s="151" t="s">
        <v>3</v>
      </c>
      <c r="B19" s="151" t="s">
        <v>141</v>
      </c>
      <c r="C19" s="151" t="s">
        <v>154</v>
      </c>
      <c r="D19" s="149" t="s">
        <v>146</v>
      </c>
    </row>
    <row r="20" spans="1:4" x14ac:dyDescent="0.35">
      <c r="A20" s="151" t="s">
        <v>3</v>
      </c>
      <c r="B20" s="151" t="s">
        <v>141</v>
      </c>
      <c r="C20" s="151" t="s">
        <v>155</v>
      </c>
      <c r="D20" s="149" t="s">
        <v>134</v>
      </c>
    </row>
    <row r="21" spans="1:4" x14ac:dyDescent="0.35">
      <c r="A21" s="151" t="s">
        <v>3</v>
      </c>
      <c r="B21" s="151" t="s">
        <v>141</v>
      </c>
      <c r="C21" s="151" t="s">
        <v>156</v>
      </c>
      <c r="D21" s="149" t="s">
        <v>157</v>
      </c>
    </row>
    <row r="22" spans="1:4" x14ac:dyDescent="0.35">
      <c r="A22" s="151" t="s">
        <v>3</v>
      </c>
      <c r="B22" s="151" t="s">
        <v>141</v>
      </c>
      <c r="C22" s="151" t="s">
        <v>158</v>
      </c>
      <c r="D22" s="149" t="s">
        <v>138</v>
      </c>
    </row>
    <row r="23" spans="1:4" x14ac:dyDescent="0.35">
      <c r="A23" s="151" t="s">
        <v>3</v>
      </c>
      <c r="B23" s="151" t="s">
        <v>141</v>
      </c>
      <c r="C23" s="151" t="s">
        <v>159</v>
      </c>
      <c r="D23" s="149" t="s">
        <v>140</v>
      </c>
    </row>
    <row r="24" spans="1:4" x14ac:dyDescent="0.35">
      <c r="A24" s="151" t="s">
        <v>3</v>
      </c>
      <c r="B24" s="151" t="s">
        <v>160</v>
      </c>
      <c r="C24" s="151" t="s">
        <v>161</v>
      </c>
      <c r="D24" s="149" t="s">
        <v>162</v>
      </c>
    </row>
    <row r="25" spans="1:4" x14ac:dyDescent="0.35">
      <c r="A25" s="151" t="s">
        <v>3</v>
      </c>
      <c r="B25" s="151" t="s">
        <v>160</v>
      </c>
      <c r="C25" s="151" t="s">
        <v>163</v>
      </c>
      <c r="D25" s="149" t="s">
        <v>164</v>
      </c>
    </row>
  </sheetData>
  <phoneticPr fontId="2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91CA-631D-4F95-A247-7E8F9375B09A}">
  <dimension ref="A1"/>
  <sheetViews>
    <sheetView workbookViewId="0"/>
  </sheetViews>
  <sheetFormatPr baseColWidth="10" defaultColWidth="8.7265625"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032BE-495B-4E35-9BF5-84F9C8F61F42}">
  <sheetPr>
    <tabColor theme="9" tint="0.79998168889431442"/>
  </sheetPr>
  <dimension ref="A1:D19"/>
  <sheetViews>
    <sheetView workbookViewId="0">
      <selection activeCell="A11" sqref="A11"/>
    </sheetView>
  </sheetViews>
  <sheetFormatPr baseColWidth="10" defaultColWidth="9.1796875" defaultRowHeight="14.5" x14ac:dyDescent="0.35"/>
  <cols>
    <col min="1" max="1" width="14.1796875" bestFit="1" customWidth="1"/>
    <col min="2" max="2" width="58.26953125" customWidth="1"/>
    <col min="3" max="3" width="113.26953125" bestFit="1" customWidth="1"/>
    <col min="4" max="4" width="66.7265625" bestFit="1" customWidth="1"/>
  </cols>
  <sheetData>
    <row r="1" spans="1:4" x14ac:dyDescent="0.35">
      <c r="A1" s="150" t="s">
        <v>31</v>
      </c>
      <c r="B1" s="150" t="s">
        <v>90</v>
      </c>
      <c r="C1" s="150" t="s">
        <v>91</v>
      </c>
      <c r="D1" s="116" t="s">
        <v>165</v>
      </c>
    </row>
    <row r="2" spans="1:4" x14ac:dyDescent="0.35">
      <c r="A2" s="151" t="s">
        <v>166</v>
      </c>
      <c r="B2" s="151" t="s">
        <v>167</v>
      </c>
      <c r="C2" s="151" t="s">
        <v>168</v>
      </c>
      <c r="D2" t="s">
        <v>169</v>
      </c>
    </row>
    <row r="3" spans="1:4" x14ac:dyDescent="0.35">
      <c r="A3" s="151" t="s">
        <v>166</v>
      </c>
      <c r="B3" s="151" t="s">
        <v>170</v>
      </c>
      <c r="C3" s="151" t="s">
        <v>171</v>
      </c>
      <c r="D3" t="s">
        <v>172</v>
      </c>
    </row>
    <row r="4" spans="1:4" x14ac:dyDescent="0.35">
      <c r="A4" s="151" t="s">
        <v>166</v>
      </c>
      <c r="B4" s="151" t="s">
        <v>173</v>
      </c>
      <c r="C4" s="151" t="s">
        <v>174</v>
      </c>
      <c r="D4" t="s">
        <v>169</v>
      </c>
    </row>
    <row r="5" spans="1:4" x14ac:dyDescent="0.35">
      <c r="A5" s="151" t="s">
        <v>166</v>
      </c>
      <c r="B5" s="151" t="s">
        <v>175</v>
      </c>
      <c r="C5" s="151" t="s">
        <v>176</v>
      </c>
      <c r="D5" t="s">
        <v>177</v>
      </c>
    </row>
    <row r="6" spans="1:4" x14ac:dyDescent="0.35">
      <c r="A6" s="151" t="s">
        <v>166</v>
      </c>
      <c r="B6" s="151" t="s">
        <v>178</v>
      </c>
      <c r="C6" s="151" t="s">
        <v>179</v>
      </c>
      <c r="D6" t="s">
        <v>180</v>
      </c>
    </row>
    <row r="7" spans="1:4" x14ac:dyDescent="0.35">
      <c r="A7" s="151" t="s">
        <v>166</v>
      </c>
      <c r="B7" s="151" t="s">
        <v>181</v>
      </c>
      <c r="C7" s="151" t="s">
        <v>182</v>
      </c>
      <c r="D7" t="s">
        <v>183</v>
      </c>
    </row>
    <row r="8" spans="1:4" x14ac:dyDescent="0.35">
      <c r="A8" s="151" t="s">
        <v>166</v>
      </c>
      <c r="B8" s="151" t="s">
        <v>184</v>
      </c>
      <c r="C8" s="151" t="s">
        <v>185</v>
      </c>
      <c r="D8" t="s">
        <v>186</v>
      </c>
    </row>
    <row r="9" spans="1:4" x14ac:dyDescent="0.35">
      <c r="A9" s="151" t="s">
        <v>166</v>
      </c>
      <c r="B9" s="151" t="s">
        <v>187</v>
      </c>
      <c r="C9" s="151" t="s">
        <v>188</v>
      </c>
      <c r="D9" t="s">
        <v>189</v>
      </c>
    </row>
    <row r="10" spans="1:4" x14ac:dyDescent="0.35">
      <c r="A10" s="151" t="s">
        <v>166</v>
      </c>
      <c r="B10" s="151" t="s">
        <v>190</v>
      </c>
      <c r="C10" s="151" t="s">
        <v>191</v>
      </c>
      <c r="D10" t="s">
        <v>192</v>
      </c>
    </row>
    <row r="11" spans="1:4" x14ac:dyDescent="0.35">
      <c r="A11" s="151" t="s">
        <v>166</v>
      </c>
      <c r="B11" s="151" t="s">
        <v>193</v>
      </c>
      <c r="C11" s="151" t="s">
        <v>194</v>
      </c>
      <c r="D11" t="s">
        <v>195</v>
      </c>
    </row>
    <row r="12" spans="1:4" x14ac:dyDescent="0.35">
      <c r="A12" s="151" t="s">
        <v>166</v>
      </c>
      <c r="B12" s="151" t="s">
        <v>196</v>
      </c>
      <c r="C12" s="151"/>
    </row>
    <row r="13" spans="1:4" x14ac:dyDescent="0.35">
      <c r="A13" s="151" t="s">
        <v>166</v>
      </c>
      <c r="B13" s="151" t="s">
        <v>197</v>
      </c>
      <c r="C13" s="151" t="s">
        <v>198</v>
      </c>
      <c r="D13" t="s">
        <v>199</v>
      </c>
    </row>
    <row r="14" spans="1:4" ht="15" customHeight="1" x14ac:dyDescent="0.35">
      <c r="A14" s="151" t="s">
        <v>166</v>
      </c>
      <c r="B14" s="151" t="s">
        <v>200</v>
      </c>
      <c r="C14" s="151" t="s">
        <v>201</v>
      </c>
      <c r="D14" t="s">
        <v>202</v>
      </c>
    </row>
    <row r="15" spans="1:4" ht="16.5" customHeight="1" x14ac:dyDescent="0.35">
      <c r="A15" s="151" t="s">
        <v>166</v>
      </c>
      <c r="B15" s="151" t="s">
        <v>203</v>
      </c>
      <c r="C15" s="151" t="s">
        <v>204</v>
      </c>
      <c r="D15" s="84" t="s">
        <v>205</v>
      </c>
    </row>
    <row r="16" spans="1:4" ht="15.75" customHeight="1" x14ac:dyDescent="0.35">
      <c r="A16" s="151" t="s">
        <v>166</v>
      </c>
      <c r="B16" s="151" t="s">
        <v>206</v>
      </c>
      <c r="C16" s="151" t="s">
        <v>207</v>
      </c>
      <c r="D16" t="s">
        <v>208</v>
      </c>
    </row>
    <row r="17" spans="1:4" x14ac:dyDescent="0.35">
      <c r="A17" s="151" t="s">
        <v>166</v>
      </c>
      <c r="B17" s="151" t="s">
        <v>209</v>
      </c>
      <c r="C17" s="151" t="s">
        <v>210</v>
      </c>
      <c r="D17" t="s">
        <v>211</v>
      </c>
    </row>
    <row r="18" spans="1:4" x14ac:dyDescent="0.35">
      <c r="A18" s="151" t="s">
        <v>166</v>
      </c>
      <c r="B18" s="151" t="s">
        <v>212</v>
      </c>
      <c r="C18" s="151" t="s">
        <v>213</v>
      </c>
      <c r="D18" t="s">
        <v>214</v>
      </c>
    </row>
    <row r="19" spans="1:4" x14ac:dyDescent="0.35">
      <c r="A19" s="151" t="s">
        <v>166</v>
      </c>
      <c r="B19" s="151" t="s">
        <v>215</v>
      </c>
      <c r="C19" s="151" t="s">
        <v>216</v>
      </c>
      <c r="D19" t="s">
        <v>217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6DE20-DB0E-4457-A2AE-EBFCECF8648A}">
  <sheetPr>
    <tabColor theme="8" tint="0.79998168889431442"/>
  </sheetPr>
  <dimension ref="B2:DH35"/>
  <sheetViews>
    <sheetView topLeftCell="A5" workbookViewId="0">
      <selection activeCell="F17" sqref="F17"/>
    </sheetView>
  </sheetViews>
  <sheetFormatPr baseColWidth="10" defaultColWidth="9.1796875" defaultRowHeight="14.5" x14ac:dyDescent="0.35"/>
  <cols>
    <col min="1" max="1" width="2.7265625" customWidth="1"/>
    <col min="2" max="2" width="41.26953125" customWidth="1"/>
    <col min="3" max="3" width="14.54296875" customWidth="1"/>
    <col min="4" max="4" width="17.54296875" customWidth="1"/>
    <col min="5" max="5" width="16.54296875" customWidth="1"/>
    <col min="6" max="6" width="6.453125" customWidth="1"/>
    <col min="7" max="7" width="4.1796875" hidden="1" customWidth="1"/>
  </cols>
  <sheetData>
    <row r="2" spans="2:112" ht="28.5" x14ac:dyDescent="0.65">
      <c r="B2" s="26" t="s">
        <v>1</v>
      </c>
      <c r="C2" s="26"/>
      <c r="D2" s="3"/>
      <c r="E2" s="22"/>
      <c r="G2" s="1"/>
      <c r="H2" s="10"/>
    </row>
    <row r="3" spans="2:112" ht="18.5" x14ac:dyDescent="0.45">
      <c r="B3" s="27" t="s">
        <v>218</v>
      </c>
      <c r="C3" s="27"/>
      <c r="D3" s="189" t="s">
        <v>219</v>
      </c>
      <c r="E3" s="189"/>
      <c r="F3" s="189"/>
      <c r="G3" s="189"/>
      <c r="H3" s="189"/>
      <c r="I3" s="188"/>
    </row>
    <row r="4" spans="2:112" ht="18.5" x14ac:dyDescent="0.35">
      <c r="B4" s="28" t="s">
        <v>6</v>
      </c>
      <c r="C4" s="28"/>
      <c r="D4" s="214">
        <v>44292</v>
      </c>
      <c r="E4" s="214"/>
    </row>
    <row r="5" spans="2:112" x14ac:dyDescent="0.35">
      <c r="D5" s="6"/>
      <c r="H5" s="210" t="s">
        <v>14</v>
      </c>
      <c r="I5" s="211"/>
      <c r="J5" s="211"/>
      <c r="K5" s="211"/>
      <c r="L5" s="211"/>
      <c r="M5" s="211"/>
      <c r="N5" s="212"/>
      <c r="O5" s="210" t="s">
        <v>15</v>
      </c>
      <c r="P5" s="211"/>
      <c r="Q5" s="211"/>
      <c r="R5" s="211"/>
      <c r="S5" s="211"/>
      <c r="T5" s="211"/>
      <c r="U5" s="212"/>
      <c r="V5" s="210" t="s">
        <v>16</v>
      </c>
      <c r="W5" s="211"/>
      <c r="X5" s="211"/>
      <c r="Y5" s="211"/>
      <c r="Z5" s="211"/>
      <c r="AA5" s="211"/>
      <c r="AB5" s="212"/>
      <c r="AC5" s="210" t="s">
        <v>17</v>
      </c>
      <c r="AD5" s="211"/>
      <c r="AE5" s="211"/>
      <c r="AF5" s="211"/>
      <c r="AG5" s="211"/>
      <c r="AH5" s="211"/>
      <c r="AI5" s="212"/>
      <c r="AJ5" s="210" t="s">
        <v>18</v>
      </c>
      <c r="AK5" s="211"/>
      <c r="AL5" s="211"/>
      <c r="AM5" s="211"/>
      <c r="AN5" s="211"/>
      <c r="AO5" s="211"/>
      <c r="AP5" s="212"/>
      <c r="AQ5" s="210" t="s">
        <v>19</v>
      </c>
      <c r="AR5" s="211"/>
      <c r="AS5" s="211"/>
      <c r="AT5" s="211"/>
      <c r="AU5" s="211"/>
      <c r="AV5" s="211"/>
      <c r="AW5" s="212"/>
      <c r="AX5" s="210" t="s">
        <v>20</v>
      </c>
      <c r="AY5" s="211"/>
      <c r="AZ5" s="211"/>
      <c r="BA5" s="211"/>
      <c r="BB5" s="211"/>
      <c r="BC5" s="211"/>
      <c r="BD5" s="212"/>
      <c r="BE5" s="210" t="s">
        <v>21</v>
      </c>
      <c r="BF5" s="211"/>
      <c r="BG5" s="211"/>
      <c r="BH5" s="211"/>
      <c r="BI5" s="211"/>
      <c r="BJ5" s="211"/>
      <c r="BK5" s="212"/>
      <c r="BL5" s="210" t="s">
        <v>22</v>
      </c>
      <c r="BM5" s="211"/>
      <c r="BN5" s="211"/>
      <c r="BO5" s="211"/>
      <c r="BP5" s="211"/>
      <c r="BQ5" s="211"/>
      <c r="BR5" s="212"/>
      <c r="BS5" s="210" t="s">
        <v>23</v>
      </c>
      <c r="BT5" s="211"/>
      <c r="BU5" s="211"/>
      <c r="BV5" s="211"/>
      <c r="BW5" s="211"/>
      <c r="BX5" s="211"/>
      <c r="BY5" s="212"/>
      <c r="BZ5" s="210" t="s">
        <v>24</v>
      </c>
      <c r="CA5" s="211"/>
      <c r="CB5" s="211"/>
      <c r="CC5" s="211"/>
      <c r="CD5" s="211"/>
      <c r="CE5" s="211"/>
      <c r="CF5" s="212"/>
      <c r="CG5" s="210" t="s">
        <v>25</v>
      </c>
      <c r="CH5" s="211"/>
      <c r="CI5" s="211"/>
      <c r="CJ5" s="211"/>
      <c r="CK5" s="211"/>
      <c r="CL5" s="211"/>
      <c r="CM5" s="212"/>
      <c r="CN5" s="210" t="s">
        <v>26</v>
      </c>
      <c r="CO5" s="211"/>
      <c r="CP5" s="211"/>
      <c r="CQ5" s="211"/>
      <c r="CR5" s="211"/>
      <c r="CS5" s="211"/>
      <c r="CT5" s="212"/>
      <c r="CU5" s="210" t="s">
        <v>27</v>
      </c>
      <c r="CV5" s="211"/>
      <c r="CW5" s="211"/>
      <c r="CX5" s="211"/>
      <c r="CY5" s="211"/>
      <c r="CZ5" s="211"/>
      <c r="DA5" s="212"/>
      <c r="DB5" s="215"/>
      <c r="DC5" s="215"/>
      <c r="DD5" s="215"/>
      <c r="DE5" s="215"/>
      <c r="DF5" s="215"/>
      <c r="DG5" s="215"/>
      <c r="DH5" s="215"/>
    </row>
    <row r="6" spans="2:112" x14ac:dyDescent="0.35">
      <c r="B6" s="192"/>
      <c r="C6" s="192"/>
      <c r="D6" s="192"/>
      <c r="E6" s="192"/>
      <c r="F6" s="192"/>
      <c r="H6" s="37">
        <f>Projektanfang-WEEKDAY(Projektanfang,1)+2+7*(Woche_anzeigen-1)</f>
        <v>44291</v>
      </c>
      <c r="I6" s="38">
        <f>H6+1</f>
        <v>44292</v>
      </c>
      <c r="J6" s="38">
        <f t="shared" ref="J6:AW6" si="0">I6+1</f>
        <v>44293</v>
      </c>
      <c r="K6" s="38">
        <f t="shared" si="0"/>
        <v>44294</v>
      </c>
      <c r="L6" s="38">
        <f t="shared" si="0"/>
        <v>44295</v>
      </c>
      <c r="M6" s="38">
        <f t="shared" si="0"/>
        <v>44296</v>
      </c>
      <c r="N6" s="39">
        <f t="shared" si="0"/>
        <v>44297</v>
      </c>
      <c r="O6" s="37">
        <f>N6+1</f>
        <v>44298</v>
      </c>
      <c r="P6" s="38">
        <f>O6+1</f>
        <v>44299</v>
      </c>
      <c r="Q6" s="38">
        <f t="shared" si="0"/>
        <v>44300</v>
      </c>
      <c r="R6" s="38">
        <f t="shared" si="0"/>
        <v>44301</v>
      </c>
      <c r="S6" s="38">
        <f t="shared" si="0"/>
        <v>44302</v>
      </c>
      <c r="T6" s="38">
        <f t="shared" si="0"/>
        <v>44303</v>
      </c>
      <c r="U6" s="39">
        <f t="shared" si="0"/>
        <v>44304</v>
      </c>
      <c r="V6" s="37">
        <f>U6+1</f>
        <v>44305</v>
      </c>
      <c r="W6" s="38">
        <f>V6+1</f>
        <v>44306</v>
      </c>
      <c r="X6" s="38">
        <f t="shared" si="0"/>
        <v>44307</v>
      </c>
      <c r="Y6" s="38">
        <f t="shared" si="0"/>
        <v>44308</v>
      </c>
      <c r="Z6" s="38">
        <f t="shared" si="0"/>
        <v>44309</v>
      </c>
      <c r="AA6" s="38">
        <f t="shared" si="0"/>
        <v>44310</v>
      </c>
      <c r="AB6" s="39">
        <f t="shared" si="0"/>
        <v>44311</v>
      </c>
      <c r="AC6" s="37">
        <f>AB6+1</f>
        <v>44312</v>
      </c>
      <c r="AD6" s="38">
        <f>AC6+1</f>
        <v>44313</v>
      </c>
      <c r="AE6" s="38">
        <f t="shared" si="0"/>
        <v>44314</v>
      </c>
      <c r="AF6" s="38">
        <f t="shared" si="0"/>
        <v>44315</v>
      </c>
      <c r="AG6" s="38">
        <f t="shared" si="0"/>
        <v>44316</v>
      </c>
      <c r="AH6" s="38">
        <f t="shared" si="0"/>
        <v>44317</v>
      </c>
      <c r="AI6" s="39">
        <f t="shared" si="0"/>
        <v>44318</v>
      </c>
      <c r="AJ6" s="37">
        <f>AI6+1</f>
        <v>44319</v>
      </c>
      <c r="AK6" s="38">
        <f>AJ6+1</f>
        <v>44320</v>
      </c>
      <c r="AL6" s="38">
        <f t="shared" si="0"/>
        <v>44321</v>
      </c>
      <c r="AM6" s="38">
        <f t="shared" si="0"/>
        <v>44322</v>
      </c>
      <c r="AN6" s="38">
        <f t="shared" si="0"/>
        <v>44323</v>
      </c>
      <c r="AO6" s="38">
        <f t="shared" si="0"/>
        <v>44324</v>
      </c>
      <c r="AP6" s="39">
        <f t="shared" si="0"/>
        <v>44325</v>
      </c>
      <c r="AQ6" s="37">
        <f>AP6+1</f>
        <v>44326</v>
      </c>
      <c r="AR6" s="38">
        <f>AQ6+1</f>
        <v>44327</v>
      </c>
      <c r="AS6" s="38">
        <f t="shared" si="0"/>
        <v>44328</v>
      </c>
      <c r="AT6" s="38">
        <f t="shared" si="0"/>
        <v>44329</v>
      </c>
      <c r="AU6" s="38">
        <f t="shared" si="0"/>
        <v>44330</v>
      </c>
      <c r="AV6" s="38">
        <f t="shared" si="0"/>
        <v>44331</v>
      </c>
      <c r="AW6" s="39">
        <f t="shared" si="0"/>
        <v>44332</v>
      </c>
      <c r="AX6" s="37">
        <f>AW6+1</f>
        <v>44333</v>
      </c>
      <c r="AY6" s="38">
        <f>AX6+1</f>
        <v>44334</v>
      </c>
      <c r="AZ6" s="38">
        <f t="shared" ref="AZ6:BD6" si="1">AY6+1</f>
        <v>44335</v>
      </c>
      <c r="BA6" s="38">
        <f t="shared" si="1"/>
        <v>44336</v>
      </c>
      <c r="BB6" s="38">
        <f t="shared" si="1"/>
        <v>44337</v>
      </c>
      <c r="BC6" s="38">
        <f t="shared" si="1"/>
        <v>44338</v>
      </c>
      <c r="BD6" s="39">
        <f t="shared" si="1"/>
        <v>44339</v>
      </c>
      <c r="BE6" s="37">
        <f>BD6+1</f>
        <v>44340</v>
      </c>
      <c r="BF6" s="38">
        <f>BE6+1</f>
        <v>44341</v>
      </c>
      <c r="BG6" s="38">
        <f t="shared" ref="BG6:BK6" si="2">BF6+1</f>
        <v>44342</v>
      </c>
      <c r="BH6" s="38">
        <f t="shared" si="2"/>
        <v>44343</v>
      </c>
      <c r="BI6" s="38">
        <f t="shared" si="2"/>
        <v>44344</v>
      </c>
      <c r="BJ6" s="38">
        <f t="shared" si="2"/>
        <v>44345</v>
      </c>
      <c r="BK6" s="39">
        <f t="shared" si="2"/>
        <v>44346</v>
      </c>
      <c r="BL6" s="37">
        <f>BK6+1</f>
        <v>44347</v>
      </c>
      <c r="BM6" s="38">
        <f>BL6+1</f>
        <v>44348</v>
      </c>
      <c r="BN6" s="38">
        <f t="shared" ref="BN6:BT6" si="3">BM6+1</f>
        <v>44349</v>
      </c>
      <c r="BO6" s="38">
        <f t="shared" si="3"/>
        <v>44350</v>
      </c>
      <c r="BP6" s="38">
        <f t="shared" si="3"/>
        <v>44351</v>
      </c>
      <c r="BQ6" s="38">
        <f t="shared" si="3"/>
        <v>44352</v>
      </c>
      <c r="BR6" s="39">
        <f t="shared" si="3"/>
        <v>44353</v>
      </c>
      <c r="BS6" s="37">
        <f t="shared" si="3"/>
        <v>44354</v>
      </c>
      <c r="BT6" s="38">
        <f t="shared" si="3"/>
        <v>44355</v>
      </c>
      <c r="BU6" s="38">
        <f t="shared" ref="BU6" si="4">BT6+1</f>
        <v>44356</v>
      </c>
      <c r="BV6" s="38">
        <f t="shared" ref="BV6" si="5">BU6+1</f>
        <v>44357</v>
      </c>
      <c r="BW6" s="38">
        <f t="shared" ref="BW6" si="6">BV6+1</f>
        <v>44358</v>
      </c>
      <c r="BX6" s="38">
        <f t="shared" ref="BX6" si="7">BW6+1</f>
        <v>44359</v>
      </c>
      <c r="BY6" s="39">
        <f t="shared" ref="BY6:CA6" si="8">BX6+1</f>
        <v>44360</v>
      </c>
      <c r="BZ6" s="37">
        <f t="shared" si="8"/>
        <v>44361</v>
      </c>
      <c r="CA6" s="38">
        <f t="shared" si="8"/>
        <v>44362</v>
      </c>
      <c r="CB6" s="38">
        <f t="shared" ref="CB6" si="9">CA6+1</f>
        <v>44363</v>
      </c>
      <c r="CC6" s="38">
        <f t="shared" ref="CC6" si="10">CB6+1</f>
        <v>44364</v>
      </c>
      <c r="CD6" s="38">
        <f t="shared" ref="CD6" si="11">CC6+1</f>
        <v>44365</v>
      </c>
      <c r="CE6" s="38">
        <f t="shared" ref="CE6" si="12">CD6+1</f>
        <v>44366</v>
      </c>
      <c r="CF6" s="39">
        <f t="shared" ref="CF6:CH6" si="13">CE6+1</f>
        <v>44367</v>
      </c>
      <c r="CG6" s="37">
        <f t="shared" si="13"/>
        <v>44368</v>
      </c>
      <c r="CH6" s="38">
        <f t="shared" si="13"/>
        <v>44369</v>
      </c>
      <c r="CI6" s="38">
        <f t="shared" ref="CI6" si="14">CH6+1</f>
        <v>44370</v>
      </c>
      <c r="CJ6" s="38">
        <f t="shared" ref="CJ6" si="15">CI6+1</f>
        <v>44371</v>
      </c>
      <c r="CK6" s="38">
        <f t="shared" ref="CK6" si="16">CJ6+1</f>
        <v>44372</v>
      </c>
      <c r="CL6" s="38">
        <f t="shared" ref="CL6" si="17">CK6+1</f>
        <v>44373</v>
      </c>
      <c r="CM6" s="39">
        <f t="shared" ref="CM6:CO6" si="18">CL6+1</f>
        <v>44374</v>
      </c>
      <c r="CN6" s="37">
        <f t="shared" si="18"/>
        <v>44375</v>
      </c>
      <c r="CO6" s="38">
        <f t="shared" si="18"/>
        <v>44376</v>
      </c>
      <c r="CP6" s="38">
        <f t="shared" ref="CP6" si="19">CO6+1</f>
        <v>44377</v>
      </c>
      <c r="CQ6" s="38">
        <f t="shared" ref="CQ6" si="20">CP6+1</f>
        <v>44378</v>
      </c>
      <c r="CR6" s="38">
        <f t="shared" ref="CR6" si="21">CQ6+1</f>
        <v>44379</v>
      </c>
      <c r="CS6" s="38">
        <f t="shared" ref="CS6" si="22">CR6+1</f>
        <v>44380</v>
      </c>
      <c r="CT6" s="39">
        <f t="shared" ref="CT6:CV6" si="23">CS6+1</f>
        <v>44381</v>
      </c>
      <c r="CU6" s="37">
        <f t="shared" si="23"/>
        <v>44382</v>
      </c>
      <c r="CV6" s="38">
        <f t="shared" si="23"/>
        <v>44383</v>
      </c>
      <c r="CW6" s="38">
        <f t="shared" ref="CW6" si="24">CV6+1</f>
        <v>44384</v>
      </c>
      <c r="CX6" s="38">
        <f t="shared" ref="CX6" si="25">CW6+1</f>
        <v>44385</v>
      </c>
      <c r="CY6" s="38">
        <f t="shared" ref="CY6" si="26">CX6+1</f>
        <v>44386</v>
      </c>
      <c r="CZ6" s="38">
        <f t="shared" ref="CZ6" si="27">CY6+1</f>
        <v>44387</v>
      </c>
      <c r="DA6" s="39">
        <f t="shared" ref="DA6" si="28">CZ6+1</f>
        <v>44388</v>
      </c>
      <c r="DB6" s="114"/>
      <c r="DC6" s="114"/>
      <c r="DD6" s="114"/>
      <c r="DE6" s="114"/>
      <c r="DF6" s="114"/>
      <c r="DG6" s="114"/>
      <c r="DH6" s="114"/>
    </row>
    <row r="7" spans="2:112" ht="24" x14ac:dyDescent="0.35">
      <c r="B7" s="7" t="s">
        <v>220</v>
      </c>
      <c r="C7" s="7" t="s">
        <v>221</v>
      </c>
      <c r="D7" s="8" t="s">
        <v>33</v>
      </c>
      <c r="E7" s="8" t="s">
        <v>34</v>
      </c>
      <c r="F7" s="8" t="s">
        <v>222</v>
      </c>
      <c r="G7" s="8" t="s">
        <v>35</v>
      </c>
      <c r="H7" s="9" t="s">
        <v>36</v>
      </c>
      <c r="I7" s="9" t="s">
        <v>37</v>
      </c>
      <c r="J7" s="9" t="s">
        <v>38</v>
      </c>
      <c r="K7" s="9" t="s">
        <v>37</v>
      </c>
      <c r="L7" s="9" t="s">
        <v>39</v>
      </c>
      <c r="M7" s="9" t="s">
        <v>40</v>
      </c>
      <c r="N7" s="9" t="s">
        <v>40</v>
      </c>
      <c r="O7" s="9" t="s">
        <v>36</v>
      </c>
      <c r="P7" s="9" t="s">
        <v>37</v>
      </c>
      <c r="Q7" s="9" t="s">
        <v>38</v>
      </c>
      <c r="R7" s="9" t="s">
        <v>37</v>
      </c>
      <c r="S7" s="9" t="s">
        <v>39</v>
      </c>
      <c r="T7" s="9" t="s">
        <v>40</v>
      </c>
      <c r="U7" s="9" t="s">
        <v>40</v>
      </c>
      <c r="V7" s="9" t="s">
        <v>36</v>
      </c>
      <c r="W7" s="9" t="s">
        <v>37</v>
      </c>
      <c r="X7" s="9" t="s">
        <v>38</v>
      </c>
      <c r="Y7" s="9" t="s">
        <v>37</v>
      </c>
      <c r="Z7" s="9" t="s">
        <v>39</v>
      </c>
      <c r="AA7" s="9" t="s">
        <v>40</v>
      </c>
      <c r="AB7" s="9" t="s">
        <v>40</v>
      </c>
      <c r="AC7" s="9" t="s">
        <v>36</v>
      </c>
      <c r="AD7" s="9" t="s">
        <v>37</v>
      </c>
      <c r="AE7" s="9" t="s">
        <v>38</v>
      </c>
      <c r="AF7" s="9" t="s">
        <v>37</v>
      </c>
      <c r="AG7" s="9" t="s">
        <v>39</v>
      </c>
      <c r="AH7" s="9" t="s">
        <v>40</v>
      </c>
      <c r="AI7" s="9" t="s">
        <v>40</v>
      </c>
      <c r="AJ7" s="9" t="s">
        <v>36</v>
      </c>
      <c r="AK7" s="9" t="s">
        <v>37</v>
      </c>
      <c r="AL7" s="9" t="s">
        <v>38</v>
      </c>
      <c r="AM7" s="9" t="s">
        <v>37</v>
      </c>
      <c r="AN7" s="9" t="s">
        <v>39</v>
      </c>
      <c r="AO7" s="9" t="s">
        <v>40</v>
      </c>
      <c r="AP7" s="9" t="s">
        <v>40</v>
      </c>
      <c r="AQ7" s="9" t="s">
        <v>36</v>
      </c>
      <c r="AR7" s="9" t="s">
        <v>37</v>
      </c>
      <c r="AS7" s="9" t="s">
        <v>38</v>
      </c>
      <c r="AT7" s="9" t="s">
        <v>37</v>
      </c>
      <c r="AU7" s="9" t="s">
        <v>39</v>
      </c>
      <c r="AV7" s="9" t="s">
        <v>40</v>
      </c>
      <c r="AW7" s="9" t="s">
        <v>40</v>
      </c>
      <c r="AX7" s="9" t="s">
        <v>36</v>
      </c>
      <c r="AY7" s="9" t="s">
        <v>37</v>
      </c>
      <c r="AZ7" s="9" t="s">
        <v>38</v>
      </c>
      <c r="BA7" s="9" t="s">
        <v>37</v>
      </c>
      <c r="BB7" s="9" t="s">
        <v>39</v>
      </c>
      <c r="BC7" s="9" t="s">
        <v>40</v>
      </c>
      <c r="BD7" s="9" t="s">
        <v>40</v>
      </c>
      <c r="BE7" s="9" t="s">
        <v>36</v>
      </c>
      <c r="BF7" s="9" t="s">
        <v>37</v>
      </c>
      <c r="BG7" s="9" t="s">
        <v>38</v>
      </c>
      <c r="BH7" s="9" t="s">
        <v>37</v>
      </c>
      <c r="BI7" s="9" t="s">
        <v>39</v>
      </c>
      <c r="BJ7" s="9" t="s">
        <v>40</v>
      </c>
      <c r="BK7" s="9" t="s">
        <v>40</v>
      </c>
      <c r="BL7" s="9" t="s">
        <v>36</v>
      </c>
      <c r="BM7" s="9" t="s">
        <v>37</v>
      </c>
      <c r="BN7" s="9" t="s">
        <v>38</v>
      </c>
      <c r="BO7" s="9" t="s">
        <v>37</v>
      </c>
      <c r="BP7" s="9" t="s">
        <v>39</v>
      </c>
      <c r="BQ7" s="9" t="s">
        <v>40</v>
      </c>
      <c r="BR7" s="9" t="s">
        <v>40</v>
      </c>
      <c r="BS7" s="9" t="s">
        <v>36</v>
      </c>
      <c r="BT7" s="9" t="s">
        <v>37</v>
      </c>
      <c r="BU7" s="9" t="s">
        <v>38</v>
      </c>
      <c r="BV7" s="9" t="s">
        <v>37</v>
      </c>
      <c r="BW7" s="9" t="s">
        <v>39</v>
      </c>
      <c r="BX7" s="9" t="s">
        <v>40</v>
      </c>
      <c r="BY7" s="9" t="s">
        <v>40</v>
      </c>
      <c r="BZ7" s="9" t="s">
        <v>36</v>
      </c>
      <c r="CA7" s="9" t="s">
        <v>37</v>
      </c>
      <c r="CB7" s="9" t="s">
        <v>38</v>
      </c>
      <c r="CC7" s="9" t="s">
        <v>37</v>
      </c>
      <c r="CD7" s="9" t="s">
        <v>39</v>
      </c>
      <c r="CE7" s="9" t="s">
        <v>40</v>
      </c>
      <c r="CF7" s="9" t="s">
        <v>40</v>
      </c>
      <c r="CG7" s="9" t="s">
        <v>36</v>
      </c>
      <c r="CH7" s="9" t="s">
        <v>37</v>
      </c>
      <c r="CI7" s="9" t="s">
        <v>38</v>
      </c>
      <c r="CJ7" s="9" t="s">
        <v>37</v>
      </c>
      <c r="CK7" s="9" t="s">
        <v>39</v>
      </c>
      <c r="CL7" s="9" t="s">
        <v>40</v>
      </c>
      <c r="CM7" s="9" t="s">
        <v>40</v>
      </c>
      <c r="CN7" s="9" t="s">
        <v>36</v>
      </c>
      <c r="CO7" s="9" t="s">
        <v>37</v>
      </c>
      <c r="CP7" s="9" t="s">
        <v>38</v>
      </c>
      <c r="CQ7" s="9" t="s">
        <v>37</v>
      </c>
      <c r="CR7" s="9" t="s">
        <v>39</v>
      </c>
      <c r="CS7" s="9" t="s">
        <v>40</v>
      </c>
      <c r="CT7" s="9" t="s">
        <v>40</v>
      </c>
      <c r="CU7" s="9" t="s">
        <v>36</v>
      </c>
      <c r="CV7" s="9" t="s">
        <v>37</v>
      </c>
      <c r="CW7" s="9" t="s">
        <v>38</v>
      </c>
      <c r="CX7" s="9" t="s">
        <v>37</v>
      </c>
      <c r="CY7" s="9" t="s">
        <v>39</v>
      </c>
      <c r="CZ7" s="9" t="s">
        <v>40</v>
      </c>
      <c r="DA7" s="9" t="s">
        <v>40</v>
      </c>
      <c r="DB7" s="115"/>
      <c r="DC7" s="115"/>
      <c r="DD7" s="115"/>
      <c r="DE7" s="115"/>
      <c r="DF7" s="115"/>
      <c r="DG7" s="115"/>
      <c r="DH7" s="115"/>
    </row>
    <row r="8" spans="2:112" ht="22.5" customHeight="1" x14ac:dyDescent="0.35">
      <c r="B8" s="165" t="str">
        <f>'Work packages - Model Architect'!$C$2</f>
        <v>summarize model architecture</v>
      </c>
      <c r="C8" s="185">
        <v>1</v>
      </c>
      <c r="D8" s="166">
        <v>44292</v>
      </c>
      <c r="E8" s="167">
        <v>44307</v>
      </c>
      <c r="F8">
        <f t="shared" ref="F8:F21" si="29">E8-D8</f>
        <v>15</v>
      </c>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2:112" ht="22.5" customHeight="1" x14ac:dyDescent="0.35">
      <c r="B9" s="165" t="str">
        <f>'Work packages - Model Architect'!C4</f>
        <v>dicuss IDE</v>
      </c>
      <c r="C9" s="185">
        <v>1</v>
      </c>
      <c r="D9" s="166">
        <v>44320</v>
      </c>
      <c r="E9" s="166">
        <v>44321</v>
      </c>
      <c r="F9">
        <f t="shared" si="29"/>
        <v>1</v>
      </c>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2:112" ht="22.5" customHeight="1" thickBot="1" x14ac:dyDescent="0.4">
      <c r="B10" s="165" t="str">
        <f>'Work packages - Model Architect'!$C$6</f>
        <v>discuss data storage with other teams</v>
      </c>
      <c r="C10" s="185">
        <v>1</v>
      </c>
      <c r="D10" s="166">
        <v>44320</v>
      </c>
      <c r="E10" s="167">
        <f>D10+1</f>
        <v>44321</v>
      </c>
      <c r="F10">
        <f t="shared" si="29"/>
        <v>1</v>
      </c>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2:112" ht="22.5" customHeight="1" thickBot="1" x14ac:dyDescent="0.4">
      <c r="B11" s="165" t="str">
        <f>'Work packages - Model Architect'!$C$5</f>
        <v>transfer repo (models and used functions)</v>
      </c>
      <c r="C11" s="185">
        <v>1</v>
      </c>
      <c r="D11" s="166">
        <v>44320</v>
      </c>
      <c r="E11" s="166">
        <v>44334</v>
      </c>
      <c r="F11">
        <f t="shared" si="29"/>
        <v>14</v>
      </c>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2:112" ht="15" customHeight="1" x14ac:dyDescent="0.35">
      <c r="B12" s="165" t="str">
        <f>'Work packages - Model Architect'!C7</f>
        <v>create sphinx html</v>
      </c>
      <c r="C12" s="185">
        <v>1</v>
      </c>
      <c r="D12" s="166">
        <v>44334</v>
      </c>
      <c r="E12" s="167">
        <v>44348</v>
      </c>
      <c r="F12">
        <f t="shared" si="29"/>
        <v>14</v>
      </c>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2:112" ht="22.5" customHeight="1" x14ac:dyDescent="0.35">
      <c r="B13" s="165" t="str">
        <f>'Work packages - Model Architect'!$C$3</f>
        <v xml:space="preserve">summarize and visualize workflow </v>
      </c>
      <c r="C13" s="185">
        <v>1</v>
      </c>
      <c r="D13" s="166">
        <v>44341</v>
      </c>
      <c r="E13" s="166">
        <v>44346</v>
      </c>
      <c r="F13">
        <f t="shared" si="29"/>
        <v>5</v>
      </c>
      <c r="G13" s="11" t="e">
        <f>IF(OR(ISBLANK(task_start),ISBLANK(task_end)),"",task_end-task_start+1)</f>
        <v>#NAME?</v>
      </c>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2"/>
    </row>
    <row r="14" spans="2:112" ht="15" customHeight="1" x14ac:dyDescent="0.35">
      <c r="B14" s="165" t="str">
        <f>'Work packages - Model Architect'!$C$8</f>
        <v>code &amp; architecture adaptation</v>
      </c>
      <c r="C14" s="187">
        <v>1</v>
      </c>
      <c r="D14" s="167">
        <v>44341</v>
      </c>
      <c r="E14" s="166">
        <v>44362</v>
      </c>
      <c r="F14">
        <f t="shared" si="29"/>
        <v>21</v>
      </c>
      <c r="G14" t="e">
        <f>IF(OR(ISBLANK(task_start),ISBLANK(task_end)),"",task_end-task_start+1)</f>
        <v>#NAME?</v>
      </c>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2:112" ht="22.5" customHeight="1" x14ac:dyDescent="0.35">
      <c r="B15" s="165" t="str">
        <f>'Work packages - Model Architect'!$C$9</f>
        <v>code documentation</v>
      </c>
      <c r="C15" s="185">
        <v>1</v>
      </c>
      <c r="D15" s="166">
        <v>44341</v>
      </c>
      <c r="E15" s="167">
        <v>44367</v>
      </c>
      <c r="F15">
        <f t="shared" si="29"/>
        <v>26</v>
      </c>
      <c r="G15" s="11" t="e">
        <f>IF(OR(ISBLANK(task_start),ISBLANK(task_end)),"",task_end-task_start+1)</f>
        <v>#NAME?</v>
      </c>
      <c r="H15" s="19"/>
      <c r="I15" s="19"/>
      <c r="J15" s="19"/>
      <c r="K15" s="19"/>
      <c r="L15" s="19"/>
      <c r="M15" s="19"/>
      <c r="N15" s="19"/>
      <c r="O15" s="19"/>
      <c r="P15" s="19"/>
      <c r="Q15" s="19"/>
      <c r="R15" s="19"/>
      <c r="S15" s="19"/>
      <c r="T15" s="20"/>
      <c r="U15" s="20"/>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2"/>
    </row>
    <row r="16" spans="2:112" ht="22.5" customHeight="1" x14ac:dyDescent="0.35">
      <c r="B16" s="165" t="str">
        <f>'Work packages - Model Architect'!$C$10</f>
        <v>quality metrics &amp; success criteria</v>
      </c>
      <c r="C16" s="185">
        <v>0</v>
      </c>
      <c r="D16" s="166">
        <v>44367</v>
      </c>
      <c r="E16" s="166">
        <v>44379</v>
      </c>
      <c r="F16">
        <f t="shared" si="29"/>
        <v>12</v>
      </c>
      <c r="G16" s="11" t="e">
        <f>IF(OR(ISBLANK(task_start),ISBLANK(task_end)),"",task_end-task_start+1)</f>
        <v>#NAME?</v>
      </c>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2"/>
    </row>
    <row r="17" spans="2:112" ht="22.5" customHeight="1" x14ac:dyDescent="0.35">
      <c r="B17" s="165" t="str">
        <f>'Work packages - Model Architect'!$C$11</f>
        <v>code-testing and bug fixes</v>
      </c>
      <c r="C17" s="185">
        <v>0</v>
      </c>
      <c r="D17" s="166">
        <v>44380</v>
      </c>
      <c r="E17" s="167">
        <v>44395</v>
      </c>
      <c r="F17">
        <f t="shared" si="29"/>
        <v>15</v>
      </c>
      <c r="G17" s="11"/>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2"/>
    </row>
    <row r="18" spans="2:112" ht="22.5" customHeight="1" x14ac:dyDescent="0.35">
      <c r="B18" s="165" t="s">
        <v>223</v>
      </c>
      <c r="C18" s="185">
        <v>0</v>
      </c>
      <c r="D18" s="166">
        <v>44395</v>
      </c>
      <c r="E18" s="167">
        <v>44395</v>
      </c>
      <c r="F18">
        <v>1</v>
      </c>
      <c r="G18" s="11"/>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2"/>
    </row>
    <row r="19" spans="2:112" ht="22.5" customHeight="1" x14ac:dyDescent="0.35">
      <c r="B19" s="165" t="str">
        <f>'Work packages - Model Architect'!$C$12</f>
        <v>train cnn (NL + MS)</v>
      </c>
      <c r="C19" s="185">
        <v>0</v>
      </c>
      <c r="D19" s="168">
        <v>44396</v>
      </c>
      <c r="E19" s="167">
        <f>D19+2</f>
        <v>44398</v>
      </c>
      <c r="F19">
        <f t="shared" si="29"/>
        <v>2</v>
      </c>
      <c r="G19" s="11"/>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2"/>
    </row>
    <row r="20" spans="2:112" ht="22.5" customHeight="1" x14ac:dyDescent="0.35">
      <c r="B20" s="165" t="str">
        <f>'Work packages - Model Architect'!$C$13</f>
        <v>Define and use weights and biases (NL + MS)</v>
      </c>
      <c r="C20" s="185">
        <v>0</v>
      </c>
      <c r="D20" s="168">
        <v>44396</v>
      </c>
      <c r="E20" s="167">
        <v>44398</v>
      </c>
      <c r="F20">
        <f t="shared" si="29"/>
        <v>2</v>
      </c>
      <c r="G20" s="147"/>
      <c r="H20" s="2"/>
      <c r="I20" s="2"/>
      <c r="J20" s="2"/>
      <c r="K20" s="2"/>
      <c r="L20" s="2"/>
      <c r="M20" s="2"/>
      <c r="N20" s="19"/>
      <c r="O20" s="2"/>
      <c r="P20" s="2"/>
      <c r="Q20" s="2"/>
      <c r="R20" s="2"/>
      <c r="S20" s="2"/>
      <c r="T20" s="2"/>
      <c r="U20" s="19"/>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row>
    <row r="21" spans="2:112" ht="22.5" customHeight="1" x14ac:dyDescent="0.35">
      <c r="B21" s="165" t="str">
        <f>'Work packages - Model Architect'!$C$14</f>
        <v>final code documentation</v>
      </c>
      <c r="C21" s="185">
        <v>0</v>
      </c>
      <c r="D21" s="168">
        <v>44397</v>
      </c>
      <c r="E21" s="167">
        <v>44403</v>
      </c>
      <c r="F21">
        <f t="shared" si="29"/>
        <v>6</v>
      </c>
      <c r="G21" s="11"/>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2"/>
    </row>
    <row r="22" spans="2:112" ht="22.5" customHeight="1" x14ac:dyDescent="0.35">
      <c r="B22" s="165" t="str">
        <f>'Work packages - Model Architect'!$C$15</f>
        <v>discuss deployment</v>
      </c>
      <c r="C22" s="185">
        <v>0</v>
      </c>
      <c r="D22" s="168" t="s">
        <v>43</v>
      </c>
      <c r="E22" s="167" t="s">
        <v>43</v>
      </c>
      <c r="F22" s="163" t="s">
        <v>43</v>
      </c>
      <c r="G22" s="11"/>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2"/>
    </row>
    <row r="23" spans="2:112" ht="22.5" customHeight="1" thickBot="1" x14ac:dyDescent="0.4">
      <c r="B23" s="165" t="str">
        <f>'Work packages - Model Architect'!$C$16</f>
        <v>keep_fracture Ansatz</v>
      </c>
      <c r="C23" s="185">
        <v>0</v>
      </c>
      <c r="D23" s="168" t="s">
        <v>43</v>
      </c>
      <c r="E23" s="167" t="s">
        <v>43</v>
      </c>
      <c r="F23" s="164" t="s">
        <v>43</v>
      </c>
      <c r="N23" s="19"/>
      <c r="U23" s="19"/>
    </row>
    <row r="24" spans="2:112" ht="22.5" customHeight="1" thickBot="1" x14ac:dyDescent="0.4">
      <c r="B24" s="16" t="s">
        <v>88</v>
      </c>
      <c r="C24" s="16"/>
      <c r="D24" s="34"/>
      <c r="E24" s="35"/>
      <c r="F24" s="18"/>
      <c r="G24" s="18" t="e">
        <f>IF(OR(ISBLANK(task_start),ISBLANK(task_end)),"",task_end-task_start+1)</f>
        <v>#NAME?</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row>
    <row r="25" spans="2:112" x14ac:dyDescent="0.35">
      <c r="DB25" s="2"/>
      <c r="DC25" s="2"/>
      <c r="DD25" s="2"/>
      <c r="DE25" s="2"/>
      <c r="DF25" s="2"/>
      <c r="DG25" s="2"/>
      <c r="DH25" s="2"/>
    </row>
    <row r="35" spans="2:3" x14ac:dyDescent="0.35">
      <c r="B35" s="104"/>
      <c r="C35" s="104"/>
    </row>
  </sheetData>
  <autoFilter ref="C7:C23" xr:uid="{88D6DE20-DB0E-4457-A2AE-EBFCECF8648A}"/>
  <sortState xmlns:xlrd2="http://schemas.microsoft.com/office/spreadsheetml/2017/richdata2" ref="B8:E23">
    <sortCondition ref="D8:D23"/>
  </sortState>
  <mergeCells count="17">
    <mergeCell ref="DB5:DH5"/>
    <mergeCell ref="AJ5:AP5"/>
    <mergeCell ref="AQ5:AW5"/>
    <mergeCell ref="AX5:BD5"/>
    <mergeCell ref="BE5:BK5"/>
    <mergeCell ref="BL5:BR5"/>
    <mergeCell ref="BS5:BY5"/>
    <mergeCell ref="BZ5:CF5"/>
    <mergeCell ref="CG5:CM5"/>
    <mergeCell ref="CN5:CT5"/>
    <mergeCell ref="CU5:DA5"/>
    <mergeCell ref="AC5:AI5"/>
    <mergeCell ref="B6:F6"/>
    <mergeCell ref="D4:E4"/>
    <mergeCell ref="H5:N5"/>
    <mergeCell ref="O5:U5"/>
    <mergeCell ref="V5:AB5"/>
  </mergeCells>
  <conditionalFormatting sqref="H22:T22 DB25:DH25 H24:DA24 N23 H11:M11 O11:BR11 H8:BR10 H6:DH7 O20:T21 V20:BR22 U20:U23 O13:BR19 H13:M21 N11:N21">
    <cfRule type="expression" dxfId="52" priority="21">
      <formula>AND(TODAY()&gt;=H$5,TODAY()&lt;I$5)</formula>
    </cfRule>
  </conditionalFormatting>
  <conditionalFormatting sqref="H8:BR10 H22:T22 DB25:DH25 H24:DA24 N23 H11:M11 O11:BR11 O20:T21 V20:BR22 U20:U23 O13:BR19 H13:M21 N11:N21">
    <cfRule type="expression" dxfId="51" priority="19">
      <formula>AND(task_start&lt;=H$5,ROUNDDOWN((task_end-task_start+1)*task_progress,0)+task_start-1&gt;=H$5)</formula>
    </cfRule>
  </conditionalFormatting>
  <conditionalFormatting sqref="H12:M12 O12:BR12">
    <cfRule type="expression" dxfId="50" priority="16">
      <formula>AND(TODAY()&gt;=H$5,TODAY()&lt;I$5)</formula>
    </cfRule>
  </conditionalFormatting>
  <conditionalFormatting sqref="H12:M12 O12:BR12">
    <cfRule type="expression" dxfId="49" priority="14">
      <formula>AND(task_start&lt;=H$5,ROUNDDOWN((task_end-task_start+1)*task_progress,0)+task_start-1&gt;=H$5)</formula>
    </cfRule>
    <cfRule type="expression" dxfId="48" priority="15" stopIfTrue="1">
      <formula>AND(task_end&gt;=H$5,task_start&lt;I$5)</formula>
    </cfRule>
  </conditionalFormatting>
  <conditionalFormatting sqref="H14:BR15">
    <cfRule type="expression" dxfId="47" priority="12">
      <formula>AND(TODAY()&gt;=H$5,TODAY()&lt;I$5)</formula>
    </cfRule>
  </conditionalFormatting>
  <conditionalFormatting sqref="H8:DA23">
    <cfRule type="expression" dxfId="46" priority="11" stopIfTrue="1">
      <formula>AND(task_end&gt;=H$5,task_start&lt;I$5)</formula>
    </cfRule>
  </conditionalFormatting>
  <conditionalFormatting sqref="C8:C23">
    <cfRule type="dataBar" priority="147">
      <dataBar>
        <cfvo type="min"/>
        <cfvo type="max"/>
        <color rgb="FF63C384"/>
      </dataBar>
      <extLst>
        <ext xmlns:x14="http://schemas.microsoft.com/office/spreadsheetml/2009/9/main" uri="{B025F937-C7B1-47D3-B67F-A62EFF666E3E}">
          <x14:id>{7527F54B-45FF-4F44-9FDA-8CFA77360E91}</x14:id>
        </ext>
      </extLst>
    </cfRule>
  </conditionalFormatting>
  <dataValidations count="1">
    <dataValidation type="whole" operator="greaterThanOrEqual" allowBlank="1" showInputMessage="1" promptTitle="Woche anzeigen" prompt="Das Ändern dieser Zahl bewirkt ein Scrollen in der Gantt-Diagrammansicht." sqref="D5" xr:uid="{05C4BAF7-A809-44C1-B47E-4EB567225517}">
      <formula1>1</formula1>
    </dataValidation>
  </dataValidations>
  <hyperlinks>
    <hyperlink ref="D3" r:id="rId1" xr:uid="{CAE385F2-13AD-456F-A40A-C729AC28D66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527F54B-45FF-4F44-9FDA-8CFA77360E91}">
            <x14:dataBar minLength="0" maxLength="100" gradient="0" negativeBarColorSameAsPositive="1" axisPosition="none">
              <x14:cfvo type="autoMin"/>
              <x14:cfvo type="autoMax"/>
            </x14:dataBar>
          </x14:cfRule>
          <xm:sqref>C8:C23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6CD69-A7E6-44C8-98A5-663BCF2B65B7}">
  <sheetPr>
    <tabColor theme="6" tint="0.79998168889431442"/>
  </sheetPr>
  <dimension ref="A1:BR47"/>
  <sheetViews>
    <sheetView topLeftCell="A21" zoomScale="70" zoomScaleNormal="70" workbookViewId="0">
      <selection activeCell="D40" sqref="D40"/>
    </sheetView>
  </sheetViews>
  <sheetFormatPr baseColWidth="10" defaultColWidth="9.1796875" defaultRowHeight="14.5" x14ac:dyDescent="0.35"/>
  <cols>
    <col min="2" max="2" width="64.453125" customWidth="1"/>
    <col min="3" max="3" width="13.453125" bestFit="1" customWidth="1"/>
    <col min="4" max="4" width="14.453125" bestFit="1" customWidth="1"/>
    <col min="5" max="5" width="11.54296875" bestFit="1" customWidth="1"/>
    <col min="7" max="7" width="8.54296875" bestFit="1" customWidth="1"/>
  </cols>
  <sheetData>
    <row r="1" spans="1:70" ht="43.5" customHeight="1" x14ac:dyDescent="0.65">
      <c r="A1" s="24" t="s">
        <v>0</v>
      </c>
      <c r="B1" s="26" t="s">
        <v>1</v>
      </c>
      <c r="C1" s="1"/>
      <c r="D1" s="3"/>
      <c r="E1" s="22"/>
      <c r="G1" s="1"/>
      <c r="H1" s="10"/>
    </row>
    <row r="2" spans="1:70" ht="18.5" x14ac:dyDescent="0.45">
      <c r="A2" s="23" t="s">
        <v>60</v>
      </c>
      <c r="B2" s="27"/>
      <c r="D2" s="4"/>
      <c r="H2" s="103"/>
    </row>
    <row r="3" spans="1:70" ht="18.5" x14ac:dyDescent="0.35">
      <c r="A3" s="23" t="s">
        <v>4</v>
      </c>
      <c r="B3" s="28"/>
      <c r="C3" s="62" t="s">
        <v>6</v>
      </c>
      <c r="D3" s="216">
        <v>44292</v>
      </c>
      <c r="E3" s="216"/>
    </row>
    <row r="4" spans="1:70" ht="20.25" customHeight="1" x14ac:dyDescent="0.35">
      <c r="A4" s="24" t="s">
        <v>12</v>
      </c>
      <c r="C4" s="62"/>
      <c r="D4" s="6">
        <v>1</v>
      </c>
      <c r="H4" s="210" t="s">
        <v>62</v>
      </c>
      <c r="I4" s="211"/>
      <c r="J4" s="211"/>
      <c r="K4" s="211"/>
      <c r="L4" s="211"/>
      <c r="M4" s="211"/>
      <c r="N4" s="212"/>
      <c r="O4" s="210" t="s">
        <v>63</v>
      </c>
      <c r="P4" s="211"/>
      <c r="Q4" s="211"/>
      <c r="R4" s="211"/>
      <c r="S4" s="211"/>
      <c r="T4" s="211"/>
      <c r="U4" s="212"/>
      <c r="V4" s="210" t="s">
        <v>64</v>
      </c>
      <c r="W4" s="211"/>
      <c r="X4" s="211"/>
      <c r="Y4" s="211"/>
      <c r="Z4" s="211"/>
      <c r="AA4" s="211"/>
      <c r="AB4" s="212"/>
      <c r="AC4" s="210" t="s">
        <v>65</v>
      </c>
      <c r="AD4" s="211"/>
      <c r="AE4" s="211"/>
      <c r="AF4" s="211"/>
      <c r="AG4" s="211"/>
      <c r="AH4" s="211"/>
      <c r="AI4" s="212"/>
      <c r="AJ4" s="210" t="s">
        <v>66</v>
      </c>
      <c r="AK4" s="211"/>
      <c r="AL4" s="211"/>
      <c r="AM4" s="211"/>
      <c r="AN4" s="211"/>
      <c r="AO4" s="211"/>
      <c r="AP4" s="212"/>
      <c r="AQ4" s="210" t="s">
        <v>67</v>
      </c>
      <c r="AR4" s="211"/>
      <c r="AS4" s="211"/>
      <c r="AT4" s="211"/>
      <c r="AU4" s="211"/>
      <c r="AV4" s="211"/>
      <c r="AW4" s="212"/>
      <c r="AX4" s="210" t="s">
        <v>68</v>
      </c>
      <c r="AY4" s="211"/>
      <c r="AZ4" s="211"/>
      <c r="BA4" s="211"/>
      <c r="BB4" s="211"/>
      <c r="BC4" s="211"/>
      <c r="BD4" s="212"/>
      <c r="BE4" s="210" t="s">
        <v>69</v>
      </c>
      <c r="BF4" s="211"/>
      <c r="BG4" s="211"/>
      <c r="BH4" s="211"/>
      <c r="BI4" s="211"/>
      <c r="BJ4" s="211"/>
      <c r="BK4" s="212"/>
      <c r="BL4" s="210" t="s">
        <v>70</v>
      </c>
      <c r="BM4" s="211"/>
      <c r="BN4" s="211"/>
      <c r="BO4" s="211"/>
      <c r="BP4" s="211"/>
      <c r="BQ4" s="211"/>
      <c r="BR4" s="212"/>
    </row>
    <row r="5" spans="1:70" ht="20.25" customHeight="1" x14ac:dyDescent="0.35">
      <c r="A5" s="24" t="s">
        <v>29</v>
      </c>
      <c r="B5" s="192"/>
      <c r="C5" s="192"/>
      <c r="D5" s="192"/>
      <c r="E5" s="192"/>
      <c r="F5" s="192"/>
      <c r="H5" s="37">
        <f>Projektanfang-WEEKDAY(Projektanfang,1)+2+7*(Woche_anzeigen-1)</f>
        <v>44291</v>
      </c>
      <c r="I5" s="38">
        <f t="shared" ref="I5:AN5" si="0">H5+1</f>
        <v>44292</v>
      </c>
      <c r="J5" s="38">
        <f t="shared" si="0"/>
        <v>44293</v>
      </c>
      <c r="K5" s="38">
        <f t="shared" si="0"/>
        <v>44294</v>
      </c>
      <c r="L5" s="38">
        <f t="shared" si="0"/>
        <v>44295</v>
      </c>
      <c r="M5" s="38">
        <f t="shared" si="0"/>
        <v>44296</v>
      </c>
      <c r="N5" s="39">
        <f t="shared" si="0"/>
        <v>44297</v>
      </c>
      <c r="O5" s="37">
        <f t="shared" si="0"/>
        <v>44298</v>
      </c>
      <c r="P5" s="38">
        <f t="shared" si="0"/>
        <v>44299</v>
      </c>
      <c r="Q5" s="38">
        <f t="shared" si="0"/>
        <v>44300</v>
      </c>
      <c r="R5" s="38">
        <f t="shared" si="0"/>
        <v>44301</v>
      </c>
      <c r="S5" s="38">
        <f t="shared" si="0"/>
        <v>44302</v>
      </c>
      <c r="T5" s="38">
        <f t="shared" si="0"/>
        <v>44303</v>
      </c>
      <c r="U5" s="39">
        <f t="shared" si="0"/>
        <v>44304</v>
      </c>
      <c r="V5" s="37">
        <f t="shared" si="0"/>
        <v>44305</v>
      </c>
      <c r="W5" s="38">
        <f t="shared" si="0"/>
        <v>44306</v>
      </c>
      <c r="X5" s="38">
        <f t="shared" si="0"/>
        <v>44307</v>
      </c>
      <c r="Y5" s="38">
        <f t="shared" si="0"/>
        <v>44308</v>
      </c>
      <c r="Z5" s="38">
        <f t="shared" si="0"/>
        <v>44309</v>
      </c>
      <c r="AA5" s="38">
        <f t="shared" si="0"/>
        <v>44310</v>
      </c>
      <c r="AB5" s="39">
        <f t="shared" si="0"/>
        <v>44311</v>
      </c>
      <c r="AC5" s="37">
        <f t="shared" si="0"/>
        <v>44312</v>
      </c>
      <c r="AD5" s="38">
        <f t="shared" si="0"/>
        <v>44313</v>
      </c>
      <c r="AE5" s="38">
        <f t="shared" si="0"/>
        <v>44314</v>
      </c>
      <c r="AF5" s="38">
        <f t="shared" si="0"/>
        <v>44315</v>
      </c>
      <c r="AG5" s="38">
        <f t="shared" si="0"/>
        <v>44316</v>
      </c>
      <c r="AH5" s="38">
        <f t="shared" si="0"/>
        <v>44317</v>
      </c>
      <c r="AI5" s="39">
        <f t="shared" si="0"/>
        <v>44318</v>
      </c>
      <c r="AJ5" s="37">
        <f t="shared" si="0"/>
        <v>44319</v>
      </c>
      <c r="AK5" s="38">
        <f t="shared" si="0"/>
        <v>44320</v>
      </c>
      <c r="AL5" s="38">
        <f t="shared" si="0"/>
        <v>44321</v>
      </c>
      <c r="AM5" s="38">
        <f t="shared" si="0"/>
        <v>44322</v>
      </c>
      <c r="AN5" s="38">
        <f t="shared" si="0"/>
        <v>44323</v>
      </c>
      <c r="AO5" s="38">
        <f t="shared" ref="AO5:BR5" si="1">AN5+1</f>
        <v>44324</v>
      </c>
      <c r="AP5" s="39">
        <f t="shared" si="1"/>
        <v>44325</v>
      </c>
      <c r="AQ5" s="37">
        <f t="shared" si="1"/>
        <v>44326</v>
      </c>
      <c r="AR5" s="38">
        <f t="shared" si="1"/>
        <v>44327</v>
      </c>
      <c r="AS5" s="38">
        <f t="shared" si="1"/>
        <v>44328</v>
      </c>
      <c r="AT5" s="38">
        <f t="shared" si="1"/>
        <v>44329</v>
      </c>
      <c r="AU5" s="38">
        <f t="shared" si="1"/>
        <v>44330</v>
      </c>
      <c r="AV5" s="38">
        <f t="shared" si="1"/>
        <v>44331</v>
      </c>
      <c r="AW5" s="39">
        <f t="shared" si="1"/>
        <v>44332</v>
      </c>
      <c r="AX5" s="37">
        <f t="shared" si="1"/>
        <v>44333</v>
      </c>
      <c r="AY5" s="38">
        <f t="shared" si="1"/>
        <v>44334</v>
      </c>
      <c r="AZ5" s="38">
        <f t="shared" si="1"/>
        <v>44335</v>
      </c>
      <c r="BA5" s="38">
        <f t="shared" si="1"/>
        <v>44336</v>
      </c>
      <c r="BB5" s="38">
        <f t="shared" si="1"/>
        <v>44337</v>
      </c>
      <c r="BC5" s="38">
        <f t="shared" si="1"/>
        <v>44338</v>
      </c>
      <c r="BD5" s="39">
        <f t="shared" si="1"/>
        <v>44339</v>
      </c>
      <c r="BE5" s="37">
        <f t="shared" si="1"/>
        <v>44340</v>
      </c>
      <c r="BF5" s="38">
        <f t="shared" si="1"/>
        <v>44341</v>
      </c>
      <c r="BG5" s="38">
        <f t="shared" si="1"/>
        <v>44342</v>
      </c>
      <c r="BH5" s="38">
        <f t="shared" si="1"/>
        <v>44343</v>
      </c>
      <c r="BI5" s="38">
        <f t="shared" si="1"/>
        <v>44344</v>
      </c>
      <c r="BJ5" s="38">
        <f t="shared" si="1"/>
        <v>44345</v>
      </c>
      <c r="BK5" s="39">
        <f t="shared" si="1"/>
        <v>44346</v>
      </c>
      <c r="BL5" s="37">
        <f t="shared" si="1"/>
        <v>44347</v>
      </c>
      <c r="BM5" s="38">
        <f t="shared" si="1"/>
        <v>44348</v>
      </c>
      <c r="BN5" s="38">
        <f t="shared" si="1"/>
        <v>44349</v>
      </c>
      <c r="BO5" s="38">
        <f t="shared" si="1"/>
        <v>44350</v>
      </c>
      <c r="BP5" s="38">
        <f t="shared" si="1"/>
        <v>44351</v>
      </c>
      <c r="BQ5" s="38">
        <f t="shared" si="1"/>
        <v>44352</v>
      </c>
      <c r="BR5" s="39">
        <f t="shared" si="1"/>
        <v>44353</v>
      </c>
    </row>
    <row r="6" spans="1:70" ht="20.25" customHeight="1" x14ac:dyDescent="0.35">
      <c r="A6" s="24" t="s">
        <v>30</v>
      </c>
      <c r="B6" s="7" t="s">
        <v>90</v>
      </c>
      <c r="C6" s="8" t="s">
        <v>221</v>
      </c>
      <c r="D6" s="8" t="s">
        <v>33</v>
      </c>
      <c r="E6" s="8" t="s">
        <v>34</v>
      </c>
      <c r="F6" s="8"/>
      <c r="G6" s="8" t="s">
        <v>222</v>
      </c>
      <c r="H6" s="9" t="str">
        <f t="shared" ref="H6:AM6" si="2">LEFT(TEXT(H5,"TTT"),1)</f>
        <v>T</v>
      </c>
      <c r="I6" s="9" t="str">
        <f t="shared" si="2"/>
        <v>T</v>
      </c>
      <c r="J6" s="9" t="str">
        <f t="shared" si="2"/>
        <v>T</v>
      </c>
      <c r="K6" s="9" t="str">
        <f t="shared" si="2"/>
        <v>T</v>
      </c>
      <c r="L6" s="9" t="str">
        <f t="shared" si="2"/>
        <v>T</v>
      </c>
      <c r="M6" s="9" t="str">
        <f t="shared" si="2"/>
        <v>T</v>
      </c>
      <c r="N6" s="9" t="str">
        <f t="shared" si="2"/>
        <v>T</v>
      </c>
      <c r="O6" s="9" t="str">
        <f t="shared" si="2"/>
        <v>T</v>
      </c>
      <c r="P6" s="9" t="str">
        <f t="shared" si="2"/>
        <v>T</v>
      </c>
      <c r="Q6" s="9" t="str">
        <f t="shared" si="2"/>
        <v>T</v>
      </c>
      <c r="R6" s="9" t="str">
        <f t="shared" si="2"/>
        <v>T</v>
      </c>
      <c r="S6" s="9" t="str">
        <f t="shared" si="2"/>
        <v>T</v>
      </c>
      <c r="T6" s="9" t="str">
        <f t="shared" si="2"/>
        <v>T</v>
      </c>
      <c r="U6" s="9" t="str">
        <f t="shared" si="2"/>
        <v>T</v>
      </c>
      <c r="V6" s="9" t="str">
        <f t="shared" si="2"/>
        <v>T</v>
      </c>
      <c r="W6" s="9" t="str">
        <f t="shared" si="2"/>
        <v>T</v>
      </c>
      <c r="X6" s="9" t="str">
        <f t="shared" si="2"/>
        <v>T</v>
      </c>
      <c r="Y6" s="9" t="str">
        <f t="shared" si="2"/>
        <v>T</v>
      </c>
      <c r="Z6" s="9" t="str">
        <f t="shared" si="2"/>
        <v>T</v>
      </c>
      <c r="AA6" s="9" t="str">
        <f t="shared" si="2"/>
        <v>T</v>
      </c>
      <c r="AB6" s="9" t="str">
        <f t="shared" si="2"/>
        <v>T</v>
      </c>
      <c r="AC6" s="9" t="str">
        <f t="shared" si="2"/>
        <v>T</v>
      </c>
      <c r="AD6" s="9" t="str">
        <f t="shared" si="2"/>
        <v>T</v>
      </c>
      <c r="AE6" s="9" t="str">
        <f t="shared" si="2"/>
        <v>T</v>
      </c>
      <c r="AF6" s="9" t="str">
        <f t="shared" si="2"/>
        <v>T</v>
      </c>
      <c r="AG6" s="9" t="str">
        <f t="shared" si="2"/>
        <v>T</v>
      </c>
      <c r="AH6" s="9" t="str">
        <f t="shared" si="2"/>
        <v>T</v>
      </c>
      <c r="AI6" s="9" t="str">
        <f t="shared" si="2"/>
        <v>T</v>
      </c>
      <c r="AJ6" s="9" t="str">
        <f t="shared" si="2"/>
        <v>T</v>
      </c>
      <c r="AK6" s="9" t="str">
        <f t="shared" si="2"/>
        <v>T</v>
      </c>
      <c r="AL6" s="9" t="str">
        <f t="shared" si="2"/>
        <v>T</v>
      </c>
      <c r="AM6" s="9" t="str">
        <f t="shared" si="2"/>
        <v>T</v>
      </c>
      <c r="AN6" s="9" t="str">
        <f t="shared" ref="AN6:BR6" si="3">LEFT(TEXT(AN5,"TTT"),1)</f>
        <v>T</v>
      </c>
      <c r="AO6" s="9" t="str">
        <f t="shared" si="3"/>
        <v>T</v>
      </c>
      <c r="AP6" s="9" t="str">
        <f t="shared" si="3"/>
        <v>T</v>
      </c>
      <c r="AQ6" s="9" t="str">
        <f t="shared" si="3"/>
        <v>T</v>
      </c>
      <c r="AR6" s="9" t="str">
        <f t="shared" si="3"/>
        <v>T</v>
      </c>
      <c r="AS6" s="9" t="str">
        <f t="shared" si="3"/>
        <v>T</v>
      </c>
      <c r="AT6" s="9" t="str">
        <f t="shared" si="3"/>
        <v>T</v>
      </c>
      <c r="AU6" s="9" t="str">
        <f t="shared" si="3"/>
        <v>T</v>
      </c>
      <c r="AV6" s="9" t="str">
        <f t="shared" si="3"/>
        <v>T</v>
      </c>
      <c r="AW6" s="9" t="str">
        <f t="shared" si="3"/>
        <v>T</v>
      </c>
      <c r="AX6" s="9" t="str">
        <f t="shared" si="3"/>
        <v>T</v>
      </c>
      <c r="AY6" s="9" t="str">
        <f t="shared" si="3"/>
        <v>T</v>
      </c>
      <c r="AZ6" s="9" t="str">
        <f t="shared" si="3"/>
        <v>T</v>
      </c>
      <c r="BA6" s="9" t="str">
        <f t="shared" si="3"/>
        <v>T</v>
      </c>
      <c r="BB6" s="9" t="str">
        <f t="shared" si="3"/>
        <v>T</v>
      </c>
      <c r="BC6" s="9" t="str">
        <f t="shared" si="3"/>
        <v>T</v>
      </c>
      <c r="BD6" s="9" t="str">
        <f t="shared" si="3"/>
        <v>T</v>
      </c>
      <c r="BE6" s="9" t="str">
        <f t="shared" si="3"/>
        <v>T</v>
      </c>
      <c r="BF6" s="9" t="str">
        <f t="shared" si="3"/>
        <v>T</v>
      </c>
      <c r="BG6" s="9" t="str">
        <f t="shared" si="3"/>
        <v>T</v>
      </c>
      <c r="BH6" s="9" t="str">
        <f t="shared" si="3"/>
        <v>T</v>
      </c>
      <c r="BI6" s="9" t="str">
        <f t="shared" si="3"/>
        <v>T</v>
      </c>
      <c r="BJ6" s="9" t="str">
        <f t="shared" si="3"/>
        <v>T</v>
      </c>
      <c r="BK6" s="9" t="str">
        <f t="shared" si="3"/>
        <v>T</v>
      </c>
      <c r="BL6" s="9" t="str">
        <f t="shared" si="3"/>
        <v>T</v>
      </c>
      <c r="BM6" s="9" t="str">
        <f t="shared" si="3"/>
        <v>T</v>
      </c>
      <c r="BN6" s="9" t="str">
        <f t="shared" si="3"/>
        <v>T</v>
      </c>
      <c r="BO6" s="9" t="str">
        <f t="shared" si="3"/>
        <v>T</v>
      </c>
      <c r="BP6" s="9" t="str">
        <f t="shared" si="3"/>
        <v>T</v>
      </c>
      <c r="BQ6" s="9" t="str">
        <f t="shared" si="3"/>
        <v>T</v>
      </c>
      <c r="BR6" s="9" t="str">
        <f t="shared" si="3"/>
        <v>T</v>
      </c>
    </row>
    <row r="7" spans="1:70" ht="20.25" customHeight="1" x14ac:dyDescent="0.35">
      <c r="A7" s="23" t="s">
        <v>74</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row>
    <row r="8" spans="1:70" ht="20.25" customHeight="1" x14ac:dyDescent="0.35">
      <c r="A8" s="23"/>
      <c r="B8" s="178" t="s">
        <v>3</v>
      </c>
      <c r="C8" s="68" t="s">
        <v>224</v>
      </c>
      <c r="D8" s="86" t="s">
        <v>225</v>
      </c>
      <c r="E8" s="87" t="s">
        <v>226</v>
      </c>
      <c r="F8" s="71"/>
      <c r="H8" s="19"/>
      <c r="I8" s="19"/>
      <c r="J8" s="19"/>
      <c r="K8" s="19"/>
      <c r="L8" s="19"/>
      <c r="M8" s="19"/>
      <c r="N8" s="19"/>
      <c r="O8" s="19"/>
      <c r="P8" s="66"/>
      <c r="Q8" s="66"/>
      <c r="R8" s="66"/>
      <c r="S8" s="66"/>
      <c r="T8" s="66"/>
      <c r="U8" s="66"/>
      <c r="V8" s="66"/>
      <c r="W8" s="66"/>
      <c r="X8" s="66"/>
      <c r="Y8" s="66"/>
      <c r="Z8" s="66"/>
      <c r="AA8" s="66"/>
      <c r="AB8" s="66"/>
      <c r="AC8" s="66"/>
      <c r="AD8" s="66"/>
      <c r="AE8" s="66"/>
      <c r="AF8" s="66"/>
      <c r="AG8" s="66"/>
      <c r="AH8" s="66"/>
      <c r="AI8" s="66"/>
      <c r="AJ8" s="66"/>
      <c r="AK8" s="66"/>
      <c r="AL8" s="66"/>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ht="20.25" customHeight="1" x14ac:dyDescent="0.35">
      <c r="A9" s="23"/>
      <c r="B9" s="179" t="s">
        <v>227</v>
      </c>
      <c r="C9" s="68" t="s">
        <v>224</v>
      </c>
      <c r="D9" s="73" t="s">
        <v>228</v>
      </c>
      <c r="E9" s="73" t="s">
        <v>229</v>
      </c>
      <c r="G9" s="11"/>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ht="20.25" customHeight="1" x14ac:dyDescent="0.35">
      <c r="A10" s="23"/>
      <c r="B10" s="190" t="s">
        <v>52</v>
      </c>
      <c r="C10" s="68" t="s">
        <v>224</v>
      </c>
      <c r="D10" s="88" t="s">
        <v>230</v>
      </c>
      <c r="E10" s="88" t="s">
        <v>231</v>
      </c>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ht="20.25" customHeight="1" x14ac:dyDescent="0.35">
      <c r="A11" s="24" t="s">
        <v>78</v>
      </c>
      <c r="B11" s="180" t="s">
        <v>232</v>
      </c>
      <c r="C11" s="68" t="s">
        <v>224</v>
      </c>
      <c r="D11" s="89" t="s">
        <v>230</v>
      </c>
      <c r="E11" s="90" t="s">
        <v>233</v>
      </c>
      <c r="F11" s="11"/>
      <c r="G11" s="11"/>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ht="20.25" customHeight="1" x14ac:dyDescent="0.35">
      <c r="A12" s="24"/>
      <c r="B12" s="181" t="s">
        <v>234</v>
      </c>
      <c r="C12" s="68" t="s">
        <v>224</v>
      </c>
      <c r="D12" s="64" t="s">
        <v>230</v>
      </c>
      <c r="E12" s="65" t="s">
        <v>233</v>
      </c>
      <c r="F12" s="11"/>
      <c r="G12" s="11"/>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ht="20.25" customHeight="1" x14ac:dyDescent="0.35">
      <c r="A13" s="24"/>
      <c r="B13" s="181" t="s">
        <v>235</v>
      </c>
      <c r="C13" s="68" t="s">
        <v>224</v>
      </c>
      <c r="D13" s="97" t="s">
        <v>230</v>
      </c>
      <c r="E13" s="97" t="s">
        <v>233</v>
      </c>
      <c r="F13" s="11"/>
      <c r="G13" s="11"/>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0.25" customHeight="1" x14ac:dyDescent="0.35">
      <c r="A14" s="23"/>
      <c r="B14" s="180" t="s">
        <v>236</v>
      </c>
      <c r="C14" s="68" t="s">
        <v>224</v>
      </c>
      <c r="D14" s="88" t="s">
        <v>237</v>
      </c>
      <c r="E14" s="88" t="s">
        <v>238</v>
      </c>
      <c r="F14" s="11"/>
      <c r="G14" s="11"/>
      <c r="H14" s="19"/>
      <c r="I14" s="19"/>
      <c r="J14" s="19"/>
      <c r="K14" s="19"/>
      <c r="L14" s="19"/>
      <c r="M14" s="19"/>
      <c r="N14" s="19"/>
      <c r="O14" s="19"/>
      <c r="P14" s="19"/>
      <c r="Q14" s="19"/>
      <c r="R14" s="19"/>
      <c r="S14" s="19"/>
      <c r="T14" s="20"/>
      <c r="U14" s="20"/>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ht="20.25" customHeight="1" x14ac:dyDescent="0.35">
      <c r="A15" s="23" t="s">
        <v>41</v>
      </c>
      <c r="B15" s="182" t="s">
        <v>239</v>
      </c>
      <c r="C15" s="68" t="s">
        <v>224</v>
      </c>
      <c r="D15" s="73" t="s">
        <v>237</v>
      </c>
      <c r="E15" s="65" t="s">
        <v>238</v>
      </c>
      <c r="F15" s="11"/>
      <c r="G15" s="11"/>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6" x14ac:dyDescent="0.35">
      <c r="A16" s="23"/>
      <c r="B16" s="182" t="s">
        <v>240</v>
      </c>
      <c r="C16" s="68" t="s">
        <v>224</v>
      </c>
      <c r="D16" s="73" t="s">
        <v>237</v>
      </c>
      <c r="E16" s="65" t="s">
        <v>238</v>
      </c>
      <c r="F16" s="11"/>
      <c r="G16" s="11"/>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0.25" customHeight="1" x14ac:dyDescent="0.35">
      <c r="A17" s="23"/>
      <c r="B17" s="180" t="s">
        <v>241</v>
      </c>
      <c r="C17" s="68" t="s">
        <v>224</v>
      </c>
      <c r="D17" s="89" t="s">
        <v>242</v>
      </c>
      <c r="E17" s="90" t="s">
        <v>231</v>
      </c>
      <c r="F17" s="11"/>
      <c r="G17" s="11"/>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ht="20.25" customHeight="1" x14ac:dyDescent="0.35">
      <c r="A18" s="23"/>
      <c r="B18" s="182" t="s">
        <v>243</v>
      </c>
      <c r="C18" s="68" t="s">
        <v>224</v>
      </c>
      <c r="D18" s="64" t="s">
        <v>242</v>
      </c>
      <c r="E18" s="65" t="s">
        <v>244</v>
      </c>
      <c r="F18" s="11"/>
      <c r="G18" s="11"/>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ht="20.25" customHeight="1" x14ac:dyDescent="0.35">
      <c r="A19" s="23"/>
      <c r="B19" s="182" t="s">
        <v>245</v>
      </c>
      <c r="C19" s="63" t="s">
        <v>224</v>
      </c>
      <c r="D19" s="64" t="s">
        <v>246</v>
      </c>
      <c r="E19" s="65" t="s">
        <v>247</v>
      </c>
      <c r="F19" s="11"/>
      <c r="G19" s="11"/>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0.25" customHeight="1" thickBot="1" x14ac:dyDescent="0.4">
      <c r="A20" s="23"/>
      <c r="B20" s="182" t="s">
        <v>248</v>
      </c>
      <c r="C20" s="63" t="s">
        <v>224</v>
      </c>
      <c r="D20" s="64" t="s">
        <v>249</v>
      </c>
      <c r="E20" s="65" t="s">
        <v>250</v>
      </c>
      <c r="F20" s="11"/>
      <c r="G20" s="11"/>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42" customHeight="1" thickBot="1" x14ac:dyDescent="0.4">
      <c r="A21" s="23"/>
      <c r="B21" s="190" t="s">
        <v>251</v>
      </c>
      <c r="C21" s="63" t="s">
        <v>224</v>
      </c>
      <c r="D21" s="89" t="s">
        <v>231</v>
      </c>
      <c r="E21" s="90" t="s">
        <v>231</v>
      </c>
      <c r="F21" s="11"/>
      <c r="G21" s="11"/>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0.25" customHeight="1" thickBot="1" x14ac:dyDescent="0.4">
      <c r="A22" s="23"/>
      <c r="B22" s="190" t="s">
        <v>252</v>
      </c>
      <c r="C22" s="63"/>
      <c r="D22" s="73" t="s">
        <v>253</v>
      </c>
      <c r="E22" s="73" t="s">
        <v>254</v>
      </c>
      <c r="F22" s="11"/>
      <c r="G22" s="11"/>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20.25" customHeight="1" thickBot="1" x14ac:dyDescent="0.4">
      <c r="A23" s="23"/>
      <c r="B23" s="180" t="s">
        <v>255</v>
      </c>
      <c r="C23" s="63"/>
      <c r="D23" s="88" t="s">
        <v>253</v>
      </c>
      <c r="E23" s="88" t="s">
        <v>256</v>
      </c>
      <c r="F23" s="11"/>
      <c r="G23" s="11"/>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20.25" customHeight="1" thickBot="1" x14ac:dyDescent="0.4">
      <c r="A24" s="23"/>
      <c r="B24" s="181" t="s">
        <v>257</v>
      </c>
      <c r="C24" s="76" t="s">
        <v>224</v>
      </c>
      <c r="D24" s="77" t="s">
        <v>253</v>
      </c>
      <c r="E24" s="77" t="s">
        <v>258</v>
      </c>
      <c r="F24" s="78"/>
      <c r="G24" s="11"/>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x14ac:dyDescent="0.35">
      <c r="B25" s="181" t="s">
        <v>235</v>
      </c>
      <c r="C25" s="4" t="s">
        <v>224</v>
      </c>
      <c r="D25" s="98" t="s">
        <v>259</v>
      </c>
      <c r="E25" s="98" t="s">
        <v>256</v>
      </c>
    </row>
    <row r="26" spans="1:70" ht="15" thickBot="1" x14ac:dyDescent="0.4">
      <c r="B26" s="180" t="s">
        <v>236</v>
      </c>
      <c r="D26" s="88" t="s">
        <v>260</v>
      </c>
      <c r="E26" s="88" t="s">
        <v>261</v>
      </c>
    </row>
    <row r="27" spans="1:70" ht="26.5" thickBot="1" x14ac:dyDescent="0.4">
      <c r="B27" s="182" t="s">
        <v>240</v>
      </c>
      <c r="C27" s="68"/>
      <c r="D27" s="69" t="s">
        <v>260</v>
      </c>
      <c r="E27" s="70" t="s">
        <v>261</v>
      </c>
    </row>
    <row r="28" spans="1:70" ht="15" thickBot="1" x14ac:dyDescent="0.4">
      <c r="B28" s="180" t="s">
        <v>241</v>
      </c>
      <c r="C28" s="63"/>
      <c r="D28" s="88" t="s">
        <v>262</v>
      </c>
      <c r="E28" s="88" t="s">
        <v>254</v>
      </c>
    </row>
    <row r="29" spans="1:70" ht="15" thickBot="1" x14ac:dyDescent="0.4">
      <c r="B29" s="182" t="s">
        <v>243</v>
      </c>
      <c r="C29" s="63"/>
      <c r="D29" s="73" t="s">
        <v>262</v>
      </c>
      <c r="E29" s="73" t="s">
        <v>263</v>
      </c>
    </row>
    <row r="30" spans="1:70" ht="15" thickBot="1" x14ac:dyDescent="0.4">
      <c r="B30" s="182" t="s">
        <v>245</v>
      </c>
      <c r="C30" s="63"/>
      <c r="D30" s="64" t="s">
        <v>264</v>
      </c>
      <c r="E30" s="65" t="s">
        <v>265</v>
      </c>
    </row>
    <row r="31" spans="1:70" ht="15" thickBot="1" x14ac:dyDescent="0.4">
      <c r="B31" s="182" t="s">
        <v>248</v>
      </c>
      <c r="C31" s="63"/>
      <c r="D31" s="64" t="s">
        <v>266</v>
      </c>
      <c r="E31" s="65" t="s">
        <v>254</v>
      </c>
    </row>
    <row r="32" spans="1:70" ht="46.5" customHeight="1" thickBot="1" x14ac:dyDescent="0.4">
      <c r="B32" s="190" t="s">
        <v>267</v>
      </c>
      <c r="C32" s="63"/>
      <c r="D32" s="64" t="s">
        <v>254</v>
      </c>
      <c r="E32" s="65" t="s">
        <v>254</v>
      </c>
    </row>
    <row r="33" spans="2:5" ht="15" thickBot="1" x14ac:dyDescent="0.4">
      <c r="B33" s="74"/>
      <c r="C33" s="63"/>
      <c r="D33" s="64"/>
      <c r="E33" s="65"/>
    </row>
    <row r="34" spans="2:5" ht="15" thickBot="1" x14ac:dyDescent="0.4">
      <c r="B34" s="94"/>
      <c r="C34" s="63"/>
      <c r="D34" s="88"/>
      <c r="E34" s="88"/>
    </row>
    <row r="35" spans="2:5" ht="15" thickBot="1" x14ac:dyDescent="0.4">
      <c r="B35" s="95"/>
      <c r="C35" s="63"/>
      <c r="D35" s="73"/>
      <c r="E35" s="73"/>
    </row>
    <row r="36" spans="2:5" ht="15" thickBot="1" x14ac:dyDescent="0.4">
      <c r="B36" s="96"/>
      <c r="C36" s="63"/>
      <c r="D36" s="73"/>
      <c r="E36" s="65"/>
    </row>
    <row r="37" spans="2:5" ht="15" thickBot="1" x14ac:dyDescent="0.4">
      <c r="B37" s="95"/>
      <c r="C37" s="63"/>
      <c r="D37" s="73"/>
      <c r="E37" s="65"/>
    </row>
    <row r="38" spans="2:5" ht="15" thickBot="1" x14ac:dyDescent="0.4">
      <c r="B38" s="94"/>
      <c r="C38" s="63"/>
      <c r="D38" s="89"/>
      <c r="E38" s="90"/>
    </row>
    <row r="39" spans="2:5" ht="15" thickBot="1" x14ac:dyDescent="0.4">
      <c r="B39" s="93"/>
      <c r="C39" s="63"/>
      <c r="D39" s="64"/>
      <c r="E39" s="65"/>
    </row>
    <row r="40" spans="2:5" ht="15" thickBot="1" x14ac:dyDescent="0.4">
      <c r="B40" s="94"/>
      <c r="D40" s="101"/>
      <c r="E40" s="102"/>
    </row>
    <row r="41" spans="2:5" ht="15" thickBot="1" x14ac:dyDescent="0.4">
      <c r="B41" s="93"/>
      <c r="D41" s="99"/>
      <c r="E41" s="100"/>
    </row>
    <row r="42" spans="2:5" ht="15" thickBot="1" x14ac:dyDescent="0.4">
      <c r="B42" s="93"/>
      <c r="D42" s="99"/>
      <c r="E42" s="100"/>
    </row>
    <row r="43" spans="2:5" ht="15" thickBot="1" x14ac:dyDescent="0.4">
      <c r="B43" s="93"/>
      <c r="D43" s="99"/>
      <c r="E43" s="100"/>
    </row>
    <row r="44" spans="2:5" ht="36" customHeight="1" thickBot="1" x14ac:dyDescent="0.4">
      <c r="B44" s="74"/>
      <c r="D44" s="101"/>
      <c r="E44" s="102"/>
    </row>
    <row r="45" spans="2:5" ht="15" thickBot="1" x14ac:dyDescent="0.4">
      <c r="B45" s="67"/>
      <c r="D45" s="101"/>
      <c r="E45" s="102"/>
    </row>
    <row r="46" spans="2:5" ht="15" thickBot="1" x14ac:dyDescent="0.4">
      <c r="B46" s="72"/>
    </row>
    <row r="47" spans="2:5" ht="15" thickBot="1" x14ac:dyDescent="0.4">
      <c r="B47" s="72"/>
    </row>
  </sheetData>
  <mergeCells count="11">
    <mergeCell ref="D3:E3"/>
    <mergeCell ref="H4:N4"/>
    <mergeCell ref="O4:U4"/>
    <mergeCell ref="V4:AB4"/>
    <mergeCell ref="AC4:AI4"/>
    <mergeCell ref="AQ4:AW4"/>
    <mergeCell ref="AX4:BD4"/>
    <mergeCell ref="BE4:BK4"/>
    <mergeCell ref="BL4:BR4"/>
    <mergeCell ref="B5:F5"/>
    <mergeCell ref="AJ4:AP4"/>
  </mergeCells>
  <conditionalFormatting sqref="C11:C24 C7 C30:C39">
    <cfRule type="dataBar" priority="4">
      <dataBar>
        <cfvo type="num" val="0"/>
        <cfvo type="num" val="1"/>
        <color theme="0" tint="-0.249977111117893"/>
      </dataBar>
      <extLst>
        <ext xmlns:x14="http://schemas.microsoft.com/office/spreadsheetml/2009/9/main" uri="{B025F937-C7B1-47D3-B67F-A62EFF666E3E}">
          <x14:id>{232D7A9C-81C6-478C-A17E-579608015546}</x14:id>
        </ext>
      </extLst>
    </cfRule>
  </conditionalFormatting>
  <conditionalFormatting sqref="H5:BR24">
    <cfRule type="expression" dxfId="45" priority="7">
      <formula>AND(TODAY()&gt;=H$5,TODAY()&lt;I$5)</formula>
    </cfRule>
  </conditionalFormatting>
  <conditionalFormatting sqref="H7:BR24">
    <cfRule type="expression" dxfId="44" priority="5">
      <formula>AND(task_start&lt;=H$5,ROUNDDOWN((task_end-task_start+1)*task_progress,0)+task_start-1&gt;=H$5)</formula>
    </cfRule>
    <cfRule type="expression" dxfId="43" priority="6" stopIfTrue="1">
      <formula>AND(task_end&gt;=H$5,task_start&lt;I$5)</formula>
    </cfRule>
  </conditionalFormatting>
  <conditionalFormatting sqref="C8:C18">
    <cfRule type="dataBar" priority="3">
      <dataBar>
        <cfvo type="num" val="0"/>
        <cfvo type="num" val="1"/>
        <color theme="0" tint="-0.249977111117893"/>
      </dataBar>
      <extLst>
        <ext xmlns:x14="http://schemas.microsoft.com/office/spreadsheetml/2009/9/main" uri="{B025F937-C7B1-47D3-B67F-A62EFF666E3E}">
          <x14:id>{75FE09B2-38C3-45CC-B5A3-82586072E503}</x14:id>
        </ext>
      </extLst>
    </cfRule>
  </conditionalFormatting>
  <conditionalFormatting sqref="C27:C29">
    <cfRule type="dataBar" priority="1">
      <dataBar>
        <cfvo type="num" val="0"/>
        <cfvo type="num" val="1"/>
        <color theme="0" tint="-0.249977111117893"/>
      </dataBar>
      <extLst>
        <ext xmlns:x14="http://schemas.microsoft.com/office/spreadsheetml/2009/9/main" uri="{B025F937-C7B1-47D3-B67F-A62EFF666E3E}">
          <x14:id>{73019B8F-550D-4AE2-A224-C320825B97B0}</x14:id>
        </ext>
      </extLst>
    </cfRule>
  </conditionalFormatting>
  <dataValidations count="1">
    <dataValidation type="whole" operator="greaterThanOrEqual" allowBlank="1" showInputMessage="1" promptTitle="Woche anzeigen" prompt="Das Ändern dieser Zahl bewirkt ein Scrollen in der Gantt-Diagrammansicht." sqref="D4" xr:uid="{EE255101-4BD6-4F5F-AAB5-07F0B48E1AB0}">
      <formula1>1</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32D7A9C-81C6-478C-A17E-579608015546}">
            <x14:dataBar minLength="0" maxLength="100" gradient="0">
              <x14:cfvo type="num">
                <xm:f>0</xm:f>
              </x14:cfvo>
              <x14:cfvo type="num">
                <xm:f>1</xm:f>
              </x14:cfvo>
              <x14:negativeFillColor rgb="FFFF0000"/>
              <x14:axisColor rgb="FF000000"/>
            </x14:dataBar>
          </x14:cfRule>
          <xm:sqref>C11:C24 C7 C30:C39</xm:sqref>
        </x14:conditionalFormatting>
        <x14:conditionalFormatting xmlns:xm="http://schemas.microsoft.com/office/excel/2006/main">
          <x14:cfRule type="dataBar" id="{75FE09B2-38C3-45CC-B5A3-82586072E503}">
            <x14:dataBar minLength="0" maxLength="100" gradient="0">
              <x14:cfvo type="num">
                <xm:f>0</xm:f>
              </x14:cfvo>
              <x14:cfvo type="num">
                <xm:f>1</xm:f>
              </x14:cfvo>
              <x14:negativeFillColor rgb="FFFF0000"/>
              <x14:axisColor rgb="FF000000"/>
            </x14:dataBar>
          </x14:cfRule>
          <xm:sqref>C8:C18</xm:sqref>
        </x14:conditionalFormatting>
        <x14:conditionalFormatting xmlns:xm="http://schemas.microsoft.com/office/excel/2006/main">
          <x14:cfRule type="dataBar" id="{73019B8F-550D-4AE2-A224-C320825B97B0}">
            <x14:dataBar minLength="0" maxLength="100" gradient="0">
              <x14:cfvo type="num">
                <xm:f>0</xm:f>
              </x14:cfvo>
              <x14:cfvo type="num">
                <xm:f>1</xm:f>
              </x14:cfvo>
              <x14:negativeFillColor rgb="FFFF0000"/>
              <x14:axisColor rgb="FF000000"/>
            </x14:dataBar>
          </x14:cfRule>
          <xm:sqref>C27:C29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AEA2A315ECA784BA5C1D3C86F9CF4EA" ma:contentTypeVersion="8" ma:contentTypeDescription="Ein neues Dokument erstellen." ma:contentTypeScope="" ma:versionID="2d482d714e8842e5b474b50b4c0f1a91">
  <xsd:schema xmlns:xsd="http://www.w3.org/2001/XMLSchema" xmlns:xs="http://www.w3.org/2001/XMLSchema" xmlns:p="http://schemas.microsoft.com/office/2006/metadata/properties" xmlns:ns2="d669d3c2-b587-418f-938c-58fe337f3481" targetNamespace="http://schemas.microsoft.com/office/2006/metadata/properties" ma:root="true" ma:fieldsID="17ae268ca398c9afb1159d103817337a" ns2:_="">
    <xsd:import namespace="d669d3c2-b587-418f-938c-58fe337f348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69d3c2-b587-418f-938c-58fe337f34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C29243-AE6C-458E-9824-8F59F2A866A7}">
  <ds:schemaRefs>
    <ds:schemaRef ds:uri="http://www.w3.org/XML/1998/namespace"/>
    <ds:schemaRef ds:uri="http://purl.org/dc/terms/"/>
    <ds:schemaRef ds:uri="http://schemas.microsoft.com/office/2006/documentManagement/types"/>
    <ds:schemaRef ds:uri="http://purl.org/dc/elements/1.1/"/>
    <ds:schemaRef ds:uri="http://purl.org/dc/dcmitype/"/>
    <ds:schemaRef ds:uri="http://schemas.microsoft.com/office/2006/metadata/properties"/>
    <ds:schemaRef ds:uri="http://schemas.openxmlformats.org/package/2006/metadata/core-properties"/>
    <ds:schemaRef ds:uri="http://schemas.microsoft.com/office/infopath/2007/PartnerControls"/>
    <ds:schemaRef ds:uri="d669d3c2-b587-418f-938c-58fe337f3481"/>
  </ds:schemaRefs>
</ds:datastoreItem>
</file>

<file path=customXml/itemProps2.xml><?xml version="1.0" encoding="utf-8"?>
<ds:datastoreItem xmlns:ds="http://schemas.openxmlformats.org/officeDocument/2006/customXml" ds:itemID="{DD0941C6-477F-46E3-B80E-8ABFC71E0BC5}">
  <ds:schemaRefs>
    <ds:schemaRef ds:uri="http://schemas.microsoft.com/sharepoint/v3/contenttype/forms"/>
  </ds:schemaRefs>
</ds:datastoreItem>
</file>

<file path=customXml/itemProps3.xml><?xml version="1.0" encoding="utf-8"?>
<ds:datastoreItem xmlns:ds="http://schemas.openxmlformats.org/officeDocument/2006/customXml" ds:itemID="{EDB621E5-F11D-4CAA-A2EB-3D826AD24D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69d3c2-b587-418f-938c-58fe337f34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45</vt:i4>
      </vt:variant>
    </vt:vector>
  </HeadingPairs>
  <TitlesOfParts>
    <vt:vector size="57" baseType="lpstr">
      <vt:lpstr>Projectplan_Final</vt:lpstr>
      <vt:lpstr>Milestones</vt:lpstr>
      <vt:lpstr>Projektplan</vt:lpstr>
      <vt:lpstr>Work packages - Model Architect</vt:lpstr>
      <vt:lpstr>Work packages - Acquisition</vt:lpstr>
      <vt:lpstr>Tabelle2</vt:lpstr>
      <vt:lpstr>Work packages - Data Research</vt:lpstr>
      <vt:lpstr>Model Architecture</vt:lpstr>
      <vt:lpstr>Data Acquisition</vt:lpstr>
      <vt:lpstr>Tabelle1</vt:lpstr>
      <vt:lpstr>Data Research</vt:lpstr>
      <vt:lpstr>Sheet1</vt:lpstr>
      <vt:lpstr>_2._Nightlight_Data</vt:lpstr>
      <vt:lpstr>_2.1_extract_image_of_the_right_size_6700m_x_6700__10000m_x_10000m</vt:lpstr>
      <vt:lpstr>_2.2_median_of_1_year_imagery</vt:lpstr>
      <vt:lpstr>_2.3_Research_for_possible_savelocations_local_sciebo_drice_GCS</vt:lpstr>
      <vt:lpstr>_2.4_possible_could_be__save_batch_in_GEOTIFF_format_on_drive__save_them_in_sciebo__delete_on_drive__next_batch</vt:lpstr>
      <vt:lpstr>_2.5_Upscaling_of_low_resolution_band_with_prepared_Geo_Algorithms</vt:lpstr>
      <vt:lpstr>_2.6_Normalizing_of_image_data__0_1_Normalization__Z_Score_Normalization</vt:lpstr>
      <vt:lpstr>_2.7_Changing_File_Format_from_GEOTIFF_to_TFRECORDS</vt:lpstr>
      <vt:lpstr>_3._Sentinel_II_Data</vt:lpstr>
      <vt:lpstr>_3.1_extract_image_of_the_right_size_6700m_x_6700__10000m_x_10000m</vt:lpstr>
      <vt:lpstr>_3.10_median_of_1_year_imagery__Opt_B__only_values_which_are_not_classified_as_cloud_probabilities_7_8_9__shadow_3__dark_area_2__snow_and_ice_11__cirrus_classified_10__in_SCL_Band</vt:lpstr>
      <vt:lpstr>_3.11_possible_could_be__save_batch_in_GEOTIFF_format_on_drive__save_them_in_sciebo__delete_on_drive__next_batch</vt:lpstr>
      <vt:lpstr>_3.12_Upscaling_of_low_resolution_band_with_prepared_Geo_Algorithms</vt:lpstr>
      <vt:lpstr>_3.13_Normalizing_of_image_data__0_1_Normalization__Z_Score_Normalization</vt:lpstr>
      <vt:lpstr>_3.14_Changing_File_Format_from_GEOTIFF_to_TFRECORDS</vt:lpstr>
      <vt:lpstr>_3.2_Opt_A__only_values_which_are_not_classified_as_cloud_probabilities_7_8_9__shadow_3__dark_area_2__snow_and_ice_11__cirrus_classified_10__in_SCL_Band</vt:lpstr>
      <vt:lpstr>_3.3_median_of_1_year_imagery__Opt_B__only_values_which_are_not_classified_as_cloud_probabilities_7_8_9__shadow_3__dark_area_2__snow_and_ice_11__cirrus_classified_10__in_SCL_Band</vt:lpstr>
      <vt:lpstr>_3.4_possible_could_be__save_batch_in_GEOTIFF_format_on_drive__save_them_in_sciebo__delete_on_drive__next_batch</vt:lpstr>
      <vt:lpstr>_3.5_Upscaling_of_low_resolution_band_with_prepared_Geo_Algorithms</vt:lpstr>
      <vt:lpstr>_3.6_Normalizing_of_image_data__0_1_Normalization__Z_Score_Normalization</vt:lpstr>
      <vt:lpstr>_3.7_Changing_File_Format_from_GEOTIFF_to_TFRECORDS</vt:lpstr>
      <vt:lpstr>_3.8_extract_image_of_the_right_size_6700m_x_6700__10000m_x_10000m</vt:lpstr>
      <vt:lpstr>_3.9_Opt_A__only_values_which_are_not_classified_as_cloud_probabilities_7_8_9__shadow_3__dark_area_2__snow_and_ice_11__cirrus_classified_10__in_SCL_Band</vt:lpstr>
      <vt:lpstr>_4._Inserting_into_CNN</vt:lpstr>
      <vt:lpstr>_4.1_Thinking_about_connection_between_survey_data_and_image_data</vt:lpstr>
      <vt:lpstr>_4.2_Splitting_into_Validation__Train_and_Testing_Data</vt:lpstr>
      <vt:lpstr>Milestones!Druckbereich</vt:lpstr>
      <vt:lpstr>'Data Research'!Drucktitel</vt:lpstr>
      <vt:lpstr>Projectplan_Final!Drucktitel</vt:lpstr>
      <vt:lpstr>Projektplan!Drucktitel</vt:lpstr>
      <vt:lpstr>Meilenstein_Download_Satellite_images</vt:lpstr>
      <vt:lpstr>'Data Research'!Projektanfang</vt:lpstr>
      <vt:lpstr>Projectplan_Final!Projektanfang</vt:lpstr>
      <vt:lpstr>Projektanfang</vt:lpstr>
      <vt:lpstr>structure_datetimes__year____YYYY_MM_DD</vt:lpstr>
      <vt:lpstr>'Data Research'!task_end</vt:lpstr>
      <vt:lpstr>Projectplan_Final!task_end</vt:lpstr>
      <vt:lpstr>Projektplan!task_end</vt:lpstr>
      <vt:lpstr>Projektplan!task_progress</vt:lpstr>
      <vt:lpstr>'Data Research'!task_start</vt:lpstr>
      <vt:lpstr>Projectplan_Final!task_start</vt:lpstr>
      <vt:lpstr>Projektplan!task_start</vt:lpstr>
      <vt:lpstr>'Data Research'!Woche_anzeigen</vt:lpstr>
      <vt:lpstr>Projectplan_Final!Woche_anzeigen</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2021-07-26T18:30:05Z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0x0101003AEA2A315ECA784BA5C1D3C86F9CF4EA</vt:lpwstr>
  </property>
</Properties>
</file>