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9efed83bf2d1a70/Documents/"/>
    </mc:Choice>
  </mc:AlternateContent>
  <xr:revisionPtr revIDLastSave="16" documentId="14_{C202A778-2D1F-4E76-9BB4-C46810140A17}" xr6:coauthVersionLast="47" xr6:coauthVersionMax="47" xr10:uidLastSave="{F3DAF4E4-1F47-4DFF-A0B1-0C1EEE7C6D24}"/>
  <bookViews>
    <workbookView xWindow="-98" yWindow="-98" windowWidth="21795" windowHeight="12975" activeTab="4" xr2:uid="{6BB9427B-3F88-4587-AF5C-C6304E970B76}"/>
  </bookViews>
  <sheets>
    <sheet name="Inputs" sheetId="1" r:id="rId1"/>
    <sheet name="Calc_300K" sheetId="2" r:id="rId2"/>
    <sheet name="Sweep_Temp" sheetId="5" r:id="rId3"/>
    <sheet name="Plots" sheetId="81" r:id="rId4"/>
    <sheet name="Summary" sheetId="82" r:id="rId5"/>
  </sheets>
  <calcPr calcId="191029" iterate="1" iterateCount="1000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A24" i="2"/>
  <c r="A25" i="2"/>
  <c r="A26" i="2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B22" i="2"/>
  <c r="B5" i="2" l="1"/>
  <c r="D22" i="2" s="1"/>
  <c r="H22" i="2" l="1"/>
  <c r="F22" i="2"/>
  <c r="A23" i="2" l="1"/>
  <c r="B13" i="2"/>
  <c r="B15" i="2" s="1"/>
  <c r="B17" i="2" s="1"/>
  <c r="B12" i="2"/>
  <c r="B14" i="2" s="1"/>
  <c r="B7" i="2"/>
  <c r="B3" i="2"/>
  <c r="B8" i="2"/>
  <c r="B9" i="2"/>
  <c r="B10" i="2"/>
  <c r="B11" i="2"/>
  <c r="B16" i="2" l="1"/>
  <c r="B18" i="2" s="1"/>
  <c r="B19" i="2"/>
  <c r="B6" i="2"/>
  <c r="C22" i="2" s="1"/>
  <c r="E22" i="2" l="1"/>
  <c r="G22" i="2"/>
  <c r="I22" i="2" s="1"/>
  <c r="J22" i="2"/>
  <c r="B23" i="2" l="1"/>
  <c r="D23" i="2"/>
  <c r="E23" i="2" s="1"/>
  <c r="C23" i="2" l="1"/>
  <c r="F23" i="2"/>
  <c r="G23" i="2" s="1"/>
  <c r="H23" i="2"/>
  <c r="J23" i="2" s="1"/>
  <c r="I23" i="2" l="1"/>
  <c r="B24" i="2" s="1"/>
  <c r="D24" i="2" l="1"/>
  <c r="E24" i="2" s="1"/>
  <c r="C24" i="2"/>
  <c r="H24" i="2" l="1"/>
  <c r="J24" i="2" s="1"/>
  <c r="F24" i="2"/>
  <c r="G24" i="2" s="1"/>
  <c r="I24" i="2" s="1"/>
  <c r="B25" i="2" l="1"/>
  <c r="D25" i="2"/>
  <c r="F25" i="2" l="1"/>
  <c r="G25" i="2" s="1"/>
  <c r="C25" i="2"/>
  <c r="H25" i="2"/>
  <c r="J25" i="2" s="1"/>
  <c r="E25" i="2"/>
  <c r="I25" i="2" l="1"/>
  <c r="D26" i="2" s="1"/>
  <c r="B26" i="2" l="1"/>
  <c r="C26" i="2" s="1"/>
  <c r="E26" i="2"/>
  <c r="F26" i="2" l="1"/>
  <c r="G26" i="2" s="1"/>
  <c r="I26" i="2" s="1"/>
  <c r="D27" i="2" s="1"/>
  <c r="H26" i="2"/>
  <c r="J26" i="2" s="1"/>
  <c r="B27" i="2" l="1"/>
  <c r="C27" i="2" s="1"/>
  <c r="E27" i="2"/>
  <c r="F27" i="2" l="1"/>
  <c r="G27" i="2" s="1"/>
  <c r="I27" i="2" s="1"/>
  <c r="D28" i="2" s="1"/>
  <c r="H27" i="2"/>
  <c r="J27" i="2" s="1"/>
  <c r="B28" i="2" l="1"/>
  <c r="H28" i="2" s="1"/>
  <c r="J28" i="2" s="1"/>
  <c r="E28" i="2"/>
  <c r="F28" i="2" l="1"/>
  <c r="G28" i="2" s="1"/>
  <c r="C28" i="2"/>
  <c r="I28" i="2" l="1"/>
  <c r="B29" i="2" s="1"/>
  <c r="D29" i="2" l="1"/>
  <c r="F29" i="2" s="1"/>
  <c r="G29" i="2" s="1"/>
  <c r="C29" i="2"/>
  <c r="E29" i="2" l="1"/>
  <c r="H29" i="2"/>
  <c r="J29" i="2" s="1"/>
  <c r="I29" i="2"/>
  <c r="B30" i="2" l="1"/>
  <c r="D30" i="2"/>
  <c r="C30" i="2" l="1"/>
  <c r="F30" i="2"/>
  <c r="G30" i="2" s="1"/>
  <c r="E30" i="2"/>
  <c r="H30" i="2"/>
  <c r="J30" i="2" s="1"/>
  <c r="I30" i="2" l="1"/>
  <c r="D31" i="2" s="1"/>
  <c r="B31" i="2" l="1"/>
  <c r="H31" i="2" s="1"/>
  <c r="J31" i="2" s="1"/>
  <c r="E31" i="2"/>
  <c r="C31" i="2" l="1"/>
  <c r="F31" i="2"/>
  <c r="G31" i="2" s="1"/>
  <c r="I31" i="2" l="1"/>
  <c r="B32" i="2" s="1"/>
  <c r="D32" i="2" l="1"/>
  <c r="E32" i="2" s="1"/>
  <c r="C32" i="2"/>
  <c r="H32" i="2" l="1"/>
  <c r="J32" i="2" s="1"/>
  <c r="F32" i="2"/>
  <c r="G32" i="2" s="1"/>
  <c r="I32" i="2" s="1"/>
  <c r="B33" i="2" s="1"/>
  <c r="D33" i="2" l="1"/>
  <c r="F33" i="2" s="1"/>
  <c r="G33" i="2" s="1"/>
  <c r="C33" i="2"/>
  <c r="H33" i="2" l="1"/>
  <c r="J33" i="2" s="1"/>
  <c r="E33" i="2"/>
  <c r="I33" i="2"/>
  <c r="B34" i="2" s="1"/>
  <c r="D34" i="2" l="1"/>
  <c r="F34" i="2" s="1"/>
  <c r="G34" i="2" s="1"/>
  <c r="C34" i="2"/>
  <c r="H34" i="2" l="1"/>
  <c r="J34" i="2" s="1"/>
  <c r="E34" i="2"/>
  <c r="I34" i="2"/>
  <c r="B35" i="2" l="1"/>
  <c r="D35" i="2"/>
  <c r="F35" i="2" l="1"/>
  <c r="G35" i="2" s="1"/>
  <c r="C35" i="2"/>
  <c r="H35" i="2"/>
  <c r="J35" i="2" s="1"/>
  <c r="E35" i="2"/>
  <c r="I35" i="2" l="1"/>
  <c r="B36" i="2" s="1"/>
  <c r="D36" i="2" l="1"/>
  <c r="H36" i="2" s="1"/>
  <c r="J36" i="2" s="1"/>
  <c r="C36" i="2"/>
  <c r="E36" i="2" l="1"/>
  <c r="F36" i="2"/>
  <c r="G36" i="2" s="1"/>
  <c r="I36" i="2" s="1"/>
  <c r="B37" i="2" s="1"/>
  <c r="D37" i="2" l="1"/>
  <c r="E37" i="2" s="1"/>
  <c r="C37" i="2"/>
  <c r="F37" i="2" l="1"/>
  <c r="G37" i="2" s="1"/>
  <c r="I37" i="2" s="1"/>
  <c r="B38" i="2" s="1"/>
  <c r="H37" i="2"/>
  <c r="J37" i="2" s="1"/>
  <c r="D38" i="2" l="1"/>
  <c r="F38" i="2" s="1"/>
  <c r="G38" i="2" s="1"/>
  <c r="C38" i="2"/>
  <c r="I38" i="2" l="1"/>
  <c r="B39" i="2" s="1"/>
  <c r="E38" i="2"/>
  <c r="H38" i="2"/>
  <c r="J38" i="2" s="1"/>
  <c r="D39" i="2" l="1"/>
  <c r="F39" i="2" s="1"/>
  <c r="G39" i="2" s="1"/>
  <c r="C39" i="2"/>
  <c r="H39" i="2" l="1"/>
  <c r="J39" i="2" s="1"/>
  <c r="E39" i="2"/>
  <c r="I39" i="2"/>
  <c r="D40" i="2" l="1"/>
  <c r="B40" i="2"/>
  <c r="E40" i="2" l="1"/>
  <c r="H40" i="2"/>
  <c r="J40" i="2" s="1"/>
  <c r="C40" i="2"/>
  <c r="F40" i="2"/>
  <c r="G40" i="2" s="1"/>
  <c r="I40" i="2" l="1"/>
  <c r="B41" i="2" s="1"/>
  <c r="D41" i="2" l="1"/>
  <c r="H41" i="2" s="1"/>
  <c r="J41" i="2" s="1"/>
  <c r="C41" i="2"/>
  <c r="F41" i="2" l="1"/>
  <c r="G41" i="2" s="1"/>
  <c r="I41" i="2" s="1"/>
  <c r="D42" i="2" s="1"/>
  <c r="E41" i="2"/>
  <c r="B42" i="2" l="1"/>
  <c r="C42" i="2" s="1"/>
  <c r="E42" i="2"/>
  <c r="F42" i="2" l="1"/>
  <c r="G42" i="2" s="1"/>
  <c r="I42" i="2" s="1"/>
  <c r="H42" i="2"/>
  <c r="J42" i="2" s="1"/>
  <c r="B43" i="2" l="1"/>
  <c r="D43" i="2"/>
  <c r="F43" i="2" l="1"/>
  <c r="G43" i="2" s="1"/>
  <c r="C43" i="2"/>
  <c r="H43" i="2"/>
  <c r="J43" i="2" s="1"/>
  <c r="E43" i="2"/>
  <c r="I43" i="2" l="1"/>
  <c r="D44" i="2" s="1"/>
  <c r="B44" i="2" l="1"/>
  <c r="F44" i="2" s="1"/>
  <c r="G44" i="2" s="1"/>
  <c r="E44" i="2"/>
  <c r="C44" i="2" l="1"/>
  <c r="I44" i="2" s="1"/>
  <c r="H44" i="2"/>
  <c r="J44" i="2" s="1"/>
  <c r="B45" i="2" l="1"/>
  <c r="D45" i="2"/>
  <c r="C45" i="2" l="1"/>
  <c r="F45" i="2"/>
  <c r="G45" i="2" s="1"/>
  <c r="E45" i="2"/>
  <c r="H45" i="2"/>
  <c r="J45" i="2" s="1"/>
  <c r="I45" i="2" l="1"/>
  <c r="B46" i="2" l="1"/>
  <c r="D46" i="2"/>
  <c r="C46" i="2" l="1"/>
  <c r="F46" i="2"/>
  <c r="G46" i="2" s="1"/>
  <c r="E46" i="2"/>
  <c r="H46" i="2"/>
  <c r="J46" i="2" s="1"/>
  <c r="I46" i="2" l="1"/>
  <c r="D47" i="2" l="1"/>
  <c r="B47" i="2"/>
  <c r="H47" i="2" l="1"/>
  <c r="J47" i="2" s="1"/>
  <c r="E47" i="2"/>
  <c r="F47" i="2"/>
  <c r="G47" i="2" s="1"/>
  <c r="C47" i="2"/>
  <c r="I47" i="2" l="1"/>
  <c r="D48" i="2" s="1"/>
  <c r="B48" i="2" l="1"/>
  <c r="C48" i="2" s="1"/>
  <c r="E48" i="2"/>
  <c r="F48" i="2" l="1"/>
  <c r="G48" i="2" s="1"/>
  <c r="I48" i="2" s="1"/>
  <c r="H48" i="2"/>
  <c r="J48" i="2" s="1"/>
  <c r="D49" i="2" l="1"/>
  <c r="E49" i="2" s="1"/>
  <c r="B49" i="2"/>
  <c r="F49" i="2" l="1"/>
  <c r="G49" i="2" s="1"/>
  <c r="H49" i="2"/>
  <c r="J49" i="2" s="1"/>
  <c r="C49" i="2"/>
  <c r="I49" i="2" l="1"/>
  <c r="D50" i="2" s="1"/>
  <c r="E50" i="2" s="1"/>
  <c r="B50" i="2" l="1"/>
  <c r="F50" i="2" s="1"/>
  <c r="G50" i="2" s="1"/>
  <c r="C50" i="2" l="1"/>
  <c r="I50" i="2" s="1"/>
  <c r="B51" i="2" s="1"/>
  <c r="C51" i="2" s="1"/>
  <c r="H50" i="2"/>
  <c r="J50" i="2" s="1"/>
  <c r="D51" i="2" l="1"/>
  <c r="E51" i="2" s="1"/>
  <c r="F51" i="2" l="1"/>
  <c r="G51" i="2" s="1"/>
  <c r="I51" i="2" s="1"/>
  <c r="B52" i="2" s="1"/>
  <c r="H51" i="2"/>
  <c r="J51" i="2" s="1"/>
  <c r="D52" i="2" l="1"/>
  <c r="F52" i="2" s="1"/>
  <c r="G52" i="2" s="1"/>
  <c r="C52" i="2"/>
  <c r="E52" i="2" l="1"/>
  <c r="H52" i="2"/>
  <c r="J52" i="2" s="1"/>
  <c r="I52" i="2"/>
  <c r="B53" i="2" s="1"/>
  <c r="D53" i="2" l="1"/>
  <c r="E53" i="2" s="1"/>
  <c r="C53" i="2"/>
  <c r="F53" i="2" l="1"/>
  <c r="G53" i="2" s="1"/>
  <c r="I53" i="2" s="1"/>
  <c r="H53" i="2"/>
  <c r="J53" i="2" s="1"/>
  <c r="B54" i="2" l="1"/>
  <c r="D54" i="2"/>
  <c r="C54" i="2" l="1"/>
  <c r="F54" i="2"/>
  <c r="G54" i="2" s="1"/>
  <c r="E54" i="2"/>
  <c r="H54" i="2"/>
  <c r="J54" i="2" s="1"/>
  <c r="I54" i="2" l="1"/>
  <c r="B55" i="2" l="1"/>
  <c r="D55" i="2"/>
  <c r="C55" i="2" l="1"/>
  <c r="F55" i="2"/>
  <c r="G55" i="2" s="1"/>
  <c r="H55" i="2"/>
  <c r="J55" i="2" s="1"/>
  <c r="E55" i="2"/>
  <c r="I55" i="2" l="1"/>
  <c r="B56" i="2" l="1"/>
  <c r="D56" i="2"/>
  <c r="C56" i="2" l="1"/>
  <c r="F56" i="2"/>
  <c r="G56" i="2" s="1"/>
  <c r="H56" i="2"/>
  <c r="J56" i="2" s="1"/>
  <c r="E56" i="2"/>
  <c r="I56" i="2" l="1"/>
  <c r="B57" i="2" s="1"/>
  <c r="D57" i="2" l="1"/>
  <c r="F57" i="2" s="1"/>
  <c r="G57" i="2" s="1"/>
  <c r="C57" i="2"/>
  <c r="H57" i="2" l="1"/>
  <c r="J57" i="2" s="1"/>
  <c r="E57" i="2"/>
  <c r="I57" i="2"/>
  <c r="B58" i="2" l="1"/>
  <c r="D58" i="2"/>
  <c r="C58" i="2" l="1"/>
  <c r="F58" i="2"/>
  <c r="G58" i="2" s="1"/>
  <c r="E58" i="2"/>
  <c r="H58" i="2"/>
  <c r="J58" i="2" s="1"/>
  <c r="I58" i="2" l="1"/>
  <c r="B59" i="2" l="1"/>
  <c r="D59" i="2"/>
  <c r="F59" i="2" l="1"/>
  <c r="G59" i="2" s="1"/>
  <c r="C59" i="2"/>
  <c r="H59" i="2"/>
  <c r="J59" i="2" s="1"/>
  <c r="E59" i="2"/>
  <c r="I59" i="2" l="1"/>
  <c r="B60" i="2" l="1"/>
  <c r="D60" i="2"/>
  <c r="C60" i="2" l="1"/>
  <c r="F60" i="2"/>
  <c r="G60" i="2" s="1"/>
  <c r="H60" i="2"/>
  <c r="J60" i="2" s="1"/>
  <c r="E60" i="2"/>
  <c r="I60" i="2" l="1"/>
  <c r="B61" i="2" l="1"/>
  <c r="D61" i="2"/>
  <c r="C61" i="2" l="1"/>
  <c r="F61" i="2"/>
  <c r="G61" i="2" s="1"/>
  <c r="E61" i="2"/>
  <c r="H61" i="2"/>
  <c r="J61" i="2" s="1"/>
  <c r="I61" i="2" l="1"/>
  <c r="D62" i="2" l="1"/>
  <c r="B62" i="2"/>
  <c r="E62" i="2" l="1"/>
  <c r="H62" i="2"/>
  <c r="J62" i="2" s="1"/>
  <c r="F62" i="2"/>
  <c r="G62" i="2" s="1"/>
  <c r="C62" i="2"/>
  <c r="I62" i="2" l="1"/>
  <c r="B63" i="2" s="1"/>
  <c r="D63" i="2" l="1"/>
  <c r="F63" i="2" s="1"/>
  <c r="G63" i="2" s="1"/>
  <c r="C63" i="2"/>
  <c r="H63" i="2" l="1"/>
  <c r="J63" i="2" s="1"/>
  <c r="E63" i="2"/>
  <c r="I63" i="2"/>
  <c r="B64" i="2" l="1"/>
  <c r="D64" i="2"/>
  <c r="C64" i="2" l="1"/>
  <c r="F64" i="2"/>
  <c r="G64" i="2" s="1"/>
  <c r="E64" i="2"/>
  <c r="H64" i="2"/>
  <c r="J64" i="2" s="1"/>
  <c r="I64" i="2" l="1"/>
  <c r="D65" i="2" l="1"/>
  <c r="B65" i="2"/>
  <c r="H65" i="2" l="1"/>
  <c r="J65" i="2" s="1"/>
  <c r="E65" i="2"/>
  <c r="F65" i="2"/>
  <c r="G65" i="2" s="1"/>
  <c r="C65" i="2"/>
  <c r="I65" i="2" l="1"/>
  <c r="D66" i="2" s="1"/>
  <c r="B66" i="2" l="1"/>
  <c r="F66" i="2" s="1"/>
  <c r="G66" i="2" s="1"/>
  <c r="E66" i="2"/>
  <c r="C66" i="2" l="1"/>
  <c r="I66" i="2" s="1"/>
  <c r="H66" i="2"/>
  <c r="J66" i="2" s="1"/>
  <c r="B67" i="2" l="1"/>
  <c r="D67" i="2"/>
  <c r="F67" i="2" l="1"/>
  <c r="G67" i="2" s="1"/>
  <c r="C67" i="2"/>
  <c r="E67" i="2"/>
  <c r="H67" i="2"/>
  <c r="J67" i="2" s="1"/>
  <c r="I67" i="2" l="1"/>
  <c r="D68" i="2" s="1"/>
  <c r="B68" i="2" l="1"/>
  <c r="C68" i="2" s="1"/>
  <c r="E68" i="2"/>
  <c r="H68" i="2" l="1"/>
  <c r="J68" i="2" s="1"/>
  <c r="F68" i="2"/>
  <c r="G68" i="2" s="1"/>
  <c r="I68" i="2" s="1"/>
  <c r="B69" i="2" l="1"/>
  <c r="D69" i="2"/>
  <c r="C69" i="2" l="1"/>
  <c r="F69" i="2"/>
  <c r="G69" i="2" s="1"/>
  <c r="E69" i="2"/>
  <c r="H69" i="2"/>
  <c r="J69" i="2" s="1"/>
  <c r="I69" i="2" l="1"/>
  <c r="B70" i="2" s="1"/>
  <c r="D70" i="2" l="1"/>
  <c r="F70" i="2" s="1"/>
  <c r="G70" i="2" s="1"/>
  <c r="C70" i="2"/>
  <c r="H70" i="2" l="1"/>
  <c r="J70" i="2" s="1"/>
  <c r="E70" i="2"/>
  <c r="I70" i="2"/>
  <c r="D71" i="2" l="1"/>
  <c r="B71" i="2"/>
  <c r="E71" i="2" l="1"/>
  <c r="H71" i="2"/>
  <c r="J71" i="2" s="1"/>
  <c r="C71" i="2"/>
  <c r="F71" i="2"/>
  <c r="G71" i="2" s="1"/>
  <c r="I71" i="2" l="1"/>
  <c r="D72" i="2" s="1"/>
  <c r="B72" i="2" l="1"/>
  <c r="F72" i="2" s="1"/>
  <c r="G72" i="2" s="1"/>
  <c r="E72" i="2"/>
  <c r="C72" i="2" l="1"/>
  <c r="I72" i="2" s="1"/>
  <c r="D73" i="2" s="1"/>
  <c r="H72" i="2"/>
  <c r="J72" i="2" s="1"/>
  <c r="B73" i="2" l="1"/>
  <c r="C73" i="2" s="1"/>
  <c r="E73" i="2"/>
  <c r="F73" i="2" l="1"/>
  <c r="G73" i="2" s="1"/>
  <c r="I73" i="2" s="1"/>
  <c r="H73" i="2"/>
  <c r="J73" i="2" s="1"/>
  <c r="B74" i="2" l="1"/>
  <c r="D74" i="2"/>
  <c r="C74" i="2" l="1"/>
  <c r="F74" i="2"/>
  <c r="G74" i="2" s="1"/>
  <c r="E74" i="2"/>
  <c r="H74" i="2"/>
  <c r="J74" i="2" s="1"/>
  <c r="I74" i="2" l="1"/>
  <c r="D75" i="2" l="1"/>
  <c r="B75" i="2"/>
  <c r="E75" i="2" l="1"/>
  <c r="H75" i="2"/>
  <c r="J75" i="2" s="1"/>
  <c r="F75" i="2"/>
  <c r="G75" i="2" s="1"/>
  <c r="C75" i="2"/>
  <c r="I75" i="2" l="1"/>
  <c r="B76" i="2" l="1"/>
  <c r="D76" i="2"/>
  <c r="C76" i="2" l="1"/>
  <c r="F76" i="2"/>
  <c r="G76" i="2" s="1"/>
  <c r="H76" i="2"/>
  <c r="J76" i="2" s="1"/>
  <c r="E76" i="2"/>
  <c r="I76" i="2" l="1"/>
  <c r="B77" i="2" l="1"/>
  <c r="D77" i="2"/>
  <c r="C77" i="2" l="1"/>
  <c r="F77" i="2"/>
  <c r="G77" i="2" s="1"/>
  <c r="H77" i="2"/>
  <c r="J77" i="2" s="1"/>
  <c r="E77" i="2"/>
  <c r="I77" i="2" l="1"/>
  <c r="B78" i="2" l="1"/>
  <c r="D78" i="2"/>
  <c r="C78" i="2" l="1"/>
  <c r="F78" i="2"/>
  <c r="G78" i="2" s="1"/>
  <c r="E78" i="2"/>
  <c r="H78" i="2"/>
  <c r="J78" i="2" s="1"/>
  <c r="I78" i="2" l="1"/>
  <c r="B79" i="2" l="1"/>
  <c r="D79" i="2"/>
  <c r="F79" i="2" l="1"/>
  <c r="G79" i="2" s="1"/>
  <c r="C79" i="2"/>
  <c r="H79" i="2"/>
  <c r="J79" i="2" s="1"/>
  <c r="E79" i="2"/>
  <c r="I79" i="2" l="1"/>
  <c r="B80" i="2" s="1"/>
  <c r="D80" i="2" l="1"/>
  <c r="H80" i="2" s="1"/>
  <c r="C80" i="2"/>
  <c r="E80" i="2" l="1"/>
  <c r="F80" i="2"/>
  <c r="G80" i="2" s="1"/>
  <c r="I80" i="2" s="1"/>
  <c r="D81" i="2" s="1"/>
  <c r="J80" i="2"/>
  <c r="B81" i="2" l="1"/>
  <c r="F81" i="2" s="1"/>
  <c r="G81" i="2" s="1"/>
  <c r="E81" i="2"/>
  <c r="C81" i="2" l="1"/>
  <c r="I81" i="2" s="1"/>
  <c r="H81" i="2"/>
  <c r="F83" i="2" s="1" a="1"/>
  <c r="F83" i="2" s="1"/>
  <c r="J8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<sst xmlns="http://schemas.openxmlformats.org/spreadsheetml/2006/main" count="160" uniqueCount="113">
  <si>
    <t>Temperature (K)</t>
  </si>
  <si>
    <t>tol_Ef (eV)</t>
  </si>
  <si>
    <t>kB (J/K)</t>
  </si>
  <si>
    <t>kB (eV/K)</t>
  </si>
  <si>
    <t>ħ (J·s)</t>
  </si>
  <si>
    <t>gD</t>
  </si>
  <si>
    <t>gA</t>
  </si>
  <si>
    <t>Ed_ion (eV)</t>
  </si>
  <si>
    <t>Ea_ion (eV)</t>
  </si>
  <si>
    <t>Nd (/cm³)</t>
  </si>
  <si>
    <t>Donor concentration</t>
  </si>
  <si>
    <t>Na (/cm³)</t>
  </si>
  <si>
    <t>Acceptor concentration</t>
  </si>
  <si>
    <t>Bisection tolerance</t>
  </si>
  <si>
    <t>Reduced Planck’s constant</t>
  </si>
  <si>
    <t>m₀ (kg)</t>
  </si>
  <si>
    <t>Electron rest mass</t>
  </si>
  <si>
    <t>Donor degeneracy</t>
  </si>
  <si>
    <t>Acceptor degeneracy</t>
  </si>
  <si>
    <t>Mc</t>
  </si>
  <si>
    <t>Light-hole mass</t>
  </si>
  <si>
    <t>Heavy-hole mass</t>
  </si>
  <si>
    <t>Eg (eV)</t>
  </si>
  <si>
    <t>kBT (eV)</t>
  </si>
  <si>
    <t>Thermal energy</t>
  </si>
  <si>
    <t>Ev (eV)</t>
  </si>
  <si>
    <t>Ec (eV)</t>
  </si>
  <si>
    <t>Ed (eV)</t>
  </si>
  <si>
    <t>Ea (eV)</t>
  </si>
  <si>
    <t>mde (kg)</t>
  </si>
  <si>
    <t>mdh (kg)</t>
  </si>
  <si>
    <t>Nc (/m³)</t>
  </si>
  <si>
    <t>Nv (/m³)</t>
  </si>
  <si>
    <t>Nc (/cm³)</t>
  </si>
  <si>
    <t>Nv (/cm³)</t>
  </si>
  <si>
    <t>ni (/cm³)</t>
  </si>
  <si>
    <t>Ei (eV)</t>
  </si>
  <si>
    <t>Intrinsic Fermi level</t>
  </si>
  <si>
    <t>Base T for manual calc</t>
  </si>
  <si>
    <t>Boltzmann constant (J/K)</t>
  </si>
  <si>
    <t>Boltzmann constant (eV/K)</t>
  </si>
  <si>
    <t>Conduction valley degeneracy</t>
  </si>
  <si>
    <t>ml* (m₀)</t>
  </si>
  <si>
    <t>Longitudinal e⁻ mass</t>
  </si>
  <si>
    <t>mt* (m₀)</t>
  </si>
  <si>
    <t>Transverse e⁻ mass</t>
  </si>
  <si>
    <t>mlh* (m₀)</t>
  </si>
  <si>
    <t>mhh* (m₀)</t>
  </si>
  <si>
    <t>Phosphorus ionization energy</t>
  </si>
  <si>
    <t>Aluminum ionization energy</t>
  </si>
  <si>
    <t>Bandgap vs T</t>
  </si>
  <si>
    <t>Valence band</t>
  </si>
  <si>
    <t>Donor level</t>
  </si>
  <si>
    <t>Acceptor level</t>
  </si>
  <si>
    <t>Longitudinal mass ratio</t>
  </si>
  <si>
    <t>Transverse mass ratio</t>
  </si>
  <si>
    <t>Light-hole mass ratio</t>
  </si>
  <si>
    <t>Heavy-hole mass ratio</t>
  </si>
  <si>
    <t>e⁻ DOS mass</t>
  </si>
  <si>
    <t>h⁺ DOS mass</t>
  </si>
  <si>
    <t>Conduction band DOS</t>
  </si>
  <si>
    <t>Valence band DOS</t>
  </si>
  <si>
    <t>Convert to cm³</t>
  </si>
  <si>
    <t>Intrinsic carrier conc.</t>
  </si>
  <si>
    <t>Iteration</t>
  </si>
  <si>
    <t>Ef_lo (eV)</t>
  </si>
  <si>
    <t>f_lo</t>
  </si>
  <si>
    <t>f_hi</t>
  </si>
  <si>
    <t>Ef_mid (eV)</t>
  </si>
  <si>
    <t>f_mid</t>
  </si>
  <si>
    <t>width (eV)</t>
  </si>
  <si>
    <t>Final Ef (eV)</t>
  </si>
  <si>
    <t>1000/T</t>
  </si>
  <si>
    <t>T(K)</t>
  </si>
  <si>
    <t>kB*T (in eV.K)</t>
  </si>
  <si>
    <t>kB*T (in J.s.K)</t>
  </si>
  <si>
    <t>Nc(cm^-3)</t>
  </si>
  <si>
    <t>Nv(cm^-3)</t>
  </si>
  <si>
    <t>m⁻³ → cm⁻³ conversion</t>
  </si>
  <si>
    <t>conv_m3_to_cm3</t>
  </si>
  <si>
    <t>Conduction band (Eg)</t>
  </si>
  <si>
    <t>sign</t>
  </si>
  <si>
    <t>Converged?</t>
  </si>
  <si>
    <t>User Inputs</t>
  </si>
  <si>
    <t>Nd (cm^-3)</t>
  </si>
  <si>
    <t>Na (cm^-3)</t>
  </si>
  <si>
    <t>Parameters</t>
  </si>
  <si>
    <t>Ef (eV)</t>
  </si>
  <si>
    <t>Summary at T = 300 K</t>
  </si>
  <si>
    <t>n (cm^-3)</t>
  </si>
  <si>
    <t>p (cm^-3)</t>
  </si>
  <si>
    <t>Nd+ (cm^-3)</t>
  </si>
  <si>
    <t>Na- (cm^-3)</t>
  </si>
  <si>
    <t>Sheet Name</t>
  </si>
  <si>
    <t>Function</t>
  </si>
  <si>
    <t>Inputs</t>
  </si>
  <si>
    <t>Calc_300K</t>
  </si>
  <si>
    <t>It shows the manual execution for calculating 
T=300K using Bisection Method</t>
  </si>
  <si>
    <t>Sweep_Temp</t>
  </si>
  <si>
    <t>Plots</t>
  </si>
  <si>
    <t xml:space="preserve">It displays three plots generated:
 (i) Ef(eV) Vs 1000/T
(ii) n (log scale) Vs 1000/T
(iii) p (log scale) Vs 1000/T  </t>
  </si>
  <si>
    <t>Summary</t>
  </si>
  <si>
    <t xml:space="preserve">It summarizes the
calculated values of Ef, n and p
for T=300 K at give doping concentrations (Na and Nd as inputs from user) </t>
  </si>
  <si>
    <t xml:space="preserve">Has all constant values and parameters required for computation of Ef at T=300K using manual Bisection Method 
User Inputs: Na and Nd displayed </t>
  </si>
  <si>
    <t>This sheet has an automated VBA code for automatically calculating Ef, n and p parameters from 10-800K temperature range with step size of 10K
User Inputs: Na and Nd displayed</t>
  </si>
  <si>
    <t>Ef_hi (eV)</t>
  </si>
  <si>
    <t xml:space="preserve">Important Parameters and Equations </t>
  </si>
  <si>
    <t>Intermediate Temerature Range
(101-300 K)</t>
  </si>
  <si>
    <t>High Temperature Range
(301-800 K)</t>
  </si>
  <si>
    <t>Low Temperature Range (0-100 K)</t>
  </si>
  <si>
    <t>Sheet Functions</t>
  </si>
  <si>
    <t>References:</t>
  </si>
  <si>
    <t>Lecture notes, Chatgpt for 
VBA Code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</si>
</sst>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E+00"/>
    <numFmt numFmtId="165" formatCode="0.000E+00"/>
  </numFmts>
  <fonts count="8">
    <font>
      <sz val="11"/>
      <color theme="1"/>
      <name val="Aptos Narrow"/>
      <family val="2"/>
      <scheme val="minor"/>
    </font>
    <font>
      <sz val="10"/>
      <color theme="1"/>
      <name val="Arial Unicode MS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quotePrefix="1" applyNumberForma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1" fontId="0" fillId="3" borderId="0" xfId="0" applyNumberFormat="1" applyFill="1" applyAlignment="1">
      <alignment horizontal="center"/>
    </xf>
    <xf numFmtId="11" fontId="0" fillId="3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/>
    </xf>
    <xf numFmtId="164" fontId="0" fillId="4" borderId="0" xfId="0" applyNumberFormat="1" applyFill="1" applyAlignment="1">
      <alignment horizontal="center"/>
    </xf>
    <xf numFmtId="11" fontId="0" fillId="4" borderId="0" xfId="0" applyNumberFormat="1" applyFill="1" applyAlignment="1">
      <alignment horizontal="center"/>
    </xf>
    <xf numFmtId="11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11" fontId="0" fillId="5" borderId="0" xfId="0" applyNumberFormat="1" applyFill="1" applyAlignment="1">
      <alignment horizontal="center"/>
    </xf>
    <xf numFmtId="11" fontId="0" fillId="5" borderId="0" xfId="0" applyNumberFormat="1" applyFill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/>
    </xf>
    <xf numFmtId="165" fontId="6" fillId="10" borderId="1" xfId="0" applyNumberFormat="1" applyFont="1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 wrapText="1"/>
    </xf>
    <xf numFmtId="164" fontId="1" fillId="10" borderId="1" xfId="0" applyNumberFormat="1" applyFont="1" applyFill="1" applyBorder="1" applyAlignment="1">
      <alignment horizontal="center" vertical="center" wrapText="1"/>
    </xf>
    <xf numFmtId="164" fontId="0" fillId="10" borderId="1" xfId="0" applyNumberFormat="1" applyFill="1" applyBorder="1" applyAlignment="1">
      <alignment horizontal="center"/>
    </xf>
    <xf numFmtId="164" fontId="3" fillId="10" borderId="1" xfId="0" applyNumberFormat="1" applyFont="1" applyFill="1" applyBorder="1" applyAlignment="1">
      <alignment horizontal="center" vertical="center" wrapText="1"/>
    </xf>
    <xf numFmtId="164" fontId="0" fillId="10" borderId="1" xfId="0" applyNumberForma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 wrapText="1"/>
    </xf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log(n) vs 1000/T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1750">
              <a:solidFill>
                <a:srgbClr val="0066CC"/>
              </a:solidFill>
            </a:ln>
          </c:spPr>
          <c:marker>
            <c:symbol val="circle"/>
            <c:size val="2"/>
            <c:spPr>
              <a:ln w="31750">
                <a:solidFill>
                  <a:srgbClr val="0066CC"/>
                </a:solidFill>
              </a:ln>
            </c:spPr>
          </c:marker>
          <c:xVal>
            <c:numLit>
              <c:formatCode>General</c:formatCode>
              <c:ptCount val="80"/>
              <c:pt idx="0">
                <c:v>100</c:v>
              </c:pt>
              <c:pt idx="1">
                <c:v>50</c:v>
              </c:pt>
              <c:pt idx="2">
                <c:v>33.333333333333336</c:v>
              </c:pt>
              <c:pt idx="3">
                <c:v>25</c:v>
              </c:pt>
              <c:pt idx="4">
                <c:v>20</c:v>
              </c:pt>
              <c:pt idx="5">
                <c:v>16.666666666666668</c:v>
              </c:pt>
              <c:pt idx="6">
                <c:v>14.285714285714286</c:v>
              </c:pt>
              <c:pt idx="7">
                <c:v>12.5</c:v>
              </c:pt>
              <c:pt idx="8">
                <c:v>11.111111111111111</c:v>
              </c:pt>
              <c:pt idx="9">
                <c:v>10</c:v>
              </c:pt>
              <c:pt idx="10">
                <c:v>9.0909090909090917</c:v>
              </c:pt>
              <c:pt idx="11">
                <c:v>8.3333333333333339</c:v>
              </c:pt>
              <c:pt idx="12">
                <c:v>7.6923076923076925</c:v>
              </c:pt>
              <c:pt idx="13">
                <c:v>7.1428571428571432</c:v>
              </c:pt>
              <c:pt idx="14">
                <c:v>6.666666666666667</c:v>
              </c:pt>
              <c:pt idx="15">
                <c:v>6.25</c:v>
              </c:pt>
              <c:pt idx="16">
                <c:v>5.882352941176471</c:v>
              </c:pt>
              <c:pt idx="17">
                <c:v>5.5555555555555554</c:v>
              </c:pt>
              <c:pt idx="18">
                <c:v>5.2631578947368425</c:v>
              </c:pt>
              <c:pt idx="19">
                <c:v>5</c:v>
              </c:pt>
              <c:pt idx="20">
                <c:v>4.7619047619047619</c:v>
              </c:pt>
              <c:pt idx="21">
                <c:v>4.5454545454545459</c:v>
              </c:pt>
              <c:pt idx="22">
                <c:v>4.3478260869565215</c:v>
              </c:pt>
              <c:pt idx="23">
                <c:v>4.166666666666667</c:v>
              </c:pt>
              <c:pt idx="24">
                <c:v>4</c:v>
              </c:pt>
              <c:pt idx="25">
                <c:v>3.8461538461538463</c:v>
              </c:pt>
              <c:pt idx="26">
                <c:v>3.7037037037037037</c:v>
              </c:pt>
              <c:pt idx="27">
                <c:v>3.5714285714285716</c:v>
              </c:pt>
              <c:pt idx="28">
                <c:v>3.4482758620689653</c:v>
              </c:pt>
              <c:pt idx="29">
                <c:v>3.3333333333333335</c:v>
              </c:pt>
              <c:pt idx="30">
                <c:v>3.225806451612903</c:v>
              </c:pt>
              <c:pt idx="31">
                <c:v>3.125</c:v>
              </c:pt>
              <c:pt idx="32">
                <c:v>3.0303030303030303</c:v>
              </c:pt>
              <c:pt idx="33">
                <c:v>2.9411764705882355</c:v>
              </c:pt>
              <c:pt idx="34">
                <c:v>2.8571428571428572</c:v>
              </c:pt>
              <c:pt idx="35">
                <c:v>2.7777777777777777</c:v>
              </c:pt>
              <c:pt idx="36">
                <c:v>2.7027027027027026</c:v>
              </c:pt>
              <c:pt idx="37">
                <c:v>2.6315789473684212</c:v>
              </c:pt>
              <c:pt idx="38">
                <c:v>2.5641025641025643</c:v>
              </c:pt>
              <c:pt idx="39">
                <c:v>2.5</c:v>
              </c:pt>
              <c:pt idx="40">
                <c:v>2.4390243902439024</c:v>
              </c:pt>
              <c:pt idx="41">
                <c:v>2.3809523809523809</c:v>
              </c:pt>
              <c:pt idx="42">
                <c:v>2.3255813953488373</c:v>
              </c:pt>
              <c:pt idx="43">
                <c:v>2.2727272727272729</c:v>
              </c:pt>
              <c:pt idx="44">
                <c:v>2.2222222222222223</c:v>
              </c:pt>
              <c:pt idx="45">
                <c:v>2.1739130434782608</c:v>
              </c:pt>
              <c:pt idx="46">
                <c:v>2.1276595744680851</c:v>
              </c:pt>
              <c:pt idx="47">
                <c:v>2.0833333333333335</c:v>
              </c:pt>
              <c:pt idx="48">
                <c:v>2.0408163265306123</c:v>
              </c:pt>
              <c:pt idx="49">
                <c:v>2</c:v>
              </c:pt>
              <c:pt idx="50">
                <c:v>1.9607843137254901</c:v>
              </c:pt>
              <c:pt idx="51">
                <c:v>1.9230769230769231</c:v>
              </c:pt>
              <c:pt idx="52">
                <c:v>1.8867924528301887</c:v>
              </c:pt>
              <c:pt idx="53">
                <c:v>1.8518518518518519</c:v>
              </c:pt>
              <c:pt idx="54">
                <c:v>1.8181818181818181</c:v>
              </c:pt>
              <c:pt idx="55">
                <c:v>1.7857142857142858</c:v>
              </c:pt>
              <c:pt idx="56">
                <c:v>1.7543859649122806</c:v>
              </c:pt>
              <c:pt idx="57">
                <c:v>1.7241379310344827</c:v>
              </c:pt>
              <c:pt idx="58">
                <c:v>1.6949152542372881</c:v>
              </c:pt>
              <c:pt idx="59">
                <c:v>1.6666666666666667</c:v>
              </c:pt>
              <c:pt idx="60">
                <c:v>1.639344262295082</c:v>
              </c:pt>
              <c:pt idx="61">
                <c:v>1.6129032258064515</c:v>
              </c:pt>
              <c:pt idx="62">
                <c:v>1.5873015873015872</c:v>
              </c:pt>
              <c:pt idx="63">
                <c:v>1.5625</c:v>
              </c:pt>
              <c:pt idx="64">
                <c:v>1.5384615384615385</c:v>
              </c:pt>
              <c:pt idx="65">
                <c:v>1.5151515151515151</c:v>
              </c:pt>
              <c:pt idx="66">
                <c:v>1.4925373134328359</c:v>
              </c:pt>
              <c:pt idx="67">
                <c:v>1.4705882352941178</c:v>
              </c:pt>
              <c:pt idx="68">
                <c:v>1.4492753623188406</c:v>
              </c:pt>
              <c:pt idx="69">
                <c:v>1.4285714285714286</c:v>
              </c:pt>
              <c:pt idx="70">
                <c:v>1.408450704225352</c:v>
              </c:pt>
              <c:pt idx="71">
                <c:v>1.3888888888888888</c:v>
              </c:pt>
              <c:pt idx="72">
                <c:v>1.3698630136986301</c:v>
              </c:pt>
              <c:pt idx="73">
                <c:v>1.3513513513513513</c:v>
              </c:pt>
              <c:pt idx="74">
                <c:v>1.3333333333333333</c:v>
              </c:pt>
              <c:pt idx="75">
                <c:v>1.3157894736842106</c:v>
              </c:pt>
              <c:pt idx="76">
                <c:v>1.2987012987012987</c:v>
              </c:pt>
              <c:pt idx="77">
                <c:v>1.2820512820512822</c:v>
              </c:pt>
              <c:pt idx="78">
                <c:v>1.2658227848101267</c:v>
              </c:pt>
              <c:pt idx="79">
                <c:v>1.25</c:v>
              </c:pt>
            </c:numLit>
          </c:xVal>
          <c:yVal>
            <c:numLit>
              <c:formatCode>General</c:formatCode>
              <c:ptCount val="80"/>
              <c:pt idx="0">
                <c:v>42479.132159410714</c:v>
              </c:pt>
              <c:pt idx="1">
                <c:v>33395724444.130581</c:v>
              </c:pt>
              <c:pt idx="2">
                <c:v>3506863716623.8364</c:v>
              </c:pt>
              <c:pt idx="3">
                <c:v>37670957116989.906</c:v>
              </c:pt>
              <c:pt idx="4">
                <c:v>154054366073019.69</c:v>
              </c:pt>
              <c:pt idx="5">
                <c:v>365304328661513.75</c:v>
              </c:pt>
              <c:pt idx="6">
                <c:v>603511611053855.13</c:v>
              </c:pt>
              <c:pt idx="7">
                <c:v>784298122209970.5</c:v>
              </c:pt>
              <c:pt idx="8">
                <c:v>887838409779560.88</c:v>
              </c:pt>
              <c:pt idx="9">
                <c:v>939920049539414.25</c:v>
              </c:pt>
              <c:pt idx="10">
                <c:v>965796990796256.25</c:v>
              </c:pt>
              <c:pt idx="11">
                <c:v>979224198075484.5</c:v>
              </c:pt>
              <c:pt idx="12">
                <c:v>986616263442450.25</c:v>
              </c:pt>
              <c:pt idx="13">
                <c:v>990932918416455.25</c:v>
              </c:pt>
              <c:pt idx="14">
                <c:v>993589937244978.25</c:v>
              </c:pt>
              <c:pt idx="15">
                <c:v>995302727354644</c:v>
              </c:pt>
              <c:pt idx="16">
                <c:v>996452251471131.25</c:v>
              </c:pt>
              <c:pt idx="17">
                <c:v>997250502238529.5</c:v>
              </c:pt>
              <c:pt idx="18">
                <c:v>997820842612759.5</c:v>
              </c:pt>
              <c:pt idx="19">
                <c:v>998240148464848.88</c:v>
              </c:pt>
              <c:pt idx="20">
                <c:v>998554374673673.25</c:v>
              </c:pt>
              <c:pt idx="21">
                <c:v>998795525814954.88</c:v>
              </c:pt>
              <c:pt idx="22">
                <c:v>998983063543288.13</c:v>
              </c:pt>
              <c:pt idx="23">
                <c:v>999131913573247.75</c:v>
              </c:pt>
              <c:pt idx="24">
                <c:v>999251313762036.63</c:v>
              </c:pt>
              <c:pt idx="25">
                <c:v>999348685162907</c:v>
              </c:pt>
              <c:pt idx="26">
                <c:v>999428427899380</c:v>
              </c:pt>
              <c:pt idx="27">
                <c:v>999494953998913.75</c:v>
              </c:pt>
              <c:pt idx="28">
                <c:v>999550460202152.63</c:v>
              </c:pt>
              <c:pt idx="29">
                <c:v>999597787582369.88</c:v>
              </c:pt>
              <c:pt idx="30">
                <c:v>999637754312450.25</c:v>
              </c:pt>
              <c:pt idx="31">
                <c:v>999672514398870.63</c:v>
              </c:pt>
              <c:pt idx="32">
                <c:v>999702164268967</c:v>
              </c:pt>
              <c:pt idx="33">
                <c:v>999728255399118</c:v>
              </c:pt>
              <c:pt idx="34">
                <c:v>999750924684766.5</c:v>
              </c:pt>
              <c:pt idx="35">
                <c:v>999771087837973.63</c:v>
              </c:pt>
              <c:pt idx="36">
                <c:v>999789167667343</c:v>
              </c:pt>
              <c:pt idx="37">
                <c:v>999805560979866.13</c:v>
              </c:pt>
              <c:pt idx="38">
                <c:v>999822259920514.88</c:v>
              </c:pt>
              <c:pt idx="39">
                <c:v>999841134243960.13</c:v>
              </c:pt>
              <c:pt idx="40">
                <c:v>999868494526604.75</c:v>
              </c:pt>
              <c:pt idx="41">
                <c:v>999916469237395</c:v>
              </c:pt>
              <c:pt idx="42">
                <c:v>1000012258792204.1</c:v>
              </c:pt>
              <c:pt idx="43">
                <c:v>1000211310283156.6</c:v>
              </c:pt>
              <c:pt idx="44">
                <c:v>1000624550739124.8</c:v>
              </c:pt>
              <c:pt idx="45">
                <c:v>1001466739554547.6</c:v>
              </c:pt>
              <c:pt idx="46">
                <c:v>1003140812919880.8</c:v>
              </c:pt>
              <c:pt idx="47">
                <c:v>1006376575612400.1</c:v>
              </c:pt>
              <c:pt idx="48">
                <c:v>1012450853977180.5</c:v>
              </c:pt>
              <c:pt idx="49">
                <c:v>1023497650918397.9</c:v>
              </c:pt>
              <c:pt idx="50">
                <c:v>1042892497635264.6</c:v>
              </c:pt>
              <c:pt idx="51">
                <c:v>1075591729145813</c:v>
              </c:pt>
              <c:pt idx="52">
                <c:v>1128221212364106.5</c:v>
              </c:pt>
              <c:pt idx="53">
                <c:v>1208727457439676</c:v>
              </c:pt>
              <c:pt idx="54">
                <c:v>1325713202762164.5</c:v>
              </c:pt>
              <c:pt idx="55">
                <c:v>1487923363706253</c:v>
              </c:pt>
              <c:pt idx="56">
                <c:v>1704243957012397</c:v>
              </c:pt>
              <c:pt idx="57">
                <c:v>1984134648409776.3</c:v>
              </c:pt>
              <c:pt idx="58">
                <c:v>2338174287485922</c:v>
              </c:pt>
              <c:pt idx="59">
                <c:v>2778509131252487</c:v>
              </c:pt>
              <c:pt idx="60">
                <c:v>3319165506712295</c:v>
              </c:pt>
              <c:pt idx="61">
                <c:v>3976270135777516.5</c:v>
              </c:pt>
              <c:pt idx="62">
                <c:v>4768223998261638</c:v>
              </c:pt>
              <c:pt idx="63">
                <c:v>5715861313948373</c:v>
              </c:pt>
              <c:pt idx="64">
                <c:v>6842603148707544</c:v>
              </c:pt>
              <c:pt idx="65">
                <c:v>8174617597791687</c:v>
              </c:pt>
              <c:pt idx="66">
                <c:v>9740982980802972</c:v>
              </c:pt>
              <c:pt idx="67">
                <c:v>1.1573854724131416E+16</c:v>
              </c:pt>
              <c:pt idx="68">
                <c:v>1.3708638638785676E+16</c:v>
              </c:pt>
              <c:pt idx="69">
                <c:v>1.6184156921857708E+16</c:v>
              </c:pt>
              <c:pt idx="70">
                <c:v>1.9042829183868932E+16</c:v>
              </c:pt>
              <c:pt idx="71">
                <c:v>2.2330839538045052E+16</c:v>
              </c:pt>
              <c:pt idx="72">
                <c:v>2.6098300426335996E+16</c:v>
              </c:pt>
              <c:pt idx="73">
                <c:v>3.0399436590668236E+16</c:v>
              </c:pt>
              <c:pt idx="74">
                <c:v>3.529273084484394E+16</c:v>
              </c:pt>
              <c:pt idx="75">
                <c:v>4.0841097515770776E+16</c:v>
              </c:pt>
              <c:pt idx="76">
                <c:v>4.7112026920750488E+16</c:v>
              </c:pt>
              <c:pt idx="77">
                <c:v>5.4177744975156664E+16</c:v>
              </c:pt>
              <c:pt idx="78">
                <c:v>6.2115341013332568E+16</c:v>
              </c:pt>
              <c:pt idx="79">
                <c:v>7.1006924496963304E+16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8B3-4BBE-9CBA-234D141FE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60639"/>
        <c:axId val="175677439"/>
      </c:scatterChart>
      <c:valAx>
        <c:axId val="175660639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1000/T (1/K)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677439"/>
        <c:crosses val="autoZero"/>
        <c:crossBetween val="midCat"/>
      </c:valAx>
      <c:valAx>
        <c:axId val="175677439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n (cm^-3)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66063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log(p) vs 1000/T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1750">
              <a:solidFill>
                <a:srgbClr val="009900"/>
              </a:solidFill>
            </a:ln>
          </c:spPr>
          <c:marker>
            <c:symbol val="circle"/>
            <c:size val="2"/>
            <c:spPr>
              <a:ln w="31750">
                <a:solidFill>
                  <a:srgbClr val="009900"/>
                </a:solidFill>
              </a:ln>
            </c:spPr>
          </c:marker>
          <c:xVal>
            <c:numLit>
              <c:formatCode>General</c:formatCode>
              <c:ptCount val="80"/>
              <c:pt idx="0">
                <c:v>100</c:v>
              </c:pt>
              <c:pt idx="1">
                <c:v>50</c:v>
              </c:pt>
              <c:pt idx="2">
                <c:v>33.333333333333336</c:v>
              </c:pt>
              <c:pt idx="3">
                <c:v>25</c:v>
              </c:pt>
              <c:pt idx="4">
                <c:v>20</c:v>
              </c:pt>
              <c:pt idx="5">
                <c:v>16.666666666666668</c:v>
              </c:pt>
              <c:pt idx="6">
                <c:v>14.285714285714286</c:v>
              </c:pt>
              <c:pt idx="7">
                <c:v>12.5</c:v>
              </c:pt>
              <c:pt idx="8">
                <c:v>11.111111111111111</c:v>
              </c:pt>
              <c:pt idx="9">
                <c:v>10</c:v>
              </c:pt>
              <c:pt idx="10">
                <c:v>9.0909090909090917</c:v>
              </c:pt>
              <c:pt idx="11">
                <c:v>8.3333333333333339</c:v>
              </c:pt>
              <c:pt idx="12">
                <c:v>7.6923076923076925</c:v>
              </c:pt>
              <c:pt idx="13">
                <c:v>7.1428571428571432</c:v>
              </c:pt>
              <c:pt idx="14">
                <c:v>6.666666666666667</c:v>
              </c:pt>
              <c:pt idx="15">
                <c:v>6.25</c:v>
              </c:pt>
              <c:pt idx="16">
                <c:v>5.882352941176471</c:v>
              </c:pt>
              <c:pt idx="17">
                <c:v>5.5555555555555554</c:v>
              </c:pt>
              <c:pt idx="18">
                <c:v>5.2631578947368425</c:v>
              </c:pt>
              <c:pt idx="19">
                <c:v>5</c:v>
              </c:pt>
              <c:pt idx="20">
                <c:v>4.7619047619047619</c:v>
              </c:pt>
              <c:pt idx="21">
                <c:v>4.5454545454545459</c:v>
              </c:pt>
              <c:pt idx="22">
                <c:v>4.3478260869565215</c:v>
              </c:pt>
              <c:pt idx="23">
                <c:v>4.166666666666667</c:v>
              </c:pt>
              <c:pt idx="24">
                <c:v>4</c:v>
              </c:pt>
              <c:pt idx="25">
                <c:v>3.8461538461538463</c:v>
              </c:pt>
              <c:pt idx="26">
                <c:v>3.7037037037037037</c:v>
              </c:pt>
              <c:pt idx="27">
                <c:v>3.5714285714285716</c:v>
              </c:pt>
              <c:pt idx="28">
                <c:v>3.4482758620689653</c:v>
              </c:pt>
              <c:pt idx="29">
                <c:v>3.3333333333333335</c:v>
              </c:pt>
              <c:pt idx="30">
                <c:v>3.225806451612903</c:v>
              </c:pt>
              <c:pt idx="31">
                <c:v>3.125</c:v>
              </c:pt>
              <c:pt idx="32">
                <c:v>3.0303030303030303</c:v>
              </c:pt>
              <c:pt idx="33">
                <c:v>2.9411764705882355</c:v>
              </c:pt>
              <c:pt idx="34">
                <c:v>2.8571428571428572</c:v>
              </c:pt>
              <c:pt idx="35">
                <c:v>2.7777777777777777</c:v>
              </c:pt>
              <c:pt idx="36">
                <c:v>2.7027027027027026</c:v>
              </c:pt>
              <c:pt idx="37">
                <c:v>2.6315789473684212</c:v>
              </c:pt>
              <c:pt idx="38">
                <c:v>2.5641025641025643</c:v>
              </c:pt>
              <c:pt idx="39">
                <c:v>2.5</c:v>
              </c:pt>
              <c:pt idx="40">
                <c:v>2.4390243902439024</c:v>
              </c:pt>
              <c:pt idx="41">
                <c:v>2.3809523809523809</c:v>
              </c:pt>
              <c:pt idx="42">
                <c:v>2.3255813953488373</c:v>
              </c:pt>
              <c:pt idx="43">
                <c:v>2.2727272727272729</c:v>
              </c:pt>
              <c:pt idx="44">
                <c:v>2.2222222222222223</c:v>
              </c:pt>
              <c:pt idx="45">
                <c:v>2.1739130434782608</c:v>
              </c:pt>
              <c:pt idx="46">
                <c:v>2.1276595744680851</c:v>
              </c:pt>
              <c:pt idx="47">
                <c:v>2.0833333333333335</c:v>
              </c:pt>
              <c:pt idx="48">
                <c:v>2.0408163265306123</c:v>
              </c:pt>
              <c:pt idx="49">
                <c:v>2</c:v>
              </c:pt>
              <c:pt idx="50">
                <c:v>1.9607843137254901</c:v>
              </c:pt>
              <c:pt idx="51">
                <c:v>1.9230769230769231</c:v>
              </c:pt>
              <c:pt idx="52">
                <c:v>1.8867924528301887</c:v>
              </c:pt>
              <c:pt idx="53">
                <c:v>1.8518518518518519</c:v>
              </c:pt>
              <c:pt idx="54">
                <c:v>1.8181818181818181</c:v>
              </c:pt>
              <c:pt idx="55">
                <c:v>1.7857142857142858</c:v>
              </c:pt>
              <c:pt idx="56">
                <c:v>1.7543859649122806</c:v>
              </c:pt>
              <c:pt idx="57">
                <c:v>1.7241379310344827</c:v>
              </c:pt>
              <c:pt idx="58">
                <c:v>1.6949152542372881</c:v>
              </c:pt>
              <c:pt idx="59">
                <c:v>1.6666666666666667</c:v>
              </c:pt>
              <c:pt idx="60">
                <c:v>1.639344262295082</c:v>
              </c:pt>
              <c:pt idx="61">
                <c:v>1.6129032258064515</c:v>
              </c:pt>
              <c:pt idx="62">
                <c:v>1.5873015873015872</c:v>
              </c:pt>
              <c:pt idx="63">
                <c:v>1.5625</c:v>
              </c:pt>
              <c:pt idx="64">
                <c:v>1.5384615384615385</c:v>
              </c:pt>
              <c:pt idx="65">
                <c:v>1.5151515151515151</c:v>
              </c:pt>
              <c:pt idx="66">
                <c:v>1.4925373134328359</c:v>
              </c:pt>
              <c:pt idx="67">
                <c:v>1.4705882352941178</c:v>
              </c:pt>
              <c:pt idx="68">
                <c:v>1.4492753623188406</c:v>
              </c:pt>
              <c:pt idx="69">
                <c:v>1.4285714285714286</c:v>
              </c:pt>
              <c:pt idx="70">
                <c:v>1.408450704225352</c:v>
              </c:pt>
              <c:pt idx="71">
                <c:v>1.3888888888888888</c:v>
              </c:pt>
              <c:pt idx="72">
                <c:v>1.3698630136986301</c:v>
              </c:pt>
              <c:pt idx="73">
                <c:v>1.3513513513513513</c:v>
              </c:pt>
              <c:pt idx="74">
                <c:v>1.3333333333333333</c:v>
              </c:pt>
              <c:pt idx="75">
                <c:v>1.3157894736842106</c:v>
              </c:pt>
              <c:pt idx="76">
                <c:v>1.2987012987012987</c:v>
              </c:pt>
              <c:pt idx="77">
                <c:v>1.2820512820512822</c:v>
              </c:pt>
              <c:pt idx="78">
                <c:v>1.2658227848101267</c:v>
              </c:pt>
              <c:pt idx="79">
                <c:v>1.25</c:v>
              </c:pt>
            </c:numLit>
          </c:xVal>
          <c:yVal>
            <c:numLit>
              <c:formatCode>General</c:formatCode>
              <c:ptCount val="80"/>
              <c:pt idx="0">
                <c:v>0</c:v>
              </c:pt>
              <c:pt idx="1">
                <c:v>4.5173411800212495E-271</c:v>
              </c:pt>
              <c:pt idx="2">
                <c:v>2.9669145113527356E-174</c:v>
              </c:pt>
              <c:pt idx="3">
                <c:v>9.7173058621723383E-126</c:v>
              </c:pt>
              <c:pt idx="4">
                <c:v>1.5205624011281769E-96</c:v>
              </c:pt>
              <c:pt idx="5">
                <c:v>5.3883518479589493E-77</c:v>
              </c:pt>
              <c:pt idx="6">
                <c:v>6.0883820149087687E-63</c:v>
              </c:pt>
              <c:pt idx="7">
                <c:v>2.5363618175535496E-52</c:v>
              </c:pt>
              <c:pt idx="8">
                <c:v>5.2798524176794151E-44</c:v>
              </c:pt>
              <c:pt idx="9">
                <c:v>2.6014924164332824E-37</c:v>
              </c:pt>
              <c:pt idx="10">
                <c:v>8.2358796694311207E-32</c:v>
              </c:pt>
              <c:pt idx="11">
                <c:v>3.2888038188452886E-27</c:v>
              </c:pt>
              <c:pt idx="12">
                <c:v>2.65504791850313E-23</c:v>
              </c:pt>
              <c:pt idx="13">
                <c:v>6.0826614766356895E-20</c:v>
              </c:pt>
              <c:pt idx="14">
                <c:v>5.0763740693897536E-17</c:v>
              </c:pt>
              <c:pt idx="15">
                <c:v>1.862155360648595E-14</c:v>
              </c:pt>
              <c:pt idx="16">
                <c:v>3.4671941703088135E-12</c:v>
              </c:pt>
              <c:pt idx="17">
                <c:v>3.6654469360531143E-10</c:v>
              </c:pt>
              <c:pt idx="18">
                <c:v>2.4040870283184934E-8</c:v>
              </c:pt>
              <c:pt idx="19">
                <c:v>1.05020380374417E-6</c:v>
              </c:pt>
              <c:pt idx="20">
                <c:v>3.2365287236940158E-5</c:v>
              </c:pt>
              <c:pt idx="21">
                <c:v>7.3761174535791145E-4</c:v>
              </c:pt>
              <c:pt idx="22">
                <c:v>1.2925223522615353E-2</c:v>
              </c:pt>
              <c:pt idx="23">
                <c:v>0.17989644886545864</c:v>
              </c:pt>
              <c:pt idx="24">
                <c:v>2.0438441238376246</c:v>
              </c:pt>
              <c:pt idx="25">
                <c:v>19.39829444131254</c:v>
              </c:pt>
              <c:pt idx="26">
                <c:v>156.8698880492644</c:v>
              </c:pt>
              <c:pt idx="27">
                <c:v>1099.3292498048263</c:v>
              </c:pt>
              <c:pt idx="28">
                <c:v>6774.4269079570831</c:v>
              </c:pt>
              <c:pt idx="29">
                <c:v>37177.242833857432</c:v>
              </c:pt>
              <c:pt idx="30">
                <c:v>183713.07449135254</c:v>
              </c:pt>
              <c:pt idx="31">
                <c:v>825397.70195044321</c:v>
              </c:pt>
              <c:pt idx="32">
                <c:v>3400508.0453844909</c:v>
              </c:pt>
              <c:pt idx="33">
                <c:v>12943340.867539989</c:v>
              </c:pt>
              <c:pt idx="34">
                <c:v>45821147.923492089</c:v>
              </c:pt>
              <c:pt idx="35">
                <c:v>151767249.45911601</c:v>
              </c:pt>
              <c:pt idx="36">
                <c:v>472805220.54452878</c:v>
              </c:pt>
              <c:pt idx="37">
                <c:v>1391996583.2216799</c:v>
              </c:pt>
              <c:pt idx="38">
                <c:v>3889513927.2873306</c:v>
              </c:pt>
              <c:pt idx="39">
                <c:v>10354283050.74934</c:v>
              </c:pt>
              <c:pt idx="40">
                <c:v>26352119859.202736</c:v>
              </c:pt>
              <c:pt idx="41">
                <c:v>64319203947.539589</c:v>
              </c:pt>
              <c:pt idx="42">
                <c:v>150980889850.00101</c:v>
              </c:pt>
              <c:pt idx="43">
                <c:v>341713794300.52258</c:v>
              </c:pt>
              <c:pt idx="44">
                <c:v>747381103407.56213</c:v>
              </c:pt>
              <c:pt idx="45">
                <c:v>1582731946314.3125</c:v>
              </c:pt>
              <c:pt idx="46">
                <c:v>3250460118587.5952</c:v>
              </c:pt>
              <c:pt idx="47">
                <c:v>6480835569066.9121</c:v>
              </c:pt>
              <c:pt idx="48">
                <c:v>12550191260245.172</c:v>
              </c:pt>
              <c:pt idx="49">
                <c:v>23593203912721.918</c:v>
              </c:pt>
              <c:pt idx="50">
                <c:v>42985041990925.813</c:v>
              </c:pt>
              <c:pt idx="51">
                <c:v>75682653343766.5</c:v>
              </c:pt>
              <c:pt idx="52">
                <c:v>128312189528576.3</c:v>
              </c:pt>
              <c:pt idx="53">
                <c:v>208820332990459.41</c:v>
              </c:pt>
              <c:pt idx="54">
                <c:v>325810666974380.69</c:v>
              </c:pt>
              <c:pt idx="55">
                <c:v>488028153489692.5</c:v>
              </c:pt>
              <c:pt idx="56">
                <c:v>704358966828982.13</c:v>
              </c:pt>
              <c:pt idx="57">
                <c:v>984262935535987.25</c:v>
              </c:pt>
              <c:pt idx="58">
                <c:v>1338319432642389.3</c:v>
              </c:pt>
              <c:pt idx="59">
                <c:v>1778674898805663.5</c:v>
              </c:pt>
              <c:pt idx="60">
                <c:v>2319355935450587</c:v>
              </c:pt>
              <c:pt idx="61">
                <c:v>2976489561516184</c:v>
              </c:pt>
              <c:pt idx="62">
                <c:v>3768477774428383</c:v>
              </c:pt>
              <c:pt idx="63">
                <c:v>4716154237165835</c:v>
              </c:pt>
              <c:pt idx="64">
                <c:v>5842941218149029</c:v>
              </c:pt>
              <c:pt idx="65">
                <c:v>7175007402444276</c:v>
              </c:pt>
              <c:pt idx="66">
                <c:v>8741431574215037</c:v>
              </c:pt>
              <c:pt idx="67">
                <c:v>1.0574370857769844E+16</c:v>
              </c:pt>
              <c:pt idx="68">
                <c:v>1.2709228771806028E+16</c:v>
              </c:pt>
              <c:pt idx="69">
                <c:v>1.5184833084016694E+16</c:v>
              </c:pt>
              <c:pt idx="70">
                <c:v>1.8043600585563396E+16</c:v>
              </c:pt>
              <c:pt idx="71">
                <c:v>2.1331713202888132E+16</c:v>
              </c:pt>
              <c:pt idx="72">
                <c:v>2.50992940477415E+16</c:v>
              </c:pt>
              <c:pt idx="73">
                <c:v>2.940055890106318E+16</c:v>
              </c:pt>
              <c:pt idx="74">
                <c:v>3.4293997403872864E+16</c:v>
              </c:pt>
              <c:pt idx="75">
                <c:v>3.9842519502032488E+16</c:v>
              </c:pt>
              <c:pt idx="76">
                <c:v>4.6113620315788896E+16</c:v>
              </c:pt>
              <c:pt idx="77">
                <c:v>5.3179519666289528E+16</c:v>
              </c:pt>
              <c:pt idx="78">
                <c:v>6.1117320972675656E+16</c:v>
              </c:pt>
              <c:pt idx="79">
                <c:v>7.0009129260173448E+16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684-4663-818D-2DF15CD72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78879"/>
        <c:axId val="175682719"/>
      </c:scatterChart>
      <c:valAx>
        <c:axId val="175678879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1000/T (1/K)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682719"/>
        <c:crosses val="autoZero"/>
        <c:crossBetween val="midCat"/>
      </c:valAx>
      <c:valAx>
        <c:axId val="175682719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p (cm^-3)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67887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Ef vs 1000/T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1750">
              <a:solidFill>
                <a:srgbClr val="FF3300"/>
              </a:solidFill>
            </a:ln>
          </c:spPr>
          <c:marker>
            <c:symbol val="circle"/>
            <c:size val="2"/>
            <c:spPr>
              <a:ln w="31750">
                <a:solidFill>
                  <a:srgbClr val="FF3300"/>
                </a:solidFill>
              </a:ln>
            </c:spPr>
          </c:marker>
          <c:xVal>
            <c:numLit>
              <c:formatCode>General</c:formatCode>
              <c:ptCount val="80"/>
              <c:pt idx="0">
                <c:v>100</c:v>
              </c:pt>
              <c:pt idx="1">
                <c:v>50</c:v>
              </c:pt>
              <c:pt idx="2">
                <c:v>33.333333333333336</c:v>
              </c:pt>
              <c:pt idx="3">
                <c:v>25</c:v>
              </c:pt>
              <c:pt idx="4">
                <c:v>20</c:v>
              </c:pt>
              <c:pt idx="5">
                <c:v>16.666666666666668</c:v>
              </c:pt>
              <c:pt idx="6">
                <c:v>14.285714285714286</c:v>
              </c:pt>
              <c:pt idx="7">
                <c:v>12.5</c:v>
              </c:pt>
              <c:pt idx="8">
                <c:v>11.111111111111111</c:v>
              </c:pt>
              <c:pt idx="9">
                <c:v>10</c:v>
              </c:pt>
              <c:pt idx="10">
                <c:v>9.0909090909090917</c:v>
              </c:pt>
              <c:pt idx="11">
                <c:v>8.3333333333333339</c:v>
              </c:pt>
              <c:pt idx="12">
                <c:v>7.6923076923076925</c:v>
              </c:pt>
              <c:pt idx="13">
                <c:v>7.1428571428571432</c:v>
              </c:pt>
              <c:pt idx="14">
                <c:v>6.666666666666667</c:v>
              </c:pt>
              <c:pt idx="15">
                <c:v>6.25</c:v>
              </c:pt>
              <c:pt idx="16">
                <c:v>5.882352941176471</c:v>
              </c:pt>
              <c:pt idx="17">
                <c:v>5.5555555555555554</c:v>
              </c:pt>
              <c:pt idx="18">
                <c:v>5.2631578947368425</c:v>
              </c:pt>
              <c:pt idx="19">
                <c:v>5</c:v>
              </c:pt>
              <c:pt idx="20">
                <c:v>4.7619047619047619</c:v>
              </c:pt>
              <c:pt idx="21">
                <c:v>4.5454545454545459</c:v>
              </c:pt>
              <c:pt idx="22">
                <c:v>4.3478260869565215</c:v>
              </c:pt>
              <c:pt idx="23">
                <c:v>4.166666666666667</c:v>
              </c:pt>
              <c:pt idx="24">
                <c:v>4</c:v>
              </c:pt>
              <c:pt idx="25">
                <c:v>3.8461538461538463</c:v>
              </c:pt>
              <c:pt idx="26">
                <c:v>3.7037037037037037</c:v>
              </c:pt>
              <c:pt idx="27">
                <c:v>3.5714285714285716</c:v>
              </c:pt>
              <c:pt idx="28">
                <c:v>3.4482758620689653</c:v>
              </c:pt>
              <c:pt idx="29">
                <c:v>3.3333333333333335</c:v>
              </c:pt>
              <c:pt idx="30">
                <c:v>3.225806451612903</c:v>
              </c:pt>
              <c:pt idx="31">
                <c:v>3.125</c:v>
              </c:pt>
              <c:pt idx="32">
                <c:v>3.0303030303030303</c:v>
              </c:pt>
              <c:pt idx="33">
                <c:v>2.9411764705882355</c:v>
              </c:pt>
              <c:pt idx="34">
                <c:v>2.8571428571428572</c:v>
              </c:pt>
              <c:pt idx="35">
                <c:v>2.7777777777777777</c:v>
              </c:pt>
              <c:pt idx="36">
                <c:v>2.7027027027027026</c:v>
              </c:pt>
              <c:pt idx="37">
                <c:v>2.6315789473684212</c:v>
              </c:pt>
              <c:pt idx="38">
                <c:v>2.5641025641025643</c:v>
              </c:pt>
              <c:pt idx="39">
                <c:v>2.5</c:v>
              </c:pt>
              <c:pt idx="40">
                <c:v>2.4390243902439024</c:v>
              </c:pt>
              <c:pt idx="41">
                <c:v>2.3809523809523809</c:v>
              </c:pt>
              <c:pt idx="42">
                <c:v>2.3255813953488373</c:v>
              </c:pt>
              <c:pt idx="43">
                <c:v>2.2727272727272729</c:v>
              </c:pt>
              <c:pt idx="44">
                <c:v>2.2222222222222223</c:v>
              </c:pt>
              <c:pt idx="45">
                <c:v>2.1739130434782608</c:v>
              </c:pt>
              <c:pt idx="46">
                <c:v>2.1276595744680851</c:v>
              </c:pt>
              <c:pt idx="47">
                <c:v>2.0833333333333335</c:v>
              </c:pt>
              <c:pt idx="48">
                <c:v>2.0408163265306123</c:v>
              </c:pt>
              <c:pt idx="49">
                <c:v>2</c:v>
              </c:pt>
              <c:pt idx="50">
                <c:v>1.9607843137254901</c:v>
              </c:pt>
              <c:pt idx="51">
                <c:v>1.9230769230769231</c:v>
              </c:pt>
              <c:pt idx="52">
                <c:v>1.8867924528301887</c:v>
              </c:pt>
              <c:pt idx="53">
                <c:v>1.8518518518518519</c:v>
              </c:pt>
              <c:pt idx="54">
                <c:v>1.8181818181818181</c:v>
              </c:pt>
              <c:pt idx="55">
                <c:v>1.7857142857142858</c:v>
              </c:pt>
              <c:pt idx="56">
                <c:v>1.7543859649122806</c:v>
              </c:pt>
              <c:pt idx="57">
                <c:v>1.7241379310344827</c:v>
              </c:pt>
              <c:pt idx="58">
                <c:v>1.6949152542372881</c:v>
              </c:pt>
              <c:pt idx="59">
                <c:v>1.6666666666666667</c:v>
              </c:pt>
              <c:pt idx="60">
                <c:v>1.639344262295082</c:v>
              </c:pt>
              <c:pt idx="61">
                <c:v>1.6129032258064515</c:v>
              </c:pt>
              <c:pt idx="62">
                <c:v>1.5873015873015872</c:v>
              </c:pt>
              <c:pt idx="63">
                <c:v>1.5625</c:v>
              </c:pt>
              <c:pt idx="64">
                <c:v>1.5384615384615385</c:v>
              </c:pt>
              <c:pt idx="65">
                <c:v>1.5151515151515151</c:v>
              </c:pt>
              <c:pt idx="66">
                <c:v>1.4925373134328359</c:v>
              </c:pt>
              <c:pt idx="67">
                <c:v>1.4705882352941178</c:v>
              </c:pt>
              <c:pt idx="68">
                <c:v>1.4492753623188406</c:v>
              </c:pt>
              <c:pt idx="69">
                <c:v>1.4285714285714286</c:v>
              </c:pt>
              <c:pt idx="70">
                <c:v>1.408450704225352</c:v>
              </c:pt>
              <c:pt idx="71">
                <c:v>1.3888888888888888</c:v>
              </c:pt>
              <c:pt idx="72">
                <c:v>1.3698630136986301</c:v>
              </c:pt>
              <c:pt idx="73">
                <c:v>1.3513513513513513</c:v>
              </c:pt>
              <c:pt idx="74">
                <c:v>1.3333333333333333</c:v>
              </c:pt>
              <c:pt idx="75">
                <c:v>1.3157894736842106</c:v>
              </c:pt>
              <c:pt idx="76">
                <c:v>1.2987012987012987</c:v>
              </c:pt>
              <c:pt idx="77">
                <c:v>1.2820512820512822</c:v>
              </c:pt>
              <c:pt idx="78">
                <c:v>1.2658227848101267</c:v>
              </c:pt>
              <c:pt idx="79">
                <c:v>1.25</c:v>
              </c:pt>
            </c:numLit>
          </c:xVal>
          <c:yVal>
            <c:numLit>
              <c:formatCode>General</c:formatCode>
              <c:ptCount val="80"/>
              <c:pt idx="0">
                <c:v>1.1449094005982312</c:v>
              </c:pt>
              <c:pt idx="1">
                <c:v>1.1412808335086853</c:v>
              </c:pt>
              <c:pt idx="2">
                <c:v>1.1371740191301629</c:v>
              </c:pt>
              <c:pt idx="3">
                <c:v>1.1326609161610079</c:v>
              </c:pt>
              <c:pt idx="4">
                <c:v>1.1276280114053183</c:v>
              </c:pt>
              <c:pt idx="5">
                <c:v>1.1218258157315248</c:v>
              </c:pt>
              <c:pt idx="6">
                <c:v>1.1150017870014932</c:v>
              </c:pt>
              <c:pt idx="7">
                <c:v>1.1070943444108914</c:v>
              </c:pt>
              <c:pt idx="8">
                <c:v>1.0983017708138476</c:v>
              </c:pt>
              <c:pt idx="9">
                <c:v>1.0889016484401854</c:v>
              </c:pt>
              <c:pt idx="10">
                <c:v>1.0790913859869251</c:v>
              </c:pt>
              <c:pt idx="11">
                <c:v>1.0689800039308412</c:v>
              </c:pt>
              <c:pt idx="12">
                <c:v>1.0586255762638954</c:v>
              </c:pt>
              <c:pt idx="13">
                <c:v>1.0480613679733379</c:v>
              </c:pt>
              <c:pt idx="14">
                <c:v>1.0373085568045113</c:v>
              </c:pt>
              <c:pt idx="15">
                <c:v>1.0263821358978524</c:v>
              </c:pt>
              <c:pt idx="16">
                <c:v>1.0152936399768682</c:v>
              </c:pt>
              <c:pt idx="17">
                <c:v>1.004052479307699</c:v>
              </c:pt>
              <c:pt idx="18">
                <c:v>0.9926666639905023</c:v>
              </c:pt>
              <c:pt idx="19">
                <c:v>0.98114324874783798</c:v>
              </c:pt>
              <c:pt idx="20">
                <c:v>0.96948849211341903</c:v>
              </c:pt>
              <c:pt idx="21">
                <c:v>0.95770810786539484</c:v>
              </c:pt>
              <c:pt idx="22">
                <c:v>0.94580728422568783</c:v>
              </c:pt>
              <c:pt idx="23">
                <c:v>0.93379083855039846</c:v>
              </c:pt>
              <c:pt idx="24">
                <c:v>0.92166320922606837</c:v>
              </c:pt>
              <c:pt idx="25">
                <c:v>0.9094285489277929</c:v>
              </c:pt>
              <c:pt idx="26">
                <c:v>0.89709071538400575</c:v>
              </c:pt>
              <c:pt idx="27">
                <c:v>0.88465335466002781</c:v>
              </c:pt>
              <c:pt idx="28">
                <c:v>0.87211986564887367</c:v>
              </c:pt>
              <c:pt idx="29">
                <c:v>0.85949348215407761</c:v>
              </c:pt>
              <c:pt idx="30">
                <c:v>0.84677721996959299</c:v>
              </c:pt>
              <c:pt idx="31">
                <c:v>0.833973974640842</c:v>
              </c:pt>
              <c:pt idx="32">
                <c:v>0.82108644300175504</c:v>
              </c:pt>
              <c:pt idx="33">
                <c:v>0.80811722827712695</c:v>
              </c:pt>
              <c:pt idx="34">
                <c:v>0.79506876967374129</c:v>
              </c:pt>
              <c:pt idx="35">
                <c:v>0.7819434132717461</c:v>
              </c:pt>
              <c:pt idx="36">
                <c:v>0.76874338289457911</c:v>
              </c:pt>
              <c:pt idx="37">
                <c:v>0.75547080060383354</c:v>
              </c:pt>
              <c:pt idx="38">
                <c:v>0.7421277477539191</c:v>
              </c:pt>
              <c:pt idx="39">
                <c:v>0.72871621872942072</c:v>
              </c:pt>
              <c:pt idx="40">
                <c:v>0.71523828722978511</c:v>
              </c:pt>
              <c:pt idx="41">
                <c:v>0.70169618032467551</c:v>
              </c:pt>
              <c:pt idx="42">
                <c:v>0.68809265100950245</c:v>
              </c:pt>
              <c:pt idx="43">
                <c:v>0.67443154632376012</c:v>
              </c:pt>
              <c:pt idx="44">
                <c:v>0.66071898591568323</c:v>
              </c:pt>
              <c:pt idx="45">
                <c:v>0.64696550789708862</c:v>
              </c:pt>
              <c:pt idx="46">
                <c:v>0.63318988233215434</c:v>
              </c:pt>
              <c:pt idx="47">
                <c:v>0.61942546671614529</c:v>
              </c:pt>
              <c:pt idx="48">
                <c:v>0.60573024959466648</c:v>
              </c:pt>
              <c:pt idx="49">
                <c:v>0.59220050643148991</c:v>
              </c:pt>
              <c:pt idx="50">
                <c:v>0.57898559822506757</c:v>
              </c:pt>
              <c:pt idx="51">
                <c:v>0.56629449916564467</c:v>
              </c:pt>
              <c:pt idx="52">
                <c:v>0.55437875999193631</c:v>
              </c:pt>
              <c:pt idx="53">
                <c:v>0.54348122169482238</c:v>
              </c:pt>
              <c:pt idx="54">
                <c:v>0.53376673965484789</c:v>
              </c:pt>
              <c:pt idx="55">
                <c:v>0.52527728080558633</c:v>
              </c:pt>
              <c:pt idx="56">
                <c:v>0.5179388795643125</c:v>
              </c:pt>
              <c:pt idx="57">
                <c:v>0.51160566570916544</c:v>
              </c:pt>
              <c:pt idx="58">
                <c:v>0.50610747976275772</c:v>
              </c:pt>
              <c:pt idx="59">
                <c:v>0.50128165723918716</c:v>
              </c:pt>
              <c:pt idx="60">
                <c:v>0.49698762049166623</c:v>
              </c:pt>
              <c:pt idx="61">
                <c:v>0.4931103436611271</c:v>
              </c:pt>
              <c:pt idx="62">
                <c:v>0.48955844188192632</c:v>
              </c:pt>
              <c:pt idx="63">
                <c:v>0.48626041828481287</c:v>
              </c:pt>
              <c:pt idx="64">
                <c:v>0.48316069544238671</c:v>
              </c:pt>
              <c:pt idx="65">
                <c:v>0.48021616294753433</c:v>
              </c:pt>
              <c:pt idx="66">
                <c:v>0.47739334427849167</c:v>
              </c:pt>
              <c:pt idx="67">
                <c:v>0.47466617037552461</c:v>
              </c:pt>
              <c:pt idx="68">
                <c:v>0.47201427994493927</c:v>
              </c:pt>
              <c:pt idx="69">
                <c:v>0.46942167904877657</c:v>
              </c:pt>
              <c:pt idx="70">
                <c:v>0.46687578179257466</c:v>
              </c:pt>
              <c:pt idx="71">
                <c:v>0.46436662439723708</c:v>
              </c:pt>
              <c:pt idx="72">
                <c:v>0.46188627097919271</c:v>
              </c:pt>
              <c:pt idx="73">
                <c:v>0.45942841398394663</c:v>
              </c:pt>
              <c:pt idx="74">
                <c:v>0.45698798244619465</c:v>
              </c:pt>
              <c:pt idx="75">
                <c:v>0.45456091065444365</c:v>
              </c:pt>
              <c:pt idx="76">
                <c:v>0.45214391138442311</c:v>
              </c:pt>
              <c:pt idx="77">
                <c:v>0.4497343330115679</c:v>
              </c:pt>
              <c:pt idx="78">
                <c:v>0.44733001230770497</c:v>
              </c:pt>
              <c:pt idx="79">
                <c:v>0.44492920177799328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5EE-4B5C-80AD-251059D6F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89439"/>
        <c:axId val="175687519"/>
      </c:scatterChart>
      <c:valAx>
        <c:axId val="175689439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1000/T (1/K)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687519"/>
        <c:crosses val="autoZero"/>
        <c:crossBetween val="midCat"/>
      </c:valAx>
      <c:valAx>
        <c:axId val="175687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Ef (eV)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68943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73025</xdr:rowOff>
    </xdr:from>
    <xdr:to>
      <xdr:col>10</xdr:col>
      <xdr:colOff>127000</xdr:colOff>
      <xdr:row>22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515EC-6973-8FBF-8877-49F8B5DA29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381000</xdr:colOff>
      <xdr:row>1</xdr:row>
      <xdr:rowOff>73025</xdr:rowOff>
    </xdr:from>
    <xdr:to>
      <xdr:col>20</xdr:col>
      <xdr:colOff>254000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DB78A1-9D03-7EA9-CB61-EA50F33A0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317500</xdr:colOff>
      <xdr:row>24</xdr:row>
      <xdr:rowOff>101600</xdr:rowOff>
    </xdr:from>
    <xdr:to>
      <xdr:col>15</xdr:col>
      <xdr:colOff>190500</xdr:colOff>
      <xdr:row>45</xdr:row>
      <xdr:rowOff>111125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18636B5-48CA-57C4-005F-EB628BE365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166401</xdr:colOff>
      <xdr:row>21</xdr:row>
      <xdr:rowOff>57377</xdr:rowOff>
    </xdr:from>
    <xdr:to>
      <xdr:col>5</xdr:col>
      <xdr:colOff>232471</xdr:colOff>
      <xdr:row>38</xdr:row>
      <xdr:rowOff>74589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CA1D67-0DA6-E765-31BD-645D9D55E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401" y="8067558"/>
          <a:ext cx="6506836" cy="3138662"/>
        </a:xfrm>
        <a:prstGeom prst="rect">
          <a:avLst/>
        </a:prstGeom>
      </xdr:spPr>
    </xdr:pic>
    <xdr:clientData/>
  </xdr:twoCellAnchor>
  <xdr:twoCellAnchor editAs="oneCell">
    <xdr:from>
      <xdr:col>7</xdr:col>
      <xdr:colOff>573795</xdr:colOff>
      <xdr:row>21</xdr:row>
      <xdr:rowOff>22937</xdr:rowOff>
    </xdr:from>
    <xdr:to>
      <xdr:col>19</xdr:col>
      <xdr:colOff>628295</xdr:colOff>
      <xdr:row>39</xdr:row>
      <xdr:rowOff>5849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D26289-49FF-F4F4-1F18-3734E44D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28991" y="8033118"/>
          <a:ext cx="7835163" cy="3281570"/>
        </a:xfrm>
        <a:prstGeom prst="rect">
          <a:avLst/>
        </a:prstGeom>
      </xdr:spPr>
    </xdr:pic>
    <xdr:clientData/>
  </xdr:twoCellAnchor>
  <xdr:twoCellAnchor editAs="oneCell">
    <xdr:from>
      <xdr:col>10</xdr:col>
      <xdr:colOff>328530</xdr:colOff>
      <xdr:row>62</xdr:row>
      <xdr:rowOff>149720</xdr:rowOff>
    </xdr:from>
    <xdr:to>
      <xdr:col>15</xdr:col>
      <xdr:colOff>448755</xdr:colOff>
      <xdr:row>73</xdr:row>
      <xdr:rowOff>52846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CE9B900-EE0A-441E-6455-72C044092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68444" y="15345418"/>
          <a:ext cx="3332147" cy="1852424"/>
        </a:xfrm>
        <a:prstGeom prst="rect">
          <a:avLst/>
        </a:prstGeom>
      </xdr:spPr>
    </xdr:pic>
    <xdr:clientData/>
  </xdr:twoCellAnchor>
  <xdr:twoCellAnchor editAs="oneCell">
    <xdr:from>
      <xdr:col>0</xdr:col>
      <xdr:colOff>263947</xdr:colOff>
      <xdr:row>40</xdr:row>
      <xdr:rowOff>45361</xdr:rowOff>
    </xdr:from>
    <xdr:to>
      <xdr:col>2</xdr:col>
      <xdr:colOff>331550</xdr:colOff>
      <xdr:row>55</xdr:row>
      <xdr:rowOff>16816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EB3D29F-27B1-E234-15E3-AA5EEBDAD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3947" y="11544216"/>
          <a:ext cx="4563200" cy="2725669"/>
        </a:xfrm>
        <a:prstGeom prst="rect">
          <a:avLst/>
        </a:prstGeom>
      </xdr:spPr>
    </xdr:pic>
    <xdr:clientData/>
  </xdr:twoCellAnchor>
  <xdr:twoCellAnchor editAs="oneCell">
    <xdr:from>
      <xdr:col>0</xdr:col>
      <xdr:colOff>273190</xdr:colOff>
      <xdr:row>56</xdr:row>
      <xdr:rowOff>166400</xdr:rowOff>
    </xdr:from>
    <xdr:to>
      <xdr:col>2</xdr:col>
      <xdr:colOff>485488</xdr:colOff>
      <xdr:row>72</xdr:row>
      <xdr:rowOff>97100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B92E8ED-AE9E-C4F8-5123-2FB46D0AC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3190" y="14603087"/>
          <a:ext cx="4707895" cy="2868531"/>
        </a:xfrm>
        <a:prstGeom prst="rect">
          <a:avLst/>
        </a:prstGeom>
      </xdr:spPr>
    </xdr:pic>
    <xdr:clientData/>
  </xdr:twoCellAnchor>
  <xdr:twoCellAnchor editAs="oneCell">
    <xdr:from>
      <xdr:col>9</xdr:col>
      <xdr:colOff>593545</xdr:colOff>
      <xdr:row>41</xdr:row>
      <xdr:rowOff>46076</xdr:rowOff>
    </xdr:from>
    <xdr:to>
      <xdr:col>16</xdr:col>
      <xdr:colOff>565123</xdr:colOff>
      <xdr:row>61</xdr:row>
      <xdr:rowOff>108222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297CF5F-C21F-FC0C-8E15-DFB94EE2D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291075" y="11520378"/>
          <a:ext cx="4468261" cy="3606330"/>
        </a:xfrm>
        <a:prstGeom prst="rect">
          <a:avLst/>
        </a:prstGeom>
      </xdr:spPr>
    </xdr:pic>
    <xdr:clientData/>
  </xdr:twoCellAnchor>
  <xdr:twoCellAnchor editAs="oneCell">
    <xdr:from>
      <xdr:col>0</xdr:col>
      <xdr:colOff>206402</xdr:colOff>
      <xdr:row>75</xdr:row>
      <xdr:rowOff>45904</xdr:rowOff>
    </xdr:from>
    <xdr:to>
      <xdr:col>5</xdr:col>
      <xdr:colOff>54596</xdr:colOff>
      <xdr:row>96</xdr:row>
      <xdr:rowOff>114758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A76FB84-39E8-D806-4165-A3327C1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6402" y="17971265"/>
          <a:ext cx="6288960" cy="3924759"/>
        </a:xfrm>
        <a:prstGeom prst="rect">
          <a:avLst/>
        </a:prstGeom>
      </xdr:spPr>
    </xdr:pic>
    <xdr:clientData/>
  </xdr:twoCellAnchor>
  <xdr:twoCellAnchor editAs="oneCell">
    <xdr:from>
      <xdr:col>7</xdr:col>
      <xdr:colOff>612895</xdr:colOff>
      <xdr:row>75</xdr:row>
      <xdr:rowOff>68855</xdr:rowOff>
    </xdr:from>
    <xdr:to>
      <xdr:col>17</xdr:col>
      <xdr:colOff>218042</xdr:colOff>
      <xdr:row>96</xdr:row>
      <xdr:rowOff>121073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364090-5306-BB1E-9E97-F52458C5F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068091" y="17994216"/>
          <a:ext cx="6089032" cy="390812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622CC-F662-44E2-BCDB-3280F4B70FAE}">
  <sheetPr codeName="Sheet1"/>
  <dimension ref="A1:L19"/>
  <sheetViews>
    <sheetView topLeftCell="A12" zoomScale="86" workbookViewId="0">
      <selection activeCell="G9" sqref="G9"/>
    </sheetView>
  </sheetViews>
  <sheetFormatPr defaultRowHeight="14.25"/>
  <cols>
    <col min="1" max="2" width="13.33203125" style="2" customWidth="1"/>
    <col min="3" max="3" width="19.1328125" style="2" customWidth="1"/>
    <col min="4" max="12" width="9.06640625" style="1"/>
  </cols>
  <sheetData>
    <row r="1" spans="1:3" ht="15.75" customHeight="1">
      <c r="A1" s="41" t="s">
        <v>86</v>
      </c>
      <c r="B1" s="41"/>
      <c r="C1" s="41"/>
    </row>
    <row r="2" spans="1:3">
      <c r="A2" s="41"/>
      <c r="B2" s="41"/>
      <c r="C2" s="41"/>
    </row>
    <row r="3" spans="1:3">
      <c r="A3" s="32" t="s">
        <v>0</v>
      </c>
      <c r="B3" s="33">
        <v>300</v>
      </c>
      <c r="C3" s="32" t="s">
        <v>38</v>
      </c>
    </row>
    <row r="4" spans="1:3">
      <c r="A4" s="32" t="s">
        <v>1</v>
      </c>
      <c r="B4" s="33">
        <v>9.9999999999999995E-7</v>
      </c>
      <c r="C4" s="32" t="s">
        <v>13</v>
      </c>
    </row>
    <row r="5" spans="1:3" ht="28.5">
      <c r="A5" s="32" t="s">
        <v>2</v>
      </c>
      <c r="B5" s="33">
        <v>1.3806490000000001E-23</v>
      </c>
      <c r="C5" s="32" t="s">
        <v>39</v>
      </c>
    </row>
    <row r="6" spans="1:3" ht="28.5">
      <c r="A6" s="32" t="s">
        <v>3</v>
      </c>
      <c r="B6" s="33">
        <v>8.6173332620000001E-5</v>
      </c>
      <c r="C6" s="32" t="s">
        <v>40</v>
      </c>
    </row>
    <row r="7" spans="1:3" ht="28.5">
      <c r="A7" s="32" t="s">
        <v>4</v>
      </c>
      <c r="B7" s="33">
        <v>1.054571817E-34</v>
      </c>
      <c r="C7" s="32" t="s">
        <v>14</v>
      </c>
    </row>
    <row r="8" spans="1:3">
      <c r="A8" s="32" t="s">
        <v>15</v>
      </c>
      <c r="B8" s="33">
        <v>9.1093837015000008E-31</v>
      </c>
      <c r="C8" s="32" t="s">
        <v>16</v>
      </c>
    </row>
    <row r="9" spans="1:3">
      <c r="A9" s="32" t="s">
        <v>5</v>
      </c>
      <c r="B9" s="33">
        <v>2</v>
      </c>
      <c r="C9" s="32" t="s">
        <v>17</v>
      </c>
    </row>
    <row r="10" spans="1:3">
      <c r="A10" s="32" t="s">
        <v>6</v>
      </c>
      <c r="B10" s="33">
        <v>4</v>
      </c>
      <c r="C10" s="32" t="s">
        <v>18</v>
      </c>
    </row>
    <row r="11" spans="1:3" ht="28.5">
      <c r="A11" s="32" t="s">
        <v>19</v>
      </c>
      <c r="B11" s="33">
        <v>6</v>
      </c>
      <c r="C11" s="32" t="s">
        <v>41</v>
      </c>
    </row>
    <row r="12" spans="1:3">
      <c r="A12" s="32" t="s">
        <v>42</v>
      </c>
      <c r="B12" s="33">
        <v>0.98</v>
      </c>
      <c r="C12" s="32" t="s">
        <v>43</v>
      </c>
    </row>
    <row r="13" spans="1:3">
      <c r="A13" s="32" t="s">
        <v>44</v>
      </c>
      <c r="B13" s="33">
        <v>0.19</v>
      </c>
      <c r="C13" s="32" t="s">
        <v>45</v>
      </c>
    </row>
    <row r="14" spans="1:3">
      <c r="A14" s="32" t="s">
        <v>46</v>
      </c>
      <c r="B14" s="33">
        <v>0.16</v>
      </c>
      <c r="C14" s="32" t="s">
        <v>20</v>
      </c>
    </row>
    <row r="15" spans="1:3">
      <c r="A15" s="32" t="s">
        <v>47</v>
      </c>
      <c r="B15" s="33">
        <v>0.49</v>
      </c>
      <c r="C15" s="32" t="s">
        <v>21</v>
      </c>
    </row>
    <row r="16" spans="1:3" ht="28.5">
      <c r="A16" s="32" t="s">
        <v>7</v>
      </c>
      <c r="B16" s="33">
        <v>4.4999999999999998E-2</v>
      </c>
      <c r="C16" s="32" t="s">
        <v>48</v>
      </c>
    </row>
    <row r="17" spans="1:3" ht="28.5">
      <c r="A17" s="32" t="s">
        <v>8</v>
      </c>
      <c r="B17" s="33">
        <v>6.7000000000000004E-2</v>
      </c>
      <c r="C17" s="32" t="s">
        <v>49</v>
      </c>
    </row>
    <row r="18" spans="1:3">
      <c r="A18" s="34" t="s">
        <v>9</v>
      </c>
      <c r="B18" s="34">
        <v>1000000000000000</v>
      </c>
      <c r="C18" s="34" t="s">
        <v>10</v>
      </c>
    </row>
    <row r="19" spans="1:3">
      <c r="A19" s="34" t="s">
        <v>11</v>
      </c>
      <c r="B19" s="34">
        <v>0</v>
      </c>
      <c r="C19" s="34" t="s">
        <v>12</v>
      </c>
    </row>
  </sheetData>
  <mergeCells count="1">
    <mergeCell ref="A1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3EC8D-C209-466F-8C25-70B5426C19C3}">
  <sheetPr codeName="Sheet2"/>
  <dimension ref="A1:J83"/>
  <sheetViews>
    <sheetView topLeftCell="A4" zoomScale="75" zoomScaleNormal="100" workbookViewId="0">
      <selection activeCell="E8" sqref="E8"/>
    </sheetView>
  </sheetViews>
  <sheetFormatPr defaultRowHeight="14.25"/>
  <cols>
    <col min="1" max="3" width="16.53125" style="3" customWidth="1"/>
    <col min="4" max="4" width="11.6640625" style="3" bestFit="1" customWidth="1"/>
    <col min="5" max="5" width="12" style="3" bestFit="1" customWidth="1"/>
    <col min="6" max="6" width="13.06640625" style="3" bestFit="1" customWidth="1"/>
    <col min="7" max="7" width="12" style="3" bestFit="1" customWidth="1"/>
    <col min="8" max="8" width="13.06640625" style="3" bestFit="1" customWidth="1"/>
    <col min="9" max="9" width="13.33203125" customWidth="1"/>
    <col min="10" max="10" width="13.265625" customWidth="1"/>
  </cols>
  <sheetData>
    <row r="1" spans="1:3" ht="14.25" customHeight="1">
      <c r="A1" s="42" t="s">
        <v>86</v>
      </c>
      <c r="B1" s="42"/>
      <c r="C1" s="42"/>
    </row>
    <row r="2" spans="1:3">
      <c r="A2" s="32" t="s">
        <v>22</v>
      </c>
      <c r="B2" s="33">
        <f>1.17 - 0.000473*Inputs!B3^2/(Inputs!B3+636)</f>
        <v>1.1245192307692307</v>
      </c>
      <c r="C2" s="32" t="s">
        <v>50</v>
      </c>
    </row>
    <row r="3" spans="1:3">
      <c r="A3" s="32" t="s">
        <v>23</v>
      </c>
      <c r="B3" s="33">
        <f>Inputs!B3*Inputs!B6</f>
        <v>2.5851999786000002E-2</v>
      </c>
      <c r="C3" s="32" t="s">
        <v>24</v>
      </c>
    </row>
    <row r="4" spans="1:3">
      <c r="A4" s="32" t="s">
        <v>25</v>
      </c>
      <c r="B4" s="33">
        <v>0</v>
      </c>
      <c r="C4" s="32" t="s">
        <v>51</v>
      </c>
    </row>
    <row r="5" spans="1:3" ht="28.5">
      <c r="A5" s="32" t="s">
        <v>26</v>
      </c>
      <c r="B5" s="33">
        <f>B2</f>
        <v>1.1245192307692307</v>
      </c>
      <c r="C5" s="32" t="s">
        <v>80</v>
      </c>
    </row>
    <row r="6" spans="1:3">
      <c r="A6" s="32" t="s">
        <v>27</v>
      </c>
      <c r="B6" s="33">
        <f>B5 - Inputs!B15</f>
        <v>0.63451923076923067</v>
      </c>
      <c r="C6" s="32" t="s">
        <v>52</v>
      </c>
    </row>
    <row r="7" spans="1:3">
      <c r="A7" s="32" t="s">
        <v>28</v>
      </c>
      <c r="B7" s="33">
        <f>B4 + Inputs!B16</f>
        <v>4.4999999999999998E-2</v>
      </c>
      <c r="C7" s="32" t="s">
        <v>53</v>
      </c>
    </row>
    <row r="8" spans="1:3" ht="28.5">
      <c r="A8" s="32" t="s">
        <v>42</v>
      </c>
      <c r="B8" s="33">
        <f>Inputs!B12</f>
        <v>0.98</v>
      </c>
      <c r="C8" s="32" t="s">
        <v>54</v>
      </c>
    </row>
    <row r="9" spans="1:3" ht="28.5">
      <c r="A9" s="32" t="s">
        <v>44</v>
      </c>
      <c r="B9" s="33">
        <f>Inputs!B13</f>
        <v>0.19</v>
      </c>
      <c r="C9" s="32" t="s">
        <v>55</v>
      </c>
    </row>
    <row r="10" spans="1:3" ht="28.5">
      <c r="A10" s="32" t="s">
        <v>46</v>
      </c>
      <c r="B10" s="33">
        <f>Inputs!B14</f>
        <v>0.16</v>
      </c>
      <c r="C10" s="32" t="s">
        <v>56</v>
      </c>
    </row>
    <row r="11" spans="1:3" ht="28.5">
      <c r="A11" s="32" t="s">
        <v>47</v>
      </c>
      <c r="B11" s="33">
        <f>Inputs!B15</f>
        <v>0.49</v>
      </c>
      <c r="C11" s="32" t="s">
        <v>57</v>
      </c>
    </row>
    <row r="12" spans="1:3">
      <c r="A12" s="32" t="s">
        <v>29</v>
      </c>
      <c r="B12" s="33">
        <f>(Inputs!B12*Inputs!B13^2)^(1/3)*Inputs!B8</f>
        <v>2.990428489204908E-31</v>
      </c>
      <c r="C12" s="32" t="s">
        <v>58</v>
      </c>
    </row>
    <row r="13" spans="1:3">
      <c r="A13" s="32" t="s">
        <v>30</v>
      </c>
      <c r="B13" s="33">
        <f>((Inputs!B14^(3/2)+Inputs!B15^(3/2))^(2/3))*Inputs!B8</f>
        <v>5.0028629030816867E-31</v>
      </c>
      <c r="C13" s="32" t="s">
        <v>59</v>
      </c>
    </row>
    <row r="14" spans="1:3" ht="28.5">
      <c r="A14" s="32" t="s">
        <v>31</v>
      </c>
      <c r="B14" s="33">
        <f>2*((B12*Inputs!B5*Inputs!B3)/(2*PI()*Inputs!B7^2))^(3/2) * Inputs!B11</f>
        <v>2.8319781576025364E+25</v>
      </c>
      <c r="C14" s="32" t="s">
        <v>60</v>
      </c>
    </row>
    <row r="15" spans="1:3">
      <c r="A15" s="32" t="s">
        <v>32</v>
      </c>
      <c r="B15" s="33">
        <f>2*((B13*Inputs!B5*Inputs!B3)/(2*PI()*Inputs!B7^2))^(3/2)</f>
        <v>1.0213307775452015E+25</v>
      </c>
      <c r="C15" s="32" t="s">
        <v>61</v>
      </c>
    </row>
    <row r="16" spans="1:3">
      <c r="A16" s="32" t="s">
        <v>33</v>
      </c>
      <c r="B16" s="33">
        <f>B14/1000000</f>
        <v>2.8319781576025362E+19</v>
      </c>
      <c r="C16" s="32" t="s">
        <v>62</v>
      </c>
    </row>
    <row r="17" spans="1:10">
      <c r="A17" s="32" t="s">
        <v>34</v>
      </c>
      <c r="B17" s="33">
        <f>B15/1000000</f>
        <v>1.0213307775452015E+19</v>
      </c>
      <c r="C17" s="32" t="s">
        <v>62</v>
      </c>
    </row>
    <row r="18" spans="1:10" ht="28.5">
      <c r="A18" s="32" t="s">
        <v>35</v>
      </c>
      <c r="B18" s="33">
        <f>SQRT(B16*B17)*EXP(-B2/(2*$B$3))</f>
        <v>6096524810.8619652</v>
      </c>
      <c r="C18" s="32" t="s">
        <v>63</v>
      </c>
    </row>
    <row r="19" spans="1:10">
      <c r="A19" s="32" t="s">
        <v>36</v>
      </c>
      <c r="B19" s="33">
        <f>-B2/2+(B3/2)*LN(B17/B16)</f>
        <v>-0.57544244199905348</v>
      </c>
      <c r="C19" s="32" t="s">
        <v>37</v>
      </c>
    </row>
    <row r="21" spans="1:10" ht="15.75">
      <c r="A21" s="9" t="s">
        <v>64</v>
      </c>
      <c r="B21" s="9" t="s">
        <v>65</v>
      </c>
      <c r="C21" s="10" t="s">
        <v>66</v>
      </c>
      <c r="D21" s="9" t="s">
        <v>105</v>
      </c>
      <c r="E21" s="9" t="s">
        <v>67</v>
      </c>
      <c r="F21" s="9" t="s">
        <v>68</v>
      </c>
      <c r="G21" s="9" t="s">
        <v>69</v>
      </c>
      <c r="H21" s="9" t="s">
        <v>70</v>
      </c>
      <c r="I21" s="9" t="s">
        <v>81</v>
      </c>
      <c r="J21" s="11" t="s">
        <v>82</v>
      </c>
    </row>
    <row r="22" spans="1:10" ht="18.75" customHeight="1">
      <c r="A22" s="3">
        <v>0</v>
      </c>
      <c r="B22" s="4">
        <f>$B$4</f>
        <v>0</v>
      </c>
      <c r="C22" s="8">
        <f>$B$14*EXP(-($B$5-B22)/$B$3)
+IF(Inputs!$B$19=0,0,Inputs!$B$19/(1+4*EXP(-(B22-$B$7)/$B$3)))
-$B$15*EXP(-(B22-$B$4)/$B$3)
-IF(Inputs!$B$18=0,0,Inputs!$B$18/(1+2*EXP(-($B$6-B22)/$B$3)))</f>
        <v>-1.0213307776452014E+25</v>
      </c>
      <c r="D22" s="4">
        <f>$B$5</f>
        <v>1.1245192307692307</v>
      </c>
      <c r="E22" s="4">
        <f>$B$14*EXP(-($B$5-D22)/$B$3)
+IF(Inputs!$B$19=0,0,Inputs!$B$19/(1+4*EXP(-(D22-$B$7)/$B$3)))
-$B$15*EXP(-(D22-$B$4)/$B$3)
-IF(Inputs!$B$18=0,0,Inputs!$B$18/(1+2*EXP(-($B$6-D22)/$B$3)))</f>
        <v>2.8319781576025364E+25</v>
      </c>
      <c r="F22" s="4">
        <f>(B22+D22)/2</f>
        <v>0.56225961538461533</v>
      </c>
      <c r="G22" s="4">
        <f>$B$14*EXP(-($B$5-F22)/$B$3)
+IF(Inputs!$B$19=0,0,Inputs!$B$19/(1+4*EXP(-(F22-$B$7)/$B$3)))
-$B$15*EXP(-(F22-$B$4)/$B$3)
-IF(Inputs!$B$18=0,0,Inputs!$B$18/(1+2*EXP(-($B$6-F22)/$B$3)))</f>
        <v>5599552711828572</v>
      </c>
      <c r="H22" s="3">
        <f>ABS(D22-B22)</f>
        <v>1.1245192307692307</v>
      </c>
      <c r="I22" t="str">
        <f>IF(G22*C22&lt;0,"Change High","Change Low")</f>
        <v>Change High</v>
      </c>
      <c r="J22" t="str">
        <f>IF(H22&lt;Inputs!$B$4,"✅ Converged","")</f>
        <v/>
      </c>
    </row>
    <row r="23" spans="1:10">
      <c r="A23" s="3">
        <f>A22+1</f>
        <v>1</v>
      </c>
      <c r="B23" s="3">
        <f>IF(I22="Change High",B22,F22)</f>
        <v>0</v>
      </c>
      <c r="C23" s="4">
        <f>$B$14*EXP(-($B$5-B23)/$B$3)+IF(Inputs!$B$19=0,0,Inputs!$B$19/(1+4*EXP(-(B23-$B$7)/$B$3)))-$B$15*EXP(-(B23-$B$4)/$B$3)-IF(Inputs!$B$18=0,0,Inputs!$B$18/(1+2*EXP(-($B$6-B23)/$B$3)))</f>
        <v>-1.0213307776452014E+25</v>
      </c>
      <c r="D23" s="4">
        <f>IF(I22="Change High",F22,D22)</f>
        <v>0.56225961538461533</v>
      </c>
      <c r="E23" s="4">
        <f>$B$14*EXP(-($B$5-D23)/$B$3)+IF(Inputs!$B$19=0,0,Inputs!$B$19/(1+4*EXP(-(D23-$B$7)/$B$3)))-$B$15*EXP(-(D23-$B$4)/$B$3)-IF(Inputs!$B$18=0,0,Inputs!$B$18/(1+2*EXP(-($B$6-D23)/$B$3)))</f>
        <v>5599552711828572</v>
      </c>
      <c r="F23" s="4">
        <f>(B23+D23)/2</f>
        <v>0.28112980769230766</v>
      </c>
      <c r="G23" s="4">
        <f>$B$14*EXP(-($B$5-F23)/$B$3)+IF(Inputs!$B$19=0,0,Inputs!$B$19/(1+4*EXP(-(F23-$B$7)/$B$3)))-$B$15*EXP(-(F23-$B$4)/$B$3)-IF(Inputs!$B$18=0,0,Inputs!$B$18/(1+2*EXP(-($B$6-F23)/$B$3)))</f>
        <v>-1.9337296573193477E+20</v>
      </c>
      <c r="H23" s="3">
        <f>ABS(D23-B23)</f>
        <v>0.56225961538461533</v>
      </c>
      <c r="I23" t="str">
        <f>IF(G23*C23&lt;0,"Change High","Change Low")</f>
        <v>Change Low</v>
      </c>
      <c r="J23" t="str">
        <f>IF(H23&lt;Inputs!$B$4,"✅ Converged","")</f>
        <v/>
      </c>
    </row>
    <row r="24" spans="1:10">
      <c r="A24" s="3">
        <f t="shared" ref="A24:A81" si="0">A23+1</f>
        <v>2</v>
      </c>
      <c r="B24" s="3">
        <f t="shared" ref="B24:B81" si="1">IF(I23="Change High",B23,F23)</f>
        <v>0.28112980769230766</v>
      </c>
      <c r="C24" s="4">
        <f>$B$14*EXP(-($B$5-B24)/$B$3)+IF(Inputs!$B$19=0,0,Inputs!$B$19/(1+4*EXP(-(B24-$B$7)/$B$3)))-$B$15*EXP(-(B24-$B$4)/$B$3)-IF(Inputs!$B$18=0,0,Inputs!$B$18/(1+2*EXP(-($B$6-B24)/$B$3)))</f>
        <v>-1.9337296573193477E+20</v>
      </c>
      <c r="D24" s="4">
        <f t="shared" ref="D24:D81" si="2">IF(I23="Change High",F23,D23)</f>
        <v>0.56225961538461533</v>
      </c>
      <c r="E24" s="4">
        <f>$B$14*EXP(-($B$5-D24)/$B$3)+IF(Inputs!$B$19=0,0,Inputs!$B$19/(1+4*EXP(-(D24-$B$7)/$B$3)))-$B$15*EXP(-(D24-$B$4)/$B$3)-IF(Inputs!$B$18=0,0,Inputs!$B$18/(1+2*EXP(-($B$6-D24)/$B$3)))</f>
        <v>5599552711828572</v>
      </c>
      <c r="F24" s="4">
        <f t="shared" ref="F24:F81" si="3">(B24+D24)/2</f>
        <v>0.4216947115384615</v>
      </c>
      <c r="G24" s="4">
        <f>$B$14*EXP(-($B$5-F24)/$B$3)+IF(Inputs!$B$19=0,0,Inputs!$B$19/(1+4*EXP(-(F24-$B$7)/$B$3)))-$B$15*EXP(-(F24-$B$4)/$B$3)-IF(Inputs!$B$18=0,0,Inputs!$B$18/(1+2*EXP(-($B$6-F24)/$B$3)))</f>
        <v>-8.4236411329663898E+17</v>
      </c>
      <c r="H24" s="3">
        <f t="shared" ref="H24:H81" si="4">ABS(D24-B24)</f>
        <v>0.28112980769230766</v>
      </c>
      <c r="I24" t="str">
        <f t="shared" ref="I24:I81" si="5">IF(G24*C24&lt;0,"Change High","Change Low")</f>
        <v>Change Low</v>
      </c>
      <c r="J24" t="str">
        <f>IF(H24&lt;Inputs!$B$4,"✅ Converged","")</f>
        <v/>
      </c>
    </row>
    <row r="25" spans="1:10">
      <c r="A25" s="3">
        <f t="shared" si="0"/>
        <v>3</v>
      </c>
      <c r="B25" s="3">
        <f t="shared" si="1"/>
        <v>0.4216947115384615</v>
      </c>
      <c r="C25" s="4">
        <f>$B$14*EXP(-($B$5-B25)/$B$3)+IF(Inputs!$B$19=0,0,Inputs!$B$19/(1+4*EXP(-(B25-$B$7)/$B$3)))-$B$15*EXP(-(B25-$B$4)/$B$3)-IF(Inputs!$B$18=0,0,Inputs!$B$18/(1+2*EXP(-($B$6-B25)/$B$3)))</f>
        <v>-8.4236411329663898E+17</v>
      </c>
      <c r="D25" s="4">
        <f t="shared" si="2"/>
        <v>0.56225961538461533</v>
      </c>
      <c r="E25" s="4">
        <f>$B$14*EXP(-($B$5-D25)/$B$3)+IF(Inputs!$B$19=0,0,Inputs!$B$19/(1+4*EXP(-(D25-$B$7)/$B$3)))-$B$15*EXP(-(D25-$B$4)/$B$3)-IF(Inputs!$B$18=0,0,Inputs!$B$18/(1+2*EXP(-($B$6-D25)/$B$3)))</f>
        <v>5599552711828572</v>
      </c>
      <c r="F25" s="4">
        <f t="shared" si="3"/>
        <v>0.49197716346153841</v>
      </c>
      <c r="G25" s="4">
        <f>$B$14*EXP(-($B$5-F25)/$B$3)+IF(Inputs!$B$19=0,0,Inputs!$B$19/(1+4*EXP(-(F25-$B$7)/$B$3)))-$B$15*EXP(-(F25-$B$4)/$B$3)-IF(Inputs!$B$18=0,0,Inputs!$B$18/(1+2*EXP(-($B$6-F25)/$B$3)))</f>
        <v>-5.582501258731952E+16</v>
      </c>
      <c r="H25" s="3">
        <f t="shared" si="4"/>
        <v>0.14056490384615383</v>
      </c>
      <c r="I25" t="str">
        <f t="shared" si="5"/>
        <v>Change Low</v>
      </c>
      <c r="J25" t="str">
        <f>IF(H25&lt;Inputs!$B$4,"✅ Converged","")</f>
        <v/>
      </c>
    </row>
    <row r="26" spans="1:10">
      <c r="A26" s="3">
        <f t="shared" si="0"/>
        <v>4</v>
      </c>
      <c r="B26" s="3">
        <f t="shared" si="1"/>
        <v>0.49197716346153841</v>
      </c>
      <c r="C26" s="4">
        <f>$B$14*EXP(-($B$5-B26)/$B$3)+IF(Inputs!$B$19=0,0,Inputs!$B$19/(1+4*EXP(-(B26-$B$7)/$B$3)))-$B$15*EXP(-(B26-$B$4)/$B$3)-IF(Inputs!$B$18=0,0,Inputs!$B$18/(1+2*EXP(-($B$6-B26)/$B$3)))</f>
        <v>-5.582501258731952E+16</v>
      </c>
      <c r="D26" s="4">
        <f t="shared" si="2"/>
        <v>0.56225961538461533</v>
      </c>
      <c r="E26" s="4">
        <f>$B$14*EXP(-($B$5-D26)/$B$3)+IF(Inputs!$B$19=0,0,Inputs!$B$19/(1+4*EXP(-(D26-$B$7)/$B$3)))-$B$15*EXP(-(D26-$B$4)/$B$3)-IF(Inputs!$B$18=0,0,Inputs!$B$18/(1+2*EXP(-($B$6-D26)/$B$3)))</f>
        <v>5599552711828572</v>
      </c>
      <c r="F26" s="4">
        <f t="shared" si="3"/>
        <v>0.52711838942307687</v>
      </c>
      <c r="G26" s="4">
        <f>$B$14*EXP(-($B$5-F26)/$B$3)+IF(Inputs!$B$19=0,0,Inputs!$B$19/(1+4*EXP(-(F26-$B$7)/$B$3)))-$B$15*EXP(-(F26-$B$4)/$B$3)-IF(Inputs!$B$18=0,0,Inputs!$B$18/(1+2*EXP(-($B$6-F26)/$B$3)))</f>
        <v>-1.261722751760016E+16</v>
      </c>
      <c r="H26" s="3">
        <f t="shared" si="4"/>
        <v>7.0282451923076916E-2</v>
      </c>
      <c r="I26" t="str">
        <f t="shared" si="5"/>
        <v>Change Low</v>
      </c>
      <c r="J26" t="str">
        <f>IF(H26&lt;Inputs!$B$4,"✅ Converged","")</f>
        <v/>
      </c>
    </row>
    <row r="27" spans="1:10">
      <c r="A27" s="3">
        <f t="shared" si="0"/>
        <v>5</v>
      </c>
      <c r="B27" s="3">
        <f t="shared" si="1"/>
        <v>0.52711838942307687</v>
      </c>
      <c r="C27" s="4">
        <f>$B$14*EXP(-($B$5-B27)/$B$3)+IF(Inputs!$B$19=0,0,Inputs!$B$19/(1+4*EXP(-(B27-$B$7)/$B$3)))-$B$15*EXP(-(B27-$B$4)/$B$3)-IF(Inputs!$B$18=0,0,Inputs!$B$18/(1+2*EXP(-($B$6-B27)/$B$3)))</f>
        <v>-1.261722751760016E+16</v>
      </c>
      <c r="D27" s="4">
        <f t="shared" si="2"/>
        <v>0.56225961538461533</v>
      </c>
      <c r="E27" s="4">
        <f>$B$14*EXP(-($B$5-D27)/$B$3)+IF(Inputs!$B$19=0,0,Inputs!$B$19/(1+4*EXP(-(D27-$B$7)/$B$3)))-$B$15*EXP(-(D27-$B$4)/$B$3)-IF(Inputs!$B$18=0,0,Inputs!$B$18/(1+2*EXP(-($B$6-D27)/$B$3)))</f>
        <v>5599552711828572</v>
      </c>
      <c r="F27" s="4">
        <f t="shared" si="3"/>
        <v>0.5446890024038461</v>
      </c>
      <c r="G27" s="4">
        <f>$B$14*EXP(-($B$5-F27)/$B$3)+IF(Inputs!$B$19=0,0,Inputs!$B$19/(1+4*EXP(-(F27-$B$7)/$B$3)))-$B$15*EXP(-(F27-$B$4)/$B$3)-IF(Inputs!$B$18=0,0,Inputs!$B$18/(1+2*EXP(-($B$6-F27)/$B$3)))</f>
        <v>-3021117669195501</v>
      </c>
      <c r="H27" s="3">
        <f t="shared" si="4"/>
        <v>3.5141225961538458E-2</v>
      </c>
      <c r="I27" t="str">
        <f t="shared" si="5"/>
        <v>Change Low</v>
      </c>
      <c r="J27" t="str">
        <f>IF(H27&lt;Inputs!$B$4,"✅ Converged","")</f>
        <v/>
      </c>
    </row>
    <row r="28" spans="1:10">
      <c r="A28" s="3">
        <f t="shared" si="0"/>
        <v>6</v>
      </c>
      <c r="B28" s="3">
        <f t="shared" si="1"/>
        <v>0.5446890024038461</v>
      </c>
      <c r="C28" s="4">
        <f>$B$14*EXP(-($B$5-B28)/$B$3)+IF(Inputs!$B$19=0,0,Inputs!$B$19/(1+4*EXP(-(B28-$B$7)/$B$3)))-$B$15*EXP(-(B28-$B$4)/$B$3)-IF(Inputs!$B$18=0,0,Inputs!$B$18/(1+2*EXP(-($B$6-B28)/$B$3)))</f>
        <v>-3021117669195501</v>
      </c>
      <c r="D28" s="4">
        <f t="shared" si="2"/>
        <v>0.56225961538461533</v>
      </c>
      <c r="E28" s="4">
        <f>$B$14*EXP(-($B$5-D28)/$B$3)+IF(Inputs!$B$19=0,0,Inputs!$B$19/(1+4*EXP(-(D28-$B$7)/$B$3)))-$B$15*EXP(-(D28-$B$4)/$B$3)-IF(Inputs!$B$18=0,0,Inputs!$B$18/(1+2*EXP(-($B$6-D28)/$B$3)))</f>
        <v>5599552711828572</v>
      </c>
      <c r="F28" s="4">
        <f t="shared" si="3"/>
        <v>0.55347430889423066</v>
      </c>
      <c r="G28" s="4">
        <f>$B$14*EXP(-($B$5-F28)/$B$3)+IF(Inputs!$B$19=0,0,Inputs!$B$19/(1+4*EXP(-(F28-$B$7)/$B$3)))-$B$15*EXP(-(F28-$B$4)/$B$3)-IF(Inputs!$B$18=0,0,Inputs!$B$18/(1+2*EXP(-($B$6-F28)/$B$3)))</f>
        <v>1164138869962097.5</v>
      </c>
      <c r="H28" s="3">
        <f t="shared" si="4"/>
        <v>1.7570612980769229E-2</v>
      </c>
      <c r="I28" t="str">
        <f t="shared" si="5"/>
        <v>Change High</v>
      </c>
      <c r="J28" t="str">
        <f>IF(H28&lt;Inputs!$B$4,"✅ Converged","")</f>
        <v/>
      </c>
    </row>
    <row r="29" spans="1:10">
      <c r="A29" s="3">
        <f t="shared" si="0"/>
        <v>7</v>
      </c>
      <c r="B29" s="3">
        <f t="shared" si="1"/>
        <v>0.5446890024038461</v>
      </c>
      <c r="C29" s="4">
        <f>$B$14*EXP(-($B$5-B29)/$B$3)+IF(Inputs!$B$19=0,0,Inputs!$B$19/(1+4*EXP(-(B29-$B$7)/$B$3)))-$B$15*EXP(-(B29-$B$4)/$B$3)-IF(Inputs!$B$18=0,0,Inputs!$B$18/(1+2*EXP(-($B$6-B29)/$B$3)))</f>
        <v>-3021117669195501</v>
      </c>
      <c r="D29" s="4">
        <f t="shared" si="2"/>
        <v>0.55347430889423066</v>
      </c>
      <c r="E29" s="4">
        <f>$B$14*EXP(-($B$5-D29)/$B$3)+IF(Inputs!$B$19=0,0,Inputs!$B$19/(1+4*EXP(-(D29-$B$7)/$B$3)))-$B$15*EXP(-(D29-$B$4)/$B$3)-IF(Inputs!$B$18=0,0,Inputs!$B$18/(1+2*EXP(-($B$6-D29)/$B$3)))</f>
        <v>1164138869962097.5</v>
      </c>
      <c r="F29" s="4">
        <f t="shared" si="3"/>
        <v>0.54908165564903832</v>
      </c>
      <c r="G29" s="4">
        <f>$B$14*EXP(-($B$5-F29)/$B$3)+IF(Inputs!$B$19=0,0,Inputs!$B$19/(1+4*EXP(-(F29-$B$7)/$B$3)))-$B$15*EXP(-(F29-$B$4)/$B$3)-IF(Inputs!$B$18=0,0,Inputs!$B$18/(1+2*EXP(-($B$6-F29)/$B$3)))</f>
        <v>-929316974251239.75</v>
      </c>
      <c r="H29" s="3">
        <f t="shared" si="4"/>
        <v>8.785306490384559E-3</v>
      </c>
      <c r="I29" t="str">
        <f t="shared" si="5"/>
        <v>Change Low</v>
      </c>
      <c r="J29" t="str">
        <f>IF(H29&lt;Inputs!$B$4,"✅ Converged","")</f>
        <v/>
      </c>
    </row>
    <row r="30" spans="1:10">
      <c r="A30" s="3">
        <f t="shared" si="0"/>
        <v>8</v>
      </c>
      <c r="B30" s="3">
        <f t="shared" si="1"/>
        <v>0.54908165564903832</v>
      </c>
      <c r="C30" s="4">
        <f>$B$14*EXP(-($B$5-B30)/$B$3)+IF(Inputs!$B$19=0,0,Inputs!$B$19/(1+4*EXP(-(B30-$B$7)/$B$3)))-$B$15*EXP(-(B30-$B$4)/$B$3)-IF(Inputs!$B$18=0,0,Inputs!$B$18/(1+2*EXP(-($B$6-B30)/$B$3)))</f>
        <v>-929316974251239.75</v>
      </c>
      <c r="D30" s="4">
        <f t="shared" si="2"/>
        <v>0.55347430889423066</v>
      </c>
      <c r="E30" s="4">
        <f>$B$14*EXP(-($B$5-D30)/$B$3)+IF(Inputs!$B$19=0,0,Inputs!$B$19/(1+4*EXP(-(D30-$B$7)/$B$3)))-$B$15*EXP(-(D30-$B$4)/$B$3)-IF(Inputs!$B$18=0,0,Inputs!$B$18/(1+2*EXP(-($B$6-D30)/$B$3)))</f>
        <v>1164138869962097.5</v>
      </c>
      <c r="F30" s="4">
        <f t="shared" si="3"/>
        <v>0.55127798227163449</v>
      </c>
      <c r="G30" s="4">
        <f>$B$14*EXP(-($B$5-F30)/$B$3)+IF(Inputs!$B$19=0,0,Inputs!$B$19/(1+4*EXP(-(F30-$B$7)/$B$3)))-$B$15*EXP(-(F30-$B$4)/$B$3)-IF(Inputs!$B$18=0,0,Inputs!$B$18/(1+2*EXP(-($B$6-F30)/$B$3)))</f>
        <v>113446710468353.13</v>
      </c>
      <c r="H30" s="3">
        <f t="shared" si="4"/>
        <v>4.392653245192335E-3</v>
      </c>
      <c r="I30" t="str">
        <f t="shared" si="5"/>
        <v>Change High</v>
      </c>
      <c r="J30" t="str">
        <f>IF(H30&lt;Inputs!$B$4,"✅ Converged","")</f>
        <v/>
      </c>
    </row>
    <row r="31" spans="1:10">
      <c r="A31" s="3">
        <f t="shared" si="0"/>
        <v>9</v>
      </c>
      <c r="B31" s="3">
        <f t="shared" si="1"/>
        <v>0.54908165564903832</v>
      </c>
      <c r="C31" s="4">
        <f>$B$14*EXP(-($B$5-B31)/$B$3)+IF(Inputs!$B$19=0,0,Inputs!$B$19/(1+4*EXP(-(B31-$B$7)/$B$3)))-$B$15*EXP(-(B31-$B$4)/$B$3)-IF(Inputs!$B$18=0,0,Inputs!$B$18/(1+2*EXP(-($B$6-B31)/$B$3)))</f>
        <v>-929316974251239.75</v>
      </c>
      <c r="D31" s="4">
        <f t="shared" si="2"/>
        <v>0.55127798227163449</v>
      </c>
      <c r="E31" s="4">
        <f>$B$14*EXP(-($B$5-D31)/$B$3)+IF(Inputs!$B$19=0,0,Inputs!$B$19/(1+4*EXP(-(D31-$B$7)/$B$3)))-$B$15*EXP(-(D31-$B$4)/$B$3)-IF(Inputs!$B$18=0,0,Inputs!$B$18/(1+2*EXP(-($B$6-D31)/$B$3)))</f>
        <v>113446710468353.13</v>
      </c>
      <c r="F31" s="4">
        <f t="shared" si="3"/>
        <v>0.55017981896033641</v>
      </c>
      <c r="G31" s="4">
        <f>$B$14*EXP(-($B$5-F31)/$B$3)+IF(Inputs!$B$19=0,0,Inputs!$B$19/(1+4*EXP(-(F31-$B$7)/$B$3)))-$B$15*EXP(-(F31-$B$4)/$B$3)-IF(Inputs!$B$18=0,0,Inputs!$B$18/(1+2*EXP(-($B$6-F31)/$B$3)))</f>
        <v>-408455860863899.13</v>
      </c>
      <c r="H31" s="3">
        <f t="shared" si="4"/>
        <v>2.1963266225961675E-3</v>
      </c>
      <c r="I31" t="str">
        <f t="shared" si="5"/>
        <v>Change Low</v>
      </c>
      <c r="J31" t="str">
        <f>IF(H31&lt;Inputs!$B$4,"✅ Converged","")</f>
        <v/>
      </c>
    </row>
    <row r="32" spans="1:10">
      <c r="A32" s="3">
        <f t="shared" si="0"/>
        <v>10</v>
      </c>
      <c r="B32" s="3">
        <f t="shared" si="1"/>
        <v>0.55017981896033641</v>
      </c>
      <c r="C32" s="4">
        <f>$B$14*EXP(-($B$5-B32)/$B$3)+IF(Inputs!$B$19=0,0,Inputs!$B$19/(1+4*EXP(-(B32-$B$7)/$B$3)))-$B$15*EXP(-(B32-$B$4)/$B$3)-IF(Inputs!$B$18=0,0,Inputs!$B$18/(1+2*EXP(-($B$6-B32)/$B$3)))</f>
        <v>-408455860863899.13</v>
      </c>
      <c r="D32" s="4">
        <f t="shared" si="2"/>
        <v>0.55127798227163449</v>
      </c>
      <c r="E32" s="4">
        <f>$B$14*EXP(-($B$5-D32)/$B$3)+IF(Inputs!$B$19=0,0,Inputs!$B$19/(1+4*EXP(-(D32-$B$7)/$B$3)))-$B$15*EXP(-(D32-$B$4)/$B$3)-IF(Inputs!$B$18=0,0,Inputs!$B$18/(1+2*EXP(-($B$6-D32)/$B$3)))</f>
        <v>113446710468353.13</v>
      </c>
      <c r="F32" s="4">
        <f t="shared" si="3"/>
        <v>0.55072890061598545</v>
      </c>
      <c r="G32" s="4">
        <f>$B$14*EXP(-($B$5-F32)/$B$3)+IF(Inputs!$B$19=0,0,Inputs!$B$19/(1+4*EXP(-(F32-$B$7)/$B$3)))-$B$15*EXP(-(F32-$B$4)/$B$3)-IF(Inputs!$B$18=0,0,Inputs!$B$18/(1+2*EXP(-($B$6-F32)/$B$3)))</f>
        <v>-147693434954476.38</v>
      </c>
      <c r="H32" s="3">
        <f t="shared" si="4"/>
        <v>1.0981633112980838E-3</v>
      </c>
      <c r="I32" t="str">
        <f t="shared" si="5"/>
        <v>Change Low</v>
      </c>
      <c r="J32" t="str">
        <f>IF(H32&lt;Inputs!$B$4,"✅ Converged","")</f>
        <v/>
      </c>
    </row>
    <row r="33" spans="1:10">
      <c r="A33" s="3">
        <f t="shared" si="0"/>
        <v>11</v>
      </c>
      <c r="B33" s="3">
        <f t="shared" si="1"/>
        <v>0.55072890061598545</v>
      </c>
      <c r="C33" s="4">
        <f>$B$14*EXP(-($B$5-B33)/$B$3)+IF(Inputs!$B$19=0,0,Inputs!$B$19/(1+4*EXP(-(B33-$B$7)/$B$3)))-$B$15*EXP(-(B33-$B$4)/$B$3)-IF(Inputs!$B$18=0,0,Inputs!$B$18/(1+2*EXP(-($B$6-B33)/$B$3)))</f>
        <v>-147693434954476.38</v>
      </c>
      <c r="D33" s="4">
        <f t="shared" si="2"/>
        <v>0.55127798227163449</v>
      </c>
      <c r="E33" s="4">
        <f>$B$14*EXP(-($B$5-D33)/$B$3)+IF(Inputs!$B$19=0,0,Inputs!$B$19/(1+4*EXP(-(D33-$B$7)/$B$3)))-$B$15*EXP(-(D33-$B$4)/$B$3)-IF(Inputs!$B$18=0,0,Inputs!$B$18/(1+2*EXP(-($B$6-D33)/$B$3)))</f>
        <v>113446710468353.13</v>
      </c>
      <c r="F33" s="4">
        <f t="shared" si="3"/>
        <v>0.55100344144380997</v>
      </c>
      <c r="G33" s="4">
        <f>$B$14*EXP(-($B$5-F33)/$B$3)+IF(Inputs!$B$19=0,0,Inputs!$B$19/(1+4*EXP(-(F33-$B$7)/$B$3)))-$B$15*EXP(-(F33-$B$4)/$B$3)-IF(Inputs!$B$18=0,0,Inputs!$B$18/(1+2*EXP(-($B$6-F33)/$B$3)))</f>
        <v>-17177919233137.125</v>
      </c>
      <c r="H33" s="3">
        <f t="shared" si="4"/>
        <v>5.4908165564904188E-4</v>
      </c>
      <c r="I33" t="str">
        <f t="shared" si="5"/>
        <v>Change Low</v>
      </c>
      <c r="J33" t="str">
        <f>IF(H33&lt;Inputs!$B$4,"✅ Converged","")</f>
        <v/>
      </c>
    </row>
    <row r="34" spans="1:10">
      <c r="A34" s="3">
        <f t="shared" si="0"/>
        <v>12</v>
      </c>
      <c r="B34" s="3">
        <f t="shared" si="1"/>
        <v>0.55100344144380997</v>
      </c>
      <c r="C34" s="4">
        <f>$B$14*EXP(-($B$5-B34)/$B$3)+IF(Inputs!$B$19=0,0,Inputs!$B$19/(1+4*EXP(-(B34-$B$7)/$B$3)))-$B$15*EXP(-(B34-$B$4)/$B$3)-IF(Inputs!$B$18=0,0,Inputs!$B$18/(1+2*EXP(-($B$6-B34)/$B$3)))</f>
        <v>-17177919233137.125</v>
      </c>
      <c r="D34" s="4">
        <f t="shared" si="2"/>
        <v>0.55127798227163449</v>
      </c>
      <c r="E34" s="4">
        <f>$B$14*EXP(-($B$5-D34)/$B$3)+IF(Inputs!$B$19=0,0,Inputs!$B$19/(1+4*EXP(-(D34-$B$7)/$B$3)))-$B$15*EXP(-(D34-$B$4)/$B$3)-IF(Inputs!$B$18=0,0,Inputs!$B$18/(1+2*EXP(-($B$6-D34)/$B$3)))</f>
        <v>113446710468353.13</v>
      </c>
      <c r="F34" s="4">
        <f t="shared" si="3"/>
        <v>0.55114071185772229</v>
      </c>
      <c r="G34" s="4">
        <f>$B$14*EXP(-($B$5-F34)/$B$3)+IF(Inputs!$B$19=0,0,Inputs!$B$19/(1+4*EXP(-(F34-$B$7)/$B$3)))-$B$15*EXP(-(F34-$B$4)/$B$3)-IF(Inputs!$B$18=0,0,Inputs!$B$18/(1+2*EXP(-($B$6-F34)/$B$3)))</f>
        <v>48119838018651.625</v>
      </c>
      <c r="H34" s="3">
        <f t="shared" si="4"/>
        <v>2.7454082782452094E-4</v>
      </c>
      <c r="I34" t="str">
        <f t="shared" si="5"/>
        <v>Change High</v>
      </c>
      <c r="J34" t="str">
        <f>IF(H34&lt;Inputs!$B$4,"✅ Converged","")</f>
        <v/>
      </c>
    </row>
    <row r="35" spans="1:10">
      <c r="A35" s="3">
        <f t="shared" si="0"/>
        <v>13</v>
      </c>
      <c r="B35" s="3">
        <f t="shared" si="1"/>
        <v>0.55100344144380997</v>
      </c>
      <c r="C35" s="4">
        <f>$B$14*EXP(-($B$5-B35)/$B$3)+IF(Inputs!$B$19=0,0,Inputs!$B$19/(1+4*EXP(-(B35-$B$7)/$B$3)))-$B$15*EXP(-(B35-$B$4)/$B$3)-IF(Inputs!$B$18=0,0,Inputs!$B$18/(1+2*EXP(-($B$6-B35)/$B$3)))</f>
        <v>-17177919233137.125</v>
      </c>
      <c r="D35" s="4">
        <f t="shared" si="2"/>
        <v>0.55114071185772229</v>
      </c>
      <c r="E35" s="4">
        <f>$B$14*EXP(-($B$5-D35)/$B$3)+IF(Inputs!$B$19=0,0,Inputs!$B$19/(1+4*EXP(-(D35-$B$7)/$B$3)))-$B$15*EXP(-(D35-$B$4)/$B$3)-IF(Inputs!$B$18=0,0,Inputs!$B$18/(1+2*EXP(-($B$6-D35)/$B$3)))</f>
        <v>48119838018651.625</v>
      </c>
      <c r="F35" s="4">
        <f t="shared" si="3"/>
        <v>0.55107207665076618</v>
      </c>
      <c r="G35" s="4">
        <f>$B$14*EXP(-($B$5-F35)/$B$3)+IF(Inputs!$B$19=0,0,Inputs!$B$19/(1+4*EXP(-(F35-$B$7)/$B$3)))-$B$15*EXP(-(F35-$B$4)/$B$3)-IF(Inputs!$B$18=0,0,Inputs!$B$18/(1+2*EXP(-($B$6-F35)/$B$3)))</f>
        <v>15467434816148.375</v>
      </c>
      <c r="H35" s="3">
        <f t="shared" si="4"/>
        <v>1.3727041391231598E-4</v>
      </c>
      <c r="I35" t="str">
        <f t="shared" si="5"/>
        <v>Change High</v>
      </c>
      <c r="J35" t="str">
        <f>IF(H35&lt;Inputs!$B$4,"✅ Converged","")</f>
        <v/>
      </c>
    </row>
    <row r="36" spans="1:10">
      <c r="A36" s="3">
        <f t="shared" si="0"/>
        <v>14</v>
      </c>
      <c r="B36" s="3">
        <f t="shared" si="1"/>
        <v>0.55100344144380997</v>
      </c>
      <c r="C36" s="4">
        <f>$B$14*EXP(-($B$5-B36)/$B$3)+IF(Inputs!$B$19=0,0,Inputs!$B$19/(1+4*EXP(-(B36-$B$7)/$B$3)))-$B$15*EXP(-(B36-$B$4)/$B$3)-IF(Inputs!$B$18=0,0,Inputs!$B$18/(1+2*EXP(-($B$6-B36)/$B$3)))</f>
        <v>-17177919233137.125</v>
      </c>
      <c r="D36" s="4">
        <f t="shared" si="2"/>
        <v>0.55107207665076618</v>
      </c>
      <c r="E36" s="4">
        <f>$B$14*EXP(-($B$5-D36)/$B$3)+IF(Inputs!$B$19=0,0,Inputs!$B$19/(1+4*EXP(-(D36-$B$7)/$B$3)))-$B$15*EXP(-(D36-$B$4)/$B$3)-IF(Inputs!$B$18=0,0,Inputs!$B$18/(1+2*EXP(-($B$6-D36)/$B$3)))</f>
        <v>15467434816148.375</v>
      </c>
      <c r="F36" s="4">
        <f t="shared" si="3"/>
        <v>0.55103775904728813</v>
      </c>
      <c r="G36" s="4">
        <f>$B$14*EXP(-($B$5-F36)/$B$3)+IF(Inputs!$B$19=0,0,Inputs!$B$19/(1+4*EXP(-(F36-$B$7)/$B$3)))-$B$15*EXP(-(F36-$B$4)/$B$3)-IF(Inputs!$B$18=0,0,Inputs!$B$18/(1+2*EXP(-($B$6-F36)/$B$3)))</f>
        <v>-856109002363.625</v>
      </c>
      <c r="H36" s="3">
        <f t="shared" si="4"/>
        <v>6.8635206956213501E-5</v>
      </c>
      <c r="I36" t="str">
        <f t="shared" si="5"/>
        <v>Change Low</v>
      </c>
      <c r="J36" t="str">
        <f>IF(H36&lt;Inputs!$B$4,"✅ Converged","")</f>
        <v/>
      </c>
    </row>
    <row r="37" spans="1:10">
      <c r="A37" s="3">
        <f t="shared" si="0"/>
        <v>15</v>
      </c>
      <c r="B37" s="3">
        <f t="shared" si="1"/>
        <v>0.55103775904728813</v>
      </c>
      <c r="C37" s="4">
        <f>$B$14*EXP(-($B$5-B37)/$B$3)+IF(Inputs!$B$19=0,0,Inputs!$B$19/(1+4*EXP(-(B37-$B$7)/$B$3)))-$B$15*EXP(-(B37-$B$4)/$B$3)-IF(Inputs!$B$18=0,0,Inputs!$B$18/(1+2*EXP(-($B$6-B37)/$B$3)))</f>
        <v>-856109002363.625</v>
      </c>
      <c r="D37" s="4">
        <f t="shared" si="2"/>
        <v>0.55107207665076618</v>
      </c>
      <c r="E37" s="4">
        <f>$B$14*EXP(-($B$5-D37)/$B$3)+IF(Inputs!$B$19=0,0,Inputs!$B$19/(1+4*EXP(-(D37-$B$7)/$B$3)))-$B$15*EXP(-(D37-$B$4)/$B$3)-IF(Inputs!$B$18=0,0,Inputs!$B$18/(1+2*EXP(-($B$6-D37)/$B$3)))</f>
        <v>15467434816148.375</v>
      </c>
      <c r="F37" s="4">
        <f t="shared" si="3"/>
        <v>0.55105491784902716</v>
      </c>
      <c r="G37" s="4">
        <f>$B$14*EXP(-($B$5-F37)/$B$3)+IF(Inputs!$B$19=0,0,Inputs!$B$19/(1+4*EXP(-(F37-$B$7)/$B$3)))-$B$15*EXP(-(F37-$B$4)/$B$3)-IF(Inputs!$B$18=0,0,Inputs!$B$18/(1+2*EXP(-($B$6-F37)/$B$3)))</f>
        <v>7305444414737.625</v>
      </c>
      <c r="H37" s="3">
        <f t="shared" si="4"/>
        <v>3.431760347805124E-5</v>
      </c>
      <c r="I37" t="str">
        <f t="shared" si="5"/>
        <v>Change High</v>
      </c>
      <c r="J37" t="str">
        <f>IF(H37&lt;Inputs!$B$4,"✅ Converged","")</f>
        <v/>
      </c>
    </row>
    <row r="38" spans="1:10">
      <c r="A38" s="3">
        <f t="shared" si="0"/>
        <v>16</v>
      </c>
      <c r="B38" s="3">
        <f t="shared" si="1"/>
        <v>0.55103775904728813</v>
      </c>
      <c r="C38" s="4">
        <f>$B$14*EXP(-($B$5-B38)/$B$3)+IF(Inputs!$B$19=0,0,Inputs!$B$19/(1+4*EXP(-(B38-$B$7)/$B$3)))-$B$15*EXP(-(B38-$B$4)/$B$3)-IF(Inputs!$B$18=0,0,Inputs!$B$18/(1+2*EXP(-($B$6-B38)/$B$3)))</f>
        <v>-856109002363.625</v>
      </c>
      <c r="D38" s="4">
        <f t="shared" si="2"/>
        <v>0.55105491784902716</v>
      </c>
      <c r="E38" s="4">
        <f>$B$14*EXP(-($B$5-D38)/$B$3)+IF(Inputs!$B$19=0,0,Inputs!$B$19/(1+4*EXP(-(D38-$B$7)/$B$3)))-$B$15*EXP(-(D38-$B$4)/$B$3)-IF(Inputs!$B$18=0,0,Inputs!$B$18/(1+2*EXP(-($B$6-D38)/$B$3)))</f>
        <v>7305444414737.625</v>
      </c>
      <c r="F38" s="4">
        <f t="shared" si="3"/>
        <v>0.55104633844815765</v>
      </c>
      <c r="G38" s="4">
        <f>$B$14*EXP(-($B$5-F38)/$B$3)+IF(Inputs!$B$19=0,0,Inputs!$B$19/(1+4*EXP(-(F38-$B$7)/$B$3)))-$B$15*EXP(-(F38-$B$4)/$B$3)-IF(Inputs!$B$18=0,0,Inputs!$B$18/(1+2*EXP(-($B$6-F38)/$B$3)))</f>
        <v>3224613307368.375</v>
      </c>
      <c r="H38" s="3">
        <f t="shared" si="4"/>
        <v>1.715880173902562E-5</v>
      </c>
      <c r="I38" t="str">
        <f t="shared" si="5"/>
        <v>Change High</v>
      </c>
      <c r="J38" t="str">
        <f>IF(H38&lt;Inputs!$B$4,"✅ Converged","")</f>
        <v/>
      </c>
    </row>
    <row r="39" spans="1:10">
      <c r="A39" s="3">
        <f t="shared" si="0"/>
        <v>17</v>
      </c>
      <c r="B39" s="3">
        <f t="shared" si="1"/>
        <v>0.55103775904728813</v>
      </c>
      <c r="C39" s="4">
        <f>$B$14*EXP(-($B$5-B39)/$B$3)+IF(Inputs!$B$19=0,0,Inputs!$B$19/(1+4*EXP(-(B39-$B$7)/$B$3)))-$B$15*EXP(-(B39-$B$4)/$B$3)-IF(Inputs!$B$18=0,0,Inputs!$B$18/(1+2*EXP(-($B$6-B39)/$B$3)))</f>
        <v>-856109002363.625</v>
      </c>
      <c r="D39" s="4">
        <f t="shared" si="2"/>
        <v>0.55104633844815765</v>
      </c>
      <c r="E39" s="4">
        <f>$B$14*EXP(-($B$5-D39)/$B$3)+IF(Inputs!$B$19=0,0,Inputs!$B$19/(1+4*EXP(-(D39-$B$7)/$B$3)))-$B$15*EXP(-(D39-$B$4)/$B$3)-IF(Inputs!$B$18=0,0,Inputs!$B$18/(1+2*EXP(-($B$6-D39)/$B$3)))</f>
        <v>3224613307368.375</v>
      </c>
      <c r="F39" s="4">
        <f t="shared" si="3"/>
        <v>0.55104204874772289</v>
      </c>
      <c r="G39" s="4">
        <f>$B$14*EXP(-($B$5-F39)/$B$3)+IF(Inputs!$B$19=0,0,Inputs!$B$19/(1+4*EXP(-(F39-$B$7)/$B$3)))-$B$15*EXP(-(F39-$B$4)/$B$3)-IF(Inputs!$B$18=0,0,Inputs!$B$18/(1+2*EXP(-($B$6-F39)/$B$3)))</f>
        <v>1184238580811</v>
      </c>
      <c r="H39" s="3">
        <f t="shared" si="4"/>
        <v>8.5794008695128099E-6</v>
      </c>
      <c r="I39" t="str">
        <f t="shared" si="5"/>
        <v>Change High</v>
      </c>
      <c r="J39" t="str">
        <f>IF(H39&lt;Inputs!$B$4,"✅ Converged","")</f>
        <v/>
      </c>
    </row>
    <row r="40" spans="1:10">
      <c r="A40" s="3">
        <f t="shared" si="0"/>
        <v>18</v>
      </c>
      <c r="B40" s="3">
        <f t="shared" si="1"/>
        <v>0.55103775904728813</v>
      </c>
      <c r="C40" s="4">
        <f>$B$14*EXP(-($B$5-B40)/$B$3)+IF(Inputs!$B$19=0,0,Inputs!$B$19/(1+4*EXP(-(B40-$B$7)/$B$3)))-$B$15*EXP(-(B40-$B$4)/$B$3)-IF(Inputs!$B$18=0,0,Inputs!$B$18/(1+2*EXP(-($B$6-B40)/$B$3)))</f>
        <v>-856109002363.625</v>
      </c>
      <c r="D40" s="4">
        <f t="shared" si="2"/>
        <v>0.55104204874772289</v>
      </c>
      <c r="E40" s="4">
        <f>$B$14*EXP(-($B$5-D40)/$B$3)+IF(Inputs!$B$19=0,0,Inputs!$B$19/(1+4*EXP(-(D40-$B$7)/$B$3)))-$B$15*EXP(-(D40-$B$4)/$B$3)-IF(Inputs!$B$18=0,0,Inputs!$B$18/(1+2*EXP(-($B$6-D40)/$B$3)))</f>
        <v>1184238580811</v>
      </c>
      <c r="F40" s="4">
        <f t="shared" si="3"/>
        <v>0.55103990389750557</v>
      </c>
      <c r="G40" s="4">
        <f>$B$14*EXP(-($B$5-F40)/$B$3)+IF(Inputs!$B$19=0,0,Inputs!$B$19/(1+4*EXP(-(F40-$B$7)/$B$3)))-$B$15*EXP(-(F40-$B$4)/$B$3)-IF(Inputs!$B$18=0,0,Inputs!$B$18/(1+2*EXP(-($B$6-F40)/$B$3)))</f>
        <v>164061399828.375</v>
      </c>
      <c r="H40" s="3">
        <f t="shared" si="4"/>
        <v>4.2897004347564049E-6</v>
      </c>
      <c r="I40" t="str">
        <f t="shared" si="5"/>
        <v>Change High</v>
      </c>
      <c r="J40" t="str">
        <f>IF(H40&lt;Inputs!$B$4,"✅ Converged","")</f>
        <v/>
      </c>
    </row>
    <row r="41" spans="1:10">
      <c r="A41" s="3">
        <f t="shared" si="0"/>
        <v>19</v>
      </c>
      <c r="B41" s="3">
        <f t="shared" si="1"/>
        <v>0.55103775904728813</v>
      </c>
      <c r="C41" s="4">
        <f>$B$14*EXP(-($B$5-B41)/$B$3)+IF(Inputs!$B$19=0,0,Inputs!$B$19/(1+4*EXP(-(B41-$B$7)/$B$3)))-$B$15*EXP(-(B41-$B$4)/$B$3)-IF(Inputs!$B$18=0,0,Inputs!$B$18/(1+2*EXP(-($B$6-B41)/$B$3)))</f>
        <v>-856109002363.625</v>
      </c>
      <c r="D41" s="4">
        <f t="shared" si="2"/>
        <v>0.55103990389750557</v>
      </c>
      <c r="E41" s="4">
        <f>$B$14*EXP(-($B$5-D41)/$B$3)+IF(Inputs!$B$19=0,0,Inputs!$B$19/(1+4*EXP(-(D41-$B$7)/$B$3)))-$B$15*EXP(-(D41-$B$4)/$B$3)-IF(Inputs!$B$18=0,0,Inputs!$B$18/(1+2*EXP(-($B$6-D41)/$B$3)))</f>
        <v>164061399828.375</v>
      </c>
      <c r="F41" s="4">
        <f t="shared" si="3"/>
        <v>0.55103883147239685</v>
      </c>
      <c r="G41" s="4">
        <f>$B$14*EXP(-($B$5-F41)/$B$3)+IF(Inputs!$B$19=0,0,Inputs!$B$19/(1+4*EXP(-(F41-$B$7)/$B$3)))-$B$15*EXP(-(F41-$B$4)/$B$3)-IF(Inputs!$B$18=0,0,Inputs!$B$18/(1+2*EXP(-($B$6-F41)/$B$3)))</f>
        <v>-346024648182.875</v>
      </c>
      <c r="H41" s="3">
        <f t="shared" si="4"/>
        <v>2.1448502174337136E-6</v>
      </c>
      <c r="I41" t="str">
        <f t="shared" si="5"/>
        <v>Change Low</v>
      </c>
      <c r="J41" t="str">
        <f>IF(H41&lt;Inputs!$B$4,"✅ Converged","")</f>
        <v/>
      </c>
    </row>
    <row r="42" spans="1:10">
      <c r="A42" s="3">
        <f t="shared" si="0"/>
        <v>20</v>
      </c>
      <c r="B42" s="3">
        <f t="shared" si="1"/>
        <v>0.55103883147239685</v>
      </c>
      <c r="C42" s="4">
        <f>$B$14*EXP(-($B$5-B42)/$B$3)+IF(Inputs!$B$19=0,0,Inputs!$B$19/(1+4*EXP(-(B42-$B$7)/$B$3)))-$B$15*EXP(-(B42-$B$4)/$B$3)-IF(Inputs!$B$18=0,0,Inputs!$B$18/(1+2*EXP(-($B$6-B42)/$B$3)))</f>
        <v>-346024648182.875</v>
      </c>
      <c r="D42" s="4">
        <f t="shared" si="2"/>
        <v>0.55103990389750557</v>
      </c>
      <c r="E42" s="4">
        <f>$B$14*EXP(-($B$5-D42)/$B$3)+IF(Inputs!$B$19=0,0,Inputs!$B$19/(1+4*EXP(-(D42-$B$7)/$B$3)))-$B$15*EXP(-(D42-$B$4)/$B$3)-IF(Inputs!$B$18=0,0,Inputs!$B$18/(1+2*EXP(-($B$6-D42)/$B$3)))</f>
        <v>164061399828.375</v>
      </c>
      <c r="F42" s="4">
        <f t="shared" si="3"/>
        <v>0.55103936768495121</v>
      </c>
      <c r="G42" s="4">
        <f>$B$14*EXP(-($B$5-F42)/$B$3)+IF(Inputs!$B$19=0,0,Inputs!$B$19/(1+4*EXP(-(F42-$B$7)/$B$3)))-$B$15*EXP(-(F42-$B$4)/$B$3)-IF(Inputs!$B$18=0,0,Inputs!$B$18/(1+2*EXP(-($B$6-F42)/$B$3)))</f>
        <v>-90981835970</v>
      </c>
      <c r="H42" s="3">
        <f t="shared" si="4"/>
        <v>1.0724251087168568E-6</v>
      </c>
      <c r="I42" t="str">
        <f t="shared" si="5"/>
        <v>Change Low</v>
      </c>
      <c r="J42" t="str">
        <f>IF(H42&lt;Inputs!$B$4,"✅ Converged","")</f>
        <v/>
      </c>
    </row>
    <row r="43" spans="1:10">
      <c r="A43" s="3">
        <f t="shared" si="0"/>
        <v>21</v>
      </c>
      <c r="B43" s="3">
        <f t="shared" si="1"/>
        <v>0.55103936768495121</v>
      </c>
      <c r="C43" s="4">
        <f>$B$14*EXP(-($B$5-B43)/$B$3)+IF(Inputs!$B$19=0,0,Inputs!$B$19/(1+4*EXP(-(B43-$B$7)/$B$3)))-$B$15*EXP(-(B43-$B$4)/$B$3)-IF(Inputs!$B$18=0,0,Inputs!$B$18/(1+2*EXP(-($B$6-B43)/$B$3)))</f>
        <v>-90981835970</v>
      </c>
      <c r="D43" s="4">
        <f t="shared" si="2"/>
        <v>0.55103990389750557</v>
      </c>
      <c r="E43" s="4">
        <f>$B$14*EXP(-($B$5-D43)/$B$3)+IF(Inputs!$B$19=0,0,Inputs!$B$19/(1+4*EXP(-(D43-$B$7)/$B$3)))-$B$15*EXP(-(D43-$B$4)/$B$3)-IF(Inputs!$B$18=0,0,Inputs!$B$18/(1+2*EXP(-($B$6-D43)/$B$3)))</f>
        <v>164061399828.375</v>
      </c>
      <c r="F43" s="4">
        <f t="shared" si="3"/>
        <v>0.55103963579122839</v>
      </c>
      <c r="G43" s="4">
        <f>$B$14*EXP(-($B$5-F43)/$B$3)+IF(Inputs!$B$19=0,0,Inputs!$B$19/(1+4*EXP(-(F43-$B$7)/$B$3)))-$B$15*EXP(-(F43-$B$4)/$B$3)-IF(Inputs!$B$18=0,0,Inputs!$B$18/(1+2*EXP(-($B$6-F43)/$B$3)))</f>
        <v>36539728986.875</v>
      </c>
      <c r="H43" s="3">
        <f t="shared" si="4"/>
        <v>5.3621255435842841E-7</v>
      </c>
      <c r="I43" t="str">
        <f t="shared" si="5"/>
        <v>Change High</v>
      </c>
      <c r="J43" t="str">
        <f>IF(H43&lt;Inputs!$B$4,"✅ Converged","")</f>
        <v>✅ Converged</v>
      </c>
    </row>
    <row r="44" spans="1:10">
      <c r="A44" s="3">
        <f t="shared" si="0"/>
        <v>22</v>
      </c>
      <c r="B44" s="3">
        <f t="shared" si="1"/>
        <v>0.55103936768495121</v>
      </c>
      <c r="C44" s="4">
        <f>$B$14*EXP(-($B$5-B44)/$B$3)+IF(Inputs!$B$19=0,0,Inputs!$B$19/(1+4*EXP(-(B44-$B$7)/$B$3)))-$B$15*EXP(-(B44-$B$4)/$B$3)-IF(Inputs!$B$18=0,0,Inputs!$B$18/(1+2*EXP(-($B$6-B44)/$B$3)))</f>
        <v>-90981835970</v>
      </c>
      <c r="D44" s="4">
        <f t="shared" si="2"/>
        <v>0.55103963579122839</v>
      </c>
      <c r="E44" s="4">
        <f>$B$14*EXP(-($B$5-D44)/$B$3)+IF(Inputs!$B$19=0,0,Inputs!$B$19/(1+4*EXP(-(D44-$B$7)/$B$3)))-$B$15*EXP(-(D44-$B$4)/$B$3)-IF(Inputs!$B$18=0,0,Inputs!$B$18/(1+2*EXP(-($B$6-D44)/$B$3)))</f>
        <v>36539728986.875</v>
      </c>
      <c r="F44" s="4">
        <f t="shared" si="3"/>
        <v>0.5510395017380898</v>
      </c>
      <c r="G44" s="4">
        <f>$B$14*EXP(-($B$5-F44)/$B$3)+IF(Inputs!$B$19=0,0,Inputs!$B$19/(1+4*EXP(-(F44-$B$7)/$B$3)))-$B$15*EXP(-(F44-$B$4)/$B$3)-IF(Inputs!$B$18=0,0,Inputs!$B$18/(1+2*EXP(-($B$6-F44)/$B$3)))</f>
        <v>-27221066720</v>
      </c>
      <c r="H44" s="3">
        <f t="shared" si="4"/>
        <v>2.681062771792142E-7</v>
      </c>
      <c r="I44" t="str">
        <f t="shared" si="5"/>
        <v>Change Low</v>
      </c>
      <c r="J44" t="str">
        <f>IF(H44&lt;Inputs!$B$4,"✅ Converged","")</f>
        <v>✅ Converged</v>
      </c>
    </row>
    <row r="45" spans="1:10">
      <c r="A45" s="3">
        <f t="shared" si="0"/>
        <v>23</v>
      </c>
      <c r="B45" s="3">
        <f t="shared" si="1"/>
        <v>0.5510395017380898</v>
      </c>
      <c r="C45" s="4">
        <f>$B$14*EXP(-($B$5-B45)/$B$3)+IF(Inputs!$B$19=0,0,Inputs!$B$19/(1+4*EXP(-(B45-$B$7)/$B$3)))-$B$15*EXP(-(B45-$B$4)/$B$3)-IF(Inputs!$B$18=0,0,Inputs!$B$18/(1+2*EXP(-($B$6-B45)/$B$3)))</f>
        <v>-27221066720</v>
      </c>
      <c r="D45" s="4">
        <f t="shared" si="2"/>
        <v>0.55103963579122839</v>
      </c>
      <c r="E45" s="4">
        <f>$B$14*EXP(-($B$5-D45)/$B$3)+IF(Inputs!$B$19=0,0,Inputs!$B$19/(1+4*EXP(-(D45-$B$7)/$B$3)))-$B$15*EXP(-(D45-$B$4)/$B$3)-IF(Inputs!$B$18=0,0,Inputs!$B$18/(1+2*EXP(-($B$6-D45)/$B$3)))</f>
        <v>36539728986.875</v>
      </c>
      <c r="F45" s="4">
        <f t="shared" si="3"/>
        <v>0.55103956876465909</v>
      </c>
      <c r="G45" s="4">
        <f>$B$14*EXP(-($B$5-F45)/$B$3)+IF(Inputs!$B$19=0,0,Inputs!$B$19/(1+4*EXP(-(F45-$B$7)/$B$3)))-$B$15*EXP(-(F45-$B$4)/$B$3)-IF(Inputs!$B$18=0,0,Inputs!$B$18/(1+2*EXP(-($B$6-F45)/$B$3)))</f>
        <v>4659327824.375</v>
      </c>
      <c r="H45" s="3">
        <f t="shared" si="4"/>
        <v>1.340531385896071E-7</v>
      </c>
      <c r="I45" t="str">
        <f t="shared" si="5"/>
        <v>Change High</v>
      </c>
      <c r="J45" t="str">
        <f>IF(H45&lt;Inputs!$B$4,"✅ Converged","")</f>
        <v>✅ Converged</v>
      </c>
    </row>
    <row r="46" spans="1:10">
      <c r="A46" s="3">
        <f t="shared" si="0"/>
        <v>24</v>
      </c>
      <c r="B46" s="3">
        <f t="shared" si="1"/>
        <v>0.5510395017380898</v>
      </c>
      <c r="C46" s="4">
        <f>$B$14*EXP(-($B$5-B46)/$B$3)+IF(Inputs!$B$19=0,0,Inputs!$B$19/(1+4*EXP(-(B46-$B$7)/$B$3)))-$B$15*EXP(-(B46-$B$4)/$B$3)-IF(Inputs!$B$18=0,0,Inputs!$B$18/(1+2*EXP(-($B$6-B46)/$B$3)))</f>
        <v>-27221066720</v>
      </c>
      <c r="D46" s="4">
        <f t="shared" si="2"/>
        <v>0.55103956876465909</v>
      </c>
      <c r="E46" s="4">
        <f>$B$14*EXP(-($B$5-D46)/$B$3)+IF(Inputs!$B$19=0,0,Inputs!$B$19/(1+4*EXP(-(D46-$B$7)/$B$3)))-$B$15*EXP(-(D46-$B$4)/$B$3)-IF(Inputs!$B$18=0,0,Inputs!$B$18/(1+2*EXP(-($B$6-D46)/$B$3)))</f>
        <v>4659327824.375</v>
      </c>
      <c r="F46" s="4">
        <f t="shared" si="3"/>
        <v>0.55103953525137439</v>
      </c>
      <c r="G46" s="4">
        <f>$B$14*EXP(-($B$5-F46)/$B$3)+IF(Inputs!$B$19=0,0,Inputs!$B$19/(1+4*EXP(-(F46-$B$7)/$B$3)))-$B$15*EXP(-(F46-$B$4)/$B$3)-IF(Inputs!$B$18=0,0,Inputs!$B$18/(1+2*EXP(-($B$6-F46)/$B$3)))</f>
        <v>-11280870296.625</v>
      </c>
      <c r="H46" s="3">
        <f t="shared" si="4"/>
        <v>6.7026569294803551E-8</v>
      </c>
      <c r="I46" t="str">
        <f t="shared" si="5"/>
        <v>Change Low</v>
      </c>
      <c r="J46" t="str">
        <f>IF(H46&lt;Inputs!$B$4,"✅ Converged","")</f>
        <v>✅ Converged</v>
      </c>
    </row>
    <row r="47" spans="1:10">
      <c r="A47" s="3">
        <f t="shared" si="0"/>
        <v>25</v>
      </c>
      <c r="B47" s="3">
        <f t="shared" si="1"/>
        <v>0.55103953525137439</v>
      </c>
      <c r="C47" s="4">
        <f>$B$14*EXP(-($B$5-B47)/$B$3)+IF(Inputs!$B$19=0,0,Inputs!$B$19/(1+4*EXP(-(B47-$B$7)/$B$3)))-$B$15*EXP(-(B47-$B$4)/$B$3)-IF(Inputs!$B$18=0,0,Inputs!$B$18/(1+2*EXP(-($B$6-B47)/$B$3)))</f>
        <v>-11280870296.625</v>
      </c>
      <c r="D47" s="4">
        <f t="shared" si="2"/>
        <v>0.55103956876465909</v>
      </c>
      <c r="E47" s="4">
        <f>$B$14*EXP(-($B$5-D47)/$B$3)+IF(Inputs!$B$19=0,0,Inputs!$B$19/(1+4*EXP(-(D47-$B$7)/$B$3)))-$B$15*EXP(-(D47-$B$4)/$B$3)-IF(Inputs!$B$18=0,0,Inputs!$B$18/(1+2*EXP(-($B$6-D47)/$B$3)))</f>
        <v>4659327824.375</v>
      </c>
      <c r="F47" s="4">
        <f t="shared" si="3"/>
        <v>0.55103955200801669</v>
      </c>
      <c r="G47" s="4">
        <f>$B$14*EXP(-($B$5-F47)/$B$3)+IF(Inputs!$B$19=0,0,Inputs!$B$19/(1+4*EXP(-(F47-$B$7)/$B$3)))-$B$15*EXP(-(F47-$B$4)/$B$3)-IF(Inputs!$B$18=0,0,Inputs!$B$18/(1+2*EXP(-($B$6-F47)/$B$3)))</f>
        <v>-3310771474.875</v>
      </c>
      <c r="H47" s="3">
        <f t="shared" si="4"/>
        <v>3.3513284702912927E-8</v>
      </c>
      <c r="I47" t="str">
        <f t="shared" si="5"/>
        <v>Change Low</v>
      </c>
      <c r="J47" t="str">
        <f>IF(H47&lt;Inputs!$B$4,"✅ Converged","")</f>
        <v>✅ Converged</v>
      </c>
    </row>
    <row r="48" spans="1:10">
      <c r="A48" s="3">
        <f t="shared" si="0"/>
        <v>26</v>
      </c>
      <c r="B48" s="3">
        <f t="shared" si="1"/>
        <v>0.55103955200801669</v>
      </c>
      <c r="C48" s="4">
        <f>$B$14*EXP(-($B$5-B48)/$B$3)+IF(Inputs!$B$19=0,0,Inputs!$B$19/(1+4*EXP(-(B48-$B$7)/$B$3)))-$B$15*EXP(-(B48-$B$4)/$B$3)-IF(Inputs!$B$18=0,0,Inputs!$B$18/(1+2*EXP(-($B$6-B48)/$B$3)))</f>
        <v>-3310771474.875</v>
      </c>
      <c r="D48" s="4">
        <f t="shared" si="2"/>
        <v>0.55103956876465909</v>
      </c>
      <c r="E48" s="4">
        <f>$B$14*EXP(-($B$5-D48)/$B$3)+IF(Inputs!$B$19=0,0,Inputs!$B$19/(1+4*EXP(-(D48-$B$7)/$B$3)))-$B$15*EXP(-(D48-$B$4)/$B$3)-IF(Inputs!$B$18=0,0,Inputs!$B$18/(1+2*EXP(-($B$6-D48)/$B$3)))</f>
        <v>4659327824.375</v>
      </c>
      <c r="F48" s="4">
        <f t="shared" si="3"/>
        <v>0.55103956038633783</v>
      </c>
      <c r="G48" s="4">
        <f>$B$14*EXP(-($B$5-F48)/$B$3)+IF(Inputs!$B$19=0,0,Inputs!$B$19/(1+4*EXP(-(F48-$B$7)/$B$3)))-$B$15*EXP(-(F48-$B$4)/$B$3)-IF(Inputs!$B$18=0,0,Inputs!$B$18/(1+2*EXP(-($B$6-F48)/$B$3)))</f>
        <v>674278090.5</v>
      </c>
      <c r="H48" s="3">
        <f t="shared" si="4"/>
        <v>1.6756642406967615E-8</v>
      </c>
      <c r="I48" t="str">
        <f t="shared" si="5"/>
        <v>Change High</v>
      </c>
      <c r="J48" t="str">
        <f>IF(H48&lt;Inputs!$B$4,"✅ Converged","")</f>
        <v>✅ Converged</v>
      </c>
    </row>
    <row r="49" spans="1:10">
      <c r="A49" s="3">
        <f t="shared" si="0"/>
        <v>27</v>
      </c>
      <c r="B49" s="3">
        <f t="shared" si="1"/>
        <v>0.55103955200801669</v>
      </c>
      <c r="C49" s="4">
        <f>$B$14*EXP(-($B$5-B49)/$B$3)+IF(Inputs!$B$19=0,0,Inputs!$B$19/(1+4*EXP(-(B49-$B$7)/$B$3)))-$B$15*EXP(-(B49-$B$4)/$B$3)-IF(Inputs!$B$18=0,0,Inputs!$B$18/(1+2*EXP(-($B$6-B49)/$B$3)))</f>
        <v>-3310771474.875</v>
      </c>
      <c r="D49" s="4">
        <f t="shared" si="2"/>
        <v>0.55103956038633783</v>
      </c>
      <c r="E49" s="4">
        <f>$B$14*EXP(-($B$5-D49)/$B$3)+IF(Inputs!$B$19=0,0,Inputs!$B$19/(1+4*EXP(-(D49-$B$7)/$B$3)))-$B$15*EXP(-(D49-$B$4)/$B$3)-IF(Inputs!$B$18=0,0,Inputs!$B$18/(1+2*EXP(-($B$6-D49)/$B$3)))</f>
        <v>674278090.5</v>
      </c>
      <c r="F49" s="4">
        <f t="shared" si="3"/>
        <v>0.55103955619717726</v>
      </c>
      <c r="G49" s="4">
        <f>$B$14*EXP(-($B$5-F49)/$B$3)+IF(Inputs!$B$19=0,0,Inputs!$B$19/(1+4*EXP(-(F49-$B$7)/$B$3)))-$B$15*EXP(-(F49-$B$4)/$B$3)-IF(Inputs!$B$18=0,0,Inputs!$B$18/(1+2*EXP(-($B$6-F49)/$B$3)))</f>
        <v>-1318246706.875</v>
      </c>
      <c r="H49" s="3">
        <f t="shared" si="4"/>
        <v>8.378321147972656E-9</v>
      </c>
      <c r="I49" t="str">
        <f t="shared" si="5"/>
        <v>Change Low</v>
      </c>
      <c r="J49" t="str">
        <f>IF(H49&lt;Inputs!$B$4,"✅ Converged","")</f>
        <v>✅ Converged</v>
      </c>
    </row>
    <row r="50" spans="1:10">
      <c r="A50" s="3">
        <f t="shared" si="0"/>
        <v>28</v>
      </c>
      <c r="B50" s="3">
        <f t="shared" si="1"/>
        <v>0.55103955619717726</v>
      </c>
      <c r="C50" s="4">
        <f>$B$14*EXP(-($B$5-B50)/$B$3)+IF(Inputs!$B$19=0,0,Inputs!$B$19/(1+4*EXP(-(B50-$B$7)/$B$3)))-$B$15*EXP(-(B50-$B$4)/$B$3)-IF(Inputs!$B$18=0,0,Inputs!$B$18/(1+2*EXP(-($B$6-B50)/$B$3)))</f>
        <v>-1318246706.875</v>
      </c>
      <c r="D50" s="4">
        <f t="shared" si="2"/>
        <v>0.55103956038633783</v>
      </c>
      <c r="E50" s="4">
        <f>$B$14*EXP(-($B$5-D50)/$B$3)+IF(Inputs!$B$19=0,0,Inputs!$B$19/(1+4*EXP(-(D50-$B$7)/$B$3)))-$B$15*EXP(-(D50-$B$4)/$B$3)-IF(Inputs!$B$18=0,0,Inputs!$B$18/(1+2*EXP(-($B$6-D50)/$B$3)))</f>
        <v>674278090.5</v>
      </c>
      <c r="F50" s="4">
        <f t="shared" si="3"/>
        <v>0.55103955829175755</v>
      </c>
      <c r="G50" s="4">
        <f>$B$14*EXP(-($B$5-F50)/$B$3)+IF(Inputs!$B$19=0,0,Inputs!$B$19/(1+4*EXP(-(F50-$B$7)/$B$3)))-$B$15*EXP(-(F50-$B$4)/$B$3)-IF(Inputs!$B$18=0,0,Inputs!$B$18/(1+2*EXP(-($B$6-F50)/$B$3)))</f>
        <v>-321984301.375</v>
      </c>
      <c r="H50" s="3">
        <f t="shared" si="4"/>
        <v>4.189160573986328E-9</v>
      </c>
      <c r="I50" t="str">
        <f t="shared" si="5"/>
        <v>Change Low</v>
      </c>
      <c r="J50" t="str">
        <f>IF(H50&lt;Inputs!$B$4,"✅ Converged","")</f>
        <v>✅ Converged</v>
      </c>
    </row>
    <row r="51" spans="1:10">
      <c r="A51" s="3">
        <f t="shared" si="0"/>
        <v>29</v>
      </c>
      <c r="B51" s="3">
        <f t="shared" si="1"/>
        <v>0.55103955829175755</v>
      </c>
      <c r="C51" s="4">
        <f>$B$14*EXP(-($B$5-B51)/$B$3)+IF(Inputs!$B$19=0,0,Inputs!$B$19/(1+4*EXP(-(B51-$B$7)/$B$3)))-$B$15*EXP(-(B51-$B$4)/$B$3)-IF(Inputs!$B$18=0,0,Inputs!$B$18/(1+2*EXP(-($B$6-B51)/$B$3)))</f>
        <v>-321984301.375</v>
      </c>
      <c r="D51" s="4">
        <f t="shared" si="2"/>
        <v>0.55103956038633783</v>
      </c>
      <c r="E51" s="4">
        <f>$B$14*EXP(-($B$5-D51)/$B$3)+IF(Inputs!$B$19=0,0,Inputs!$B$19/(1+4*EXP(-(D51-$B$7)/$B$3)))-$B$15*EXP(-(D51-$B$4)/$B$3)-IF(Inputs!$B$18=0,0,Inputs!$B$18/(1+2*EXP(-($B$6-D51)/$B$3)))</f>
        <v>674278090.5</v>
      </c>
      <c r="F51" s="4">
        <f t="shared" si="3"/>
        <v>0.55103955933904769</v>
      </c>
      <c r="G51" s="4">
        <f>$B$14*EXP(-($B$5-F51)/$B$3)+IF(Inputs!$B$19=0,0,Inputs!$B$19/(1+4*EXP(-(F51-$B$7)/$B$3)))-$B$15*EXP(-(F51-$B$4)/$B$3)-IF(Inputs!$B$18=0,0,Inputs!$B$18/(1+2*EXP(-($B$6-F51)/$B$3)))</f>
        <v>176146883.125</v>
      </c>
      <c r="H51" s="3">
        <f t="shared" si="4"/>
        <v>2.094580286993164E-9</v>
      </c>
      <c r="I51" t="str">
        <f t="shared" si="5"/>
        <v>Change High</v>
      </c>
      <c r="J51" t="str">
        <f>IF(H51&lt;Inputs!$B$4,"✅ Converged","")</f>
        <v>✅ Converged</v>
      </c>
    </row>
    <row r="52" spans="1:10">
      <c r="A52" s="3">
        <f t="shared" si="0"/>
        <v>30</v>
      </c>
      <c r="B52" s="3">
        <f t="shared" si="1"/>
        <v>0.55103955829175755</v>
      </c>
      <c r="C52" s="4">
        <f>$B$14*EXP(-($B$5-B52)/$B$3)+IF(Inputs!$B$19=0,0,Inputs!$B$19/(1+4*EXP(-(B52-$B$7)/$B$3)))-$B$15*EXP(-(B52-$B$4)/$B$3)-IF(Inputs!$B$18=0,0,Inputs!$B$18/(1+2*EXP(-($B$6-B52)/$B$3)))</f>
        <v>-321984301.375</v>
      </c>
      <c r="D52" s="4">
        <f t="shared" si="2"/>
        <v>0.55103955933904769</v>
      </c>
      <c r="E52" s="4">
        <f>$B$14*EXP(-($B$5-D52)/$B$3)+IF(Inputs!$B$19=0,0,Inputs!$B$19/(1+4*EXP(-(D52-$B$7)/$B$3)))-$B$15*EXP(-(D52-$B$4)/$B$3)-IF(Inputs!$B$18=0,0,Inputs!$B$18/(1+2*EXP(-($B$6-D52)/$B$3)))</f>
        <v>176146883.125</v>
      </c>
      <c r="F52" s="4">
        <f t="shared" si="3"/>
        <v>0.55103955881540267</v>
      </c>
      <c r="G52" s="4">
        <f>$B$14*EXP(-($B$5-F52)/$B$3)+IF(Inputs!$B$19=0,0,Inputs!$B$19/(1+4*EXP(-(F52-$B$7)/$B$3)))-$B$15*EXP(-(F52-$B$4)/$B$3)-IF(Inputs!$B$18=0,0,Inputs!$B$18/(1+2*EXP(-($B$6-F52)/$B$3)))</f>
        <v>-72918686</v>
      </c>
      <c r="H52" s="3">
        <f t="shared" si="4"/>
        <v>1.047290143496582E-9</v>
      </c>
      <c r="I52" t="str">
        <f t="shared" si="5"/>
        <v>Change Low</v>
      </c>
      <c r="J52" t="str">
        <f>IF(H52&lt;Inputs!$B$4,"✅ Converged","")</f>
        <v>✅ Converged</v>
      </c>
    </row>
    <row r="53" spans="1:10">
      <c r="A53" s="3">
        <f t="shared" si="0"/>
        <v>31</v>
      </c>
      <c r="B53" s="3">
        <f t="shared" si="1"/>
        <v>0.55103955881540267</v>
      </c>
      <c r="C53" s="4">
        <f>$B$14*EXP(-($B$5-B53)/$B$3)+IF(Inputs!$B$19=0,0,Inputs!$B$19/(1+4*EXP(-(B53-$B$7)/$B$3)))-$B$15*EXP(-(B53-$B$4)/$B$3)-IF(Inputs!$B$18=0,0,Inputs!$B$18/(1+2*EXP(-($B$6-B53)/$B$3)))</f>
        <v>-72918686</v>
      </c>
      <c r="D53" s="4">
        <f t="shared" si="2"/>
        <v>0.55103955933904769</v>
      </c>
      <c r="E53" s="4">
        <f>$B$14*EXP(-($B$5-D53)/$B$3)+IF(Inputs!$B$19=0,0,Inputs!$B$19/(1+4*EXP(-(D53-$B$7)/$B$3)))-$B$15*EXP(-(D53-$B$4)/$B$3)-IF(Inputs!$B$18=0,0,Inputs!$B$18/(1+2*EXP(-($B$6-D53)/$B$3)))</f>
        <v>176146883.125</v>
      </c>
      <c r="F53" s="4">
        <f t="shared" si="3"/>
        <v>0.55103955907722524</v>
      </c>
      <c r="G53" s="4">
        <f>$B$14*EXP(-($B$5-F53)/$B$3)+IF(Inputs!$B$19=0,0,Inputs!$B$19/(1+4*EXP(-(F53-$B$7)/$B$3)))-$B$15*EXP(-(F53-$B$4)/$B$3)-IF(Inputs!$B$18=0,0,Inputs!$B$18/(1+2*EXP(-($B$6-F53)/$B$3)))</f>
        <v>51614131.125</v>
      </c>
      <c r="H53" s="3">
        <f t="shared" si="4"/>
        <v>5.2364501623713977E-10</v>
      </c>
      <c r="I53" t="str">
        <f t="shared" si="5"/>
        <v>Change High</v>
      </c>
      <c r="J53" t="str">
        <f>IF(H53&lt;Inputs!$B$4,"✅ Converged","")</f>
        <v>✅ Converged</v>
      </c>
    </row>
    <row r="54" spans="1:10">
      <c r="A54" s="3">
        <f t="shared" si="0"/>
        <v>32</v>
      </c>
      <c r="B54" s="3">
        <f t="shared" si="1"/>
        <v>0.55103955881540267</v>
      </c>
      <c r="C54" s="4">
        <f>$B$14*EXP(-($B$5-B54)/$B$3)+IF(Inputs!$B$19=0,0,Inputs!$B$19/(1+4*EXP(-(B54-$B$7)/$B$3)))-$B$15*EXP(-(B54-$B$4)/$B$3)-IF(Inputs!$B$18=0,0,Inputs!$B$18/(1+2*EXP(-($B$6-B54)/$B$3)))</f>
        <v>-72918686</v>
      </c>
      <c r="D54" s="4">
        <f t="shared" si="2"/>
        <v>0.55103955907722524</v>
      </c>
      <c r="E54" s="4">
        <f>$B$14*EXP(-($B$5-D54)/$B$3)+IF(Inputs!$B$19=0,0,Inputs!$B$19/(1+4*EXP(-(D54-$B$7)/$B$3)))-$B$15*EXP(-(D54-$B$4)/$B$3)-IF(Inputs!$B$18=0,0,Inputs!$B$18/(1+2*EXP(-($B$6-D54)/$B$3)))</f>
        <v>51614131.125</v>
      </c>
      <c r="F54" s="4">
        <f t="shared" si="3"/>
        <v>0.55103955894631396</v>
      </c>
      <c r="G54" s="4">
        <f>$B$14*EXP(-($B$5-F54)/$B$3)+IF(Inputs!$B$19=0,0,Inputs!$B$19/(1+4*EXP(-(F54-$B$7)/$B$3)))-$B$15*EXP(-(F54-$B$4)/$B$3)-IF(Inputs!$B$18=0,0,Inputs!$B$18/(1+2*EXP(-($B$6-F54)/$B$3)))</f>
        <v>-10652276.875</v>
      </c>
      <c r="H54" s="3">
        <f t="shared" si="4"/>
        <v>2.6182256362972112E-10</v>
      </c>
      <c r="I54" t="str">
        <f t="shared" si="5"/>
        <v>Change Low</v>
      </c>
      <c r="J54" t="str">
        <f>IF(H54&lt;Inputs!$B$4,"✅ Converged","")</f>
        <v>✅ Converged</v>
      </c>
    </row>
    <row r="55" spans="1:10">
      <c r="A55" s="3">
        <f t="shared" si="0"/>
        <v>33</v>
      </c>
      <c r="B55" s="3">
        <f t="shared" si="1"/>
        <v>0.55103955894631396</v>
      </c>
      <c r="C55" s="4">
        <f>$B$14*EXP(-($B$5-B55)/$B$3)+IF(Inputs!$B$19=0,0,Inputs!$B$19/(1+4*EXP(-(B55-$B$7)/$B$3)))-$B$15*EXP(-(B55-$B$4)/$B$3)-IF(Inputs!$B$18=0,0,Inputs!$B$18/(1+2*EXP(-($B$6-B55)/$B$3)))</f>
        <v>-10652276.875</v>
      </c>
      <c r="D55" s="4">
        <f t="shared" si="2"/>
        <v>0.55103955907722524</v>
      </c>
      <c r="E55" s="4">
        <f>$B$14*EXP(-($B$5-D55)/$B$3)+IF(Inputs!$B$19=0,0,Inputs!$B$19/(1+4*EXP(-(D55-$B$7)/$B$3)))-$B$15*EXP(-(D55-$B$4)/$B$3)-IF(Inputs!$B$18=0,0,Inputs!$B$18/(1+2*EXP(-($B$6-D55)/$B$3)))</f>
        <v>51614131.125</v>
      </c>
      <c r="F55" s="4">
        <f t="shared" si="3"/>
        <v>0.5510395590117696</v>
      </c>
      <c r="G55" s="4">
        <f>$B$14*EXP(-($B$5-F55)/$B$3)+IF(Inputs!$B$19=0,0,Inputs!$B$19/(1+4*EXP(-(F55-$B$7)/$B$3)))-$B$15*EXP(-(F55-$B$4)/$B$3)-IF(Inputs!$B$18=0,0,Inputs!$B$18/(1+2*EXP(-($B$6-F55)/$B$3)))</f>
        <v>20480926.625</v>
      </c>
      <c r="H55" s="3">
        <f t="shared" si="4"/>
        <v>1.3091128181486056E-10</v>
      </c>
      <c r="I55" t="str">
        <f t="shared" si="5"/>
        <v>Change High</v>
      </c>
      <c r="J55" t="str">
        <f>IF(H55&lt;Inputs!$B$4,"✅ Converged","")</f>
        <v>✅ Converged</v>
      </c>
    </row>
    <row r="56" spans="1:10">
      <c r="A56" s="3">
        <f t="shared" si="0"/>
        <v>34</v>
      </c>
      <c r="B56" s="3">
        <f t="shared" si="1"/>
        <v>0.55103955894631396</v>
      </c>
      <c r="C56" s="4">
        <f>$B$14*EXP(-($B$5-B56)/$B$3)+IF(Inputs!$B$19=0,0,Inputs!$B$19/(1+4*EXP(-(B56-$B$7)/$B$3)))-$B$15*EXP(-(B56-$B$4)/$B$3)-IF(Inputs!$B$18=0,0,Inputs!$B$18/(1+2*EXP(-($B$6-B56)/$B$3)))</f>
        <v>-10652276.875</v>
      </c>
      <c r="D56" s="4">
        <f t="shared" si="2"/>
        <v>0.5510395590117696</v>
      </c>
      <c r="E56" s="4">
        <f>$B$14*EXP(-($B$5-D56)/$B$3)+IF(Inputs!$B$19=0,0,Inputs!$B$19/(1+4*EXP(-(D56-$B$7)/$B$3)))-$B$15*EXP(-(D56-$B$4)/$B$3)-IF(Inputs!$B$18=0,0,Inputs!$B$18/(1+2*EXP(-($B$6-D56)/$B$3)))</f>
        <v>20480926.625</v>
      </c>
      <c r="F56" s="4">
        <f t="shared" si="3"/>
        <v>0.55103955897904178</v>
      </c>
      <c r="G56" s="4">
        <f>$B$14*EXP(-($B$5-F56)/$B$3)+IF(Inputs!$B$19=0,0,Inputs!$B$19/(1+4*EXP(-(F56-$B$7)/$B$3)))-$B$15*EXP(-(F56-$B$4)/$B$3)-IF(Inputs!$B$18=0,0,Inputs!$B$18/(1+2*EXP(-($B$6-F56)/$B$3)))</f>
        <v>4914324</v>
      </c>
      <c r="H56" s="3">
        <f t="shared" si="4"/>
        <v>6.5455640907430279E-11</v>
      </c>
      <c r="I56" t="str">
        <f t="shared" si="5"/>
        <v>Change High</v>
      </c>
      <c r="J56" t="str">
        <f>IF(H56&lt;Inputs!$B$4,"✅ Converged","")</f>
        <v>✅ Converged</v>
      </c>
    </row>
    <row r="57" spans="1:10">
      <c r="A57" s="3">
        <f t="shared" si="0"/>
        <v>35</v>
      </c>
      <c r="B57" s="3">
        <f t="shared" si="1"/>
        <v>0.55103955894631396</v>
      </c>
      <c r="C57" s="4">
        <f>$B$14*EXP(-($B$5-B57)/$B$3)+IF(Inputs!$B$19=0,0,Inputs!$B$19/(1+4*EXP(-(B57-$B$7)/$B$3)))-$B$15*EXP(-(B57-$B$4)/$B$3)-IF(Inputs!$B$18=0,0,Inputs!$B$18/(1+2*EXP(-($B$6-B57)/$B$3)))</f>
        <v>-10652276.875</v>
      </c>
      <c r="D57" s="4">
        <f t="shared" si="2"/>
        <v>0.55103955897904178</v>
      </c>
      <c r="E57" s="4">
        <f>$B$14*EXP(-($B$5-D57)/$B$3)+IF(Inputs!$B$19=0,0,Inputs!$B$19/(1+4*EXP(-(D57-$B$7)/$B$3)))-$B$15*EXP(-(D57-$B$4)/$B$3)-IF(Inputs!$B$18=0,0,Inputs!$B$18/(1+2*EXP(-($B$6-D57)/$B$3)))</f>
        <v>4914324</v>
      </c>
      <c r="F57" s="4">
        <f t="shared" si="3"/>
        <v>0.55103955896267787</v>
      </c>
      <c r="G57" s="4">
        <f>$B$14*EXP(-($B$5-F57)/$B$3)+IF(Inputs!$B$19=0,0,Inputs!$B$19/(1+4*EXP(-(F57-$B$7)/$B$3)))-$B$15*EXP(-(F57-$B$4)/$B$3)-IF(Inputs!$B$18=0,0,Inputs!$B$18/(1+2*EXP(-($B$6-F57)/$B$3)))</f>
        <v>-2868967.625</v>
      </c>
      <c r="H57" s="3">
        <f t="shared" si="4"/>
        <v>3.272782045371514E-11</v>
      </c>
      <c r="I57" t="str">
        <f t="shared" si="5"/>
        <v>Change Low</v>
      </c>
      <c r="J57" t="str">
        <f>IF(H57&lt;Inputs!$B$4,"✅ Converged","")</f>
        <v>✅ Converged</v>
      </c>
    </row>
    <row r="58" spans="1:10">
      <c r="A58" s="3">
        <f t="shared" si="0"/>
        <v>36</v>
      </c>
      <c r="B58" s="3">
        <f t="shared" si="1"/>
        <v>0.55103955896267787</v>
      </c>
      <c r="C58" s="4">
        <f>$B$14*EXP(-($B$5-B58)/$B$3)+IF(Inputs!$B$19=0,0,Inputs!$B$19/(1+4*EXP(-(B58-$B$7)/$B$3)))-$B$15*EXP(-(B58-$B$4)/$B$3)-IF(Inputs!$B$18=0,0,Inputs!$B$18/(1+2*EXP(-($B$6-B58)/$B$3)))</f>
        <v>-2868967.625</v>
      </c>
      <c r="D58" s="4">
        <f t="shared" si="2"/>
        <v>0.55103955897904178</v>
      </c>
      <c r="E58" s="4">
        <f>$B$14*EXP(-($B$5-D58)/$B$3)+IF(Inputs!$B$19=0,0,Inputs!$B$19/(1+4*EXP(-(D58-$B$7)/$B$3)))-$B$15*EXP(-(D58-$B$4)/$B$3)-IF(Inputs!$B$18=0,0,Inputs!$B$18/(1+2*EXP(-($B$6-D58)/$B$3)))</f>
        <v>4914324</v>
      </c>
      <c r="F58" s="4">
        <f t="shared" si="3"/>
        <v>0.55103955897085988</v>
      </c>
      <c r="G58" s="4">
        <f>$B$14*EXP(-($B$5-F58)/$B$3)+IF(Inputs!$B$19=0,0,Inputs!$B$19/(1+4*EXP(-(F58-$B$7)/$B$3)))-$B$15*EXP(-(F58-$B$4)/$B$3)-IF(Inputs!$B$18=0,0,Inputs!$B$18/(1+2*EXP(-($B$6-F58)/$B$3)))</f>
        <v>1022700.75</v>
      </c>
      <c r="H58" s="3">
        <f t="shared" si="4"/>
        <v>1.636391022685757E-11</v>
      </c>
      <c r="I58" t="str">
        <f t="shared" si="5"/>
        <v>Change High</v>
      </c>
      <c r="J58" t="str">
        <f>IF(H58&lt;Inputs!$B$4,"✅ Converged","")</f>
        <v>✅ Converged</v>
      </c>
    </row>
    <row r="59" spans="1:10">
      <c r="A59" s="3">
        <f t="shared" si="0"/>
        <v>37</v>
      </c>
      <c r="B59" s="3">
        <f t="shared" si="1"/>
        <v>0.55103955896267787</v>
      </c>
      <c r="C59" s="4">
        <f>$B$14*EXP(-($B$5-B59)/$B$3)+IF(Inputs!$B$19=0,0,Inputs!$B$19/(1+4*EXP(-(B59-$B$7)/$B$3)))-$B$15*EXP(-(B59-$B$4)/$B$3)-IF(Inputs!$B$18=0,0,Inputs!$B$18/(1+2*EXP(-($B$6-B59)/$B$3)))</f>
        <v>-2868967.625</v>
      </c>
      <c r="D59" s="4">
        <f t="shared" si="2"/>
        <v>0.55103955897085988</v>
      </c>
      <c r="E59" s="4">
        <f>$B$14*EXP(-($B$5-D59)/$B$3)+IF(Inputs!$B$19=0,0,Inputs!$B$19/(1+4*EXP(-(D59-$B$7)/$B$3)))-$B$15*EXP(-(D59-$B$4)/$B$3)-IF(Inputs!$B$18=0,0,Inputs!$B$18/(1+2*EXP(-($B$6-D59)/$B$3)))</f>
        <v>1022700.75</v>
      </c>
      <c r="F59" s="4">
        <f t="shared" si="3"/>
        <v>0.55103955896676893</v>
      </c>
      <c r="G59" s="4">
        <f>$B$14*EXP(-($B$5-F59)/$B$3)+IF(Inputs!$B$19=0,0,Inputs!$B$19/(1+4*EXP(-(F59-$B$7)/$B$3)))-$B$15*EXP(-(F59-$B$4)/$B$3)-IF(Inputs!$B$18=0,0,Inputs!$B$18/(1+2*EXP(-($B$6-F59)/$B$3)))</f>
        <v>-923111.25</v>
      </c>
      <c r="H59" s="3">
        <f t="shared" si="4"/>
        <v>8.1820106245800162E-12</v>
      </c>
      <c r="I59" t="str">
        <f t="shared" si="5"/>
        <v>Change Low</v>
      </c>
      <c r="J59" t="str">
        <f>IF(H59&lt;Inputs!$B$4,"✅ Converged","")</f>
        <v>✅ Converged</v>
      </c>
    </row>
    <row r="60" spans="1:10">
      <c r="A60" s="3">
        <f t="shared" si="0"/>
        <v>38</v>
      </c>
      <c r="B60" s="3">
        <f t="shared" si="1"/>
        <v>0.55103955896676893</v>
      </c>
      <c r="C60" s="4">
        <f>$B$14*EXP(-($B$5-B60)/$B$3)+IF(Inputs!$B$19=0,0,Inputs!$B$19/(1+4*EXP(-(B60-$B$7)/$B$3)))-$B$15*EXP(-(B60-$B$4)/$B$3)-IF(Inputs!$B$18=0,0,Inputs!$B$18/(1+2*EXP(-($B$6-B60)/$B$3)))</f>
        <v>-923111.25</v>
      </c>
      <c r="D60" s="4">
        <f t="shared" si="2"/>
        <v>0.55103955897085988</v>
      </c>
      <c r="E60" s="4">
        <f>$B$14*EXP(-($B$5-D60)/$B$3)+IF(Inputs!$B$19=0,0,Inputs!$B$19/(1+4*EXP(-(D60-$B$7)/$B$3)))-$B$15*EXP(-(D60-$B$4)/$B$3)-IF(Inputs!$B$18=0,0,Inputs!$B$18/(1+2*EXP(-($B$6-D60)/$B$3)))</f>
        <v>1022700.75</v>
      </c>
      <c r="F60" s="4">
        <f t="shared" si="3"/>
        <v>0.5510395589688144</v>
      </c>
      <c r="G60" s="4">
        <f>$B$14*EXP(-($B$5-F60)/$B$3)+IF(Inputs!$B$19=0,0,Inputs!$B$19/(1+4*EXP(-(F60-$B$7)/$B$3)))-$B$15*EXP(-(F60-$B$4)/$B$3)-IF(Inputs!$B$18=0,0,Inputs!$B$18/(1+2*EXP(-($B$6-F60)/$B$3)))</f>
        <v>49795.25</v>
      </c>
      <c r="H60" s="3">
        <f t="shared" si="4"/>
        <v>4.0909498011387768E-12</v>
      </c>
      <c r="I60" t="str">
        <f t="shared" si="5"/>
        <v>Change High</v>
      </c>
      <c r="J60" t="str">
        <f>IF(H60&lt;Inputs!$B$4,"✅ Converged","")</f>
        <v>✅ Converged</v>
      </c>
    </row>
    <row r="61" spans="1:10">
      <c r="A61" s="3">
        <f t="shared" si="0"/>
        <v>39</v>
      </c>
      <c r="B61" s="3">
        <f t="shared" si="1"/>
        <v>0.55103955896676893</v>
      </c>
      <c r="C61" s="4">
        <f>$B$14*EXP(-($B$5-B61)/$B$3)+IF(Inputs!$B$19=0,0,Inputs!$B$19/(1+4*EXP(-(B61-$B$7)/$B$3)))-$B$15*EXP(-(B61-$B$4)/$B$3)-IF(Inputs!$B$18=0,0,Inputs!$B$18/(1+2*EXP(-($B$6-B61)/$B$3)))</f>
        <v>-923111.25</v>
      </c>
      <c r="D61" s="4">
        <f t="shared" si="2"/>
        <v>0.5510395589688144</v>
      </c>
      <c r="E61" s="4">
        <f>$B$14*EXP(-($B$5-D61)/$B$3)+IF(Inputs!$B$19=0,0,Inputs!$B$19/(1+4*EXP(-(D61-$B$7)/$B$3)))-$B$15*EXP(-(D61-$B$4)/$B$3)-IF(Inputs!$B$18=0,0,Inputs!$B$18/(1+2*EXP(-($B$6-D61)/$B$3)))</f>
        <v>49795.25</v>
      </c>
      <c r="F61" s="4">
        <f t="shared" si="3"/>
        <v>0.55103955896779167</v>
      </c>
      <c r="G61" s="4">
        <f>$B$14*EXP(-($B$5-F61)/$B$3)+IF(Inputs!$B$19=0,0,Inputs!$B$19/(1+4*EXP(-(F61-$B$7)/$B$3)))-$B$15*EXP(-(F61-$B$4)/$B$3)-IF(Inputs!$B$18=0,0,Inputs!$B$18/(1+2*EXP(-($B$6-F61)/$B$3)))</f>
        <v>-436656.5</v>
      </c>
      <c r="H61" s="3">
        <f t="shared" si="4"/>
        <v>2.0454749005693884E-12</v>
      </c>
      <c r="I61" t="str">
        <f t="shared" si="5"/>
        <v>Change Low</v>
      </c>
      <c r="J61" t="str">
        <f>IF(H61&lt;Inputs!$B$4,"✅ Converged","")</f>
        <v>✅ Converged</v>
      </c>
    </row>
    <row r="62" spans="1:10">
      <c r="A62" s="3">
        <f t="shared" si="0"/>
        <v>40</v>
      </c>
      <c r="B62" s="3">
        <f t="shared" si="1"/>
        <v>0.55103955896779167</v>
      </c>
      <c r="C62" s="4">
        <f>$B$14*EXP(-($B$5-B62)/$B$3)+IF(Inputs!$B$19=0,0,Inputs!$B$19/(1+4*EXP(-(B62-$B$7)/$B$3)))-$B$15*EXP(-(B62-$B$4)/$B$3)-IF(Inputs!$B$18=0,0,Inputs!$B$18/(1+2*EXP(-($B$6-B62)/$B$3)))</f>
        <v>-436656.5</v>
      </c>
      <c r="D62" s="4">
        <f t="shared" si="2"/>
        <v>0.5510395589688144</v>
      </c>
      <c r="E62" s="4">
        <f>$B$14*EXP(-($B$5-D62)/$B$3)+IF(Inputs!$B$19=0,0,Inputs!$B$19/(1+4*EXP(-(D62-$B$7)/$B$3)))-$B$15*EXP(-(D62-$B$4)/$B$3)-IF(Inputs!$B$18=0,0,Inputs!$B$18/(1+2*EXP(-($B$6-D62)/$B$3)))</f>
        <v>49795.25</v>
      </c>
      <c r="F62" s="4">
        <f t="shared" si="3"/>
        <v>0.55103955896830303</v>
      </c>
      <c r="G62" s="4">
        <f>$B$14*EXP(-($B$5-F62)/$B$3)+IF(Inputs!$B$19=0,0,Inputs!$B$19/(1+4*EXP(-(F62-$B$7)/$B$3)))-$B$15*EXP(-(F62-$B$4)/$B$3)-IF(Inputs!$B$18=0,0,Inputs!$B$18/(1+2*EXP(-($B$6-F62)/$B$3)))</f>
        <v>-193420.625</v>
      </c>
      <c r="H62" s="3">
        <f t="shared" si="4"/>
        <v>1.0227374502846942E-12</v>
      </c>
      <c r="I62" t="str">
        <f t="shared" si="5"/>
        <v>Change Low</v>
      </c>
      <c r="J62" t="str">
        <f>IF(H62&lt;Inputs!$B$4,"✅ Converged","")</f>
        <v>✅ Converged</v>
      </c>
    </row>
    <row r="63" spans="1:10">
      <c r="A63" s="3">
        <f t="shared" si="0"/>
        <v>41</v>
      </c>
      <c r="B63" s="3">
        <f t="shared" si="1"/>
        <v>0.55103955896830303</v>
      </c>
      <c r="C63" s="4">
        <f>$B$14*EXP(-($B$5-B63)/$B$3)+IF(Inputs!$B$19=0,0,Inputs!$B$19/(1+4*EXP(-(B63-$B$7)/$B$3)))-$B$15*EXP(-(B63-$B$4)/$B$3)-IF(Inputs!$B$18=0,0,Inputs!$B$18/(1+2*EXP(-($B$6-B63)/$B$3)))</f>
        <v>-193420.625</v>
      </c>
      <c r="D63" s="4">
        <f t="shared" si="2"/>
        <v>0.5510395589688144</v>
      </c>
      <c r="E63" s="4">
        <f>$B$14*EXP(-($B$5-D63)/$B$3)+IF(Inputs!$B$19=0,0,Inputs!$B$19/(1+4*EXP(-(D63-$B$7)/$B$3)))-$B$15*EXP(-(D63-$B$4)/$B$3)-IF(Inputs!$B$18=0,0,Inputs!$B$18/(1+2*EXP(-($B$6-D63)/$B$3)))</f>
        <v>49795.25</v>
      </c>
      <c r="F63" s="4">
        <f t="shared" si="3"/>
        <v>0.55103955896855872</v>
      </c>
      <c r="G63" s="4">
        <f>$B$14*EXP(-($B$5-F63)/$B$3)+IF(Inputs!$B$19=0,0,Inputs!$B$19/(1+4*EXP(-(F63-$B$7)/$B$3)))-$B$15*EXP(-(F63-$B$4)/$B$3)-IF(Inputs!$B$18=0,0,Inputs!$B$18/(1+2*EXP(-($B$6-F63)/$B$3)))</f>
        <v>-71824.25</v>
      </c>
      <c r="H63" s="3">
        <f t="shared" si="4"/>
        <v>5.113687251423471E-13</v>
      </c>
      <c r="I63" t="str">
        <f t="shared" si="5"/>
        <v>Change Low</v>
      </c>
      <c r="J63" t="str">
        <f>IF(H63&lt;Inputs!$B$4,"✅ Converged","")</f>
        <v>✅ Converged</v>
      </c>
    </row>
    <row r="64" spans="1:10">
      <c r="A64" s="3">
        <f t="shared" si="0"/>
        <v>42</v>
      </c>
      <c r="B64" s="3">
        <f t="shared" si="1"/>
        <v>0.55103955896855872</v>
      </c>
      <c r="C64" s="4">
        <f>$B$14*EXP(-($B$5-B64)/$B$3)+IF(Inputs!$B$19=0,0,Inputs!$B$19/(1+4*EXP(-(B64-$B$7)/$B$3)))-$B$15*EXP(-(B64-$B$4)/$B$3)-IF(Inputs!$B$18=0,0,Inputs!$B$18/(1+2*EXP(-($B$6-B64)/$B$3)))</f>
        <v>-71824.25</v>
      </c>
      <c r="D64" s="4">
        <f t="shared" si="2"/>
        <v>0.5510395589688144</v>
      </c>
      <c r="E64" s="4">
        <f>$B$14*EXP(-($B$5-D64)/$B$3)+IF(Inputs!$B$19=0,0,Inputs!$B$19/(1+4*EXP(-(D64-$B$7)/$B$3)))-$B$15*EXP(-(D64-$B$4)/$B$3)-IF(Inputs!$B$18=0,0,Inputs!$B$18/(1+2*EXP(-($B$6-D64)/$B$3)))</f>
        <v>49795.25</v>
      </c>
      <c r="F64" s="4">
        <f t="shared" si="3"/>
        <v>0.5510395589686865</v>
      </c>
      <c r="G64" s="4">
        <f>$B$14*EXP(-($B$5-F64)/$B$3)+IF(Inputs!$B$19=0,0,Inputs!$B$19/(1+4*EXP(-(F64-$B$7)/$B$3)))-$B$15*EXP(-(F64-$B$4)/$B$3)-IF(Inputs!$B$18=0,0,Inputs!$B$18/(1+2*EXP(-($B$6-F64)/$B$3)))</f>
        <v>-11035.125</v>
      </c>
      <c r="H64" s="3">
        <f t="shared" si="4"/>
        <v>2.5568436257117355E-13</v>
      </c>
      <c r="I64" t="str">
        <f t="shared" si="5"/>
        <v>Change Low</v>
      </c>
      <c r="J64" t="str">
        <f>IF(H64&lt;Inputs!$B$4,"✅ Converged","")</f>
        <v>✅ Converged</v>
      </c>
    </row>
    <row r="65" spans="1:10">
      <c r="A65" s="3">
        <f t="shared" si="0"/>
        <v>43</v>
      </c>
      <c r="B65" s="3">
        <f t="shared" si="1"/>
        <v>0.5510395589686865</v>
      </c>
      <c r="C65" s="4">
        <f>$B$14*EXP(-($B$5-B65)/$B$3)+IF(Inputs!$B$19=0,0,Inputs!$B$19/(1+4*EXP(-(B65-$B$7)/$B$3)))-$B$15*EXP(-(B65-$B$4)/$B$3)-IF(Inputs!$B$18=0,0,Inputs!$B$18/(1+2*EXP(-($B$6-B65)/$B$3)))</f>
        <v>-11035.125</v>
      </c>
      <c r="D65" s="4">
        <f t="shared" si="2"/>
        <v>0.5510395589688144</v>
      </c>
      <c r="E65" s="4">
        <f>$B$14*EXP(-($B$5-D65)/$B$3)+IF(Inputs!$B$19=0,0,Inputs!$B$19/(1+4*EXP(-(D65-$B$7)/$B$3)))-$B$15*EXP(-(D65-$B$4)/$B$3)-IF(Inputs!$B$18=0,0,Inputs!$B$18/(1+2*EXP(-($B$6-D65)/$B$3)))</f>
        <v>49795.25</v>
      </c>
      <c r="F65" s="4">
        <f t="shared" si="3"/>
        <v>0.55103955896875045</v>
      </c>
      <c r="G65" s="4">
        <f>$B$14*EXP(-($B$5-F65)/$B$3)+IF(Inputs!$B$19=0,0,Inputs!$B$19/(1+4*EXP(-(F65-$B$7)/$B$3)))-$B$15*EXP(-(F65-$B$4)/$B$3)-IF(Inputs!$B$18=0,0,Inputs!$B$18/(1+2*EXP(-($B$6-F65)/$B$3)))</f>
        <v>19370.125</v>
      </c>
      <c r="H65" s="3">
        <f t="shared" si="4"/>
        <v>1.2789769243681803E-13</v>
      </c>
      <c r="I65" t="str">
        <f t="shared" si="5"/>
        <v>Change High</v>
      </c>
      <c r="J65" t="str">
        <f>IF(H65&lt;Inputs!$B$4,"✅ Converged","")</f>
        <v>✅ Converged</v>
      </c>
    </row>
    <row r="66" spans="1:10">
      <c r="A66" s="3">
        <f t="shared" si="0"/>
        <v>44</v>
      </c>
      <c r="B66" s="3">
        <f t="shared" si="1"/>
        <v>0.5510395589686865</v>
      </c>
      <c r="C66" s="4">
        <f>$B$14*EXP(-($B$5-B66)/$B$3)+IF(Inputs!$B$19=0,0,Inputs!$B$19/(1+4*EXP(-(B66-$B$7)/$B$3)))-$B$15*EXP(-(B66-$B$4)/$B$3)-IF(Inputs!$B$18=0,0,Inputs!$B$18/(1+2*EXP(-($B$6-B66)/$B$3)))</f>
        <v>-11035.125</v>
      </c>
      <c r="D66" s="4">
        <f t="shared" si="2"/>
        <v>0.55103955896875045</v>
      </c>
      <c r="E66" s="4">
        <f>$B$14*EXP(-($B$5-D66)/$B$3)+IF(Inputs!$B$19=0,0,Inputs!$B$19/(1+4*EXP(-(D66-$B$7)/$B$3)))-$B$15*EXP(-(D66-$B$4)/$B$3)-IF(Inputs!$B$18=0,0,Inputs!$B$18/(1+2*EXP(-($B$6-D66)/$B$3)))</f>
        <v>19370.125</v>
      </c>
      <c r="F66" s="4">
        <f t="shared" si="3"/>
        <v>0.55103955896871848</v>
      </c>
      <c r="G66" s="4">
        <f>$B$14*EXP(-($B$5-F66)/$B$3)+IF(Inputs!$B$19=0,0,Inputs!$B$19/(1+4*EXP(-(F66-$B$7)/$B$3)))-$B$15*EXP(-(F66-$B$4)/$B$3)-IF(Inputs!$B$18=0,0,Inputs!$B$18/(1+2*EXP(-($B$6-F66)/$B$3)))</f>
        <v>4168</v>
      </c>
      <c r="H66" s="3">
        <f t="shared" si="4"/>
        <v>6.3948846218409017E-14</v>
      </c>
      <c r="I66" t="str">
        <f t="shared" si="5"/>
        <v>Change High</v>
      </c>
      <c r="J66" t="str">
        <f>IF(H66&lt;Inputs!$B$4,"✅ Converged","")</f>
        <v>✅ Converged</v>
      </c>
    </row>
    <row r="67" spans="1:10">
      <c r="A67" s="3">
        <f t="shared" si="0"/>
        <v>45</v>
      </c>
      <c r="B67" s="3">
        <f t="shared" si="1"/>
        <v>0.5510395589686865</v>
      </c>
      <c r="C67" s="4">
        <f>$B$14*EXP(-($B$5-B67)/$B$3)+IF(Inputs!$B$19=0,0,Inputs!$B$19/(1+4*EXP(-(B67-$B$7)/$B$3)))-$B$15*EXP(-(B67-$B$4)/$B$3)-IF(Inputs!$B$18=0,0,Inputs!$B$18/(1+2*EXP(-($B$6-B67)/$B$3)))</f>
        <v>-11035.125</v>
      </c>
      <c r="D67" s="4">
        <f t="shared" si="2"/>
        <v>0.55103955896871848</v>
      </c>
      <c r="E67" s="4">
        <f>$B$14*EXP(-($B$5-D67)/$B$3)+IF(Inputs!$B$19=0,0,Inputs!$B$19/(1+4*EXP(-(D67-$B$7)/$B$3)))-$B$15*EXP(-(D67-$B$4)/$B$3)-IF(Inputs!$B$18=0,0,Inputs!$B$18/(1+2*EXP(-($B$6-D67)/$B$3)))</f>
        <v>4168</v>
      </c>
      <c r="F67" s="4">
        <f t="shared" si="3"/>
        <v>0.55103955896870249</v>
      </c>
      <c r="G67" s="4">
        <f>$B$14*EXP(-($B$5-F67)/$B$3)+IF(Inputs!$B$19=0,0,Inputs!$B$19/(1+4*EXP(-(F67-$B$7)/$B$3)))-$B$15*EXP(-(F67-$B$4)/$B$3)-IF(Inputs!$B$18=0,0,Inputs!$B$18/(1+2*EXP(-($B$6-F67)/$B$3)))</f>
        <v>-3434</v>
      </c>
      <c r="H67" s="3">
        <f t="shared" si="4"/>
        <v>3.1974423109204508E-14</v>
      </c>
      <c r="I67" t="str">
        <f t="shared" si="5"/>
        <v>Change Low</v>
      </c>
      <c r="J67" t="str">
        <f>IF(H67&lt;Inputs!$B$4,"✅ Converged","")</f>
        <v>✅ Converged</v>
      </c>
    </row>
    <row r="68" spans="1:10">
      <c r="A68" s="3">
        <f t="shared" si="0"/>
        <v>46</v>
      </c>
      <c r="B68" s="3">
        <f t="shared" si="1"/>
        <v>0.55103955896870249</v>
      </c>
      <c r="C68" s="4">
        <f>$B$14*EXP(-($B$5-B68)/$B$3)+IF(Inputs!$B$19=0,0,Inputs!$B$19/(1+4*EXP(-(B68-$B$7)/$B$3)))-$B$15*EXP(-(B68-$B$4)/$B$3)-IF(Inputs!$B$18=0,0,Inputs!$B$18/(1+2*EXP(-($B$6-B68)/$B$3)))</f>
        <v>-3434</v>
      </c>
      <c r="D68" s="4">
        <f t="shared" si="2"/>
        <v>0.55103955896871848</v>
      </c>
      <c r="E68" s="4">
        <f>$B$14*EXP(-($B$5-D68)/$B$3)+IF(Inputs!$B$19=0,0,Inputs!$B$19/(1+4*EXP(-(D68-$B$7)/$B$3)))-$B$15*EXP(-(D68-$B$4)/$B$3)-IF(Inputs!$B$18=0,0,Inputs!$B$18/(1+2*EXP(-($B$6-D68)/$B$3)))</f>
        <v>4168</v>
      </c>
      <c r="F68" s="4">
        <f t="shared" si="3"/>
        <v>0.55103955896871049</v>
      </c>
      <c r="G68" s="4">
        <f>$B$14*EXP(-($B$5-F68)/$B$3)+IF(Inputs!$B$19=0,0,Inputs!$B$19/(1+4*EXP(-(F68-$B$7)/$B$3)))-$B$15*EXP(-(F68-$B$4)/$B$3)-IF(Inputs!$B$18=0,0,Inputs!$B$18/(1+2*EXP(-($B$6-F68)/$B$3)))</f>
        <v>366</v>
      </c>
      <c r="H68" s="3">
        <f t="shared" si="4"/>
        <v>1.5987211554602254E-14</v>
      </c>
      <c r="I68" t="str">
        <f t="shared" si="5"/>
        <v>Change High</v>
      </c>
      <c r="J68" t="str">
        <f>IF(H68&lt;Inputs!$B$4,"✅ Converged","")</f>
        <v>✅ Converged</v>
      </c>
    </row>
    <row r="69" spans="1:10">
      <c r="A69" s="3">
        <f t="shared" si="0"/>
        <v>47</v>
      </c>
      <c r="B69" s="3">
        <f t="shared" si="1"/>
        <v>0.55103955896870249</v>
      </c>
      <c r="C69" s="4">
        <f>$B$14*EXP(-($B$5-B69)/$B$3)+IF(Inputs!$B$19=0,0,Inputs!$B$19/(1+4*EXP(-(B69-$B$7)/$B$3)))-$B$15*EXP(-(B69-$B$4)/$B$3)-IF(Inputs!$B$18=0,0,Inputs!$B$18/(1+2*EXP(-($B$6-B69)/$B$3)))</f>
        <v>-3434</v>
      </c>
      <c r="D69" s="4">
        <f t="shared" si="2"/>
        <v>0.55103955896871049</v>
      </c>
      <c r="E69" s="4">
        <f>$B$14*EXP(-($B$5-D69)/$B$3)+IF(Inputs!$B$19=0,0,Inputs!$B$19/(1+4*EXP(-(D69-$B$7)/$B$3)))-$B$15*EXP(-(D69-$B$4)/$B$3)-IF(Inputs!$B$18=0,0,Inputs!$B$18/(1+2*EXP(-($B$6-D69)/$B$3)))</f>
        <v>366</v>
      </c>
      <c r="F69" s="4">
        <f t="shared" si="3"/>
        <v>0.55103955896870649</v>
      </c>
      <c r="G69" s="4">
        <f>$B$14*EXP(-($B$5-F69)/$B$3)+IF(Inputs!$B$19=0,0,Inputs!$B$19/(1+4*EXP(-(F69-$B$7)/$B$3)))-$B$15*EXP(-(F69-$B$4)/$B$3)-IF(Inputs!$B$18=0,0,Inputs!$B$18/(1+2*EXP(-($B$6-F69)/$B$3)))</f>
        <v>-1535.5</v>
      </c>
      <c r="H69" s="3">
        <f t="shared" si="4"/>
        <v>7.9936057773011271E-15</v>
      </c>
      <c r="I69" t="str">
        <f t="shared" si="5"/>
        <v>Change Low</v>
      </c>
      <c r="J69" t="str">
        <f>IF(H69&lt;Inputs!$B$4,"✅ Converged","")</f>
        <v>✅ Converged</v>
      </c>
    </row>
    <row r="70" spans="1:10">
      <c r="A70" s="3">
        <f t="shared" si="0"/>
        <v>48</v>
      </c>
      <c r="B70" s="3">
        <f t="shared" si="1"/>
        <v>0.55103955896870649</v>
      </c>
      <c r="C70" s="4">
        <f>$B$14*EXP(-($B$5-B70)/$B$3)+IF(Inputs!$B$19=0,0,Inputs!$B$19/(1+4*EXP(-(B70-$B$7)/$B$3)))-$B$15*EXP(-(B70-$B$4)/$B$3)-IF(Inputs!$B$18=0,0,Inputs!$B$18/(1+2*EXP(-($B$6-B70)/$B$3)))</f>
        <v>-1535.5</v>
      </c>
      <c r="D70" s="4">
        <f t="shared" si="2"/>
        <v>0.55103955896871049</v>
      </c>
      <c r="E70" s="4">
        <f>$B$14*EXP(-($B$5-D70)/$B$3)+IF(Inputs!$B$19=0,0,Inputs!$B$19/(1+4*EXP(-(D70-$B$7)/$B$3)))-$B$15*EXP(-(D70-$B$4)/$B$3)-IF(Inputs!$B$18=0,0,Inputs!$B$18/(1+2*EXP(-($B$6-D70)/$B$3)))</f>
        <v>366</v>
      </c>
      <c r="F70" s="4">
        <f t="shared" si="3"/>
        <v>0.55103955896870849</v>
      </c>
      <c r="G70" s="4">
        <f>$B$14*EXP(-($B$5-F70)/$B$3)+IF(Inputs!$B$19=0,0,Inputs!$B$19/(1+4*EXP(-(F70-$B$7)/$B$3)))-$B$15*EXP(-(F70-$B$4)/$B$3)-IF(Inputs!$B$18=0,0,Inputs!$B$18/(1+2*EXP(-($B$6-F70)/$B$3)))</f>
        <v>-575.375</v>
      </c>
      <c r="H70" s="3">
        <f t="shared" si="4"/>
        <v>3.9968028886505635E-15</v>
      </c>
      <c r="I70" t="str">
        <f t="shared" si="5"/>
        <v>Change Low</v>
      </c>
      <c r="J70" t="str">
        <f>IF(H70&lt;Inputs!$B$4,"✅ Converged","")</f>
        <v>✅ Converged</v>
      </c>
    </row>
    <row r="71" spans="1:10">
      <c r="A71" s="3">
        <f t="shared" si="0"/>
        <v>49</v>
      </c>
      <c r="B71" s="3">
        <f t="shared" si="1"/>
        <v>0.55103955896870849</v>
      </c>
      <c r="C71" s="4">
        <f>$B$14*EXP(-($B$5-B71)/$B$3)+IF(Inputs!$B$19=0,0,Inputs!$B$19/(1+4*EXP(-(B71-$B$7)/$B$3)))-$B$15*EXP(-(B71-$B$4)/$B$3)-IF(Inputs!$B$18=0,0,Inputs!$B$18/(1+2*EXP(-($B$6-B71)/$B$3)))</f>
        <v>-575.375</v>
      </c>
      <c r="D71" s="4">
        <f t="shared" si="2"/>
        <v>0.55103955896871049</v>
      </c>
      <c r="E71" s="4">
        <f>$B$14*EXP(-($B$5-D71)/$B$3)+IF(Inputs!$B$19=0,0,Inputs!$B$19/(1+4*EXP(-(D71-$B$7)/$B$3)))-$B$15*EXP(-(D71-$B$4)/$B$3)-IF(Inputs!$B$18=0,0,Inputs!$B$18/(1+2*EXP(-($B$6-D71)/$B$3)))</f>
        <v>366</v>
      </c>
      <c r="F71" s="4">
        <f t="shared" si="3"/>
        <v>0.55103955896870949</v>
      </c>
      <c r="G71" s="4">
        <f>$B$14*EXP(-($B$5-F71)/$B$3)+IF(Inputs!$B$19=0,0,Inputs!$B$19/(1+4*EXP(-(F71-$B$7)/$B$3)))-$B$15*EXP(-(F71-$B$4)/$B$3)-IF(Inputs!$B$18=0,0,Inputs!$B$18/(1+2*EXP(-($B$6-F71)/$B$3)))</f>
        <v>-113.625</v>
      </c>
      <c r="H71" s="3">
        <f t="shared" si="4"/>
        <v>1.9984014443252818E-15</v>
      </c>
      <c r="I71" t="str">
        <f t="shared" si="5"/>
        <v>Change Low</v>
      </c>
      <c r="J71" t="str">
        <f>IF(H71&lt;Inputs!$B$4,"✅ Converged","")</f>
        <v>✅ Converged</v>
      </c>
    </row>
    <row r="72" spans="1:10">
      <c r="A72" s="3">
        <f t="shared" si="0"/>
        <v>50</v>
      </c>
      <c r="B72" s="3">
        <f t="shared" si="1"/>
        <v>0.55103955896870949</v>
      </c>
      <c r="C72" s="4">
        <f>$B$14*EXP(-($B$5-B72)/$B$3)+IF(Inputs!$B$19=0,0,Inputs!$B$19/(1+4*EXP(-(B72-$B$7)/$B$3)))-$B$15*EXP(-(B72-$B$4)/$B$3)-IF(Inputs!$B$18=0,0,Inputs!$B$18/(1+2*EXP(-($B$6-B72)/$B$3)))</f>
        <v>-113.625</v>
      </c>
      <c r="D72" s="4">
        <f t="shared" si="2"/>
        <v>0.55103955896871049</v>
      </c>
      <c r="E72" s="4">
        <f>$B$14*EXP(-($B$5-D72)/$B$3)+IF(Inputs!$B$19=0,0,Inputs!$B$19/(1+4*EXP(-(D72-$B$7)/$B$3)))-$B$15*EXP(-(D72-$B$4)/$B$3)-IF(Inputs!$B$18=0,0,Inputs!$B$18/(1+2*EXP(-($B$6-D72)/$B$3)))</f>
        <v>366</v>
      </c>
      <c r="F72" s="4">
        <f t="shared" si="3"/>
        <v>0.55103955896871004</v>
      </c>
      <c r="G72" s="4">
        <f>$B$14*EXP(-($B$5-F72)/$B$3)+IF(Inputs!$B$19=0,0,Inputs!$B$19/(1+4*EXP(-(F72-$B$7)/$B$3)))-$B$15*EXP(-(F72-$B$4)/$B$3)-IF(Inputs!$B$18=0,0,Inputs!$B$18/(1+2*EXP(-($B$6-F72)/$B$3)))</f>
        <v>148.875</v>
      </c>
      <c r="H72" s="3">
        <f t="shared" si="4"/>
        <v>9.9920072216264089E-16</v>
      </c>
      <c r="I72" t="str">
        <f t="shared" si="5"/>
        <v>Change High</v>
      </c>
      <c r="J72" t="str">
        <f>IF(H72&lt;Inputs!$B$4,"✅ Converged","")</f>
        <v>✅ Converged</v>
      </c>
    </row>
    <row r="73" spans="1:10">
      <c r="A73" s="3">
        <f t="shared" si="0"/>
        <v>51</v>
      </c>
      <c r="B73" s="3">
        <f t="shared" si="1"/>
        <v>0.55103955896870949</v>
      </c>
      <c r="C73" s="4">
        <f>$B$14*EXP(-($B$5-B73)/$B$3)+IF(Inputs!$B$19=0,0,Inputs!$B$19/(1+4*EXP(-(B73-$B$7)/$B$3)))-$B$15*EXP(-(B73-$B$4)/$B$3)-IF(Inputs!$B$18=0,0,Inputs!$B$18/(1+2*EXP(-($B$6-B73)/$B$3)))</f>
        <v>-113.625</v>
      </c>
      <c r="D73" s="4">
        <f t="shared" si="2"/>
        <v>0.55103955896871004</v>
      </c>
      <c r="E73" s="4">
        <f>$B$14*EXP(-($B$5-D73)/$B$3)+IF(Inputs!$B$19=0,0,Inputs!$B$19/(1+4*EXP(-(D73-$B$7)/$B$3)))-$B$15*EXP(-(D73-$B$4)/$B$3)-IF(Inputs!$B$18=0,0,Inputs!$B$18/(1+2*EXP(-($B$6-D73)/$B$3)))</f>
        <v>148.875</v>
      </c>
      <c r="F73" s="4">
        <f t="shared" si="3"/>
        <v>0.55103955896870982</v>
      </c>
      <c r="G73" s="4">
        <f>$B$14*EXP(-($B$5-F73)/$B$3)+IF(Inputs!$B$19=0,0,Inputs!$B$19/(1+4*EXP(-(F73-$B$7)/$B$3)))-$B$15*EXP(-(F73-$B$4)/$B$3)-IF(Inputs!$B$18=0,0,Inputs!$B$18/(1+2*EXP(-($B$6-F73)/$B$3)))</f>
        <v>61.25</v>
      </c>
      <c r="H73" s="3">
        <f t="shared" si="4"/>
        <v>5.5511151231257827E-16</v>
      </c>
      <c r="I73" t="str">
        <f t="shared" si="5"/>
        <v>Change High</v>
      </c>
      <c r="J73" t="str">
        <f>IF(H73&lt;Inputs!$B$4,"✅ Converged","")</f>
        <v>✅ Converged</v>
      </c>
    </row>
    <row r="74" spans="1:10">
      <c r="A74" s="3">
        <f t="shared" si="0"/>
        <v>52</v>
      </c>
      <c r="B74" s="3">
        <f t="shared" si="1"/>
        <v>0.55103955896870949</v>
      </c>
      <c r="C74" s="4">
        <f>$B$14*EXP(-($B$5-B74)/$B$3)+IF(Inputs!$B$19=0,0,Inputs!$B$19/(1+4*EXP(-(B74-$B$7)/$B$3)))-$B$15*EXP(-(B74-$B$4)/$B$3)-IF(Inputs!$B$18=0,0,Inputs!$B$18/(1+2*EXP(-($B$6-B74)/$B$3)))</f>
        <v>-113.625</v>
      </c>
      <c r="D74" s="4">
        <f t="shared" si="2"/>
        <v>0.55103955896870982</v>
      </c>
      <c r="E74" s="4">
        <f>$B$14*EXP(-($B$5-D74)/$B$3)+IF(Inputs!$B$19=0,0,Inputs!$B$19/(1+4*EXP(-(D74-$B$7)/$B$3)))-$B$15*EXP(-(D74-$B$4)/$B$3)-IF(Inputs!$B$18=0,0,Inputs!$B$18/(1+2*EXP(-($B$6-D74)/$B$3)))</f>
        <v>61.25</v>
      </c>
      <c r="F74" s="4">
        <f t="shared" si="3"/>
        <v>0.5510395589687096</v>
      </c>
      <c r="G74" s="4">
        <f>$B$14*EXP(-($B$5-F74)/$B$3)+IF(Inputs!$B$19=0,0,Inputs!$B$19/(1+4*EXP(-(F74-$B$7)/$B$3)))-$B$15*EXP(-(F74-$B$4)/$B$3)-IF(Inputs!$B$18=0,0,Inputs!$B$18/(1+2*EXP(-($B$6-F74)/$B$3)))</f>
        <v>-49.25</v>
      </c>
      <c r="H74" s="3">
        <f t="shared" si="4"/>
        <v>3.3306690738754696E-16</v>
      </c>
      <c r="I74" t="str">
        <f t="shared" si="5"/>
        <v>Change Low</v>
      </c>
      <c r="J74" t="str">
        <f>IF(H74&lt;Inputs!$B$4,"✅ Converged","")</f>
        <v>✅ Converged</v>
      </c>
    </row>
    <row r="75" spans="1:10">
      <c r="A75" s="3">
        <f t="shared" si="0"/>
        <v>53</v>
      </c>
      <c r="B75" s="3">
        <f t="shared" si="1"/>
        <v>0.5510395589687096</v>
      </c>
      <c r="C75" s="4">
        <f>$B$14*EXP(-($B$5-B75)/$B$3)+IF(Inputs!$B$19=0,0,Inputs!$B$19/(1+4*EXP(-(B75-$B$7)/$B$3)))-$B$15*EXP(-(B75-$B$4)/$B$3)-IF(Inputs!$B$18=0,0,Inputs!$B$18/(1+2*EXP(-($B$6-B75)/$B$3)))</f>
        <v>-49.25</v>
      </c>
      <c r="D75" s="4">
        <f t="shared" si="2"/>
        <v>0.55103955896870982</v>
      </c>
      <c r="E75" s="4">
        <f>$B$14*EXP(-($B$5-D75)/$B$3)+IF(Inputs!$B$19=0,0,Inputs!$B$19/(1+4*EXP(-(D75-$B$7)/$B$3)))-$B$15*EXP(-(D75-$B$4)/$B$3)-IF(Inputs!$B$18=0,0,Inputs!$B$18/(1+2*EXP(-($B$6-D75)/$B$3)))</f>
        <v>61.25</v>
      </c>
      <c r="F75" s="4">
        <f t="shared" si="3"/>
        <v>0.55103955896870971</v>
      </c>
      <c r="G75" s="4">
        <f>$B$14*EXP(-($B$5-F75)/$B$3)+IF(Inputs!$B$19=0,0,Inputs!$B$19/(1+4*EXP(-(F75-$B$7)/$B$3)))-$B$15*EXP(-(F75-$B$4)/$B$3)-IF(Inputs!$B$18=0,0,Inputs!$B$18/(1+2*EXP(-($B$6-F75)/$B$3)))</f>
        <v>-6.125</v>
      </c>
      <c r="H75" s="3">
        <f t="shared" si="4"/>
        <v>2.2204460492503131E-16</v>
      </c>
      <c r="I75" t="str">
        <f t="shared" si="5"/>
        <v>Change Low</v>
      </c>
      <c r="J75" t="str">
        <f>IF(H75&lt;Inputs!$B$4,"✅ Converged","")</f>
        <v>✅ Converged</v>
      </c>
    </row>
    <row r="76" spans="1:10">
      <c r="A76" s="3">
        <f t="shared" si="0"/>
        <v>54</v>
      </c>
      <c r="B76" s="3">
        <f t="shared" si="1"/>
        <v>0.55103955896870971</v>
      </c>
      <c r="C76" s="4">
        <f>$B$14*EXP(-($B$5-B76)/$B$3)+IF(Inputs!$B$19=0,0,Inputs!$B$19/(1+4*EXP(-(B76-$B$7)/$B$3)))-$B$15*EXP(-(B76-$B$4)/$B$3)-IF(Inputs!$B$18=0,0,Inputs!$B$18/(1+2*EXP(-($B$6-B76)/$B$3)))</f>
        <v>-6.125</v>
      </c>
      <c r="D76" s="4">
        <f t="shared" si="2"/>
        <v>0.55103955896870982</v>
      </c>
      <c r="E76" s="4">
        <f>$B$14*EXP(-($B$5-D76)/$B$3)+IF(Inputs!$B$19=0,0,Inputs!$B$19/(1+4*EXP(-(D76-$B$7)/$B$3)))-$B$15*EXP(-(D76-$B$4)/$B$3)-IF(Inputs!$B$18=0,0,Inputs!$B$18/(1+2*EXP(-($B$6-D76)/$B$3)))</f>
        <v>61.25</v>
      </c>
      <c r="F76" s="4">
        <f t="shared" si="3"/>
        <v>0.55103955896870982</v>
      </c>
      <c r="G76" s="4">
        <f>$B$14*EXP(-($B$5-F76)/$B$3)+IF(Inputs!$B$19=0,0,Inputs!$B$19/(1+4*EXP(-(F76-$B$7)/$B$3)))-$B$15*EXP(-(F76-$B$4)/$B$3)-IF(Inputs!$B$18=0,0,Inputs!$B$18/(1+2*EXP(-($B$6-F76)/$B$3)))</f>
        <v>61.25</v>
      </c>
      <c r="H76" s="3">
        <f t="shared" si="4"/>
        <v>1.1102230246251565E-16</v>
      </c>
      <c r="I76" t="str">
        <f t="shared" si="5"/>
        <v>Change High</v>
      </c>
      <c r="J76" t="str">
        <f>IF(H76&lt;Inputs!$B$4,"✅ Converged","")</f>
        <v>✅ Converged</v>
      </c>
    </row>
    <row r="77" spans="1:10">
      <c r="A77" s="3">
        <f t="shared" si="0"/>
        <v>55</v>
      </c>
      <c r="B77" s="3">
        <f t="shared" si="1"/>
        <v>0.55103955896870971</v>
      </c>
      <c r="C77" s="4">
        <f>$B$14*EXP(-($B$5-B77)/$B$3)+IF(Inputs!$B$19=0,0,Inputs!$B$19/(1+4*EXP(-(B77-$B$7)/$B$3)))-$B$15*EXP(-(B77-$B$4)/$B$3)-IF(Inputs!$B$18=0,0,Inputs!$B$18/(1+2*EXP(-($B$6-B77)/$B$3)))</f>
        <v>-6.125</v>
      </c>
      <c r="D77" s="4">
        <f t="shared" si="2"/>
        <v>0.55103955896870982</v>
      </c>
      <c r="E77" s="4">
        <f>$B$14*EXP(-($B$5-D77)/$B$3)+IF(Inputs!$B$19=0,0,Inputs!$B$19/(1+4*EXP(-(D77-$B$7)/$B$3)))-$B$15*EXP(-(D77-$B$4)/$B$3)-IF(Inputs!$B$18=0,0,Inputs!$B$18/(1+2*EXP(-($B$6-D77)/$B$3)))</f>
        <v>61.25</v>
      </c>
      <c r="F77" s="4">
        <f t="shared" si="3"/>
        <v>0.55103955896870982</v>
      </c>
      <c r="G77" s="4">
        <f>$B$14*EXP(-($B$5-F77)/$B$3)+IF(Inputs!$B$19=0,0,Inputs!$B$19/(1+4*EXP(-(F77-$B$7)/$B$3)))-$B$15*EXP(-(F77-$B$4)/$B$3)-IF(Inputs!$B$18=0,0,Inputs!$B$18/(1+2*EXP(-($B$6-F77)/$B$3)))</f>
        <v>61.25</v>
      </c>
      <c r="H77" s="3">
        <f t="shared" si="4"/>
        <v>1.1102230246251565E-16</v>
      </c>
      <c r="I77" t="str">
        <f t="shared" si="5"/>
        <v>Change High</v>
      </c>
      <c r="J77" t="str">
        <f>IF(H77&lt;Inputs!$B$4,"✅ Converged","")</f>
        <v>✅ Converged</v>
      </c>
    </row>
    <row r="78" spans="1:10">
      <c r="A78" s="3">
        <f t="shared" si="0"/>
        <v>56</v>
      </c>
      <c r="B78" s="3">
        <f t="shared" si="1"/>
        <v>0.55103955896870971</v>
      </c>
      <c r="C78" s="4">
        <f>$B$14*EXP(-($B$5-B78)/$B$3)+IF(Inputs!$B$19=0,0,Inputs!$B$19/(1+4*EXP(-(B78-$B$7)/$B$3)))-$B$15*EXP(-(B78-$B$4)/$B$3)-IF(Inputs!$B$18=0,0,Inputs!$B$18/(1+2*EXP(-($B$6-B78)/$B$3)))</f>
        <v>-6.125</v>
      </c>
      <c r="D78" s="4">
        <f t="shared" si="2"/>
        <v>0.55103955896870982</v>
      </c>
      <c r="E78" s="4">
        <f>$B$14*EXP(-($B$5-D78)/$B$3)+IF(Inputs!$B$19=0,0,Inputs!$B$19/(1+4*EXP(-(D78-$B$7)/$B$3)))-$B$15*EXP(-(D78-$B$4)/$B$3)-IF(Inputs!$B$18=0,0,Inputs!$B$18/(1+2*EXP(-($B$6-D78)/$B$3)))</f>
        <v>61.25</v>
      </c>
      <c r="F78" s="4">
        <f t="shared" si="3"/>
        <v>0.55103955896870982</v>
      </c>
      <c r="G78" s="4">
        <f>$B$14*EXP(-($B$5-F78)/$B$3)+IF(Inputs!$B$19=0,0,Inputs!$B$19/(1+4*EXP(-(F78-$B$7)/$B$3)))-$B$15*EXP(-(F78-$B$4)/$B$3)-IF(Inputs!$B$18=0,0,Inputs!$B$18/(1+2*EXP(-($B$6-F78)/$B$3)))</f>
        <v>61.25</v>
      </c>
      <c r="H78" s="3">
        <f t="shared" si="4"/>
        <v>1.1102230246251565E-16</v>
      </c>
      <c r="I78" t="str">
        <f t="shared" si="5"/>
        <v>Change High</v>
      </c>
      <c r="J78" t="str">
        <f>IF(H78&lt;Inputs!$B$4,"✅ Converged","")</f>
        <v>✅ Converged</v>
      </c>
    </row>
    <row r="79" spans="1:10">
      <c r="A79" s="3">
        <f t="shared" si="0"/>
        <v>57</v>
      </c>
      <c r="B79" s="3">
        <f t="shared" si="1"/>
        <v>0.55103955896870971</v>
      </c>
      <c r="C79" s="4">
        <f>$B$14*EXP(-($B$5-B79)/$B$3)+IF(Inputs!$B$19=0,0,Inputs!$B$19/(1+4*EXP(-(B79-$B$7)/$B$3)))-$B$15*EXP(-(B79-$B$4)/$B$3)-IF(Inputs!$B$18=0,0,Inputs!$B$18/(1+2*EXP(-($B$6-B79)/$B$3)))</f>
        <v>-6.125</v>
      </c>
      <c r="D79" s="4">
        <f t="shared" si="2"/>
        <v>0.55103955896870982</v>
      </c>
      <c r="E79" s="4">
        <f>$B$14*EXP(-($B$5-D79)/$B$3)+IF(Inputs!$B$19=0,0,Inputs!$B$19/(1+4*EXP(-(D79-$B$7)/$B$3)))-$B$15*EXP(-(D79-$B$4)/$B$3)-IF(Inputs!$B$18=0,0,Inputs!$B$18/(1+2*EXP(-($B$6-D79)/$B$3)))</f>
        <v>61.25</v>
      </c>
      <c r="F79" s="4">
        <f t="shared" si="3"/>
        <v>0.55103955896870982</v>
      </c>
      <c r="G79" s="4">
        <f>$B$14*EXP(-($B$5-F79)/$B$3)+IF(Inputs!$B$19=0,0,Inputs!$B$19/(1+4*EXP(-(F79-$B$7)/$B$3)))-$B$15*EXP(-(F79-$B$4)/$B$3)-IF(Inputs!$B$18=0,0,Inputs!$B$18/(1+2*EXP(-($B$6-F79)/$B$3)))</f>
        <v>61.25</v>
      </c>
      <c r="H79" s="3">
        <f t="shared" si="4"/>
        <v>1.1102230246251565E-16</v>
      </c>
      <c r="I79" t="str">
        <f t="shared" si="5"/>
        <v>Change High</v>
      </c>
      <c r="J79" t="str">
        <f>IF(H79&lt;Inputs!$B$4,"✅ Converged","")</f>
        <v>✅ Converged</v>
      </c>
    </row>
    <row r="80" spans="1:10">
      <c r="A80" s="3">
        <f t="shared" si="0"/>
        <v>58</v>
      </c>
      <c r="B80" s="3">
        <f t="shared" si="1"/>
        <v>0.55103955896870971</v>
      </c>
      <c r="C80" s="4">
        <f>$B$14*EXP(-($B$5-B80)/$B$3)+IF(Inputs!$B$19=0,0,Inputs!$B$19/(1+4*EXP(-(B80-$B$7)/$B$3)))-$B$15*EXP(-(B80-$B$4)/$B$3)-IF(Inputs!$B$18=0,0,Inputs!$B$18/(1+2*EXP(-($B$6-B80)/$B$3)))</f>
        <v>-6.125</v>
      </c>
      <c r="D80" s="4">
        <f t="shared" si="2"/>
        <v>0.55103955896870982</v>
      </c>
      <c r="E80" s="4">
        <f>$B$14*EXP(-($B$5-D80)/$B$3)+IF(Inputs!$B$19=0,0,Inputs!$B$19/(1+4*EXP(-(D80-$B$7)/$B$3)))-$B$15*EXP(-(D80-$B$4)/$B$3)-IF(Inputs!$B$18=0,0,Inputs!$B$18/(1+2*EXP(-($B$6-D80)/$B$3)))</f>
        <v>61.25</v>
      </c>
      <c r="F80" s="4">
        <f t="shared" si="3"/>
        <v>0.55103955896870982</v>
      </c>
      <c r="G80" s="4">
        <f>$B$14*EXP(-($B$5-F80)/$B$3)+IF(Inputs!$B$19=0,0,Inputs!$B$19/(1+4*EXP(-(F80-$B$7)/$B$3)))-$B$15*EXP(-(F80-$B$4)/$B$3)-IF(Inputs!$B$18=0,0,Inputs!$B$18/(1+2*EXP(-($B$6-F80)/$B$3)))</f>
        <v>61.25</v>
      </c>
      <c r="H80" s="3">
        <f t="shared" si="4"/>
        <v>1.1102230246251565E-16</v>
      </c>
      <c r="I80" t="str">
        <f t="shared" si="5"/>
        <v>Change High</v>
      </c>
      <c r="J80" t="str">
        <f>IF(H80&lt;Inputs!$B$4,"✅ Converged","")</f>
        <v>✅ Converged</v>
      </c>
    </row>
    <row r="81" spans="1:10">
      <c r="A81" s="3">
        <f t="shared" si="0"/>
        <v>59</v>
      </c>
      <c r="B81" s="3">
        <f t="shared" si="1"/>
        <v>0.55103955896870971</v>
      </c>
      <c r="C81" s="4">
        <f>$B$14*EXP(-($B$5-B81)/$B$3)+IF(Inputs!$B$19=0,0,Inputs!$B$19/(1+4*EXP(-(B81-$B$7)/$B$3)))-$B$15*EXP(-(B81-$B$4)/$B$3)-IF(Inputs!$B$18=0,0,Inputs!$B$18/(1+2*EXP(-($B$6-B81)/$B$3)))</f>
        <v>-6.125</v>
      </c>
      <c r="D81" s="4">
        <f t="shared" si="2"/>
        <v>0.55103955896870982</v>
      </c>
      <c r="E81" s="4">
        <f>$B$14*EXP(-($B$5-D81)/$B$3)+IF(Inputs!$B$19=0,0,Inputs!$B$19/(1+4*EXP(-(D81-$B$7)/$B$3)))-$B$15*EXP(-(D81-$B$4)/$B$3)-IF(Inputs!$B$18=0,0,Inputs!$B$18/(1+2*EXP(-($B$6-D81)/$B$3)))</f>
        <v>61.25</v>
      </c>
      <c r="F81" s="4">
        <f t="shared" si="3"/>
        <v>0.55103955896870982</v>
      </c>
      <c r="G81" s="4">
        <f>$B$14*EXP(-($B$5-F81)/$B$3)+IF(Inputs!$B$19=0,0,Inputs!$B$19/(1+4*EXP(-(F81-$B$7)/$B$3)))-$B$15*EXP(-(F81-$B$4)/$B$3)-IF(Inputs!$B$18=0,0,Inputs!$B$18/(1+2*EXP(-($B$6-F81)/$B$3)))</f>
        <v>61.25</v>
      </c>
      <c r="H81" s="3">
        <f t="shared" si="4"/>
        <v>1.1102230246251565E-16</v>
      </c>
      <c r="I81" t="str">
        <f t="shared" si="5"/>
        <v>Change High</v>
      </c>
      <c r="J81" t="str">
        <f>IF(H81&lt;Inputs!$B$4,"✅ Converged","")</f>
        <v>✅ Converged</v>
      </c>
    </row>
    <row r="82" spans="1:10">
      <c r="C82" s="4"/>
      <c r="D82" s="4"/>
      <c r="E82" s="4"/>
      <c r="F82" s="4"/>
      <c r="G82" s="4"/>
    </row>
    <row r="83" spans="1:10" ht="15.75">
      <c r="E83" s="5" t="s">
        <v>71</v>
      </c>
      <c r="F83" s="3" cm="1">
        <f t="array" ref="F83">IFERROR(
   ROUND(LOOKUP(2,1/($H$22:$H$81&lt;Inputs!$B$4),$F$22:$F$81),6),
   ROUND(LOOKUP(2,1/($F$22:$F$81&lt;&gt;""),$F$22:$F$81),6)
)</f>
        <v>0.55103999999999997</v>
      </c>
    </row>
  </sheetData>
  <mergeCells count="1">
    <mergeCell ref="A1:C1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EEF9307-FCA3-4F7D-AD4F-A410B84300AE}">
            <xm:f>$H22&lt;Inputs!$B$4</xm:f>
            <x14:dxf>
              <fill>
                <patternFill>
                  <bgColor theme="9" tint="0.59996337778862885"/>
                </patternFill>
              </fill>
            </x14:dxf>
          </x14:cfRule>
          <xm:sqref>A22:H81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616D1-1F21-4DF0-9811-F648F730CF66}">
  <sheetPr codeName="Sheet5"/>
  <dimension ref="A1:Q1000"/>
  <sheetViews>
    <sheetView zoomScale="69" zoomScaleNormal="61" workbookViewId="0">
      <selection activeCell="M6" sqref="M6"/>
    </sheetView>
  </sheetViews>
  <sheetFormatPr defaultRowHeight="14.25"/>
  <cols>
    <col min="1" max="1" width="12.3984375" style="7" customWidth="1"/>
    <col min="2" max="2" width="13.9296875" style="7" customWidth="1"/>
    <col min="3" max="3" width="23.3984375" style="7" customWidth="1"/>
    <col min="4" max="4" width="15.73046875" style="7" customWidth="1"/>
    <col min="5" max="5" width="9.19921875" style="7" bestFit="1" customWidth="1"/>
    <col min="6" max="6" width="11.9296875" style="7" customWidth="1"/>
    <col min="7" max="7" width="11.796875" style="7" customWidth="1"/>
    <col min="8" max="9" width="9.19921875" style="7" bestFit="1" customWidth="1"/>
    <col min="10" max="10" width="10.6640625" style="7" bestFit="1" customWidth="1"/>
    <col min="11" max="11" width="10.796875" style="7" customWidth="1"/>
    <col min="12" max="12" width="12.19921875" style="7" customWidth="1"/>
    <col min="13" max="13" width="11.796875" style="7" customWidth="1"/>
    <col min="14" max="14" width="10.796875" style="7" customWidth="1"/>
    <col min="15" max="15" width="12.265625" style="3" bestFit="1" customWidth="1"/>
    <col min="16" max="16" width="17.796875" style="3" customWidth="1"/>
    <col min="17" max="17" width="12.265625" style="3" bestFit="1" customWidth="1"/>
  </cols>
  <sheetData>
    <row r="1" spans="1:9" ht="15.75" customHeight="1">
      <c r="A1" s="42" t="s">
        <v>86</v>
      </c>
      <c r="B1" s="42"/>
      <c r="C1" s="42"/>
    </row>
    <row r="2" spans="1:9">
      <c r="A2" s="35" t="s">
        <v>42</v>
      </c>
      <c r="B2" s="36">
        <v>0.98</v>
      </c>
      <c r="C2" s="32" t="s">
        <v>54</v>
      </c>
    </row>
    <row r="3" spans="1:9" ht="57" customHeight="1">
      <c r="A3" s="35" t="s">
        <v>44</v>
      </c>
      <c r="B3" s="36">
        <v>0.19</v>
      </c>
      <c r="C3" s="32" t="s">
        <v>55</v>
      </c>
      <c r="E3" s="44"/>
      <c r="F3" s="44"/>
      <c r="H3" s="43" t="s">
        <v>109</v>
      </c>
      <c r="I3" s="43"/>
    </row>
    <row r="4" spans="1:9">
      <c r="A4" s="35" t="s">
        <v>46</v>
      </c>
      <c r="B4" s="36">
        <v>0.16</v>
      </c>
      <c r="C4" s="32" t="s">
        <v>56</v>
      </c>
      <c r="E4" s="44"/>
      <c r="F4" s="44"/>
      <c r="H4"/>
      <c r="I4"/>
    </row>
    <row r="5" spans="1:9">
      <c r="A5" s="35" t="s">
        <v>47</v>
      </c>
      <c r="B5" s="36">
        <v>0.49</v>
      </c>
      <c r="C5" s="32" t="s">
        <v>57</v>
      </c>
    </row>
    <row r="6" spans="1:9" ht="85.5" customHeight="1">
      <c r="A6" s="35" t="s">
        <v>29</v>
      </c>
      <c r="B6" s="36">
        <v>2.990428489204908E-31</v>
      </c>
      <c r="C6" s="32" t="s">
        <v>58</v>
      </c>
      <c r="E6" s="45"/>
      <c r="F6" s="45"/>
      <c r="H6" s="43" t="s">
        <v>107</v>
      </c>
      <c r="I6" s="43"/>
    </row>
    <row r="7" spans="1:9">
      <c r="A7" s="35" t="s">
        <v>30</v>
      </c>
      <c r="B7" s="36">
        <v>5.0028629030816867E-31</v>
      </c>
      <c r="C7" s="32" t="s">
        <v>59</v>
      </c>
      <c r="E7" s="45"/>
      <c r="F7" s="45"/>
      <c r="H7"/>
      <c r="I7"/>
    </row>
    <row r="8" spans="1:9">
      <c r="A8" s="35" t="s">
        <v>2</v>
      </c>
      <c r="B8" s="36">
        <v>1.3806490000000001E-23</v>
      </c>
      <c r="C8" s="32" t="s">
        <v>39</v>
      </c>
    </row>
    <row r="9" spans="1:9" ht="71.25" customHeight="1">
      <c r="A9" s="35" t="s">
        <v>3</v>
      </c>
      <c r="B9" s="36">
        <v>8.6173332620000001E-5</v>
      </c>
      <c r="C9" s="32" t="s">
        <v>40</v>
      </c>
      <c r="E9" s="46"/>
      <c r="F9" s="46"/>
      <c r="H9" s="43" t="s">
        <v>108</v>
      </c>
      <c r="I9" s="43"/>
    </row>
    <row r="10" spans="1:9">
      <c r="A10" s="35" t="s">
        <v>4</v>
      </c>
      <c r="B10" s="36">
        <v>1.054571817E-34</v>
      </c>
      <c r="C10" s="32" t="s">
        <v>14</v>
      </c>
      <c r="E10" s="46"/>
      <c r="F10" s="46"/>
      <c r="H10"/>
      <c r="I10"/>
    </row>
    <row r="11" spans="1:9">
      <c r="A11" s="35" t="s">
        <v>5</v>
      </c>
      <c r="B11" s="36">
        <v>2</v>
      </c>
      <c r="C11" s="32" t="s">
        <v>17</v>
      </c>
    </row>
    <row r="12" spans="1:9">
      <c r="A12" s="35" t="s">
        <v>6</v>
      </c>
      <c r="B12" s="36">
        <v>4</v>
      </c>
      <c r="C12" s="32" t="s">
        <v>18</v>
      </c>
    </row>
    <row r="13" spans="1:9" ht="28.5">
      <c r="A13" s="35" t="s">
        <v>19</v>
      </c>
      <c r="B13" s="36">
        <v>6</v>
      </c>
      <c r="C13" s="32" t="s">
        <v>41</v>
      </c>
    </row>
    <row r="14" spans="1:9" ht="28.5">
      <c r="A14" s="35" t="s">
        <v>7</v>
      </c>
      <c r="B14" s="36">
        <v>4.4999999999999998E-2</v>
      </c>
      <c r="C14" s="32" t="s">
        <v>48</v>
      </c>
    </row>
    <row r="15" spans="1:9">
      <c r="A15" s="35" t="s">
        <v>8</v>
      </c>
      <c r="B15" s="36">
        <v>6.7000000000000004E-2</v>
      </c>
      <c r="C15" s="32" t="s">
        <v>49</v>
      </c>
    </row>
    <row r="16" spans="1:9" ht="28.5">
      <c r="A16" s="37" t="s">
        <v>78</v>
      </c>
      <c r="B16" s="36">
        <v>9.9999999999999995E-7</v>
      </c>
      <c r="C16" s="38" t="s">
        <v>79</v>
      </c>
    </row>
    <row r="17" spans="1:17">
      <c r="A17" s="39" t="s">
        <v>83</v>
      </c>
      <c r="B17" s="39"/>
      <c r="C17" s="39"/>
    </row>
    <row r="18" spans="1:17">
      <c r="A18" s="40" t="s">
        <v>84</v>
      </c>
      <c r="B18" s="39">
        <v>1000000000000000</v>
      </c>
      <c r="C18" s="39" t="s">
        <v>10</v>
      </c>
    </row>
    <row r="19" spans="1:17">
      <c r="A19" s="40" t="s">
        <v>85</v>
      </c>
      <c r="B19" s="39">
        <v>0</v>
      </c>
      <c r="C19" s="39" t="s">
        <v>12</v>
      </c>
    </row>
    <row r="21" spans="1:17" ht="15.75">
      <c r="A21" s="6" t="s">
        <v>73</v>
      </c>
      <c r="B21" s="6" t="s">
        <v>72</v>
      </c>
      <c r="C21" s="6" t="s">
        <v>74</v>
      </c>
      <c r="D21" s="6" t="s">
        <v>75</v>
      </c>
      <c r="E21" s="6" t="s">
        <v>22</v>
      </c>
      <c r="F21" s="6" t="s">
        <v>76</v>
      </c>
      <c r="G21" s="6" t="s">
        <v>77</v>
      </c>
      <c r="H21" s="6" t="s">
        <v>26</v>
      </c>
      <c r="I21" s="6" t="s">
        <v>25</v>
      </c>
      <c r="J21" s="6" t="s">
        <v>27</v>
      </c>
      <c r="K21" s="6" t="s">
        <v>28</v>
      </c>
      <c r="L21" s="6" t="s">
        <v>91</v>
      </c>
      <c r="M21" s="6" t="s">
        <v>92</v>
      </c>
      <c r="N21" s="6" t="s">
        <v>89</v>
      </c>
      <c r="O21" s="6" t="s">
        <v>90</v>
      </c>
      <c r="P21" s="6" t="s">
        <v>87</v>
      </c>
      <c r="Q21"/>
    </row>
    <row r="22" spans="1:17">
      <c r="A22" s="14">
        <v>10</v>
      </c>
      <c r="B22" s="14">
        <v>100</v>
      </c>
      <c r="C22" s="15">
        <v>8.6173332621451791E-4</v>
      </c>
      <c r="D22" s="15">
        <v>1.3806490000000001E-22</v>
      </c>
      <c r="E22" s="16">
        <v>1.1699267801857585</v>
      </c>
      <c r="F22" s="16">
        <v>1.723375940311593E+17</v>
      </c>
      <c r="G22" s="16">
        <v>6.2151312163807608E+16</v>
      </c>
      <c r="H22" s="16">
        <v>1.1699267801857585</v>
      </c>
      <c r="I22" s="16">
        <v>0</v>
      </c>
      <c r="J22" s="16">
        <v>1.1249267801857585</v>
      </c>
      <c r="K22" s="16">
        <v>6.7000000000000004E-2</v>
      </c>
      <c r="L22" s="16">
        <v>42478.831354439651</v>
      </c>
      <c r="M22" s="16">
        <v>0</v>
      </c>
      <c r="N22" s="16">
        <v>42479.132159410714</v>
      </c>
      <c r="O22" s="17">
        <v>0</v>
      </c>
      <c r="P22" s="17">
        <v>1.1449094005982312</v>
      </c>
      <c r="Q22" s="4"/>
    </row>
    <row r="23" spans="1:17">
      <c r="A23" s="14">
        <v>20</v>
      </c>
      <c r="B23" s="14">
        <v>50</v>
      </c>
      <c r="C23" s="15">
        <v>1.7234666524290358E-3</v>
      </c>
      <c r="D23" s="15">
        <v>2.7612980000000002E-22</v>
      </c>
      <c r="E23" s="16">
        <v>1.1697115853658535</v>
      </c>
      <c r="F23" s="16">
        <v>4.874443255712281E+17</v>
      </c>
      <c r="G23" s="16">
        <v>1.7579045716268128E+17</v>
      </c>
      <c r="H23" s="16">
        <v>1.1697115853658535</v>
      </c>
      <c r="I23" s="16">
        <v>0</v>
      </c>
      <c r="J23" s="16">
        <v>1.1247115853658536</v>
      </c>
      <c r="K23" s="16">
        <v>6.7000000000000004E-2</v>
      </c>
      <c r="L23" s="16">
        <v>33395560252.955727</v>
      </c>
      <c r="M23" s="16">
        <v>0</v>
      </c>
      <c r="N23" s="16">
        <v>33395724444.130581</v>
      </c>
      <c r="O23" s="17">
        <v>4.5173411800212495E-271</v>
      </c>
      <c r="P23" s="17">
        <v>1.1412808335086853</v>
      </c>
      <c r="Q23" s="4"/>
    </row>
    <row r="24" spans="1:17">
      <c r="A24" s="14">
        <v>30</v>
      </c>
      <c r="B24" s="14">
        <v>33.333333333333336</v>
      </c>
      <c r="C24" s="15">
        <v>2.5851999786435536E-3</v>
      </c>
      <c r="D24" s="15">
        <v>4.141947E-22</v>
      </c>
      <c r="E24" s="16">
        <v>1.1693608108108107</v>
      </c>
      <c r="F24" s="16">
        <v>8.9549240674844032E+17</v>
      </c>
      <c r="G24" s="16">
        <v>3.2294769127436512E+17</v>
      </c>
      <c r="H24" s="16">
        <v>1.1693608108108107</v>
      </c>
      <c r="I24" s="16">
        <v>0</v>
      </c>
      <c r="J24" s="16">
        <v>1.1243608108108107</v>
      </c>
      <c r="K24" s="16">
        <v>6.7000000000000004E-2</v>
      </c>
      <c r="L24" s="16">
        <v>3506873116988.6821</v>
      </c>
      <c r="M24" s="16">
        <v>0</v>
      </c>
      <c r="N24" s="16">
        <v>3506863716623.8364</v>
      </c>
      <c r="O24" s="17">
        <v>2.9669145113527356E-174</v>
      </c>
      <c r="P24" s="17">
        <v>1.1371740191301629</v>
      </c>
      <c r="Q24" s="4"/>
    </row>
    <row r="25" spans="1:17">
      <c r="A25" s="14">
        <v>40</v>
      </c>
      <c r="B25" s="14">
        <v>25</v>
      </c>
      <c r="C25" s="15">
        <v>3.4469333048580716E-3</v>
      </c>
      <c r="D25" s="15">
        <v>5.5225960000000004E-22</v>
      </c>
      <c r="E25" s="16">
        <v>1.1688804733727809</v>
      </c>
      <c r="F25" s="16">
        <v>1.3787007522492744E+18</v>
      </c>
      <c r="G25" s="16">
        <v>4.9721049731046086E+17</v>
      </c>
      <c r="H25" s="16">
        <v>1.1688804733727809</v>
      </c>
      <c r="I25" s="16">
        <v>0</v>
      </c>
      <c r="J25" s="16">
        <v>1.123880473372781</v>
      </c>
      <c r="K25" s="16">
        <v>6.7000000000000004E-2</v>
      </c>
      <c r="L25" s="16">
        <v>37670943937397.891</v>
      </c>
      <c r="M25" s="16">
        <v>0</v>
      </c>
      <c r="N25" s="16">
        <v>37670957116989.906</v>
      </c>
      <c r="O25" s="17">
        <v>9.7173058621723383E-126</v>
      </c>
      <c r="P25" s="17">
        <v>1.1326609161610079</v>
      </c>
      <c r="Q25" s="4"/>
    </row>
    <row r="26" spans="1:17">
      <c r="A26" s="14">
        <v>50</v>
      </c>
      <c r="B26" s="14">
        <v>20</v>
      </c>
      <c r="C26" s="15">
        <v>4.3086666310725892E-3</v>
      </c>
      <c r="D26" s="15">
        <v>6.9032450000000007E-22</v>
      </c>
      <c r="E26" s="16">
        <v>1.1682762390670554</v>
      </c>
      <c r="F26" s="16">
        <v>1.9267928766621709E+18</v>
      </c>
      <c r="G26" s="16">
        <v>6.9487279444541696E+17</v>
      </c>
      <c r="H26" s="16">
        <v>1.1682762390670554</v>
      </c>
      <c r="I26" s="16">
        <v>0</v>
      </c>
      <c r="J26" s="16">
        <v>1.1232762390670554</v>
      </c>
      <c r="K26" s="16">
        <v>6.7000000000000004E-2</v>
      </c>
      <c r="L26" s="16">
        <v>154054096140184.78</v>
      </c>
      <c r="M26" s="16">
        <v>0</v>
      </c>
      <c r="N26" s="16">
        <v>154054366073019.69</v>
      </c>
      <c r="O26" s="17">
        <v>1.5205624011281769E-96</v>
      </c>
      <c r="P26" s="17">
        <v>1.1276280114053183</v>
      </c>
      <c r="Q26" s="4"/>
    </row>
    <row r="27" spans="1:17">
      <c r="A27" s="14">
        <v>60</v>
      </c>
      <c r="B27" s="14">
        <v>16.666666666666668</v>
      </c>
      <c r="C27" s="15">
        <v>5.1703999572871072E-3</v>
      </c>
      <c r="D27" s="15">
        <v>8.2838940000000001E-22</v>
      </c>
      <c r="E27" s="16">
        <v>1.167553448275862</v>
      </c>
      <c r="F27" s="16">
        <v>2.5328350132515369E+18</v>
      </c>
      <c r="G27" s="16">
        <v>9.134340098745728E+17</v>
      </c>
      <c r="H27" s="16">
        <v>1.167553448275862</v>
      </c>
      <c r="I27" s="16">
        <v>0</v>
      </c>
      <c r="J27" s="16">
        <v>1.1225534482758621</v>
      </c>
      <c r="K27" s="16">
        <v>6.7000000000000004E-2</v>
      </c>
      <c r="L27" s="16">
        <v>365303883454850</v>
      </c>
      <c r="M27" s="16">
        <v>0</v>
      </c>
      <c r="N27" s="16">
        <v>365304328661513.75</v>
      </c>
      <c r="O27" s="17">
        <v>5.3883518479589493E-77</v>
      </c>
      <c r="P27" s="17">
        <v>1.1218258157315248</v>
      </c>
      <c r="Q27" s="4"/>
    </row>
    <row r="28" spans="1:17">
      <c r="A28" s="14">
        <v>70</v>
      </c>
      <c r="B28" s="14">
        <v>14.285714285714286</v>
      </c>
      <c r="C28" s="15">
        <v>6.0321332835016252E-3</v>
      </c>
      <c r="D28" s="15">
        <v>9.6645430000000014E-22</v>
      </c>
      <c r="E28" s="16">
        <v>1.1667171388101982</v>
      </c>
      <c r="F28" s="16">
        <v>3.1917369074755973E+18</v>
      </c>
      <c r="G28" s="16">
        <v>1.1510584094924504E+18</v>
      </c>
      <c r="H28" s="16">
        <v>1.1667171388101982</v>
      </c>
      <c r="I28" s="16">
        <v>0</v>
      </c>
      <c r="J28" s="16">
        <v>1.1217171388101983</v>
      </c>
      <c r="K28" s="16">
        <v>6.7000000000000004E-2</v>
      </c>
      <c r="L28" s="16">
        <v>603511004295979.5</v>
      </c>
      <c r="M28" s="16">
        <v>0</v>
      </c>
      <c r="N28" s="16">
        <v>603511611053855.13</v>
      </c>
      <c r="O28" s="17">
        <v>6.0883820149087687E-63</v>
      </c>
      <c r="P28" s="17">
        <v>1.1150017870014932</v>
      </c>
      <c r="Q28" s="4"/>
    </row>
    <row r="29" spans="1:17">
      <c r="A29" s="14">
        <v>80</v>
      </c>
      <c r="B29" s="14">
        <v>12.5</v>
      </c>
      <c r="C29" s="15">
        <v>6.8938666097161433E-3</v>
      </c>
      <c r="D29" s="15">
        <v>1.1045192000000001E-21</v>
      </c>
      <c r="E29" s="16">
        <v>1.1657720670391061</v>
      </c>
      <c r="F29" s="16">
        <v>3.8995546045698248E+18</v>
      </c>
      <c r="G29" s="16">
        <v>1.4063236573014502E+18</v>
      </c>
      <c r="H29" s="16">
        <v>1.1657720670391061</v>
      </c>
      <c r="I29" s="16">
        <v>0</v>
      </c>
      <c r="J29" s="16">
        <v>1.1207720670391061</v>
      </c>
      <c r="K29" s="16">
        <v>6.7000000000000004E-2</v>
      </c>
      <c r="L29" s="16">
        <v>784298650647829.88</v>
      </c>
      <c r="M29" s="16">
        <v>0</v>
      </c>
      <c r="N29" s="16">
        <v>784298122209970.5</v>
      </c>
      <c r="O29" s="17">
        <v>2.5363618175535496E-52</v>
      </c>
      <c r="P29" s="17">
        <v>1.1070943444108914</v>
      </c>
      <c r="Q29" s="4"/>
    </row>
    <row r="30" spans="1:17">
      <c r="A30" s="14">
        <v>90</v>
      </c>
      <c r="B30" s="14">
        <v>11.111111111111111</v>
      </c>
      <c r="C30" s="15">
        <v>7.7555999359306604E-3</v>
      </c>
      <c r="D30" s="15">
        <v>1.2425841E-21</v>
      </c>
      <c r="E30" s="16">
        <v>1.1647227272727272</v>
      </c>
      <c r="F30" s="16">
        <v>4.653115038841301E+18</v>
      </c>
      <c r="G30" s="16">
        <v>1.6780854284228058E+18</v>
      </c>
      <c r="H30" s="16">
        <v>1.1647227272727272</v>
      </c>
      <c r="I30" s="16">
        <v>0</v>
      </c>
      <c r="J30" s="16">
        <v>1.1197227272727273</v>
      </c>
      <c r="K30" s="16">
        <v>6.7000000000000004E-2</v>
      </c>
      <c r="L30" s="16">
        <v>887838639132209.5</v>
      </c>
      <c r="M30" s="16">
        <v>0</v>
      </c>
      <c r="N30" s="16">
        <v>887838409779560.88</v>
      </c>
      <c r="O30" s="17">
        <v>5.2798524176794151E-44</v>
      </c>
      <c r="P30" s="17">
        <v>1.0983017708138476</v>
      </c>
      <c r="Q30" s="4"/>
    </row>
    <row r="31" spans="1:17">
      <c r="A31" s="14">
        <v>100</v>
      </c>
      <c r="B31" s="14">
        <v>10</v>
      </c>
      <c r="C31" s="15">
        <v>8.6173332621451784E-3</v>
      </c>
      <c r="D31" s="15">
        <v>1.3806490000000001E-21</v>
      </c>
      <c r="E31" s="16">
        <v>1.1635733695652173</v>
      </c>
      <c r="F31" s="16">
        <v>5.4497932361190246E+18</v>
      </c>
      <c r="G31" s="16">
        <v>1.965397060057601E+18</v>
      </c>
      <c r="H31" s="16">
        <v>1.1635733695652173</v>
      </c>
      <c r="I31" s="16">
        <v>0</v>
      </c>
      <c r="J31" s="16">
        <v>1.1185733695652174</v>
      </c>
      <c r="K31" s="16">
        <v>6.7000000000000004E-2</v>
      </c>
      <c r="L31" s="16">
        <v>939919735524136</v>
      </c>
      <c r="M31" s="16">
        <v>0</v>
      </c>
      <c r="N31" s="16">
        <v>939920049539414.25</v>
      </c>
      <c r="O31" s="17">
        <v>2.6014924164332824E-37</v>
      </c>
      <c r="P31" s="17">
        <v>1.0889016484401854</v>
      </c>
      <c r="Q31" s="4"/>
    </row>
    <row r="32" spans="1:17">
      <c r="A32" s="18">
        <v>110</v>
      </c>
      <c r="B32" s="18">
        <v>9.0909090909090917</v>
      </c>
      <c r="C32" s="19">
        <v>9.4790665883596973E-3</v>
      </c>
      <c r="D32" s="19">
        <v>1.5187139000000001E-21</v>
      </c>
      <c r="E32" s="20">
        <v>1.1623280160857907</v>
      </c>
      <c r="F32" s="20">
        <v>6.2873705034134241E+18</v>
      </c>
      <c r="G32" s="20">
        <v>2.267458409431616E+18</v>
      </c>
      <c r="H32" s="20">
        <v>1.1623280160857907</v>
      </c>
      <c r="I32" s="20">
        <v>0</v>
      </c>
      <c r="J32" s="20">
        <v>1.1173280160857908</v>
      </c>
      <c r="K32" s="20">
        <v>6.7000000000000004E-2</v>
      </c>
      <c r="L32" s="20">
        <v>965797313267851.25</v>
      </c>
      <c r="M32" s="20">
        <v>0</v>
      </c>
      <c r="N32" s="20">
        <v>965796990796256.25</v>
      </c>
      <c r="O32" s="21">
        <v>8.2358796694311207E-32</v>
      </c>
      <c r="P32" s="21">
        <v>1.0790913859869251</v>
      </c>
      <c r="Q32" s="4"/>
    </row>
    <row r="33" spans="1:17">
      <c r="A33" s="18">
        <v>120</v>
      </c>
      <c r="B33" s="18">
        <v>8.3333333333333339</v>
      </c>
      <c r="C33" s="19">
        <v>1.0340799914574214E-2</v>
      </c>
      <c r="D33" s="19">
        <v>1.6567788E-21</v>
      </c>
      <c r="E33" s="20">
        <v>1.1609904761904761</v>
      </c>
      <c r="F33" s="20">
        <v>7.1639392539875226E+18</v>
      </c>
      <c r="G33" s="20">
        <v>2.583581530194921E+18</v>
      </c>
      <c r="H33" s="20">
        <v>1.1609904761904761</v>
      </c>
      <c r="I33" s="20">
        <v>0</v>
      </c>
      <c r="J33" s="20">
        <v>1.1159904761904762</v>
      </c>
      <c r="K33" s="20">
        <v>6.7000000000000004E-2</v>
      </c>
      <c r="L33" s="20">
        <v>979224132567528.88</v>
      </c>
      <c r="M33" s="20">
        <v>0</v>
      </c>
      <c r="N33" s="20">
        <v>979224198075484.5</v>
      </c>
      <c r="O33" s="21">
        <v>3.2888038188452886E-27</v>
      </c>
      <c r="P33" s="21">
        <v>1.0689800039308412</v>
      </c>
      <c r="Q33" s="4"/>
    </row>
    <row r="34" spans="1:17">
      <c r="A34" s="18">
        <v>130</v>
      </c>
      <c r="B34" s="18">
        <v>7.6923076923076925</v>
      </c>
      <c r="C34" s="19">
        <v>1.1202533240788732E-2</v>
      </c>
      <c r="D34" s="19">
        <v>1.7948437000000001E-21</v>
      </c>
      <c r="E34" s="20">
        <v>1.1595643603133159</v>
      </c>
      <c r="F34" s="20">
        <v>8.0778364156027392E+18</v>
      </c>
      <c r="G34" s="20">
        <v>2.9131666569717023E+18</v>
      </c>
      <c r="H34" s="20">
        <v>1.1595643603133159</v>
      </c>
      <c r="I34" s="20">
        <v>0</v>
      </c>
      <c r="J34" s="20">
        <v>1.114564360313316</v>
      </c>
      <c r="K34" s="20">
        <v>6.7000000000000004E-2</v>
      </c>
      <c r="L34" s="20">
        <v>986616485242588.38</v>
      </c>
      <c r="M34" s="20">
        <v>0</v>
      </c>
      <c r="N34" s="20">
        <v>986616263442450.25</v>
      </c>
      <c r="O34" s="21">
        <v>2.65504791850313E-23</v>
      </c>
      <c r="P34" s="21">
        <v>1.0586255762638954</v>
      </c>
      <c r="Q34" s="4"/>
    </row>
    <row r="35" spans="1:17">
      <c r="A35" s="18">
        <v>140</v>
      </c>
      <c r="B35" s="18">
        <v>7.1428571428571432</v>
      </c>
      <c r="C35" s="19">
        <v>1.206426656700325E-2</v>
      </c>
      <c r="D35" s="19">
        <v>1.9329086000000003E-21</v>
      </c>
      <c r="E35" s="20">
        <v>1.1580530927835051</v>
      </c>
      <c r="F35" s="20">
        <v>9.0275952441575004E+18</v>
      </c>
      <c r="G35" s="20">
        <v>3.2556848275756544E+18</v>
      </c>
      <c r="H35" s="20">
        <v>1.1580530927835051</v>
      </c>
      <c r="I35" s="20">
        <v>0</v>
      </c>
      <c r="J35" s="20">
        <v>1.1130530927835052</v>
      </c>
      <c r="K35" s="20">
        <v>6.7000000000000004E-2</v>
      </c>
      <c r="L35" s="20">
        <v>990932761036480.88</v>
      </c>
      <c r="M35" s="20">
        <v>0</v>
      </c>
      <c r="N35" s="20">
        <v>990932918416455.25</v>
      </c>
      <c r="O35" s="21">
        <v>6.0826614766356895E-20</v>
      </c>
      <c r="P35" s="21">
        <v>1.0480613679733379</v>
      </c>
      <c r="Q35" s="4"/>
    </row>
    <row r="36" spans="1:17">
      <c r="A36" s="18">
        <v>150</v>
      </c>
      <c r="B36" s="18">
        <v>6.666666666666667</v>
      </c>
      <c r="C36" s="19">
        <v>1.2925999893217768E-2</v>
      </c>
      <c r="D36" s="19">
        <v>2.0709735E-21</v>
      </c>
      <c r="E36" s="20">
        <v>1.156459923664122</v>
      </c>
      <c r="F36" s="20">
        <v>1.0011909474122019E+19</v>
      </c>
      <c r="G36" s="20">
        <v>3.6106649543304801E+18</v>
      </c>
      <c r="H36" s="20">
        <v>1.156459923664122</v>
      </c>
      <c r="I36" s="20">
        <v>0</v>
      </c>
      <c r="J36" s="20">
        <v>1.1114599236641221</v>
      </c>
      <c r="K36" s="20">
        <v>6.7000000000000004E-2</v>
      </c>
      <c r="L36" s="20">
        <v>993589957413429.75</v>
      </c>
      <c r="M36" s="20">
        <v>0</v>
      </c>
      <c r="N36" s="20">
        <v>993589937244978.25</v>
      </c>
      <c r="O36" s="21">
        <v>5.0763740693897536E-17</v>
      </c>
      <c r="P36" s="21">
        <v>1.0373085568045113</v>
      </c>
      <c r="Q36" s="4"/>
    </row>
    <row r="37" spans="1:17">
      <c r="A37" s="18">
        <v>160</v>
      </c>
      <c r="B37" s="18">
        <v>6.25</v>
      </c>
      <c r="C37" s="19">
        <v>1.3787733219432287E-2</v>
      </c>
      <c r="D37" s="19">
        <v>2.2090384000000001E-21</v>
      </c>
      <c r="E37" s="20">
        <v>1.1547879396984924</v>
      </c>
      <c r="F37" s="20">
        <v>1.1029606017994195E+19</v>
      </c>
      <c r="G37" s="20">
        <v>3.9776839784836869E+18</v>
      </c>
      <c r="H37" s="20">
        <v>1.1547879396984924</v>
      </c>
      <c r="I37" s="20">
        <v>0</v>
      </c>
      <c r="J37" s="20">
        <v>1.1097879396984924</v>
      </c>
      <c r="K37" s="20">
        <v>6.7000000000000004E-2</v>
      </c>
      <c r="L37" s="20">
        <v>995303026288808.13</v>
      </c>
      <c r="M37" s="20">
        <v>0</v>
      </c>
      <c r="N37" s="20">
        <v>995302727354644</v>
      </c>
      <c r="O37" s="21">
        <v>1.862155360648595E-14</v>
      </c>
      <c r="P37" s="21">
        <v>1.0263821358978524</v>
      </c>
      <c r="Q37" s="4"/>
    </row>
    <row r="38" spans="1:17">
      <c r="A38" s="18">
        <v>170</v>
      </c>
      <c r="B38" s="18">
        <v>5.882352941176471</v>
      </c>
      <c r="C38" s="19">
        <v>1.4649466545646804E-2</v>
      </c>
      <c r="D38" s="19">
        <v>2.3471033000000003E-21</v>
      </c>
      <c r="E38" s="20">
        <v>1.1530400744416873</v>
      </c>
      <c r="F38" s="20">
        <v>1.2079623758739853E+19</v>
      </c>
      <c r="G38" s="20">
        <v>4.3563592219759473E+18</v>
      </c>
      <c r="H38" s="20">
        <v>1.1530400744416873</v>
      </c>
      <c r="I38" s="20">
        <v>0</v>
      </c>
      <c r="J38" s="20">
        <v>1.1080400744416874</v>
      </c>
      <c r="K38" s="20">
        <v>6.7000000000000004E-2</v>
      </c>
      <c r="L38" s="20">
        <v>996452286665293.88</v>
      </c>
      <c r="M38" s="20">
        <v>0</v>
      </c>
      <c r="N38" s="20">
        <v>996452251471131.25</v>
      </c>
      <c r="O38" s="21">
        <v>3.4671941703088135E-12</v>
      </c>
      <c r="P38" s="21">
        <v>1.0152936399768682</v>
      </c>
      <c r="Q38" s="4"/>
    </row>
    <row r="39" spans="1:17">
      <c r="A39" s="18">
        <v>180</v>
      </c>
      <c r="B39" s="18">
        <v>5.5555555555555554</v>
      </c>
      <c r="C39" s="19">
        <v>1.5511199871861321E-2</v>
      </c>
      <c r="D39" s="19">
        <v>2.4851682E-21</v>
      </c>
      <c r="E39" s="20">
        <v>1.1512191176470588</v>
      </c>
      <c r="F39" s="20">
        <v>1.3160996790423157E+19</v>
      </c>
      <c r="G39" s="20">
        <v>4.7463423433923953E+18</v>
      </c>
      <c r="H39" s="20">
        <v>1.1512191176470588</v>
      </c>
      <c r="I39" s="20">
        <v>0</v>
      </c>
      <c r="J39" s="20">
        <v>1.1062191176470588</v>
      </c>
      <c r="K39" s="20">
        <v>6.7000000000000004E-2</v>
      </c>
      <c r="L39" s="20">
        <v>997250243902928.25</v>
      </c>
      <c r="M39" s="20">
        <v>0</v>
      </c>
      <c r="N39" s="20">
        <v>997250502238529.5</v>
      </c>
      <c r="O39" s="21">
        <v>3.6654469360531143E-10</v>
      </c>
      <c r="P39" s="21">
        <v>1.004052479307699</v>
      </c>
      <c r="Q39" s="4"/>
    </row>
    <row r="40" spans="1:17">
      <c r="A40" s="18">
        <v>190</v>
      </c>
      <c r="B40" s="18">
        <v>5.2631578947368425</v>
      </c>
      <c r="C40" s="19">
        <v>1.637293319807584E-2</v>
      </c>
      <c r="D40" s="19">
        <v>2.6232331000000002E-21</v>
      </c>
      <c r="E40" s="20">
        <v>1.1493277239709443</v>
      </c>
      <c r="F40" s="20">
        <v>1.427284097454047E+19</v>
      </c>
      <c r="G40" s="20">
        <v>5.1473144896792648E+18</v>
      </c>
      <c r="H40" s="20">
        <v>1.1493277239709443</v>
      </c>
      <c r="I40" s="20">
        <v>0</v>
      </c>
      <c r="J40" s="20">
        <v>1.1043277239709444</v>
      </c>
      <c r="K40" s="20">
        <v>6.7000000000000004E-2</v>
      </c>
      <c r="L40" s="20">
        <v>997821003879944.88</v>
      </c>
      <c r="M40" s="20">
        <v>0</v>
      </c>
      <c r="N40" s="20">
        <v>997820842612759.5</v>
      </c>
      <c r="O40" s="21">
        <v>2.4040870283184934E-8</v>
      </c>
      <c r="P40" s="21">
        <v>0.9926666639905023</v>
      </c>
      <c r="Q40" s="4"/>
    </row>
    <row r="41" spans="1:17">
      <c r="A41" s="18">
        <v>200</v>
      </c>
      <c r="B41" s="18">
        <v>5</v>
      </c>
      <c r="C41" s="19">
        <v>1.7234666524290357E-2</v>
      </c>
      <c r="D41" s="19">
        <v>2.7612980000000003E-21</v>
      </c>
      <c r="E41" s="20">
        <v>1.1473684210526316</v>
      </c>
      <c r="F41" s="20">
        <v>1.5414343013297367E+19</v>
      </c>
      <c r="G41" s="20">
        <v>5.5589823555633357E+18</v>
      </c>
      <c r="H41" s="20">
        <v>1.1473684210526316</v>
      </c>
      <c r="I41" s="20">
        <v>0</v>
      </c>
      <c r="J41" s="20">
        <v>1.1023684210526317</v>
      </c>
      <c r="K41" s="20">
        <v>6.7000000000000004E-2</v>
      </c>
      <c r="L41" s="20">
        <v>998239949829396.75</v>
      </c>
      <c r="M41" s="20">
        <v>0</v>
      </c>
      <c r="N41" s="20">
        <v>998240148464848.88</v>
      </c>
      <c r="O41" s="21">
        <v>1.05020380374417E-6</v>
      </c>
      <c r="P41" s="21">
        <v>0.98114324874783798</v>
      </c>
      <c r="Q41" s="4"/>
    </row>
    <row r="42" spans="1:17">
      <c r="A42" s="18">
        <v>210</v>
      </c>
      <c r="B42" s="18">
        <v>4.7619047619047619</v>
      </c>
      <c r="C42" s="19">
        <v>1.8096399850504874E-2</v>
      </c>
      <c r="D42" s="19">
        <v>2.8993629E-21</v>
      </c>
      <c r="E42" s="20">
        <v>1.1453436170212765</v>
      </c>
      <c r="F42" s="20">
        <v>1.6584751464421503E+19</v>
      </c>
      <c r="G42" s="20">
        <v>5.9810749431610378E+18</v>
      </c>
      <c r="H42" s="20">
        <v>1.1453436170212765</v>
      </c>
      <c r="I42" s="20">
        <v>0</v>
      </c>
      <c r="J42" s="20">
        <v>1.1003436170212766</v>
      </c>
      <c r="K42" s="20">
        <v>6.7000000000000004E-2</v>
      </c>
      <c r="L42" s="20">
        <v>998554503682154.25</v>
      </c>
      <c r="M42" s="20">
        <v>0</v>
      </c>
      <c r="N42" s="20">
        <v>998554374673673.25</v>
      </c>
      <c r="O42" s="21">
        <v>3.2365287236940158E-5</v>
      </c>
      <c r="P42" s="21">
        <v>0.96948849211341903</v>
      </c>
      <c r="Q42" s="4"/>
    </row>
    <row r="43" spans="1:17">
      <c r="A43" s="18">
        <v>220</v>
      </c>
      <c r="B43" s="18">
        <v>4.5454545454545459</v>
      </c>
      <c r="C43" s="19">
        <v>1.8958133176719395E-2</v>
      </c>
      <c r="D43" s="19">
        <v>3.0374278000000002E-21</v>
      </c>
      <c r="E43" s="20">
        <v>1.1432556074766353</v>
      </c>
      <c r="F43" s="20">
        <v>1.7783369275183639E+19</v>
      </c>
      <c r="G43" s="20">
        <v>6.4133408694702356E+18</v>
      </c>
      <c r="H43" s="20">
        <v>1.1432556074766353</v>
      </c>
      <c r="I43" s="20">
        <v>0</v>
      </c>
      <c r="J43" s="20">
        <v>1.0982556074766354</v>
      </c>
      <c r="K43" s="20">
        <v>6.7000000000000004E-2</v>
      </c>
      <c r="L43" s="20">
        <v>998795427892941.13</v>
      </c>
      <c r="M43" s="20">
        <v>0</v>
      </c>
      <c r="N43" s="20">
        <v>998795525814954.88</v>
      </c>
      <c r="O43" s="21">
        <v>7.3761174535791145E-4</v>
      </c>
      <c r="P43" s="21">
        <v>0.95770810786539484</v>
      </c>
      <c r="Q43" s="4"/>
    </row>
    <row r="44" spans="1:17">
      <c r="A44" s="18">
        <v>230</v>
      </c>
      <c r="B44" s="18">
        <v>4.3478260869565215</v>
      </c>
      <c r="C44" s="19">
        <v>1.9819866502933912E-2</v>
      </c>
      <c r="D44" s="19">
        <v>3.1754927000000003E-21</v>
      </c>
      <c r="E44" s="20">
        <v>1.141106581986143</v>
      </c>
      <c r="F44" s="20">
        <v>1.9009547520449581E+19</v>
      </c>
      <c r="G44" s="20">
        <v>6.8555461080800696E+18</v>
      </c>
      <c r="H44" s="20">
        <v>1.141106581986143</v>
      </c>
      <c r="I44" s="20">
        <v>0</v>
      </c>
      <c r="J44" s="20">
        <v>1.0961065819861431</v>
      </c>
      <c r="K44" s="20">
        <v>6.7000000000000004E-2</v>
      </c>
      <c r="L44" s="20">
        <v>998983240820636.88</v>
      </c>
      <c r="M44" s="20">
        <v>0</v>
      </c>
      <c r="N44" s="20">
        <v>998983063543288.13</v>
      </c>
      <c r="O44" s="21">
        <v>1.2925223522615353E-2</v>
      </c>
      <c r="P44" s="21">
        <v>0.94580728422568783</v>
      </c>
      <c r="Q44" s="4"/>
    </row>
    <row r="45" spans="1:17">
      <c r="A45" s="18">
        <v>240</v>
      </c>
      <c r="B45" s="18">
        <v>4.166666666666667</v>
      </c>
      <c r="C45" s="19">
        <v>2.0681599829148429E-2</v>
      </c>
      <c r="D45" s="19">
        <v>3.3135576E-21</v>
      </c>
      <c r="E45" s="20">
        <v>1.1388986301369863</v>
      </c>
      <c r="F45" s="20">
        <v>2.0262680106012295E+19</v>
      </c>
      <c r="G45" s="20">
        <v>7.3074720789965824E+18</v>
      </c>
      <c r="H45" s="20">
        <v>1.1388986301369863</v>
      </c>
      <c r="I45" s="20">
        <v>0</v>
      </c>
      <c r="J45" s="20">
        <v>1.0938986301369864</v>
      </c>
      <c r="K45" s="20">
        <v>6.7000000000000004E-2</v>
      </c>
      <c r="L45" s="20">
        <v>999131965069510.38</v>
      </c>
      <c r="M45" s="20">
        <v>0</v>
      </c>
      <c r="N45" s="20">
        <v>999131913573247.75</v>
      </c>
      <c r="O45" s="21">
        <v>0.17989644886545864</v>
      </c>
      <c r="P45" s="21">
        <v>0.93379083855039846</v>
      </c>
      <c r="Q45" s="4"/>
    </row>
    <row r="46" spans="1:17">
      <c r="A46" s="18">
        <v>250</v>
      </c>
      <c r="B46" s="18">
        <v>4</v>
      </c>
      <c r="C46" s="19">
        <v>2.1543333155362946E-2</v>
      </c>
      <c r="D46" s="19">
        <v>3.4516225000000002E-21</v>
      </c>
      <c r="E46" s="20">
        <v>1.1366337471783294</v>
      </c>
      <c r="F46" s="20">
        <v>2.154219925389491E+19</v>
      </c>
      <c r="G46" s="20">
        <v>7.7689140204759511E+18</v>
      </c>
      <c r="H46" s="20">
        <v>1.1366337471783294</v>
      </c>
      <c r="I46" s="20">
        <v>0</v>
      </c>
      <c r="J46" s="20">
        <v>1.0916337471783295</v>
      </c>
      <c r="K46" s="20">
        <v>6.7000000000000004E-2</v>
      </c>
      <c r="L46" s="20">
        <v>999251400515005.25</v>
      </c>
      <c r="M46" s="20">
        <v>0</v>
      </c>
      <c r="N46" s="20">
        <v>999251313762036.63</v>
      </c>
      <c r="O46" s="21">
        <v>2.0438441238376246</v>
      </c>
      <c r="P46" s="21">
        <v>0.92166320922606837</v>
      </c>
      <c r="Q46" s="4"/>
    </row>
    <row r="47" spans="1:17">
      <c r="A47" s="18">
        <v>260</v>
      </c>
      <c r="B47" s="18">
        <v>3.8461538461538463</v>
      </c>
      <c r="C47" s="19">
        <v>2.2405066481577463E-2</v>
      </c>
      <c r="D47" s="19">
        <v>3.5896874000000003E-21</v>
      </c>
      <c r="E47" s="20">
        <v>1.1343138392857142</v>
      </c>
      <c r="F47" s="20">
        <v>2.284757162715333E+19</v>
      </c>
      <c r="G47" s="20">
        <v>8.2396795914849423E+18</v>
      </c>
      <c r="H47" s="20">
        <v>1.1343138392857142</v>
      </c>
      <c r="I47" s="20">
        <v>0</v>
      </c>
      <c r="J47" s="20">
        <v>1.0893138392857142</v>
      </c>
      <c r="K47" s="20">
        <v>6.7000000000000004E-2</v>
      </c>
      <c r="L47" s="20">
        <v>999348531721762.75</v>
      </c>
      <c r="M47" s="20">
        <v>0</v>
      </c>
      <c r="N47" s="20">
        <v>999348685162907</v>
      </c>
      <c r="O47" s="21">
        <v>19.39829444131254</v>
      </c>
      <c r="P47" s="21">
        <v>0.9094285489277929</v>
      </c>
      <c r="Q47" s="4"/>
    </row>
    <row r="48" spans="1:17">
      <c r="A48" s="18">
        <v>270</v>
      </c>
      <c r="B48" s="18">
        <v>3.7037037037037037</v>
      </c>
      <c r="C48" s="19">
        <v>2.3266799807791984E-2</v>
      </c>
      <c r="D48" s="19">
        <v>3.7277523000000004E-21</v>
      </c>
      <c r="E48" s="20">
        <v>1.131940728476821</v>
      </c>
      <c r="F48" s="20">
        <v>2.4178294982207885E+19</v>
      </c>
      <c r="G48" s="20">
        <v>8.7195876644078582E+18</v>
      </c>
      <c r="H48" s="20">
        <v>1.131940728476821</v>
      </c>
      <c r="I48" s="20">
        <v>0</v>
      </c>
      <c r="J48" s="20">
        <v>1.0869407284768211</v>
      </c>
      <c r="K48" s="20">
        <v>6.7000000000000004E-2</v>
      </c>
      <c r="L48" s="20">
        <v>999428428255050.5</v>
      </c>
      <c r="M48" s="20">
        <v>0</v>
      </c>
      <c r="N48" s="20">
        <v>999428427899380</v>
      </c>
      <c r="O48" s="21">
        <v>156.8698880492644</v>
      </c>
      <c r="P48" s="21">
        <v>0.89709071538400575</v>
      </c>
      <c r="Q48" s="4"/>
    </row>
    <row r="49" spans="1:17">
      <c r="A49" s="18">
        <v>280</v>
      </c>
      <c r="B49" s="18">
        <v>3.5714285714285716</v>
      </c>
      <c r="C49" s="19">
        <v>2.4128533134006501E-2</v>
      </c>
      <c r="D49" s="19">
        <v>3.8658172000000005E-21</v>
      </c>
      <c r="E49" s="20">
        <v>1.1295161572052401</v>
      </c>
      <c r="F49" s="20">
        <v>2.5533895259804778E+19</v>
      </c>
      <c r="G49" s="20">
        <v>9.2084672759396035E+18</v>
      </c>
      <c r="H49" s="20">
        <v>1.1295161572052401</v>
      </c>
      <c r="I49" s="20">
        <v>0</v>
      </c>
      <c r="J49" s="20">
        <v>1.0845161572052402</v>
      </c>
      <c r="K49" s="20">
        <v>6.7000000000000004E-2</v>
      </c>
      <c r="L49" s="20">
        <v>999494828976237</v>
      </c>
      <c r="M49" s="20">
        <v>0</v>
      </c>
      <c r="N49" s="20">
        <v>999494953998913.75</v>
      </c>
      <c r="O49" s="21">
        <v>1099.3292498048263</v>
      </c>
      <c r="P49" s="21">
        <v>0.88465335466002781</v>
      </c>
      <c r="Q49" s="4"/>
    </row>
    <row r="50" spans="1:17">
      <c r="A50" s="18">
        <v>290</v>
      </c>
      <c r="B50" s="18">
        <v>3.4482758620689653</v>
      </c>
      <c r="C50" s="19">
        <v>2.4990266460221018E-2</v>
      </c>
      <c r="D50" s="19">
        <v>4.0038820999999999E-21</v>
      </c>
      <c r="E50" s="20">
        <v>1.1270417926565874</v>
      </c>
      <c r="F50" s="20">
        <v>2.691392404336214E+19</v>
      </c>
      <c r="G50" s="20">
        <v>9.7061567104712561E+18</v>
      </c>
      <c r="H50" s="20">
        <v>1.1270417926565874</v>
      </c>
      <c r="I50" s="20">
        <v>0</v>
      </c>
      <c r="J50" s="20">
        <v>1.0820417926565875</v>
      </c>
      <c r="K50" s="20">
        <v>6.7000000000000004E-2</v>
      </c>
      <c r="L50" s="20">
        <v>999550533841459.75</v>
      </c>
      <c r="M50" s="20">
        <v>0</v>
      </c>
      <c r="N50" s="20">
        <v>999550460202152.63</v>
      </c>
      <c r="O50" s="21">
        <v>6774.4269079570831</v>
      </c>
      <c r="P50" s="21">
        <v>0.87211986564887367</v>
      </c>
      <c r="Q50" s="4"/>
    </row>
    <row r="51" spans="1:17">
      <c r="A51" s="18">
        <v>300</v>
      </c>
      <c r="B51" s="18">
        <v>3.3333333333333335</v>
      </c>
      <c r="C51" s="19">
        <v>2.5851999786435535E-2</v>
      </c>
      <c r="D51" s="19">
        <v>4.141947E-21</v>
      </c>
      <c r="E51" s="20">
        <v>1.1245192307692307</v>
      </c>
      <c r="F51" s="20">
        <v>2.8317956327110083E+19</v>
      </c>
      <c r="G51" s="20">
        <v>1.0212502695198794E+19</v>
      </c>
      <c r="H51" s="20">
        <v>1.1245192307692307</v>
      </c>
      <c r="I51" s="20">
        <v>0</v>
      </c>
      <c r="J51" s="20">
        <v>1.0795192307692307</v>
      </c>
      <c r="K51" s="20">
        <v>6.7000000000000004E-2</v>
      </c>
      <c r="L51" s="20">
        <v>999597667296025.75</v>
      </c>
      <c r="M51" s="20">
        <v>0</v>
      </c>
      <c r="N51" s="20">
        <v>999597787582369.88</v>
      </c>
      <c r="O51" s="21">
        <v>37177.242833857432</v>
      </c>
      <c r="P51" s="21">
        <v>0.85949348215407761</v>
      </c>
      <c r="Q51" s="4"/>
    </row>
    <row r="52" spans="1:17">
      <c r="A52" s="22">
        <v>310</v>
      </c>
      <c r="B52" s="22">
        <v>3.225806451612903</v>
      </c>
      <c r="C52" s="23">
        <v>2.6713733112650052E-2</v>
      </c>
      <c r="D52" s="23">
        <v>4.2800119000000002E-21</v>
      </c>
      <c r="E52" s="24">
        <v>1.12195</v>
      </c>
      <c r="F52" s="24">
        <v>2.9745588547099255E+19</v>
      </c>
      <c r="G52" s="24">
        <v>1.0727359690031935E+19</v>
      </c>
      <c r="H52" s="24">
        <v>1.12195</v>
      </c>
      <c r="I52" s="24">
        <v>0</v>
      </c>
      <c r="J52" s="24">
        <v>1.0769500000000001</v>
      </c>
      <c r="K52" s="24">
        <v>6.7000000000000004E-2</v>
      </c>
      <c r="L52" s="24">
        <v>999637862515056</v>
      </c>
      <c r="M52" s="24">
        <v>0</v>
      </c>
      <c r="N52" s="24">
        <v>999637754312450.25</v>
      </c>
      <c r="O52" s="25">
        <v>183713.07449135254</v>
      </c>
      <c r="P52" s="25">
        <v>0.84677721996959299</v>
      </c>
      <c r="Q52" s="4"/>
    </row>
    <row r="53" spans="1:17">
      <c r="A53" s="22">
        <v>320</v>
      </c>
      <c r="B53" s="22">
        <v>3.125</v>
      </c>
      <c r="C53" s="23">
        <v>2.7575466438864573E-2</v>
      </c>
      <c r="D53" s="23">
        <v>4.4180768000000003E-21</v>
      </c>
      <c r="E53" s="24">
        <v>1.1193355648535563</v>
      </c>
      <c r="F53" s="24">
        <v>3.1196436836558598E+19</v>
      </c>
      <c r="G53" s="24">
        <v>1.1250589258411602E+19</v>
      </c>
      <c r="H53" s="24">
        <v>1.1193355648535563</v>
      </c>
      <c r="I53" s="24">
        <v>0</v>
      </c>
      <c r="J53" s="24">
        <v>1.0743355648535564</v>
      </c>
      <c r="K53" s="24">
        <v>6.7000000000000004E-2</v>
      </c>
      <c r="L53" s="24">
        <v>999672388409449.25</v>
      </c>
      <c r="M53" s="24">
        <v>0</v>
      </c>
      <c r="N53" s="24">
        <v>999672514398870.63</v>
      </c>
      <c r="O53" s="25">
        <v>825397.70195044321</v>
      </c>
      <c r="P53" s="25">
        <v>0.833973974640842</v>
      </c>
      <c r="Q53" s="4"/>
    </row>
    <row r="54" spans="1:17">
      <c r="A54" s="22">
        <v>330</v>
      </c>
      <c r="B54" s="22">
        <v>3.0303030303030303</v>
      </c>
      <c r="C54" s="23">
        <v>2.843719976507909E-2</v>
      </c>
      <c r="D54" s="23">
        <v>4.5561417000000004E-21</v>
      </c>
      <c r="E54" s="24">
        <v>1.1166773291925465</v>
      </c>
      <c r="F54" s="24">
        <v>3.2670135473765876E+19</v>
      </c>
      <c r="G54" s="24">
        <v>1.1782059507554617E+19</v>
      </c>
      <c r="H54" s="24">
        <v>1.1166773291925465</v>
      </c>
      <c r="I54" s="24">
        <v>0</v>
      </c>
      <c r="J54" s="24">
        <v>1.0716773291925465</v>
      </c>
      <c r="K54" s="24">
        <v>6.7000000000000004E-2</v>
      </c>
      <c r="L54" s="24">
        <v>999702242411371.88</v>
      </c>
      <c r="M54" s="24">
        <v>0</v>
      </c>
      <c r="N54" s="24">
        <v>999702164268967</v>
      </c>
      <c r="O54" s="25">
        <v>3400508.0453844909</v>
      </c>
      <c r="P54" s="25">
        <v>0.82108644300175504</v>
      </c>
      <c r="Q54" s="4"/>
    </row>
    <row r="55" spans="1:17">
      <c r="A55" s="22">
        <v>340</v>
      </c>
      <c r="B55" s="22">
        <v>2.9411764705882355</v>
      </c>
      <c r="C55" s="23">
        <v>2.9298933091293607E-2</v>
      </c>
      <c r="D55" s="23">
        <v>4.6942066000000005E-21</v>
      </c>
      <c r="E55" s="24">
        <v>1.1139766393442623</v>
      </c>
      <c r="F55" s="24">
        <v>3.4166335495948325E+19</v>
      </c>
      <c r="G55" s="24">
        <v>1.2321644588574978E+19</v>
      </c>
      <c r="H55" s="24">
        <v>1.1139766393442623</v>
      </c>
      <c r="I55" s="24">
        <v>0</v>
      </c>
      <c r="J55" s="24">
        <v>1.0689766393442623</v>
      </c>
      <c r="K55" s="24">
        <v>6.7000000000000004E-2</v>
      </c>
      <c r="L55" s="24">
        <v>999728215317690.88</v>
      </c>
      <c r="M55" s="24">
        <v>0</v>
      </c>
      <c r="N55" s="24">
        <v>999728255399118</v>
      </c>
      <c r="O55" s="25">
        <v>12943340.867539989</v>
      </c>
      <c r="P55" s="25">
        <v>0.80811722827712695</v>
      </c>
      <c r="Q55" s="4"/>
    </row>
    <row r="56" spans="1:17">
      <c r="A56" s="22">
        <v>350</v>
      </c>
      <c r="B56" s="22">
        <v>2.8571428571428572</v>
      </c>
      <c r="C56" s="23">
        <v>3.0160666417508124E-2</v>
      </c>
      <c r="D56" s="23">
        <v>4.8322715000000007E-21</v>
      </c>
      <c r="E56" s="24">
        <v>1.1112347870182555</v>
      </c>
      <c r="F56" s="24">
        <v>3.5684703457051972E+19</v>
      </c>
      <c r="G56" s="24">
        <v>1.2869224248489542E+19</v>
      </c>
      <c r="H56" s="24">
        <v>1.1112347870182555</v>
      </c>
      <c r="I56" s="24">
        <v>0</v>
      </c>
      <c r="J56" s="24">
        <v>1.0662347870182556</v>
      </c>
      <c r="K56" s="24">
        <v>6.7000000000000004E-2</v>
      </c>
      <c r="L56" s="24">
        <v>999750940552454.25</v>
      </c>
      <c r="M56" s="24">
        <v>0</v>
      </c>
      <c r="N56" s="24">
        <v>999750924684766.5</v>
      </c>
      <c r="O56" s="25">
        <v>45821147.923492089</v>
      </c>
      <c r="P56" s="25">
        <v>0.79506876967374129</v>
      </c>
      <c r="Q56" s="4"/>
    </row>
    <row r="57" spans="1:17">
      <c r="A57" s="22">
        <v>360</v>
      </c>
      <c r="B57" s="22">
        <v>2.7777777777777777</v>
      </c>
      <c r="C57" s="23">
        <v>3.1022399743722642E-2</v>
      </c>
      <c r="D57" s="23">
        <v>4.9703364E-21</v>
      </c>
      <c r="E57" s="24">
        <v>1.1084530120481928</v>
      </c>
      <c r="F57" s="24">
        <v>3.7224920310730408E+19</v>
      </c>
      <c r="G57" s="24">
        <v>1.3424683427382446E+19</v>
      </c>
      <c r="H57" s="24">
        <v>1.1084530120481928</v>
      </c>
      <c r="I57" s="24">
        <v>0</v>
      </c>
      <c r="J57" s="24">
        <v>1.0634530120481929</v>
      </c>
      <c r="K57" s="24">
        <v>6.7000000000000004E-2</v>
      </c>
      <c r="L57" s="24">
        <v>999770929285783.25</v>
      </c>
      <c r="M57" s="24">
        <v>0</v>
      </c>
      <c r="N57" s="24">
        <v>999771087837973.63</v>
      </c>
      <c r="O57" s="25">
        <v>151767249.45911601</v>
      </c>
      <c r="P57" s="25">
        <v>0.7819434132717461</v>
      </c>
      <c r="Q57" s="4"/>
    </row>
    <row r="58" spans="1:17">
      <c r="A58" s="22">
        <v>370</v>
      </c>
      <c r="B58" s="22">
        <v>2.7027027027027026</v>
      </c>
      <c r="C58" s="23">
        <v>3.1884133069937162E-2</v>
      </c>
      <c r="D58" s="23">
        <v>5.1084013000000002E-21</v>
      </c>
      <c r="E58" s="24">
        <v>1.105632504970179</v>
      </c>
      <c r="F58" s="24">
        <v>3.8786680402775826E+19</v>
      </c>
      <c r="G58" s="24">
        <v>1.3987911895038446E+19</v>
      </c>
      <c r="H58" s="24">
        <v>1.105632504970179</v>
      </c>
      <c r="I58" s="24">
        <v>0</v>
      </c>
      <c r="J58" s="24">
        <v>1.060632504970179</v>
      </c>
      <c r="K58" s="24">
        <v>6.7000000000000004E-2</v>
      </c>
      <c r="L58" s="24">
        <v>999788597564713.5</v>
      </c>
      <c r="M58" s="24">
        <v>0</v>
      </c>
      <c r="N58" s="24">
        <v>999789167667343</v>
      </c>
      <c r="O58" s="25">
        <v>472805220.54452878</v>
      </c>
      <c r="P58" s="25">
        <v>0.76874338289457911</v>
      </c>
      <c r="Q58" s="4"/>
    </row>
    <row r="59" spans="1:17">
      <c r="A59" s="22">
        <v>380</v>
      </c>
      <c r="B59" s="22">
        <v>2.6315789473684212</v>
      </c>
      <c r="C59" s="23">
        <v>3.2745866396151679E-2</v>
      </c>
      <c r="D59" s="23">
        <v>5.2464662000000003E-21</v>
      </c>
      <c r="E59" s="24">
        <v>1.1027744094488188</v>
      </c>
      <c r="F59" s="24">
        <v>4.0369690559579111E+19</v>
      </c>
      <c r="G59" s="24">
        <v>1.4558803922207928E+19</v>
      </c>
      <c r="H59" s="24">
        <v>1.1027744094488188</v>
      </c>
      <c r="I59" s="24">
        <v>0</v>
      </c>
      <c r="J59" s="24">
        <v>1.0577744094488188</v>
      </c>
      <c r="K59" s="24">
        <v>6.7000000000000004E-2</v>
      </c>
      <c r="L59" s="24">
        <v>999804286422647.5</v>
      </c>
      <c r="M59" s="24">
        <v>0</v>
      </c>
      <c r="N59" s="24">
        <v>999805560979866.13</v>
      </c>
      <c r="O59" s="25">
        <v>1391996583.2216799</v>
      </c>
      <c r="P59" s="25">
        <v>0.75547080060383354</v>
      </c>
      <c r="Q59" s="4"/>
    </row>
    <row r="60" spans="1:17">
      <c r="A60" s="22">
        <v>390</v>
      </c>
      <c r="B60" s="22">
        <v>2.5641025641025643</v>
      </c>
      <c r="C60" s="23">
        <v>3.3607599722366197E-2</v>
      </c>
      <c r="D60" s="23">
        <v>5.3845311000000004E-21</v>
      </c>
      <c r="E60" s="24">
        <v>1.0998798245614034</v>
      </c>
      <c r="F60" s="24">
        <v>4.1973669261162029E+19</v>
      </c>
      <c r="G60" s="24">
        <v>1.5137257982371693E+19</v>
      </c>
      <c r="H60" s="24">
        <v>1.0998798245614034</v>
      </c>
      <c r="I60" s="24">
        <v>0</v>
      </c>
      <c r="J60" s="24">
        <v>1.0548798245614035</v>
      </c>
      <c r="K60" s="24">
        <v>6.7000000000000004E-2</v>
      </c>
      <c r="L60" s="24">
        <v>999818277040820.63</v>
      </c>
      <c r="M60" s="24">
        <v>0</v>
      </c>
      <c r="N60" s="24">
        <v>999822259920514.88</v>
      </c>
      <c r="O60" s="25">
        <v>3889513927.2873306</v>
      </c>
      <c r="P60" s="25">
        <v>0.7421277477539191</v>
      </c>
      <c r="Q60" s="4"/>
    </row>
    <row r="61" spans="1:17">
      <c r="A61" s="22">
        <v>400</v>
      </c>
      <c r="B61" s="22">
        <v>2.5</v>
      </c>
      <c r="C61" s="23">
        <v>3.4469333048580714E-2</v>
      </c>
      <c r="D61" s="23">
        <v>5.5225960000000006E-21</v>
      </c>
      <c r="E61" s="24">
        <v>1.0969498069498069</v>
      </c>
      <c r="F61" s="24">
        <v>4.3598345888952197E+19</v>
      </c>
      <c r="G61" s="24">
        <v>1.5723176480460808E+19</v>
      </c>
      <c r="H61" s="24">
        <v>1.0969498069498069</v>
      </c>
      <c r="I61" s="24">
        <v>0</v>
      </c>
      <c r="J61" s="24">
        <v>1.051949806949807</v>
      </c>
      <c r="K61" s="24">
        <v>6.7000000000000004E-2</v>
      </c>
      <c r="L61" s="24">
        <v>999830803045557.5</v>
      </c>
      <c r="M61" s="24">
        <v>0</v>
      </c>
      <c r="N61" s="24">
        <v>999841134243960.13</v>
      </c>
      <c r="O61" s="25">
        <v>10354283050.74934</v>
      </c>
      <c r="P61" s="25">
        <v>0.72871621872942072</v>
      </c>
      <c r="Q61" s="4"/>
    </row>
    <row r="62" spans="1:17">
      <c r="A62" s="22">
        <v>410</v>
      </c>
      <c r="B62" s="22">
        <v>2.4390243902439024</v>
      </c>
      <c r="C62" s="23">
        <v>3.5331066374795231E-2</v>
      </c>
      <c r="D62" s="23">
        <v>5.6606609000000007E-21</v>
      </c>
      <c r="E62" s="24">
        <v>1.0939853728489484</v>
      </c>
      <c r="F62" s="24">
        <v>4.524346003983292E+19</v>
      </c>
      <c r="G62" s="24">
        <v>1.6316465505477593E+19</v>
      </c>
      <c r="H62" s="24">
        <v>1.0939853728489484</v>
      </c>
      <c r="I62" s="24">
        <v>0</v>
      </c>
      <c r="J62" s="24">
        <v>1.0489853728489484</v>
      </c>
      <c r="K62" s="24">
        <v>6.7000000000000004E-2</v>
      </c>
      <c r="L62" s="24">
        <v>999842059009588.25</v>
      </c>
      <c r="M62" s="24">
        <v>0</v>
      </c>
      <c r="N62" s="24">
        <v>999868494526604.75</v>
      </c>
      <c r="O62" s="25">
        <v>26352119859.202736</v>
      </c>
      <c r="P62" s="25">
        <v>0.71523828722978511</v>
      </c>
      <c r="Q62" s="4"/>
    </row>
    <row r="63" spans="1:17">
      <c r="A63" s="22">
        <v>420</v>
      </c>
      <c r="B63" s="22">
        <v>2.3809523809523809</v>
      </c>
      <c r="C63" s="23">
        <v>3.6192799701009748E-2</v>
      </c>
      <c r="D63" s="23">
        <v>5.7987258000000001E-21</v>
      </c>
      <c r="E63" s="24">
        <v>1.0909875</v>
      </c>
      <c r="F63" s="24">
        <v>4.6908760899143877E+19</v>
      </c>
      <c r="G63" s="24">
        <v>1.6917034604376457E+19</v>
      </c>
      <c r="H63" s="24">
        <v>1.0909875</v>
      </c>
      <c r="I63" s="24">
        <v>0</v>
      </c>
      <c r="J63" s="24">
        <v>1.0459875000000001</v>
      </c>
      <c r="K63" s="24">
        <v>6.7000000000000004E-2</v>
      </c>
      <c r="L63" s="24">
        <v>999852207702647.13</v>
      </c>
      <c r="M63" s="24">
        <v>0</v>
      </c>
      <c r="N63" s="24">
        <v>999916469237395</v>
      </c>
      <c r="O63" s="25">
        <v>64319203947.539589</v>
      </c>
      <c r="P63" s="25">
        <v>0.70169618032467551</v>
      </c>
      <c r="Q63" s="4"/>
    </row>
    <row r="64" spans="1:17">
      <c r="A64" s="22">
        <v>430</v>
      </c>
      <c r="B64" s="22">
        <v>2.3255813953488373</v>
      </c>
      <c r="C64" s="23">
        <v>3.7054533027224265E-2</v>
      </c>
      <c r="D64" s="23">
        <v>5.9367907000000002E-21</v>
      </c>
      <c r="E64" s="24">
        <v>1.0879571294559098</v>
      </c>
      <c r="F64" s="24">
        <v>4.8594006666274021E+19</v>
      </c>
      <c r="G64" s="24">
        <v>1.7524796574911478E+19</v>
      </c>
      <c r="H64" s="24">
        <v>1.0879571294559098</v>
      </c>
      <c r="I64" s="24">
        <v>0</v>
      </c>
      <c r="J64" s="24">
        <v>1.0429571294559099</v>
      </c>
      <c r="K64" s="24">
        <v>6.7000000000000004E-2</v>
      </c>
      <c r="L64" s="24">
        <v>999861384736804.88</v>
      </c>
      <c r="M64" s="24">
        <v>0</v>
      </c>
      <c r="N64" s="24">
        <v>1000012258792204.1</v>
      </c>
      <c r="O64" s="25">
        <v>150980889850.00101</v>
      </c>
      <c r="P64" s="25">
        <v>0.68809265100950245</v>
      </c>
      <c r="Q64" s="4"/>
    </row>
    <row r="65" spans="1:17">
      <c r="A65" s="22">
        <v>440</v>
      </c>
      <c r="B65" s="22">
        <v>2.2727272727272729</v>
      </c>
      <c r="C65" s="23">
        <v>3.7916266353438789E-2</v>
      </c>
      <c r="D65" s="23">
        <v>6.0748556000000003E-21</v>
      </c>
      <c r="E65" s="24">
        <v>1.0848951672862452</v>
      </c>
      <c r="F65" s="24">
        <v>5.0298964027307393E+19</v>
      </c>
      <c r="G65" s="24">
        <v>1.8139667275452928E+19</v>
      </c>
      <c r="H65" s="24">
        <v>1.0848951672862452</v>
      </c>
      <c r="I65" s="24">
        <v>0</v>
      </c>
      <c r="J65" s="24">
        <v>1.0398951672862453</v>
      </c>
      <c r="K65" s="24">
        <v>6.7000000000000004E-2</v>
      </c>
      <c r="L65" s="24">
        <v>999869701929367.38</v>
      </c>
      <c r="M65" s="24">
        <v>0</v>
      </c>
      <c r="N65" s="24">
        <v>1000211310283156.6</v>
      </c>
      <c r="O65" s="25">
        <v>341713794300.52258</v>
      </c>
      <c r="P65" s="25">
        <v>0.67443154632376012</v>
      </c>
      <c r="Q65" s="4"/>
    </row>
    <row r="66" spans="1:17">
      <c r="A66" s="22">
        <v>450</v>
      </c>
      <c r="B66" s="22">
        <v>2.2222222222222223</v>
      </c>
      <c r="C66" s="23">
        <v>3.8777999679653306E-2</v>
      </c>
      <c r="D66" s="23">
        <v>6.2129205000000004E-21</v>
      </c>
      <c r="E66" s="24">
        <v>1.0818024861878452</v>
      </c>
      <c r="F66" s="24">
        <v>5.2023407669878612E+19</v>
      </c>
      <c r="G66" s="24">
        <v>1.8761565450026254E+19</v>
      </c>
      <c r="H66" s="24">
        <v>1.0818024861878452</v>
      </c>
      <c r="I66" s="24">
        <v>0</v>
      </c>
      <c r="J66" s="24">
        <v>1.0368024861878453</v>
      </c>
      <c r="K66" s="24">
        <v>6.7000000000000004E-2</v>
      </c>
      <c r="L66" s="24">
        <v>999877248485627.75</v>
      </c>
      <c r="M66" s="24">
        <v>0</v>
      </c>
      <c r="N66" s="24">
        <v>1000624550739124.8</v>
      </c>
      <c r="O66" s="25">
        <v>747381103407.56213</v>
      </c>
      <c r="P66" s="25">
        <v>0.66071898591568323</v>
      </c>
      <c r="Q66" s="4"/>
    </row>
    <row r="67" spans="1:17">
      <c r="A67" s="22">
        <v>460</v>
      </c>
      <c r="B67" s="22">
        <v>2.1739130434782608</v>
      </c>
      <c r="C67" s="23">
        <v>3.9639733005867824E-2</v>
      </c>
      <c r="D67" s="23">
        <v>6.3509854000000006E-21</v>
      </c>
      <c r="E67" s="24">
        <v>1.0786799270072991</v>
      </c>
      <c r="F67" s="24">
        <v>5.3767119835991278E+19</v>
      </c>
      <c r="G67" s="24">
        <v>1.9390412567041843E+19</v>
      </c>
      <c r="H67" s="24">
        <v>1.0786799270072991</v>
      </c>
      <c r="I67" s="24">
        <v>0</v>
      </c>
      <c r="J67" s="24">
        <v>1.0336799270072992</v>
      </c>
      <c r="K67" s="24">
        <v>6.7000000000000004E-2</v>
      </c>
      <c r="L67" s="24">
        <v>999884089924221.88</v>
      </c>
      <c r="M67" s="24">
        <v>0</v>
      </c>
      <c r="N67" s="24">
        <v>1001466739554547.6</v>
      </c>
      <c r="O67" s="25">
        <v>1582731946314.3125</v>
      </c>
      <c r="P67" s="25">
        <v>0.64696550789708862</v>
      </c>
      <c r="Q67" s="4"/>
    </row>
    <row r="68" spans="1:17">
      <c r="A68" s="22">
        <v>470</v>
      </c>
      <c r="B68" s="22">
        <v>2.1276595744680851</v>
      </c>
      <c r="C68" s="23">
        <v>4.0501466332082341E-2</v>
      </c>
      <c r="D68" s="23">
        <v>6.4890503000000007E-21</v>
      </c>
      <c r="E68" s="24">
        <v>1.0755283001808318</v>
      </c>
      <c r="F68" s="24">
        <v>5.5529889909062943E+19</v>
      </c>
      <c r="G68" s="24">
        <v>2.0026132670368145E+19</v>
      </c>
      <c r="H68" s="24">
        <v>1.0755283001808318</v>
      </c>
      <c r="I68" s="24">
        <v>0</v>
      </c>
      <c r="J68" s="24">
        <v>1.0305283001808319</v>
      </c>
      <c r="K68" s="24">
        <v>6.7000000000000004E-2</v>
      </c>
      <c r="L68" s="24">
        <v>999890263936525.75</v>
      </c>
      <c r="M68" s="24">
        <v>0</v>
      </c>
      <c r="N68" s="24">
        <v>1003140812919880.8</v>
      </c>
      <c r="O68" s="25">
        <v>3250460118587.5952</v>
      </c>
      <c r="P68" s="25">
        <v>0.63318988233215434</v>
      </c>
      <c r="Q68" s="4"/>
    </row>
    <row r="69" spans="1:17">
      <c r="A69" s="22">
        <v>480</v>
      </c>
      <c r="B69" s="22">
        <v>2.0833333333333335</v>
      </c>
      <c r="C69" s="23">
        <v>4.1363199658296858E-2</v>
      </c>
      <c r="D69" s="23">
        <v>6.6271152000000001E-21</v>
      </c>
      <c r="E69" s="24">
        <v>1.072348387096774</v>
      </c>
      <c r="F69" s="24">
        <v>5.731151403190018E+19</v>
      </c>
      <c r="G69" s="24">
        <v>2.0668652241559368E+19</v>
      </c>
      <c r="H69" s="24">
        <v>1.072348387096774</v>
      </c>
      <c r="I69" s="24">
        <v>0</v>
      </c>
      <c r="J69" s="24">
        <v>1.0273483870967741</v>
      </c>
      <c r="K69" s="24">
        <v>6.7000000000000004E-2</v>
      </c>
      <c r="L69" s="24">
        <v>999895772440051.75</v>
      </c>
      <c r="M69" s="24">
        <v>0</v>
      </c>
      <c r="N69" s="24">
        <v>1006376575612400.1</v>
      </c>
      <c r="O69" s="25">
        <v>6480835569066.9121</v>
      </c>
      <c r="P69" s="25">
        <v>0.61942546671614529</v>
      </c>
      <c r="Q69" s="4"/>
    </row>
    <row r="70" spans="1:17">
      <c r="A70" s="22">
        <v>490</v>
      </c>
      <c r="B70" s="22">
        <v>2.0408163265306123</v>
      </c>
      <c r="C70" s="23">
        <v>4.2224932984511375E-2</v>
      </c>
      <c r="D70" s="23">
        <v>6.7651801000000002E-21</v>
      </c>
      <c r="E70" s="24">
        <v>1.0691409413854351</v>
      </c>
      <c r="F70" s="24">
        <v>5.9111794752687628E+19</v>
      </c>
      <c r="G70" s="24">
        <v>2.1317900072186016E+19</v>
      </c>
      <c r="H70" s="24">
        <v>1.0691409413854351</v>
      </c>
      <c r="I70" s="24">
        <v>0</v>
      </c>
      <c r="J70" s="24">
        <v>1.0241409413854352</v>
      </c>
      <c r="K70" s="24">
        <v>6.7000000000000004E-2</v>
      </c>
      <c r="L70" s="24">
        <v>999900568637952.88</v>
      </c>
      <c r="M70" s="24">
        <v>0</v>
      </c>
      <c r="N70" s="24">
        <v>1012450853977180.5</v>
      </c>
      <c r="O70" s="25">
        <v>12550191260245.172</v>
      </c>
      <c r="P70" s="25">
        <v>0.60573024959466648</v>
      </c>
      <c r="Q70" s="4"/>
    </row>
    <row r="71" spans="1:17">
      <c r="A71" s="22">
        <v>500</v>
      </c>
      <c r="B71" s="22">
        <v>2</v>
      </c>
      <c r="C71" s="23">
        <v>4.3086666310725892E-2</v>
      </c>
      <c r="D71" s="23">
        <v>6.9032450000000003E-21</v>
      </c>
      <c r="E71" s="24">
        <v>1.0659066901408449</v>
      </c>
      <c r="F71" s="24">
        <v>6.0930540696403501E+19</v>
      </c>
      <c r="G71" s="24">
        <v>2.1973807145335161E+19</v>
      </c>
      <c r="H71" s="24">
        <v>1.0659066901408449</v>
      </c>
      <c r="I71" s="24">
        <v>0</v>
      </c>
      <c r="J71" s="24">
        <v>1.020906690140845</v>
      </c>
      <c r="K71" s="24">
        <v>6.7000000000000004E-2</v>
      </c>
      <c r="L71" s="24">
        <v>999904540228410</v>
      </c>
      <c r="M71" s="24">
        <v>0</v>
      </c>
      <c r="N71" s="24">
        <v>1023497650918397.9</v>
      </c>
      <c r="O71" s="25">
        <v>23593203912721.918</v>
      </c>
      <c r="P71" s="25">
        <v>0.59220050643148991</v>
      </c>
      <c r="Q71" s="4"/>
    </row>
    <row r="72" spans="1:17">
      <c r="A72" s="22">
        <v>510</v>
      </c>
      <c r="B72" s="22">
        <v>1.9607843137254901</v>
      </c>
      <c r="C72" s="23">
        <v>4.3948399636940409E-2</v>
      </c>
      <c r="D72" s="23">
        <v>7.0413099000000012E-21</v>
      </c>
      <c r="E72" s="24">
        <v>1.062646335078534</v>
      </c>
      <c r="F72" s="24">
        <v>6.276756625936067E+19</v>
      </c>
      <c r="G72" s="24">
        <v>2.2636306525450695E+19</v>
      </c>
      <c r="H72" s="24">
        <v>1.062646335078534</v>
      </c>
      <c r="I72" s="24">
        <v>0</v>
      </c>
      <c r="J72" s="24">
        <v>1.0176463350785341</v>
      </c>
      <c r="K72" s="24">
        <v>6.7000000000000004E-2</v>
      </c>
      <c r="L72" s="24">
        <v>999907491767762.38</v>
      </c>
      <c r="M72" s="24">
        <v>0</v>
      </c>
      <c r="N72" s="24">
        <v>1042892497635264.6</v>
      </c>
      <c r="O72" s="25">
        <v>42985041990925.813</v>
      </c>
      <c r="P72" s="25">
        <v>0.57898559822506757</v>
      </c>
      <c r="Q72" s="4"/>
    </row>
    <row r="73" spans="1:17">
      <c r="A73" s="22">
        <v>520</v>
      </c>
      <c r="B73" s="22">
        <v>1.9230769230769231</v>
      </c>
      <c r="C73" s="23">
        <v>4.4810132963154926E-2</v>
      </c>
      <c r="D73" s="23">
        <v>7.1793748000000006E-21</v>
      </c>
      <c r="E73" s="24">
        <v>1.059360553633218</v>
      </c>
      <c r="F73" s="24">
        <v>6.4622691324821914E+19</v>
      </c>
      <c r="G73" s="24">
        <v>2.3305333255773618E+19</v>
      </c>
      <c r="H73" s="24">
        <v>1.059360553633218</v>
      </c>
      <c r="I73" s="24">
        <v>0</v>
      </c>
      <c r="J73" s="24">
        <v>1.0143605536332181</v>
      </c>
      <c r="K73" s="24">
        <v>6.7000000000000004E-2</v>
      </c>
      <c r="L73" s="24">
        <v>999909136890267.5</v>
      </c>
      <c r="M73" s="24">
        <v>0</v>
      </c>
      <c r="N73" s="24">
        <v>1075591729145813</v>
      </c>
      <c r="O73" s="25">
        <v>75682653343766.5</v>
      </c>
      <c r="P73" s="25">
        <v>0.56629449916564467</v>
      </c>
      <c r="Q73" s="4"/>
    </row>
    <row r="74" spans="1:17">
      <c r="A74" s="22">
        <v>530</v>
      </c>
      <c r="B74" s="22">
        <v>1.8867924528301887</v>
      </c>
      <c r="C74" s="23">
        <v>4.5671866289369444E-2</v>
      </c>
      <c r="D74" s="23">
        <v>7.3174396999999999E-21</v>
      </c>
      <c r="E74" s="24">
        <v>1.0560499999999999</v>
      </c>
      <c r="F74" s="24">
        <v>6.6495740997855863E+19</v>
      </c>
      <c r="G74" s="24">
        <v>2.3980824262721311E+19</v>
      </c>
      <c r="H74" s="24">
        <v>1.0560499999999999</v>
      </c>
      <c r="I74" s="24">
        <v>0</v>
      </c>
      <c r="J74" s="24">
        <v>1.01105</v>
      </c>
      <c r="K74" s="24">
        <v>6.7000000000000004E-2</v>
      </c>
      <c r="L74" s="24">
        <v>999909114071466.5</v>
      </c>
      <c r="M74" s="24">
        <v>0</v>
      </c>
      <c r="N74" s="24">
        <v>1128221212364106.5</v>
      </c>
      <c r="O74" s="25">
        <v>128312189528576.3</v>
      </c>
      <c r="P74" s="25">
        <v>0.55437875999193631</v>
      </c>
      <c r="Q74" s="4"/>
    </row>
    <row r="75" spans="1:17">
      <c r="A75" s="22">
        <v>540</v>
      </c>
      <c r="B75" s="22">
        <v>1.8518518518518519</v>
      </c>
      <c r="C75" s="23">
        <v>4.6533599615583968E-2</v>
      </c>
      <c r="D75" s="23">
        <v>7.4555046000000008E-21</v>
      </c>
      <c r="E75" s="24">
        <v>1.052715306122449</v>
      </c>
      <c r="F75" s="24">
        <v>6.8386545357791486E+19</v>
      </c>
      <c r="G75" s="24">
        <v>2.4662718266613465E+19</v>
      </c>
      <c r="H75" s="24">
        <v>1.052715306122449</v>
      </c>
      <c r="I75" s="24">
        <v>0</v>
      </c>
      <c r="J75" s="24">
        <v>1.0077153061224491</v>
      </c>
      <c r="K75" s="24">
        <v>6.7000000000000004E-2</v>
      </c>
      <c r="L75" s="24">
        <v>999907032991476.75</v>
      </c>
      <c r="M75" s="24">
        <v>0</v>
      </c>
      <c r="N75" s="24">
        <v>1208727457439676</v>
      </c>
      <c r="O75" s="25">
        <v>208820332990459.41</v>
      </c>
      <c r="P75" s="25">
        <v>0.54348122169482238</v>
      </c>
      <c r="Q75" s="4"/>
    </row>
    <row r="76" spans="1:17">
      <c r="A76" s="22">
        <v>550</v>
      </c>
      <c r="B76" s="22">
        <v>1.8181818181818181</v>
      </c>
      <c r="C76" s="23">
        <v>4.7395332941798485E-2</v>
      </c>
      <c r="D76" s="23">
        <v>7.5935695000000002E-21</v>
      </c>
      <c r="E76" s="24">
        <v>1.0493570826306913</v>
      </c>
      <c r="F76" s="24">
        <v>7.0294939226797449E+19</v>
      </c>
      <c r="G76" s="24">
        <v>2.5350955698213216E+19</v>
      </c>
      <c r="H76" s="24">
        <v>1.0493570826306913</v>
      </c>
      <c r="I76" s="24">
        <v>0</v>
      </c>
      <c r="J76" s="24">
        <v>1.0043570826306913</v>
      </c>
      <c r="K76" s="24">
        <v>6.7000000000000004E-2</v>
      </c>
      <c r="L76" s="24">
        <v>999902532758785.25</v>
      </c>
      <c r="M76" s="24">
        <v>0</v>
      </c>
      <c r="N76" s="24">
        <v>1325713202762164.5</v>
      </c>
      <c r="O76" s="25">
        <v>325810666974380.69</v>
      </c>
      <c r="P76" s="25">
        <v>0.53376673965484789</v>
      </c>
      <c r="Q76" s="4"/>
    </row>
    <row r="77" spans="1:17">
      <c r="A77" s="22">
        <v>560</v>
      </c>
      <c r="B77" s="22">
        <v>1.7857142857142858</v>
      </c>
      <c r="C77" s="23">
        <v>4.8257066268013002E-2</v>
      </c>
      <c r="D77" s="23">
        <v>7.7316344000000011E-21</v>
      </c>
      <c r="E77" s="24">
        <v>1.0459759197324414</v>
      </c>
      <c r="F77" s="24">
        <v>7.2220761953260003E+19</v>
      </c>
      <c r="G77" s="24">
        <v>2.6045478620605235E+19</v>
      </c>
      <c r="H77" s="24">
        <v>1.0459759197324414</v>
      </c>
      <c r="I77" s="24">
        <v>0</v>
      </c>
      <c r="J77" s="24">
        <v>1.0009759197324415</v>
      </c>
      <c r="K77" s="24">
        <v>6.7000000000000004E-2</v>
      </c>
      <c r="L77" s="24">
        <v>999895314820550.25</v>
      </c>
      <c r="M77" s="24">
        <v>0</v>
      </c>
      <c r="N77" s="24">
        <v>1487923363706253</v>
      </c>
      <c r="O77" s="25">
        <v>488028153489692.5</v>
      </c>
      <c r="P77" s="25">
        <v>0.52527728080558633</v>
      </c>
      <c r="Q77" s="4"/>
    </row>
    <row r="78" spans="1:17">
      <c r="A78" s="22">
        <v>570</v>
      </c>
      <c r="B78" s="22">
        <v>1.7543859649122806</v>
      </c>
      <c r="C78" s="23">
        <v>4.9118799594227519E-2</v>
      </c>
      <c r="D78" s="23">
        <v>7.8696993000000005E-21</v>
      </c>
      <c r="E78" s="24">
        <v>1.0425723880597013</v>
      </c>
      <c r="F78" s="24">
        <v>7.4163857208764957E+19</v>
      </c>
      <c r="G78" s="24">
        <v>2.6746230655979864E+19</v>
      </c>
      <c r="H78" s="24">
        <v>1.0425723880597013</v>
      </c>
      <c r="I78" s="24">
        <v>0</v>
      </c>
      <c r="J78" s="24">
        <v>0.99757238805970128</v>
      </c>
      <c r="K78" s="24">
        <v>6.7000000000000004E-2</v>
      </c>
      <c r="L78" s="24">
        <v>999885132601499.13</v>
      </c>
      <c r="M78" s="24">
        <v>0</v>
      </c>
      <c r="N78" s="24">
        <v>1704243957012397</v>
      </c>
      <c r="O78" s="25">
        <v>704358966828982.13</v>
      </c>
      <c r="P78" s="25">
        <v>0.5179388795643125</v>
      </c>
      <c r="Q78" s="4"/>
    </row>
    <row r="79" spans="1:17">
      <c r="A79" s="22">
        <v>580</v>
      </c>
      <c r="B79" s="22">
        <v>1.7241379310344827</v>
      </c>
      <c r="C79" s="23">
        <v>4.9980532920442036E-2</v>
      </c>
      <c r="D79" s="23">
        <v>8.0077641999999998E-21</v>
      </c>
      <c r="E79" s="24">
        <v>1.0391470394736841</v>
      </c>
      <c r="F79" s="24">
        <v>7.6124072797604135E+19</v>
      </c>
      <c r="G79" s="24">
        <v>2.7453156916934152E+19</v>
      </c>
      <c r="H79" s="24">
        <v>1.0391470394736841</v>
      </c>
      <c r="I79" s="24">
        <v>0</v>
      </c>
      <c r="J79" s="24">
        <v>0.9941470394736841</v>
      </c>
      <c r="K79" s="24">
        <v>6.7000000000000004E-2</v>
      </c>
      <c r="L79" s="24">
        <v>999871754925494.13</v>
      </c>
      <c r="M79" s="24">
        <v>0</v>
      </c>
      <c r="N79" s="24">
        <v>1984134648409776.3</v>
      </c>
      <c r="O79" s="25">
        <v>984262935535987.25</v>
      </c>
      <c r="P79" s="25">
        <v>0.51160566570916544</v>
      </c>
      <c r="Q79" s="4"/>
    </row>
    <row r="80" spans="1:17">
      <c r="A80" s="22">
        <v>590</v>
      </c>
      <c r="B80" s="22">
        <v>1.6949152542372881</v>
      </c>
      <c r="C80" s="23">
        <v>5.0842266246656553E-2</v>
      </c>
      <c r="D80" s="23">
        <v>8.1458291000000007E-21</v>
      </c>
      <c r="E80" s="24">
        <v>1.0357004078303425</v>
      </c>
      <c r="F80" s="24">
        <v>7.8101260477830382E+19</v>
      </c>
      <c r="G80" s="24">
        <v>2.8166203941937631E+19</v>
      </c>
      <c r="H80" s="24">
        <v>1.0357004078303425</v>
      </c>
      <c r="I80" s="24">
        <v>0</v>
      </c>
      <c r="J80" s="24">
        <v>0.99070040783034241</v>
      </c>
      <c r="K80" s="24">
        <v>6.7000000000000004E-2</v>
      </c>
      <c r="L80" s="24">
        <v>999854930642639.25</v>
      </c>
      <c r="M80" s="24">
        <v>0</v>
      </c>
      <c r="N80" s="24">
        <v>2338174287485922</v>
      </c>
      <c r="O80" s="25">
        <v>1338319432642389.3</v>
      </c>
      <c r="P80" s="25">
        <v>0.50610747976275772</v>
      </c>
      <c r="Q80" s="4"/>
    </row>
    <row r="81" spans="1:17">
      <c r="A81" s="22">
        <v>600</v>
      </c>
      <c r="B81" s="22">
        <v>1.6666666666666667</v>
      </c>
      <c r="C81" s="23">
        <v>5.1703999572871071E-2</v>
      </c>
      <c r="D81" s="23">
        <v>8.2838940000000001E-21</v>
      </c>
      <c r="E81" s="24">
        <v>1.0322330097087378</v>
      </c>
      <c r="F81" s="24">
        <v>8.0095275792976151E+19</v>
      </c>
      <c r="G81" s="24">
        <v>2.8885319634643841E+19</v>
      </c>
      <c r="H81" s="24">
        <v>1.0322330097087378</v>
      </c>
      <c r="I81" s="24">
        <v>0</v>
      </c>
      <c r="J81" s="24">
        <v>0.98723300970873773</v>
      </c>
      <c r="K81" s="24">
        <v>6.7000000000000004E-2</v>
      </c>
      <c r="L81" s="24">
        <v>999834367198538.25</v>
      </c>
      <c r="M81" s="24">
        <v>0</v>
      </c>
      <c r="N81" s="24">
        <v>2778509131252487</v>
      </c>
      <c r="O81" s="25">
        <v>1778674898805663.5</v>
      </c>
      <c r="P81" s="25">
        <v>0.50128165723918716</v>
      </c>
      <c r="Q81" s="4"/>
    </row>
    <row r="82" spans="1:17">
      <c r="A82" s="22">
        <v>610</v>
      </c>
      <c r="B82" s="22">
        <v>1.639344262295082</v>
      </c>
      <c r="C82" s="23">
        <v>5.2565732899085588E-2</v>
      </c>
      <c r="D82" s="23">
        <v>8.421958900000001E-21</v>
      </c>
      <c r="E82" s="24">
        <v>1.0287453451043338</v>
      </c>
      <c r="F82" s="24">
        <v>8.2105977913632063E+19</v>
      </c>
      <c r="G82" s="24">
        <v>2.9610453206757655E+19</v>
      </c>
      <c r="H82" s="24">
        <v>1.0287453451043338</v>
      </c>
      <c r="I82" s="24">
        <v>0</v>
      </c>
      <c r="J82" s="24">
        <v>0.98374534510433376</v>
      </c>
      <c r="K82" s="24">
        <v>6.7000000000000004E-2</v>
      </c>
      <c r="L82" s="24">
        <v>999809722079281.88</v>
      </c>
      <c r="M82" s="24">
        <v>0</v>
      </c>
      <c r="N82" s="24">
        <v>3319165506712295</v>
      </c>
      <c r="O82" s="25">
        <v>2319355935450587</v>
      </c>
      <c r="P82" s="25">
        <v>0.49698762049166623</v>
      </c>
      <c r="Q82" s="4"/>
    </row>
    <row r="83" spans="1:17">
      <c r="A83" s="22">
        <v>620</v>
      </c>
      <c r="B83" s="22">
        <v>1.6129032258064515</v>
      </c>
      <c r="C83" s="23">
        <v>5.3427466225300105E-2</v>
      </c>
      <c r="D83" s="23">
        <v>8.5600238000000003E-21</v>
      </c>
      <c r="E83" s="24">
        <v>1.0252378980891719</v>
      </c>
      <c r="F83" s="24">
        <v>8.4133229488155148E+19</v>
      </c>
      <c r="G83" s="24">
        <v>3.0341555124195209E+19</v>
      </c>
      <c r="H83" s="24">
        <v>1.0252378980891719</v>
      </c>
      <c r="I83" s="24">
        <v>0</v>
      </c>
      <c r="J83" s="24">
        <v>0.98023789808917183</v>
      </c>
      <c r="K83" s="24">
        <v>6.7000000000000004E-2</v>
      </c>
      <c r="L83" s="24">
        <v>999780601640734.38</v>
      </c>
      <c r="M83" s="24">
        <v>0</v>
      </c>
      <c r="N83" s="24">
        <v>3976270135777516.5</v>
      </c>
      <c r="O83" s="25">
        <v>2976489561516184</v>
      </c>
      <c r="P83" s="25">
        <v>0.4931103436611271</v>
      </c>
      <c r="Q83" s="4"/>
    </row>
    <row r="84" spans="1:17">
      <c r="A84" s="22">
        <v>630</v>
      </c>
      <c r="B84" s="22">
        <v>1.5873015873015872</v>
      </c>
      <c r="C84" s="23">
        <v>5.4289199551514622E-2</v>
      </c>
      <c r="D84" s="23">
        <v>8.6980887000000012E-21</v>
      </c>
      <c r="E84" s="24">
        <v>1.0217111374407581</v>
      </c>
      <c r="F84" s="24">
        <v>8.6176896501841134E+19</v>
      </c>
      <c r="G84" s="24">
        <v>3.1078577056296165E+19</v>
      </c>
      <c r="H84" s="24">
        <v>1.0217111374407581</v>
      </c>
      <c r="I84" s="24">
        <v>0</v>
      </c>
      <c r="J84" s="24">
        <v>0.9767111374407581</v>
      </c>
      <c r="K84" s="24">
        <v>6.7000000000000004E-2</v>
      </c>
      <c r="L84" s="24">
        <v>999746563086409.75</v>
      </c>
      <c r="M84" s="24">
        <v>0</v>
      </c>
      <c r="N84" s="24">
        <v>4768223998261638</v>
      </c>
      <c r="O84" s="25">
        <v>3768477774428383</v>
      </c>
      <c r="P84" s="25">
        <v>0.48955844188192632</v>
      </c>
      <c r="Q84" s="4"/>
    </row>
    <row r="85" spans="1:17">
      <c r="A85" s="22">
        <v>640</v>
      </c>
      <c r="B85" s="22">
        <v>1.5625</v>
      </c>
      <c r="C85" s="23">
        <v>5.5150932877729146E-2</v>
      </c>
      <c r="D85" s="23">
        <v>8.8361536000000006E-21</v>
      </c>
      <c r="E85" s="24">
        <v>1.0181655172413793</v>
      </c>
      <c r="F85" s="24">
        <v>8.823684814395356E+19</v>
      </c>
      <c r="G85" s="24">
        <v>3.1821471827869495E+19</v>
      </c>
      <c r="H85" s="24">
        <v>1.0181655172413793</v>
      </c>
      <c r="I85" s="24">
        <v>0</v>
      </c>
      <c r="J85" s="24">
        <v>0.97316551724137923</v>
      </c>
      <c r="K85" s="24">
        <v>6.7000000000000004E-2</v>
      </c>
      <c r="L85" s="24">
        <v>999707117192069.5</v>
      </c>
      <c r="M85" s="24">
        <v>0</v>
      </c>
      <c r="N85" s="24">
        <v>5715861313948373</v>
      </c>
      <c r="O85" s="25">
        <v>4716154237165835</v>
      </c>
      <c r="P85" s="25">
        <v>0.48626041828481287</v>
      </c>
      <c r="Q85" s="4"/>
    </row>
    <row r="86" spans="1:17">
      <c r="A86" s="22">
        <v>650</v>
      </c>
      <c r="B86" s="22">
        <v>1.5384615384615385</v>
      </c>
      <c r="C86" s="23">
        <v>5.6012666203943663E-2</v>
      </c>
      <c r="D86" s="23">
        <v>8.9742185E-21</v>
      </c>
      <c r="E86" s="24">
        <v>1.0146014774494556</v>
      </c>
      <c r="F86" s="24">
        <v>9.0312956682054844E+19</v>
      </c>
      <c r="G86" s="24">
        <v>3.2570193373872689E+19</v>
      </c>
      <c r="H86" s="24">
        <v>1.0146014774494556</v>
      </c>
      <c r="I86" s="24">
        <v>0</v>
      </c>
      <c r="J86" s="24">
        <v>0.96960147744945557</v>
      </c>
      <c r="K86" s="24">
        <v>6.7000000000000004E-2</v>
      </c>
      <c r="L86" s="24">
        <v>999661731096702.75</v>
      </c>
      <c r="M86" s="24">
        <v>0</v>
      </c>
      <c r="N86" s="24">
        <v>6842603148707544</v>
      </c>
      <c r="O86" s="25">
        <v>5842941218149029</v>
      </c>
      <c r="P86" s="25">
        <v>0.48316069544238671</v>
      </c>
      <c r="Q86" s="4"/>
    </row>
    <row r="87" spans="1:17">
      <c r="A87" s="22">
        <v>660</v>
      </c>
      <c r="B87" s="22">
        <v>1.5151515151515151</v>
      </c>
      <c r="C87" s="23">
        <v>5.687439953015818E-2</v>
      </c>
      <c r="D87" s="23">
        <v>9.1122834000000008E-21</v>
      </c>
      <c r="E87" s="24">
        <v>1.0110194444444445</v>
      </c>
      <c r="F87" s="24">
        <v>9.240509734313214E+19</v>
      </c>
      <c r="G87" s="24">
        <v>3.3324696696541221E+19</v>
      </c>
      <c r="H87" s="24">
        <v>1.0110194444444445</v>
      </c>
      <c r="I87" s="24">
        <v>0</v>
      </c>
      <c r="J87" s="24">
        <v>0.96601944444444443</v>
      </c>
      <c r="K87" s="24">
        <v>6.7000000000000004E-2</v>
      </c>
      <c r="L87" s="24">
        <v>999609830541361.25</v>
      </c>
      <c r="M87" s="24">
        <v>0</v>
      </c>
      <c r="N87" s="24">
        <v>8174617597791687</v>
      </c>
      <c r="O87" s="25">
        <v>7175007402444276</v>
      </c>
      <c r="P87" s="25">
        <v>0.48021616294753433</v>
      </c>
      <c r="Q87" s="4"/>
    </row>
    <row r="88" spans="1:17">
      <c r="A88" s="22">
        <v>670</v>
      </c>
      <c r="B88" s="22">
        <v>1.4925373134328359</v>
      </c>
      <c r="C88" s="23">
        <v>5.7736132856372697E-2</v>
      </c>
      <c r="D88" s="23">
        <v>9.2503483000000002E-21</v>
      </c>
      <c r="E88" s="24">
        <v>1.0074198315467073</v>
      </c>
      <c r="F88" s="24">
        <v>9.4513148201052176E+19</v>
      </c>
      <c r="G88" s="24">
        <v>3.4084937824800682E+19</v>
      </c>
      <c r="H88" s="24">
        <v>1.0074198315467073</v>
      </c>
      <c r="I88" s="24">
        <v>0</v>
      </c>
      <c r="J88" s="24">
        <v>0.96241983154670729</v>
      </c>
      <c r="K88" s="24">
        <v>6.7000000000000004E-2</v>
      </c>
      <c r="L88" s="24">
        <v>999550801820825.13</v>
      </c>
      <c r="M88" s="24">
        <v>0</v>
      </c>
      <c r="N88" s="24">
        <v>9740982980802972</v>
      </c>
      <c r="O88" s="25">
        <v>8741431574215037</v>
      </c>
      <c r="P88" s="25">
        <v>0.47739334427849167</v>
      </c>
      <c r="Q88" s="4"/>
    </row>
    <row r="89" spans="1:17">
      <c r="A89" s="22">
        <v>680</v>
      </c>
      <c r="B89" s="22">
        <v>1.4705882352941178</v>
      </c>
      <c r="C89" s="23">
        <v>5.8597866182587215E-2</v>
      </c>
      <c r="D89" s="23">
        <v>9.3884132000000011E-21</v>
      </c>
      <c r="E89" s="24">
        <v>1.0038030395136777</v>
      </c>
      <c r="F89" s="24">
        <v>9.6636990069918826E+19</v>
      </c>
      <c r="G89" s="24">
        <v>3.4850873775807578E+19</v>
      </c>
      <c r="H89" s="24">
        <v>1.0038030395136777</v>
      </c>
      <c r="I89" s="24">
        <v>0</v>
      </c>
      <c r="J89" s="24">
        <v>0.95880303951367762</v>
      </c>
      <c r="K89" s="24">
        <v>6.7000000000000004E-2</v>
      </c>
      <c r="L89" s="24">
        <v>999483993462361</v>
      </c>
      <c r="M89" s="24">
        <v>0</v>
      </c>
      <c r="N89" s="24">
        <v>1.1573854724131416E+16</v>
      </c>
      <c r="O89" s="25">
        <v>1.0574370857769844E+16</v>
      </c>
      <c r="P89" s="25">
        <v>0.47466617037552461</v>
      </c>
      <c r="Q89" s="4"/>
    </row>
    <row r="90" spans="1:17">
      <c r="A90" s="22">
        <v>690</v>
      </c>
      <c r="B90" s="22">
        <v>1.4492753623188406</v>
      </c>
      <c r="C90" s="23">
        <v>5.9459599508801732E-2</v>
      </c>
      <c r="D90" s="23">
        <v>9.5264781000000005E-21</v>
      </c>
      <c r="E90" s="24">
        <v>1.0001694570135746</v>
      </c>
      <c r="F90" s="24">
        <v>9.8776506402940944E+19</v>
      </c>
      <c r="G90" s="24">
        <v>3.5622462518477275E+19</v>
      </c>
      <c r="H90" s="24">
        <v>1.0001694570135746</v>
      </c>
      <c r="I90" s="24">
        <v>0</v>
      </c>
      <c r="J90" s="24">
        <v>0.95516945701357459</v>
      </c>
      <c r="K90" s="24">
        <v>6.7000000000000004E-2</v>
      </c>
      <c r="L90" s="24">
        <v>999408717559405</v>
      </c>
      <c r="M90" s="24">
        <v>0</v>
      </c>
      <c r="N90" s="24">
        <v>1.3708638638785676E+16</v>
      </c>
      <c r="O90" s="25">
        <v>1.2709228771806028E+16</v>
      </c>
      <c r="P90" s="25">
        <v>0.47201427994493927</v>
      </c>
      <c r="Q90" s="4"/>
    </row>
    <row r="91" spans="1:17">
      <c r="A91" s="22">
        <v>700</v>
      </c>
      <c r="B91" s="22">
        <v>1.4285714285714286</v>
      </c>
      <c r="C91" s="23">
        <v>6.0321332835016249E-2</v>
      </c>
      <c r="D91" s="23">
        <v>9.6645430000000014E-21</v>
      </c>
      <c r="E91" s="24">
        <v>0.99651946107784428</v>
      </c>
      <c r="F91" s="24">
        <v>1.0093158319644995E+20</v>
      </c>
      <c r="G91" s="24">
        <v>3.6399662938869223E+19</v>
      </c>
      <c r="H91" s="24">
        <v>0.99651946107784428</v>
      </c>
      <c r="I91" s="24">
        <v>0</v>
      </c>
      <c r="J91" s="24">
        <v>0.95151946107784424</v>
      </c>
      <c r="K91" s="24">
        <v>6.7000000000000004E-2</v>
      </c>
      <c r="L91" s="24">
        <v>999324251394434.38</v>
      </c>
      <c r="M91" s="24">
        <v>0</v>
      </c>
      <c r="N91" s="24">
        <v>1.6184156921857708E+16</v>
      </c>
      <c r="O91" s="25">
        <v>1.5184833084016694E+16</v>
      </c>
      <c r="P91" s="25">
        <v>0.46942167904877657</v>
      </c>
      <c r="Q91" s="4"/>
    </row>
    <row r="92" spans="1:17">
      <c r="A92" s="22">
        <v>710</v>
      </c>
      <c r="B92" s="22">
        <v>1.408450704225352</v>
      </c>
      <c r="C92" s="23">
        <v>6.1183066161230766E-2</v>
      </c>
      <c r="D92" s="23">
        <v>9.8026079000000007E-21</v>
      </c>
      <c r="E92" s="24">
        <v>0.99285341753343237</v>
      </c>
      <c r="F92" s="24">
        <v>1.0310210889873428E+20</v>
      </c>
      <c r="G92" s="24">
        <v>3.7182434807309328E+19</v>
      </c>
      <c r="H92" s="24">
        <v>0.99285341753343237</v>
      </c>
      <c r="I92" s="24">
        <v>0</v>
      </c>
      <c r="J92" s="24">
        <v>0.94785341753343233</v>
      </c>
      <c r="K92" s="24">
        <v>6.7000000000000004E-2</v>
      </c>
      <c r="L92" s="24">
        <v>999229838376994.38</v>
      </c>
      <c r="M92" s="24">
        <v>0</v>
      </c>
      <c r="N92" s="24">
        <v>1.9042829183868932E+16</v>
      </c>
      <c r="O92" s="25">
        <v>1.8043600585563396E+16</v>
      </c>
      <c r="P92" s="25">
        <v>0.46687578179257466</v>
      </c>
      <c r="Q92" s="4"/>
    </row>
    <row r="93" spans="1:17">
      <c r="A93" s="22">
        <v>720</v>
      </c>
      <c r="B93" s="22">
        <v>1.3888888888888888</v>
      </c>
      <c r="C93" s="23">
        <v>6.2044799487445283E-2</v>
      </c>
      <c r="D93" s="23">
        <v>9.9406728000000001E-21</v>
      </c>
      <c r="E93" s="24">
        <v>0.98917168141592915</v>
      </c>
      <c r="F93" s="24">
        <v>1.0528797432338525E+20</v>
      </c>
      <c r="G93" s="24">
        <v>3.7970738747139162E+19</v>
      </c>
      <c r="H93" s="24">
        <v>0.98917168141592915</v>
      </c>
      <c r="I93" s="24">
        <v>0</v>
      </c>
      <c r="J93" s="24">
        <v>0.94417168141592911</v>
      </c>
      <c r="K93" s="24">
        <v>6.7000000000000004E-2</v>
      </c>
      <c r="L93" s="24">
        <v>999124689568976.75</v>
      </c>
      <c r="M93" s="24">
        <v>0</v>
      </c>
      <c r="N93" s="24">
        <v>2.2330839538045052E+16</v>
      </c>
      <c r="O93" s="25">
        <v>2.1331713202888132E+16</v>
      </c>
      <c r="P93" s="25">
        <v>0.46436662439723708</v>
      </c>
      <c r="Q93" s="4"/>
    </row>
    <row r="94" spans="1:17">
      <c r="A94" s="22">
        <v>730</v>
      </c>
      <c r="B94" s="22">
        <v>1.3698630136986301</v>
      </c>
      <c r="C94" s="23">
        <v>6.2906532813659807E-2</v>
      </c>
      <c r="D94" s="23">
        <v>1.0078737700000001E-20</v>
      </c>
      <c r="E94" s="24">
        <v>0.98547459736456799</v>
      </c>
      <c r="F94" s="24">
        <v>1.0748907256687029E+20</v>
      </c>
      <c r="G94" s="24">
        <v>3.8764536204989915E+19</v>
      </c>
      <c r="H94" s="24">
        <v>0.98547459736456799</v>
      </c>
      <c r="I94" s="24">
        <v>0</v>
      </c>
      <c r="J94" s="24">
        <v>0.94047459736456795</v>
      </c>
      <c r="K94" s="24">
        <v>6.7000000000000004E-2</v>
      </c>
      <c r="L94" s="24">
        <v>999007985263507.75</v>
      </c>
      <c r="M94" s="24">
        <v>0</v>
      </c>
      <c r="N94" s="24">
        <v>2.6098300426335996E+16</v>
      </c>
      <c r="O94" s="25">
        <v>2.50992940477415E+16</v>
      </c>
      <c r="P94" s="25">
        <v>0.46188627097919271</v>
      </c>
      <c r="Q94" s="4"/>
    </row>
    <row r="95" spans="1:17">
      <c r="A95" s="22">
        <v>740</v>
      </c>
      <c r="B95" s="22">
        <v>1.3513513513513513</v>
      </c>
      <c r="C95" s="23">
        <v>6.3768266139874324E-2</v>
      </c>
      <c r="D95" s="23">
        <v>1.02168026E-20</v>
      </c>
      <c r="E95" s="24">
        <v>0.98176249999999998</v>
      </c>
      <c r="F95" s="24">
        <v>1.0970529893007263E+20</v>
      </c>
      <c r="G95" s="24">
        <v>3.9563789422486626E+19</v>
      </c>
      <c r="H95" s="24">
        <v>0.98176249999999998</v>
      </c>
      <c r="I95" s="24">
        <v>0</v>
      </c>
      <c r="J95" s="24">
        <v>0.93676249999999994</v>
      </c>
      <c r="K95" s="24">
        <v>6.7000000000000004E-2</v>
      </c>
      <c r="L95" s="24">
        <v>998878875736527.75</v>
      </c>
      <c r="M95" s="24">
        <v>0</v>
      </c>
      <c r="N95" s="24">
        <v>3.0399436590668236E+16</v>
      </c>
      <c r="O95" s="25">
        <v>2.940055890106318E+16</v>
      </c>
      <c r="P95" s="25">
        <v>0.45942841398394663</v>
      </c>
      <c r="Q95" s="4"/>
    </row>
    <row r="96" spans="1:17">
      <c r="A96" s="22">
        <v>750</v>
      </c>
      <c r="B96" s="22">
        <v>1.3333333333333333</v>
      </c>
      <c r="C96" s="23">
        <v>6.4629999466088842E-2</v>
      </c>
      <c r="D96" s="23">
        <v>1.0354867500000001E-20</v>
      </c>
      <c r="E96" s="24">
        <v>0.97803571428571423</v>
      </c>
      <c r="F96" s="24">
        <v>1.1193655084355504E+20</v>
      </c>
      <c r="G96" s="24">
        <v>4.0368461409295647E+19</v>
      </c>
      <c r="H96" s="24">
        <v>0.97803571428571423</v>
      </c>
      <c r="I96" s="24">
        <v>0</v>
      </c>
      <c r="J96" s="24">
        <v>0.93303571428571419</v>
      </c>
      <c r="K96" s="24">
        <v>6.7000000000000004E-2</v>
      </c>
      <c r="L96" s="24">
        <v>998736483420580.63</v>
      </c>
      <c r="M96" s="24">
        <v>0</v>
      </c>
      <c r="N96" s="24">
        <v>3.529273084484394E+16</v>
      </c>
      <c r="O96" s="25">
        <v>3.4293997403872864E+16</v>
      </c>
      <c r="P96" s="25">
        <v>0.45698798244619465</v>
      </c>
      <c r="Q96" s="4"/>
    </row>
    <row r="97" spans="1:17">
      <c r="A97" s="22">
        <v>760</v>
      </c>
      <c r="B97" s="22">
        <v>1.3157894736842106</v>
      </c>
      <c r="C97" s="23">
        <v>6.5491732792303359E-2</v>
      </c>
      <c r="D97" s="23">
        <v>1.0492932400000001E-20</v>
      </c>
      <c r="E97" s="24">
        <v>0.97429455587392544</v>
      </c>
      <c r="F97" s="24">
        <v>1.1418272779632376E+20</v>
      </c>
      <c r="G97" s="24">
        <v>4.1178515917434118E+19</v>
      </c>
      <c r="H97" s="24">
        <v>0.97429455587392544</v>
      </c>
      <c r="I97" s="24">
        <v>0</v>
      </c>
      <c r="J97" s="24">
        <v>0.9292945558739254</v>
      </c>
      <c r="K97" s="24">
        <v>6.7000000000000004E-2</v>
      </c>
      <c r="L97" s="24">
        <v>998579903926483.63</v>
      </c>
      <c r="M97" s="24">
        <v>0</v>
      </c>
      <c r="N97" s="24">
        <v>4.0841097515770776E+16</v>
      </c>
      <c r="O97" s="25">
        <v>3.9842519502032488E+16</v>
      </c>
      <c r="P97" s="25">
        <v>0.45456091065444365</v>
      </c>
      <c r="Q97" s="4"/>
    </row>
    <row r="98" spans="1:17">
      <c r="A98" s="22">
        <v>770</v>
      </c>
      <c r="B98" s="22">
        <v>1.2987012987012987</v>
      </c>
      <c r="C98" s="23">
        <v>6.6353466118517876E-2</v>
      </c>
      <c r="D98" s="23">
        <v>1.06309973E-20</v>
      </c>
      <c r="E98" s="24">
        <v>0.97053933143669979</v>
      </c>
      <c r="F98" s="24">
        <v>1.1644373126788432E+20</v>
      </c>
      <c r="G98" s="24">
        <v>4.1993917416766898E+19</v>
      </c>
      <c r="H98" s="24">
        <v>0.97053933143669979</v>
      </c>
      <c r="I98" s="24">
        <v>0</v>
      </c>
      <c r="J98" s="24">
        <v>0.92553933143669975</v>
      </c>
      <c r="K98" s="24">
        <v>6.7000000000000004E-2</v>
      </c>
      <c r="L98" s="24">
        <v>998408208043189.75</v>
      </c>
      <c r="M98" s="24">
        <v>0</v>
      </c>
      <c r="N98" s="24">
        <v>4.7112026920750488E+16</v>
      </c>
      <c r="O98" s="25">
        <v>4.6113620315788896E+16</v>
      </c>
      <c r="P98" s="25">
        <v>0.45214391138442311</v>
      </c>
      <c r="Q98" s="4"/>
    </row>
    <row r="99" spans="1:17">
      <c r="A99" s="22">
        <v>780</v>
      </c>
      <c r="B99" s="22">
        <v>1.2820512820512822</v>
      </c>
      <c r="C99" s="23">
        <v>6.7215199444732393E-2</v>
      </c>
      <c r="D99" s="23">
        <v>1.0769062200000001E-20</v>
      </c>
      <c r="E99" s="24">
        <v>0.96677033898305076</v>
      </c>
      <c r="F99" s="24">
        <v>1.1871946466339607E+20</v>
      </c>
      <c r="G99" s="24">
        <v>4.2814631071620882E+19</v>
      </c>
      <c r="H99" s="24">
        <v>0.96677033898305076</v>
      </c>
      <c r="I99" s="24">
        <v>0</v>
      </c>
      <c r="J99" s="24">
        <v>0.92177033898305072</v>
      </c>
      <c r="K99" s="24">
        <v>6.7000000000000004E-2</v>
      </c>
      <c r="L99" s="24">
        <v>998220443078040</v>
      </c>
      <c r="M99" s="24">
        <v>0</v>
      </c>
      <c r="N99" s="24">
        <v>5.4177744975156664E+16</v>
      </c>
      <c r="O99" s="25">
        <v>5.3179519666289528E+16</v>
      </c>
      <c r="P99" s="25">
        <v>0.4497343330115679</v>
      </c>
      <c r="Q99" s="4"/>
    </row>
    <row r="100" spans="1:17">
      <c r="A100" s="22">
        <v>790</v>
      </c>
      <c r="B100" s="22">
        <v>1.2658227848101267</v>
      </c>
      <c r="C100" s="23">
        <v>6.807693277094691E-2</v>
      </c>
      <c r="D100" s="23">
        <v>1.09071271E-20</v>
      </c>
      <c r="E100" s="24">
        <v>0.96298786816269277</v>
      </c>
      <c r="F100" s="24">
        <v>1.2100983325174666E+20</v>
      </c>
      <c r="G100" s="24">
        <v>4.3640622718452269E+19</v>
      </c>
      <c r="H100" s="24">
        <v>0.96298786816269277</v>
      </c>
      <c r="I100" s="24">
        <v>0</v>
      </c>
      <c r="J100" s="24">
        <v>0.91798786816269273</v>
      </c>
      <c r="K100" s="24">
        <v>6.7000000000000004E-2</v>
      </c>
      <c r="L100" s="24">
        <v>998015635153973.38</v>
      </c>
      <c r="M100" s="24">
        <v>0</v>
      </c>
      <c r="N100" s="24">
        <v>6.2115341013332568E+16</v>
      </c>
      <c r="O100" s="25">
        <v>6.1117320972675656E+16</v>
      </c>
      <c r="P100" s="25">
        <v>0.44733001230770497</v>
      </c>
      <c r="Q100" s="4"/>
    </row>
    <row r="101" spans="1:17">
      <c r="A101" s="22">
        <v>800</v>
      </c>
      <c r="B101" s="22">
        <v>1.25</v>
      </c>
      <c r="C101" s="23">
        <v>6.8938666097161427E-2</v>
      </c>
      <c r="D101" s="23">
        <v>1.1045192000000001E-20</v>
      </c>
      <c r="E101" s="24">
        <v>0.95919220055710297</v>
      </c>
      <c r="F101" s="24">
        <v>1.2331474410637894E+20</v>
      </c>
      <c r="G101" s="24">
        <v>4.4471858844506685E+19</v>
      </c>
      <c r="H101" s="24">
        <v>0.95919220055710297</v>
      </c>
      <c r="I101" s="24">
        <v>0</v>
      </c>
      <c r="J101" s="24">
        <v>0.91419220055710293</v>
      </c>
      <c r="K101" s="24">
        <v>6.7000000000000004E-2</v>
      </c>
      <c r="L101" s="24">
        <v>997792790398304.5</v>
      </c>
      <c r="M101" s="24">
        <v>0</v>
      </c>
      <c r="N101" s="24">
        <v>7.1006924496963304E+16</v>
      </c>
      <c r="O101" s="25">
        <v>7.0009129260173448E+16</v>
      </c>
      <c r="P101" s="25">
        <v>0.44492920177799328</v>
      </c>
      <c r="Q101" s="4"/>
    </row>
    <row r="102" spans="1:17"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3"/>
      <c r="P102" s="13"/>
    </row>
    <row r="103" spans="1:17"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3"/>
      <c r="P103" s="13"/>
    </row>
    <row r="104" spans="1:17"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3"/>
      <c r="P104" s="13"/>
    </row>
    <row r="105" spans="1:17"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3"/>
      <c r="P105" s="13"/>
    </row>
    <row r="106" spans="1:17"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3"/>
      <c r="P106" s="13"/>
    </row>
    <row r="107" spans="1:17"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3"/>
      <c r="P107" s="13"/>
    </row>
    <row r="108" spans="1:17"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3"/>
      <c r="P108" s="13"/>
    </row>
    <row r="109" spans="1:17"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3"/>
      <c r="P109" s="13"/>
    </row>
    <row r="110" spans="1:17"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3"/>
      <c r="P110" s="13"/>
    </row>
    <row r="111" spans="1:17"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3"/>
      <c r="P111" s="13"/>
    </row>
    <row r="112" spans="1:17"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3"/>
      <c r="P112" s="13"/>
    </row>
    <row r="113" spans="5:16"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3"/>
      <c r="P113" s="13"/>
    </row>
    <row r="114" spans="5:16"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3"/>
      <c r="P114" s="13"/>
    </row>
    <row r="115" spans="5:16"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3"/>
      <c r="P115" s="13"/>
    </row>
    <row r="116" spans="5:16"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3"/>
      <c r="P116" s="13"/>
    </row>
    <row r="117" spans="5:16"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3"/>
      <c r="P117" s="13"/>
    </row>
    <row r="118" spans="5:16"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3"/>
      <c r="P118" s="13"/>
    </row>
    <row r="119" spans="5:16"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3"/>
      <c r="P119" s="13"/>
    </row>
    <row r="120" spans="5:16"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3"/>
      <c r="P120" s="13"/>
    </row>
    <row r="121" spans="5:16"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3"/>
      <c r="P121" s="13"/>
    </row>
    <row r="122" spans="5:16"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3"/>
      <c r="P122" s="13"/>
    </row>
    <row r="123" spans="5:16"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3"/>
      <c r="P123" s="13"/>
    </row>
    <row r="124" spans="5:16"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3"/>
      <c r="P124" s="13"/>
    </row>
    <row r="125" spans="5:16"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3"/>
      <c r="P125" s="13"/>
    </row>
    <row r="126" spans="5:16"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3"/>
      <c r="P126" s="13"/>
    </row>
    <row r="127" spans="5:16"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3"/>
      <c r="P127" s="13"/>
    </row>
    <row r="128" spans="5:16"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3"/>
      <c r="P128" s="13"/>
    </row>
    <row r="129" spans="5:16"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3"/>
      <c r="P129" s="13"/>
    </row>
    <row r="130" spans="5:16"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3"/>
      <c r="P130" s="13"/>
    </row>
    <row r="131" spans="5:16"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3"/>
      <c r="P131" s="13"/>
    </row>
    <row r="132" spans="5:16"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3"/>
      <c r="P132" s="13"/>
    </row>
    <row r="133" spans="5:16"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3"/>
      <c r="P133" s="13"/>
    </row>
    <row r="134" spans="5:16"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3"/>
      <c r="P134" s="13"/>
    </row>
    <row r="135" spans="5:16"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3"/>
      <c r="P135" s="13"/>
    </row>
    <row r="136" spans="5:16"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3"/>
      <c r="P136" s="13"/>
    </row>
    <row r="137" spans="5:16"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3"/>
      <c r="P137" s="13"/>
    </row>
    <row r="138" spans="5:16"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3"/>
      <c r="P138" s="13"/>
    </row>
    <row r="139" spans="5:16"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3"/>
      <c r="P139" s="13"/>
    </row>
    <row r="140" spans="5:16"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3"/>
      <c r="P140" s="13"/>
    </row>
    <row r="141" spans="5:16"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3"/>
      <c r="P141" s="13"/>
    </row>
    <row r="142" spans="5:16"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3"/>
      <c r="P142" s="13"/>
    </row>
    <row r="143" spans="5:16"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3"/>
      <c r="P143" s="13"/>
    </row>
    <row r="144" spans="5:16"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3"/>
      <c r="P144" s="13"/>
    </row>
    <row r="145" spans="5:16"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3"/>
      <c r="P145" s="13"/>
    </row>
    <row r="146" spans="5:16"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3"/>
      <c r="P146" s="13"/>
    </row>
    <row r="147" spans="5:16"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3"/>
      <c r="P147" s="13"/>
    </row>
    <row r="148" spans="5:16"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3"/>
      <c r="P148" s="13"/>
    </row>
    <row r="149" spans="5:16"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3"/>
      <c r="P149" s="13"/>
    </row>
    <row r="150" spans="5:16"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3"/>
      <c r="P150" s="13"/>
    </row>
    <row r="151" spans="5:16"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3"/>
      <c r="P151" s="13"/>
    </row>
    <row r="152" spans="5:16"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3"/>
      <c r="P152" s="13"/>
    </row>
    <row r="153" spans="5:16"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3"/>
      <c r="P153" s="13"/>
    </row>
    <row r="154" spans="5:16"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3"/>
      <c r="P154" s="13"/>
    </row>
    <row r="155" spans="5:16"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3"/>
      <c r="P155" s="13"/>
    </row>
    <row r="156" spans="5:16"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3"/>
      <c r="P156" s="13"/>
    </row>
    <row r="157" spans="5:16"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3"/>
      <c r="P157" s="13"/>
    </row>
    <row r="158" spans="5:16"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3"/>
      <c r="P158" s="13"/>
    </row>
    <row r="159" spans="5:16"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3"/>
      <c r="P159" s="13"/>
    </row>
    <row r="160" spans="5:16"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3"/>
      <c r="P160" s="13"/>
    </row>
    <row r="161" spans="5:16"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3"/>
      <c r="P161" s="13"/>
    </row>
    <row r="162" spans="5:16"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3"/>
      <c r="P162" s="13"/>
    </row>
    <row r="163" spans="5:16"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3"/>
      <c r="P163" s="13"/>
    </row>
    <row r="164" spans="5:16"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3"/>
      <c r="P164" s="13"/>
    </row>
    <row r="165" spans="5:16"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3"/>
      <c r="P165" s="13"/>
    </row>
    <row r="166" spans="5:16"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3"/>
      <c r="P166" s="13"/>
    </row>
    <row r="167" spans="5:16"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3"/>
      <c r="P167" s="13"/>
    </row>
    <row r="168" spans="5:16"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3"/>
      <c r="P168" s="13"/>
    </row>
    <row r="169" spans="5:16"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3"/>
      <c r="P169" s="13"/>
    </row>
    <row r="170" spans="5:16"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3"/>
      <c r="P170" s="13"/>
    </row>
    <row r="171" spans="5:16"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3"/>
      <c r="P171" s="13"/>
    </row>
    <row r="172" spans="5:16"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3"/>
      <c r="P172" s="13"/>
    </row>
    <row r="173" spans="5:16"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3"/>
      <c r="P173" s="13"/>
    </row>
    <row r="174" spans="5:16"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3"/>
      <c r="P174" s="13"/>
    </row>
    <row r="175" spans="5:16"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3"/>
      <c r="P175" s="13"/>
    </row>
    <row r="176" spans="5:16"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3"/>
      <c r="P176" s="13"/>
    </row>
    <row r="177" spans="5:16"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3"/>
      <c r="P177" s="13"/>
    </row>
    <row r="178" spans="5:16"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3"/>
      <c r="P178" s="13"/>
    </row>
    <row r="179" spans="5:16"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3"/>
      <c r="P179" s="13"/>
    </row>
    <row r="180" spans="5:16"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3"/>
      <c r="P180" s="13"/>
    </row>
    <row r="181" spans="5:16"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3"/>
      <c r="P181" s="13"/>
    </row>
    <row r="182" spans="5:16"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3"/>
      <c r="P182" s="13"/>
    </row>
    <row r="183" spans="5:16"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3"/>
      <c r="P183" s="13"/>
    </row>
    <row r="184" spans="5:16"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3"/>
      <c r="P184" s="13"/>
    </row>
    <row r="185" spans="5:16"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3"/>
      <c r="P185" s="13"/>
    </row>
    <row r="186" spans="5:16"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3"/>
      <c r="P186" s="13"/>
    </row>
    <row r="187" spans="5:16"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3"/>
      <c r="P187" s="13"/>
    </row>
    <row r="188" spans="5:16"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3"/>
      <c r="P188" s="13"/>
    </row>
    <row r="189" spans="5:16"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3"/>
      <c r="P189" s="13"/>
    </row>
    <row r="190" spans="5:16"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3"/>
      <c r="P190" s="13"/>
    </row>
    <row r="191" spans="5:16"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3"/>
      <c r="P191" s="13"/>
    </row>
    <row r="192" spans="5:16"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3"/>
      <c r="P192" s="13"/>
    </row>
    <row r="193" spans="5:16"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3"/>
      <c r="P193" s="13"/>
    </row>
    <row r="194" spans="5:16"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3"/>
      <c r="P194" s="13"/>
    </row>
    <row r="195" spans="5:16"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3"/>
      <c r="P195" s="13"/>
    </row>
    <row r="196" spans="5:16"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3"/>
      <c r="P196" s="13"/>
    </row>
    <row r="197" spans="5:16"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3"/>
      <c r="P197" s="13"/>
    </row>
    <row r="198" spans="5:16"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3"/>
      <c r="P198" s="13"/>
    </row>
    <row r="199" spans="5:16"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3"/>
      <c r="P199" s="13"/>
    </row>
    <row r="200" spans="5:16"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3"/>
      <c r="P200" s="13"/>
    </row>
    <row r="201" spans="5:16"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3"/>
      <c r="P201" s="13"/>
    </row>
    <row r="202" spans="5:16"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3"/>
      <c r="P202" s="13"/>
    </row>
    <row r="203" spans="5:16"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3"/>
      <c r="P203" s="13"/>
    </row>
    <row r="204" spans="5:16"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3"/>
      <c r="P204" s="13"/>
    </row>
    <row r="205" spans="5:16"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3"/>
      <c r="P205" s="13"/>
    </row>
    <row r="206" spans="5:16"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3"/>
      <c r="P206" s="13"/>
    </row>
    <row r="207" spans="5:16"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3"/>
      <c r="P207" s="13"/>
    </row>
    <row r="208" spans="5:16"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3"/>
      <c r="P208" s="13"/>
    </row>
    <row r="209" spans="5:16"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3"/>
      <c r="P209" s="13"/>
    </row>
    <row r="210" spans="5:16"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3"/>
      <c r="P210" s="13"/>
    </row>
    <row r="211" spans="5:16"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3"/>
      <c r="P211" s="13"/>
    </row>
    <row r="212" spans="5:16"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3"/>
      <c r="P212" s="13"/>
    </row>
    <row r="213" spans="5:16"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3"/>
      <c r="P213" s="13"/>
    </row>
    <row r="214" spans="5:16"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3"/>
      <c r="P214" s="13"/>
    </row>
    <row r="215" spans="5:16"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3"/>
      <c r="P215" s="13"/>
    </row>
    <row r="216" spans="5:16"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3"/>
      <c r="P216" s="13"/>
    </row>
    <row r="217" spans="5:16"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3"/>
      <c r="P217" s="13"/>
    </row>
    <row r="218" spans="5:16"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3"/>
      <c r="P218" s="13"/>
    </row>
    <row r="219" spans="5:16"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3"/>
      <c r="P219" s="13"/>
    </row>
    <row r="220" spans="5:16"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3"/>
      <c r="P220" s="13"/>
    </row>
    <row r="221" spans="5:16"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3"/>
      <c r="P221" s="13"/>
    </row>
    <row r="222" spans="5:16"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3"/>
      <c r="P222" s="13"/>
    </row>
    <row r="223" spans="5:16"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3"/>
      <c r="P223" s="13"/>
    </row>
    <row r="224" spans="5:16"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3"/>
      <c r="P224" s="13"/>
    </row>
    <row r="225" spans="5:16"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3"/>
      <c r="P225" s="13"/>
    </row>
    <row r="226" spans="5:16"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3"/>
      <c r="P226" s="13"/>
    </row>
    <row r="227" spans="5:16"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3"/>
      <c r="P227" s="13"/>
    </row>
    <row r="228" spans="5:16"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3"/>
      <c r="P228" s="13"/>
    </row>
    <row r="229" spans="5:16"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3"/>
      <c r="P229" s="13"/>
    </row>
    <row r="230" spans="5:16"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3"/>
      <c r="P230" s="13"/>
    </row>
    <row r="231" spans="5:16"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3"/>
      <c r="P231" s="13"/>
    </row>
    <row r="232" spans="5:16"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3"/>
      <c r="P232" s="13"/>
    </row>
    <row r="233" spans="5:16"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3"/>
      <c r="P233" s="13"/>
    </row>
    <row r="234" spans="5:16"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3"/>
      <c r="P234" s="13"/>
    </row>
    <row r="235" spans="5:16"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3"/>
      <c r="P235" s="13"/>
    </row>
    <row r="236" spans="5:16"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3"/>
      <c r="P236" s="13"/>
    </row>
    <row r="237" spans="5:16"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3"/>
      <c r="P237" s="13"/>
    </row>
    <row r="238" spans="5:16"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3"/>
      <c r="P238" s="13"/>
    </row>
    <row r="239" spans="5:16"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3"/>
      <c r="P239" s="13"/>
    </row>
    <row r="240" spans="5:16"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3"/>
      <c r="P240" s="13"/>
    </row>
    <row r="241" spans="5:16"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3"/>
      <c r="P241" s="13"/>
    </row>
    <row r="242" spans="5:16"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3"/>
      <c r="P242" s="13"/>
    </row>
    <row r="243" spans="5:16"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3"/>
      <c r="P243" s="13"/>
    </row>
    <row r="244" spans="5:16"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3"/>
      <c r="P244" s="13"/>
    </row>
    <row r="245" spans="5:16"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3"/>
      <c r="P245" s="13"/>
    </row>
    <row r="246" spans="5:16"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3"/>
      <c r="P246" s="13"/>
    </row>
    <row r="247" spans="5:16"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3"/>
      <c r="P247" s="13"/>
    </row>
    <row r="248" spans="5:16"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3"/>
      <c r="P248" s="13"/>
    </row>
    <row r="249" spans="5:16"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3"/>
      <c r="P249" s="13"/>
    </row>
    <row r="250" spans="5:16"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3"/>
      <c r="P250" s="13"/>
    </row>
    <row r="251" spans="5:16"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3"/>
      <c r="P251" s="13"/>
    </row>
    <row r="252" spans="5:16"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3"/>
      <c r="P252" s="13"/>
    </row>
    <row r="253" spans="5:16"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3"/>
      <c r="P253" s="13"/>
    </row>
    <row r="254" spans="5:16"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3"/>
      <c r="P254" s="13"/>
    </row>
    <row r="255" spans="5:16"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3"/>
      <c r="P255" s="13"/>
    </row>
    <row r="256" spans="5:16"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3"/>
      <c r="P256" s="13"/>
    </row>
    <row r="257" spans="5:16"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3"/>
      <c r="P257" s="13"/>
    </row>
    <row r="258" spans="5:16"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3"/>
      <c r="P258" s="13"/>
    </row>
    <row r="259" spans="5:16"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3"/>
      <c r="P259" s="13"/>
    </row>
    <row r="260" spans="5:16"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3"/>
      <c r="P260" s="13"/>
    </row>
    <row r="261" spans="5:16"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3"/>
      <c r="P261" s="13"/>
    </row>
    <row r="262" spans="5:16"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3"/>
      <c r="P262" s="13"/>
    </row>
    <row r="263" spans="5:16"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3"/>
      <c r="P263" s="13"/>
    </row>
    <row r="264" spans="5:16"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3"/>
      <c r="P264" s="13"/>
    </row>
    <row r="265" spans="5:16"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3"/>
      <c r="P265" s="13"/>
    </row>
    <row r="266" spans="5:16"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3"/>
      <c r="P266" s="13"/>
    </row>
    <row r="267" spans="5:16"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3"/>
      <c r="P267" s="13"/>
    </row>
    <row r="268" spans="5:16"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3"/>
      <c r="P268" s="13"/>
    </row>
    <row r="269" spans="5:16"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3"/>
      <c r="P269" s="13"/>
    </row>
    <row r="270" spans="5:16"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3"/>
      <c r="P270" s="13"/>
    </row>
    <row r="271" spans="5:16"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3"/>
      <c r="P271" s="13"/>
    </row>
    <row r="272" spans="5:16"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3"/>
      <c r="P272" s="13"/>
    </row>
    <row r="273" spans="5:16"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3"/>
      <c r="P273" s="13"/>
    </row>
    <row r="274" spans="5:16"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3"/>
      <c r="P274" s="13"/>
    </row>
    <row r="275" spans="5:16"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3"/>
      <c r="P275" s="13"/>
    </row>
    <row r="276" spans="5:16"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3"/>
      <c r="P276" s="13"/>
    </row>
    <row r="277" spans="5:16"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3"/>
      <c r="P277" s="13"/>
    </row>
    <row r="278" spans="5:16"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3"/>
      <c r="P278" s="13"/>
    </row>
    <row r="279" spans="5:16"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3"/>
      <c r="P279" s="13"/>
    </row>
    <row r="280" spans="5:16"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3"/>
      <c r="P280" s="13"/>
    </row>
    <row r="281" spans="5:16"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3"/>
      <c r="P281" s="13"/>
    </row>
    <row r="282" spans="5:16"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3"/>
      <c r="P282" s="13"/>
    </row>
    <row r="283" spans="5:16"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3"/>
      <c r="P283" s="13"/>
    </row>
    <row r="284" spans="5:16"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3"/>
      <c r="P284" s="13"/>
    </row>
    <row r="285" spans="5:16"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3"/>
      <c r="P285" s="13"/>
    </row>
    <row r="286" spans="5:16"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3"/>
      <c r="P286" s="13"/>
    </row>
    <row r="287" spans="5:16"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3"/>
      <c r="P287" s="13"/>
    </row>
    <row r="288" spans="5:16"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3"/>
      <c r="P288" s="13"/>
    </row>
    <row r="289" spans="5:16"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3"/>
      <c r="P289" s="13"/>
    </row>
    <row r="290" spans="5:16"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3"/>
      <c r="P290" s="13"/>
    </row>
    <row r="291" spans="5:16"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3"/>
      <c r="P291" s="13"/>
    </row>
    <row r="292" spans="5:16"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3"/>
      <c r="P292" s="13"/>
    </row>
    <row r="293" spans="5:16"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3"/>
      <c r="P293" s="13"/>
    </row>
    <row r="294" spans="5:16"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3"/>
      <c r="P294" s="13"/>
    </row>
    <row r="295" spans="5:16"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3"/>
      <c r="P295" s="13"/>
    </row>
    <row r="296" spans="5:16"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3"/>
      <c r="P296" s="13"/>
    </row>
    <row r="297" spans="5:16"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3"/>
      <c r="P297" s="13"/>
    </row>
    <row r="298" spans="5:16"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3"/>
      <c r="P298" s="13"/>
    </row>
    <row r="299" spans="5:16"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3"/>
      <c r="P299" s="13"/>
    </row>
    <row r="300" spans="5:16"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3"/>
      <c r="P300" s="13"/>
    </row>
    <row r="301" spans="5:16"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3"/>
      <c r="P301" s="13"/>
    </row>
    <row r="302" spans="5:16"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3"/>
      <c r="P302" s="13"/>
    </row>
    <row r="303" spans="5:16"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3"/>
      <c r="P303" s="13"/>
    </row>
    <row r="304" spans="5:16"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3"/>
      <c r="P304" s="13"/>
    </row>
    <row r="305" spans="5:16"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3"/>
      <c r="P305" s="13"/>
    </row>
    <row r="306" spans="5:16"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3"/>
      <c r="P306" s="13"/>
    </row>
    <row r="307" spans="5:16"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3"/>
      <c r="P307" s="13"/>
    </row>
    <row r="308" spans="5:16"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3"/>
      <c r="P308" s="13"/>
    </row>
    <row r="309" spans="5:16"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3"/>
      <c r="P309" s="13"/>
    </row>
    <row r="310" spans="5:16"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3"/>
      <c r="P310" s="13"/>
    </row>
    <row r="311" spans="5:16"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3"/>
      <c r="P311" s="13"/>
    </row>
    <row r="312" spans="5:16"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3"/>
      <c r="P312" s="13"/>
    </row>
    <row r="313" spans="5:16"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3"/>
      <c r="P313" s="13"/>
    </row>
    <row r="314" spans="5:16"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3"/>
      <c r="P314" s="13"/>
    </row>
    <row r="315" spans="5:16"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3"/>
      <c r="P315" s="13"/>
    </row>
    <row r="316" spans="5:16"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3"/>
      <c r="P316" s="13"/>
    </row>
    <row r="317" spans="5:16"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3"/>
      <c r="P317" s="13"/>
    </row>
    <row r="318" spans="5:16"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3"/>
      <c r="P318" s="13"/>
    </row>
    <row r="319" spans="5:16"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3"/>
      <c r="P319" s="13"/>
    </row>
    <row r="320" spans="5:16"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3"/>
      <c r="P320" s="13"/>
    </row>
    <row r="321" spans="5:16"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3"/>
      <c r="P321" s="13"/>
    </row>
    <row r="322" spans="5:16"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3"/>
      <c r="P322" s="13"/>
    </row>
    <row r="323" spans="5:16"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3"/>
      <c r="P323" s="13"/>
    </row>
    <row r="324" spans="5:16"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3"/>
      <c r="P324" s="13"/>
    </row>
    <row r="325" spans="5:16"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3"/>
      <c r="P325" s="13"/>
    </row>
    <row r="326" spans="5:16"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3"/>
      <c r="P326" s="13"/>
    </row>
    <row r="327" spans="5:16"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3"/>
      <c r="P327" s="13"/>
    </row>
    <row r="328" spans="5:16"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3"/>
      <c r="P328" s="13"/>
    </row>
    <row r="329" spans="5:16"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3"/>
      <c r="P329" s="13"/>
    </row>
    <row r="330" spans="5:16"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3"/>
      <c r="P330" s="13"/>
    </row>
    <row r="331" spans="5:16"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3"/>
      <c r="P331" s="13"/>
    </row>
    <row r="332" spans="5:16"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3"/>
      <c r="P332" s="13"/>
    </row>
    <row r="333" spans="5:16"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3"/>
      <c r="P333" s="13"/>
    </row>
    <row r="334" spans="5:16"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3"/>
      <c r="P334" s="13"/>
    </row>
    <row r="335" spans="5:16"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3"/>
      <c r="P335" s="13"/>
    </row>
    <row r="336" spans="5:16"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3"/>
      <c r="P336" s="13"/>
    </row>
    <row r="337" spans="5:16"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3"/>
      <c r="P337" s="13"/>
    </row>
    <row r="338" spans="5:16"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3"/>
      <c r="P338" s="13"/>
    </row>
    <row r="339" spans="5:16"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3"/>
      <c r="P339" s="13"/>
    </row>
    <row r="340" spans="5:16"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3"/>
      <c r="P340" s="13"/>
    </row>
    <row r="341" spans="5:16"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3"/>
      <c r="P341" s="13"/>
    </row>
    <row r="342" spans="5:16"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3"/>
      <c r="P342" s="13"/>
    </row>
    <row r="343" spans="5:16"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3"/>
      <c r="P343" s="13"/>
    </row>
    <row r="344" spans="5:16"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3"/>
      <c r="P344" s="13"/>
    </row>
    <row r="345" spans="5:16"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3"/>
      <c r="P345" s="13"/>
    </row>
    <row r="346" spans="5:16"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3"/>
      <c r="P346" s="13"/>
    </row>
    <row r="347" spans="5:16"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3"/>
      <c r="P347" s="13"/>
    </row>
    <row r="348" spans="5:16"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3"/>
      <c r="P348" s="13"/>
    </row>
    <row r="349" spans="5:16"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3"/>
      <c r="P349" s="13"/>
    </row>
    <row r="350" spans="5:16"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3"/>
      <c r="P350" s="13"/>
    </row>
    <row r="351" spans="5:16"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3"/>
      <c r="P351" s="13"/>
    </row>
    <row r="352" spans="5:16"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3"/>
      <c r="P352" s="13"/>
    </row>
    <row r="353" spans="5:16"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3"/>
      <c r="P353" s="13"/>
    </row>
    <row r="354" spans="5:16"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3"/>
      <c r="P354" s="13"/>
    </row>
    <row r="355" spans="5:16"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3"/>
      <c r="P355" s="13"/>
    </row>
    <row r="356" spans="5:16"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3"/>
      <c r="P356" s="13"/>
    </row>
    <row r="357" spans="5:16"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3"/>
      <c r="P357" s="13"/>
    </row>
    <row r="358" spans="5:16"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3"/>
      <c r="P358" s="13"/>
    </row>
    <row r="359" spans="5:16"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3"/>
      <c r="P359" s="13"/>
    </row>
    <row r="360" spans="5:16"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3"/>
      <c r="P360" s="13"/>
    </row>
    <row r="361" spans="5:16"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3"/>
      <c r="P361" s="13"/>
    </row>
    <row r="362" spans="5:16"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3"/>
      <c r="P362" s="13"/>
    </row>
    <row r="363" spans="5:16"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3"/>
      <c r="P363" s="13"/>
    </row>
    <row r="364" spans="5:16"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3"/>
      <c r="P364" s="13"/>
    </row>
    <row r="365" spans="5:16"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3"/>
      <c r="P365" s="13"/>
    </row>
    <row r="366" spans="5:16"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3"/>
      <c r="P366" s="13"/>
    </row>
    <row r="367" spans="5:16"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3"/>
      <c r="P367" s="13"/>
    </row>
    <row r="368" spans="5:16"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3"/>
      <c r="P368" s="13"/>
    </row>
    <row r="369" spans="5:16"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3"/>
      <c r="P369" s="13"/>
    </row>
    <row r="370" spans="5:16"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3"/>
      <c r="P370" s="13"/>
    </row>
    <row r="371" spans="5:16"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3"/>
      <c r="P371" s="13"/>
    </row>
    <row r="372" spans="5:16"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3"/>
      <c r="P372" s="13"/>
    </row>
    <row r="373" spans="5:16"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3"/>
      <c r="P373" s="13"/>
    </row>
    <row r="374" spans="5:16"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3"/>
      <c r="P374" s="13"/>
    </row>
    <row r="375" spans="5:16"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3"/>
      <c r="P375" s="13"/>
    </row>
    <row r="376" spans="5:16"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3"/>
      <c r="P376" s="13"/>
    </row>
    <row r="377" spans="5:16"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3"/>
      <c r="P377" s="13"/>
    </row>
    <row r="378" spans="5:16"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3"/>
      <c r="P378" s="13"/>
    </row>
    <row r="379" spans="5:16"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3"/>
      <c r="P379" s="13"/>
    </row>
    <row r="380" spans="5:16"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3"/>
      <c r="P380" s="13"/>
    </row>
    <row r="381" spans="5:16"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3"/>
      <c r="P381" s="13"/>
    </row>
    <row r="382" spans="5:16"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3"/>
      <c r="P382" s="13"/>
    </row>
    <row r="383" spans="5:16"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3"/>
      <c r="P383" s="13"/>
    </row>
    <row r="384" spans="5:16"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3"/>
      <c r="P384" s="13"/>
    </row>
    <row r="385" spans="5:16"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3"/>
      <c r="P385" s="13"/>
    </row>
    <row r="386" spans="5:16"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3"/>
      <c r="P386" s="13"/>
    </row>
    <row r="387" spans="5:16"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3"/>
      <c r="P387" s="13"/>
    </row>
    <row r="388" spans="5:16"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3"/>
      <c r="P388" s="13"/>
    </row>
    <row r="389" spans="5:16"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3"/>
      <c r="P389" s="13"/>
    </row>
    <row r="390" spans="5:16"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3"/>
      <c r="P390" s="13"/>
    </row>
    <row r="391" spans="5:16"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3"/>
      <c r="P391" s="13"/>
    </row>
    <row r="392" spans="5:16"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3"/>
      <c r="P392" s="13"/>
    </row>
    <row r="393" spans="5:16"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3"/>
      <c r="P393" s="13"/>
    </row>
    <row r="394" spans="5:16"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3"/>
      <c r="P394" s="13"/>
    </row>
    <row r="395" spans="5:16"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3"/>
      <c r="P395" s="13"/>
    </row>
    <row r="396" spans="5:16"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3"/>
      <c r="P396" s="13"/>
    </row>
    <row r="397" spans="5:16"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3"/>
      <c r="P397" s="13"/>
    </row>
    <row r="398" spans="5:16"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3"/>
      <c r="P398" s="13"/>
    </row>
    <row r="399" spans="5:16"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3"/>
      <c r="P399" s="13"/>
    </row>
    <row r="400" spans="5:16"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3"/>
      <c r="P400" s="13"/>
    </row>
    <row r="401" spans="5:16"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3"/>
      <c r="P401" s="13"/>
    </row>
    <row r="402" spans="5:16"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3"/>
      <c r="P402" s="13"/>
    </row>
    <row r="403" spans="5:16"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3"/>
      <c r="P403" s="13"/>
    </row>
    <row r="404" spans="5:16"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3"/>
      <c r="P404" s="13"/>
    </row>
    <row r="405" spans="5:16"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3"/>
      <c r="P405" s="13"/>
    </row>
    <row r="406" spans="5:16"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3"/>
      <c r="P406" s="13"/>
    </row>
    <row r="407" spans="5:16"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3"/>
      <c r="P407" s="13"/>
    </row>
    <row r="408" spans="5:16"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3"/>
      <c r="P408" s="13"/>
    </row>
    <row r="409" spans="5:16"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3"/>
      <c r="P409" s="13"/>
    </row>
    <row r="410" spans="5:16"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3"/>
      <c r="P410" s="13"/>
    </row>
    <row r="411" spans="5:16"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3"/>
      <c r="P411" s="13"/>
    </row>
    <row r="412" spans="5:16"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3"/>
      <c r="P412" s="13"/>
    </row>
    <row r="413" spans="5:16"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3"/>
      <c r="P413" s="13"/>
    </row>
    <row r="414" spans="5:16"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3"/>
      <c r="P414" s="13"/>
    </row>
    <row r="415" spans="5:16"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3"/>
      <c r="P415" s="13"/>
    </row>
    <row r="416" spans="5:16"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3"/>
      <c r="P416" s="13"/>
    </row>
    <row r="417" spans="5:16"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3"/>
      <c r="P417" s="13"/>
    </row>
    <row r="418" spans="5:16"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3"/>
      <c r="P418" s="13"/>
    </row>
    <row r="419" spans="5:16"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3"/>
      <c r="P419" s="13"/>
    </row>
    <row r="420" spans="5:16"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3"/>
      <c r="P420" s="13"/>
    </row>
    <row r="421" spans="5:16"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3"/>
      <c r="P421" s="13"/>
    </row>
    <row r="422" spans="5:16"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3"/>
      <c r="P422" s="13"/>
    </row>
    <row r="423" spans="5:16"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3"/>
      <c r="P423" s="13"/>
    </row>
    <row r="424" spans="5:16"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3"/>
      <c r="P424" s="13"/>
    </row>
    <row r="425" spans="5:16"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3"/>
      <c r="P425" s="13"/>
    </row>
    <row r="426" spans="5:16"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3"/>
      <c r="P426" s="13"/>
    </row>
    <row r="427" spans="5:16"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3"/>
      <c r="P427" s="13"/>
    </row>
    <row r="428" spans="5:16"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3"/>
      <c r="P428" s="13"/>
    </row>
    <row r="429" spans="5:16"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3"/>
      <c r="P429" s="13"/>
    </row>
    <row r="430" spans="5:16"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3"/>
      <c r="P430" s="13"/>
    </row>
    <row r="431" spans="5:16"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3"/>
      <c r="P431" s="13"/>
    </row>
    <row r="432" spans="5:16"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3"/>
      <c r="P432" s="13"/>
    </row>
    <row r="433" spans="5:16"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3"/>
      <c r="P433" s="13"/>
    </row>
    <row r="434" spans="5:16"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3"/>
      <c r="P434" s="13"/>
    </row>
    <row r="435" spans="5:16"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3"/>
      <c r="P435" s="13"/>
    </row>
    <row r="436" spans="5:16"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3"/>
      <c r="P436" s="13"/>
    </row>
    <row r="437" spans="5:16"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3"/>
      <c r="P437" s="13"/>
    </row>
    <row r="438" spans="5:16"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3"/>
      <c r="P438" s="13"/>
    </row>
    <row r="439" spans="5:16"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3"/>
      <c r="P439" s="13"/>
    </row>
    <row r="440" spans="5:16"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3"/>
      <c r="P440" s="13"/>
    </row>
    <row r="441" spans="5:16"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3"/>
      <c r="P441" s="13"/>
    </row>
    <row r="442" spans="5:16"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3"/>
      <c r="P442" s="13"/>
    </row>
    <row r="443" spans="5:16"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3"/>
      <c r="P443" s="13"/>
    </row>
    <row r="444" spans="5:16"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3"/>
      <c r="P444" s="13"/>
    </row>
    <row r="445" spans="5:16"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3"/>
      <c r="P445" s="13"/>
    </row>
    <row r="446" spans="5:16"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3"/>
      <c r="P446" s="13"/>
    </row>
    <row r="447" spans="5:16"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3"/>
      <c r="P447" s="13"/>
    </row>
    <row r="448" spans="5:16"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3"/>
      <c r="P448" s="13"/>
    </row>
    <row r="449" spans="5:16"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3"/>
      <c r="P449" s="13"/>
    </row>
    <row r="450" spans="5:16"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3"/>
      <c r="P450" s="13"/>
    </row>
    <row r="451" spans="5:16"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3"/>
      <c r="P451" s="13"/>
    </row>
    <row r="452" spans="5:16"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3"/>
      <c r="P452" s="13"/>
    </row>
    <row r="453" spans="5:16"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3"/>
      <c r="P453" s="13"/>
    </row>
    <row r="454" spans="5:16"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3"/>
      <c r="P454" s="13"/>
    </row>
    <row r="455" spans="5:16"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3"/>
      <c r="P455" s="13"/>
    </row>
    <row r="456" spans="5:16"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3"/>
      <c r="P456" s="13"/>
    </row>
    <row r="457" spans="5:16"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3"/>
      <c r="P457" s="13"/>
    </row>
    <row r="458" spans="5:16"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3"/>
      <c r="P458" s="13"/>
    </row>
    <row r="459" spans="5:16"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3"/>
      <c r="P459" s="13"/>
    </row>
    <row r="460" spans="5:16"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3"/>
      <c r="P460" s="13"/>
    </row>
    <row r="461" spans="5:16"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3"/>
      <c r="P461" s="13"/>
    </row>
    <row r="462" spans="5:16"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3"/>
      <c r="P462" s="13"/>
    </row>
    <row r="463" spans="5:16"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3"/>
      <c r="P463" s="13"/>
    </row>
    <row r="464" spans="5:16"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3"/>
      <c r="P464" s="13"/>
    </row>
    <row r="465" spans="5:16"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3"/>
      <c r="P465" s="13"/>
    </row>
    <row r="466" spans="5:16"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3"/>
      <c r="P466" s="13"/>
    </row>
    <row r="467" spans="5:16"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3"/>
      <c r="P467" s="13"/>
    </row>
    <row r="468" spans="5:16"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3"/>
      <c r="P468" s="13"/>
    </row>
    <row r="469" spans="5:16"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3"/>
      <c r="P469" s="13"/>
    </row>
    <row r="470" spans="5:16"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3"/>
      <c r="P470" s="13"/>
    </row>
    <row r="471" spans="5:16"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3"/>
      <c r="P471" s="13"/>
    </row>
    <row r="472" spans="5:16"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3"/>
      <c r="P472" s="13"/>
    </row>
    <row r="473" spans="5:16"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3"/>
      <c r="P473" s="13"/>
    </row>
    <row r="474" spans="5:16"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3"/>
      <c r="P474" s="13"/>
    </row>
    <row r="475" spans="5:16"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3"/>
      <c r="P475" s="13"/>
    </row>
    <row r="476" spans="5:16"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3"/>
      <c r="P476" s="13"/>
    </row>
    <row r="477" spans="5:16"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3"/>
      <c r="P477" s="13"/>
    </row>
    <row r="478" spans="5:16"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3"/>
      <c r="P478" s="13"/>
    </row>
    <row r="479" spans="5:16"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3"/>
      <c r="P479" s="13"/>
    </row>
    <row r="480" spans="5:16"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3"/>
      <c r="P480" s="13"/>
    </row>
    <row r="481" spans="5:16"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3"/>
      <c r="P481" s="13"/>
    </row>
    <row r="482" spans="5:16"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3"/>
      <c r="P482" s="13"/>
    </row>
    <row r="483" spans="5:16"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3"/>
      <c r="P483" s="13"/>
    </row>
    <row r="484" spans="5:16"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3"/>
      <c r="P484" s="13"/>
    </row>
    <row r="485" spans="5:16"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3"/>
      <c r="P485" s="13"/>
    </row>
    <row r="486" spans="5:16"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3"/>
      <c r="P486" s="13"/>
    </row>
    <row r="487" spans="5:16"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3"/>
      <c r="P487" s="13"/>
    </row>
    <row r="488" spans="5:16"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3"/>
      <c r="P488" s="13"/>
    </row>
    <row r="489" spans="5:16"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3"/>
      <c r="P489" s="13"/>
    </row>
    <row r="490" spans="5:16"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3"/>
      <c r="P490" s="13"/>
    </row>
    <row r="491" spans="5:16"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3"/>
      <c r="P491" s="13"/>
    </row>
    <row r="492" spans="5:16"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3"/>
      <c r="P492" s="13"/>
    </row>
    <row r="493" spans="5:16"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3"/>
      <c r="P493" s="13"/>
    </row>
    <row r="494" spans="5:16"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3"/>
      <c r="P494" s="13"/>
    </row>
    <row r="495" spans="5:16"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3"/>
      <c r="P495" s="13"/>
    </row>
    <row r="496" spans="5:16"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3"/>
      <c r="P496" s="13"/>
    </row>
    <row r="497" spans="5:16"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3"/>
      <c r="P497" s="13"/>
    </row>
    <row r="498" spans="5:16"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3"/>
      <c r="P498" s="13"/>
    </row>
    <row r="499" spans="5:16"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3"/>
      <c r="P499" s="13"/>
    </row>
    <row r="500" spans="5:16"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3"/>
      <c r="P500" s="13"/>
    </row>
    <row r="501" spans="5:16"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3"/>
      <c r="P501" s="13"/>
    </row>
    <row r="502" spans="5:16"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3"/>
      <c r="P502" s="13"/>
    </row>
    <row r="503" spans="5:16"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3"/>
      <c r="P503" s="13"/>
    </row>
    <row r="504" spans="5:16"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3"/>
      <c r="P504" s="13"/>
    </row>
    <row r="505" spans="5:16"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3"/>
      <c r="P505" s="13"/>
    </row>
    <row r="506" spans="5:16"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3"/>
      <c r="P506" s="13"/>
    </row>
    <row r="507" spans="5:16"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3"/>
      <c r="P507" s="13"/>
    </row>
    <row r="508" spans="5:16"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3"/>
      <c r="P508" s="13"/>
    </row>
    <row r="509" spans="5:16"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3"/>
      <c r="P509" s="13"/>
    </row>
    <row r="510" spans="5:16"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3"/>
      <c r="P510" s="13"/>
    </row>
    <row r="511" spans="5:16"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3"/>
      <c r="P511" s="13"/>
    </row>
    <row r="512" spans="5:16"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3"/>
      <c r="P512" s="13"/>
    </row>
    <row r="513" spans="5:16"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3"/>
      <c r="P513" s="13"/>
    </row>
    <row r="514" spans="5:16"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3"/>
      <c r="P514" s="13"/>
    </row>
    <row r="515" spans="5:16"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3"/>
      <c r="P515" s="13"/>
    </row>
    <row r="516" spans="5:16"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3"/>
      <c r="P516" s="13"/>
    </row>
    <row r="517" spans="5:16"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3"/>
      <c r="P517" s="13"/>
    </row>
    <row r="518" spans="5:16"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3"/>
      <c r="P518" s="13"/>
    </row>
    <row r="519" spans="5:16"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3"/>
      <c r="P519" s="13"/>
    </row>
    <row r="520" spans="5:16"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3"/>
      <c r="P520" s="13"/>
    </row>
    <row r="521" spans="5:16"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3"/>
      <c r="P521" s="13"/>
    </row>
    <row r="522" spans="5:16"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3"/>
      <c r="P522" s="13"/>
    </row>
    <row r="523" spans="5:16"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3"/>
      <c r="P523" s="13"/>
    </row>
    <row r="524" spans="5:16"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3"/>
      <c r="P524" s="13"/>
    </row>
    <row r="525" spans="5:16"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3"/>
      <c r="P525" s="13"/>
    </row>
    <row r="526" spans="5:16"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3"/>
      <c r="P526" s="13"/>
    </row>
    <row r="527" spans="5:16"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3"/>
      <c r="P527" s="13"/>
    </row>
    <row r="528" spans="5:16"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3"/>
      <c r="P528" s="13"/>
    </row>
    <row r="529" spans="5:16"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3"/>
      <c r="P529" s="13"/>
    </row>
    <row r="530" spans="5:16"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3"/>
      <c r="P530" s="13"/>
    </row>
    <row r="531" spans="5:16"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3"/>
      <c r="P531" s="13"/>
    </row>
    <row r="532" spans="5:16"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3"/>
      <c r="P532" s="13"/>
    </row>
    <row r="533" spans="5:16"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3"/>
      <c r="P533" s="13"/>
    </row>
    <row r="534" spans="5:16"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3"/>
      <c r="P534" s="13"/>
    </row>
    <row r="535" spans="5:16"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3"/>
      <c r="P535" s="13"/>
    </row>
    <row r="536" spans="5:16"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3"/>
      <c r="P536" s="13"/>
    </row>
    <row r="537" spans="5:16"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3"/>
      <c r="P537" s="13"/>
    </row>
    <row r="538" spans="5:16"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3"/>
      <c r="P538" s="13"/>
    </row>
    <row r="539" spans="5:16"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3"/>
      <c r="P539" s="13"/>
    </row>
    <row r="540" spans="5:16"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3"/>
      <c r="P540" s="13"/>
    </row>
    <row r="541" spans="5:16"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3"/>
      <c r="P541" s="13"/>
    </row>
    <row r="542" spans="5:16"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3"/>
      <c r="P542" s="13"/>
    </row>
    <row r="543" spans="5:16"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3"/>
      <c r="P543" s="13"/>
    </row>
    <row r="544" spans="5:16"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3"/>
      <c r="P544" s="13"/>
    </row>
    <row r="545" spans="5:16"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3"/>
      <c r="P545" s="13"/>
    </row>
    <row r="546" spans="5:16"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3"/>
      <c r="P546" s="13"/>
    </row>
    <row r="547" spans="5:16"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3"/>
      <c r="P547" s="13"/>
    </row>
    <row r="548" spans="5:16"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3"/>
      <c r="P548" s="13"/>
    </row>
    <row r="549" spans="5:16"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3"/>
      <c r="P549" s="13"/>
    </row>
    <row r="550" spans="5:16"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3"/>
      <c r="P550" s="13"/>
    </row>
    <row r="551" spans="5:16"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3"/>
      <c r="P551" s="13"/>
    </row>
    <row r="552" spans="5:16"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3"/>
      <c r="P552" s="13"/>
    </row>
    <row r="553" spans="5:16"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3"/>
      <c r="P553" s="13"/>
    </row>
    <row r="554" spans="5:16"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3"/>
      <c r="P554" s="13"/>
    </row>
    <row r="555" spans="5:16"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3"/>
      <c r="P555" s="13"/>
    </row>
    <row r="556" spans="5:16"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3"/>
      <c r="P556" s="13"/>
    </row>
    <row r="557" spans="5:16"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3"/>
      <c r="P557" s="13"/>
    </row>
    <row r="558" spans="5:16"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3"/>
      <c r="P558" s="13"/>
    </row>
    <row r="559" spans="5:16"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3"/>
      <c r="P559" s="13"/>
    </row>
    <row r="560" spans="5:16"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3"/>
      <c r="P560" s="13"/>
    </row>
    <row r="561" spans="5:16"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3"/>
      <c r="P561" s="13"/>
    </row>
    <row r="562" spans="5:16"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3"/>
      <c r="P562" s="13"/>
    </row>
    <row r="563" spans="5:16"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3"/>
      <c r="P563" s="13"/>
    </row>
    <row r="564" spans="5:16"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3"/>
      <c r="P564" s="13"/>
    </row>
    <row r="565" spans="5:16"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3"/>
      <c r="P565" s="13"/>
    </row>
    <row r="566" spans="5:16"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3"/>
      <c r="P566" s="13"/>
    </row>
    <row r="567" spans="5:16"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3"/>
      <c r="P567" s="13"/>
    </row>
    <row r="568" spans="5:16"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3"/>
      <c r="P568" s="13"/>
    </row>
    <row r="569" spans="5:16"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3"/>
      <c r="P569" s="13"/>
    </row>
    <row r="570" spans="5:16"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3"/>
      <c r="P570" s="13"/>
    </row>
    <row r="571" spans="5:16"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3"/>
      <c r="P571" s="13"/>
    </row>
    <row r="572" spans="5:16"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3"/>
      <c r="P572" s="13"/>
    </row>
    <row r="573" spans="5:16"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3"/>
      <c r="P573" s="13"/>
    </row>
    <row r="574" spans="5:16"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3"/>
      <c r="P574" s="13"/>
    </row>
    <row r="575" spans="5:16"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3"/>
      <c r="P575" s="13"/>
    </row>
    <row r="576" spans="5:16"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3"/>
      <c r="P576" s="13"/>
    </row>
    <row r="577" spans="5:16"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3"/>
      <c r="P577" s="13"/>
    </row>
    <row r="578" spans="5:16"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3"/>
      <c r="P578" s="13"/>
    </row>
    <row r="579" spans="5:16"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3"/>
      <c r="P579" s="13"/>
    </row>
    <row r="580" spans="5:16"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3"/>
      <c r="P580" s="13"/>
    </row>
    <row r="581" spans="5:16"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3"/>
      <c r="P581" s="13"/>
    </row>
    <row r="582" spans="5:16"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3"/>
      <c r="P582" s="13"/>
    </row>
    <row r="583" spans="5:16"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3"/>
      <c r="P583" s="13"/>
    </row>
    <row r="584" spans="5:16"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3"/>
      <c r="P584" s="13"/>
    </row>
    <row r="585" spans="5:16"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3"/>
      <c r="P585" s="13"/>
    </row>
    <row r="586" spans="5:16"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3"/>
      <c r="P586" s="13"/>
    </row>
    <row r="587" spans="5:16"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3"/>
      <c r="P587" s="13"/>
    </row>
    <row r="588" spans="5:16"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3"/>
      <c r="P588" s="13"/>
    </row>
    <row r="589" spans="5:16"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3"/>
      <c r="P589" s="13"/>
    </row>
    <row r="590" spans="5:16"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3"/>
      <c r="P590" s="13"/>
    </row>
    <row r="591" spans="5:16"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3"/>
      <c r="P591" s="13"/>
    </row>
    <row r="592" spans="5:16"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3"/>
      <c r="P592" s="13"/>
    </row>
    <row r="593" spans="5:16"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3"/>
      <c r="P593" s="13"/>
    </row>
    <row r="594" spans="5:16"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3"/>
      <c r="P594" s="13"/>
    </row>
    <row r="595" spans="5:16"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3"/>
      <c r="P595" s="13"/>
    </row>
    <row r="596" spans="5:16"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3"/>
      <c r="P596" s="13"/>
    </row>
    <row r="597" spans="5:16"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3"/>
      <c r="P597" s="13"/>
    </row>
    <row r="598" spans="5:16"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3"/>
      <c r="P598" s="13"/>
    </row>
    <row r="599" spans="5:16"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3"/>
      <c r="P599" s="13"/>
    </row>
    <row r="600" spans="5:16"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3"/>
      <c r="P600" s="13"/>
    </row>
    <row r="601" spans="5:16"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3"/>
      <c r="P601" s="13"/>
    </row>
    <row r="602" spans="5:16"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3"/>
      <c r="P602" s="13"/>
    </row>
    <row r="603" spans="5:16"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3"/>
      <c r="P603" s="13"/>
    </row>
    <row r="604" spans="5:16"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3"/>
      <c r="P604" s="13"/>
    </row>
    <row r="605" spans="5:16"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3"/>
      <c r="P605" s="13"/>
    </row>
    <row r="606" spans="5:16"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3"/>
      <c r="P606" s="13"/>
    </row>
    <row r="607" spans="5:16"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3"/>
      <c r="P607" s="13"/>
    </row>
    <row r="608" spans="5:16"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3"/>
      <c r="P608" s="13"/>
    </row>
    <row r="609" spans="5:16"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3"/>
      <c r="P609" s="13"/>
    </row>
    <row r="610" spans="5:16"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3"/>
      <c r="P610" s="13"/>
    </row>
    <row r="611" spans="5:16"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3"/>
      <c r="P611" s="13"/>
    </row>
    <row r="612" spans="5:16"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3"/>
      <c r="P612" s="13"/>
    </row>
    <row r="613" spans="5:16"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3"/>
      <c r="P613" s="13"/>
    </row>
    <row r="614" spans="5:16"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3"/>
      <c r="P614" s="13"/>
    </row>
    <row r="615" spans="5:16"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3"/>
      <c r="P615" s="13"/>
    </row>
    <row r="616" spans="5:16"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3"/>
      <c r="P616" s="13"/>
    </row>
    <row r="617" spans="5:16"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3"/>
      <c r="P617" s="13"/>
    </row>
    <row r="618" spans="5:16"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3"/>
      <c r="P618" s="13"/>
    </row>
    <row r="619" spans="5:16"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3"/>
      <c r="P619" s="13"/>
    </row>
    <row r="620" spans="5:16"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3"/>
      <c r="P620" s="13"/>
    </row>
    <row r="621" spans="5:16"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3"/>
      <c r="P621" s="13"/>
    </row>
    <row r="622" spans="5:16"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3"/>
      <c r="P622" s="13"/>
    </row>
    <row r="623" spans="5:16"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3"/>
      <c r="P623" s="13"/>
    </row>
    <row r="624" spans="5:16"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3"/>
      <c r="P624" s="13"/>
    </row>
    <row r="625" spans="5:16"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3"/>
      <c r="P625" s="13"/>
    </row>
    <row r="626" spans="5:16"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3"/>
      <c r="P626" s="13"/>
    </row>
    <row r="627" spans="5:16"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3"/>
      <c r="P627" s="13"/>
    </row>
    <row r="628" spans="5:16"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3"/>
      <c r="P628" s="13"/>
    </row>
    <row r="629" spans="5:16"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3"/>
      <c r="P629" s="13"/>
    </row>
    <row r="630" spans="5:16"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3"/>
      <c r="P630" s="13"/>
    </row>
    <row r="631" spans="5:16"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3"/>
      <c r="P631" s="13"/>
    </row>
    <row r="632" spans="5:16"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3"/>
      <c r="P632" s="13"/>
    </row>
    <row r="633" spans="5:16"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3"/>
      <c r="P633" s="13"/>
    </row>
    <row r="634" spans="5:16"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3"/>
      <c r="P634" s="13"/>
    </row>
    <row r="635" spans="5:16"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3"/>
      <c r="P635" s="13"/>
    </row>
    <row r="636" spans="5:16"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3"/>
      <c r="P636" s="13"/>
    </row>
    <row r="637" spans="5:16"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3"/>
      <c r="P637" s="13"/>
    </row>
    <row r="638" spans="5:16"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3"/>
      <c r="P638" s="13"/>
    </row>
    <row r="639" spans="5:16"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3"/>
      <c r="P639" s="13"/>
    </row>
    <row r="640" spans="5:16"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3"/>
      <c r="P640" s="13"/>
    </row>
    <row r="641" spans="5:16"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3"/>
      <c r="P641" s="13"/>
    </row>
    <row r="642" spans="5:16"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3"/>
      <c r="P642" s="13"/>
    </row>
    <row r="643" spans="5:16"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3"/>
      <c r="P643" s="13"/>
    </row>
    <row r="644" spans="5:16"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3"/>
      <c r="P644" s="13"/>
    </row>
    <row r="645" spans="5:16"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3"/>
      <c r="P645" s="13"/>
    </row>
    <row r="646" spans="5:16"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3"/>
      <c r="P646" s="13"/>
    </row>
    <row r="647" spans="5:16"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3"/>
      <c r="P647" s="13"/>
    </row>
    <row r="648" spans="5:16"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3"/>
      <c r="P648" s="13"/>
    </row>
    <row r="649" spans="5:16"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3"/>
      <c r="P649" s="13"/>
    </row>
    <row r="650" spans="5:16"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3"/>
      <c r="P650" s="13"/>
    </row>
    <row r="651" spans="5:16"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3"/>
      <c r="P651" s="13"/>
    </row>
    <row r="652" spans="5:16"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3"/>
      <c r="P652" s="13"/>
    </row>
    <row r="653" spans="5:16"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3"/>
      <c r="P653" s="13"/>
    </row>
    <row r="654" spans="5:16"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3"/>
      <c r="P654" s="13"/>
    </row>
    <row r="655" spans="5:16"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3"/>
      <c r="P655" s="13"/>
    </row>
    <row r="656" spans="5:16"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3"/>
      <c r="P656" s="13"/>
    </row>
    <row r="657" spans="5:16"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3"/>
      <c r="P657" s="13"/>
    </row>
    <row r="658" spans="5:16"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3"/>
      <c r="P658" s="13"/>
    </row>
    <row r="659" spans="5:16"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3"/>
      <c r="P659" s="13"/>
    </row>
    <row r="660" spans="5:16"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3"/>
      <c r="P660" s="13"/>
    </row>
    <row r="661" spans="5:16"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3"/>
      <c r="P661" s="13"/>
    </row>
    <row r="662" spans="5:16"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3"/>
      <c r="P662" s="13"/>
    </row>
    <row r="663" spans="5:16"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3"/>
      <c r="P663" s="13"/>
    </row>
    <row r="664" spans="5:16"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3"/>
      <c r="P664" s="13"/>
    </row>
    <row r="665" spans="5:16"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3"/>
      <c r="P665" s="13"/>
    </row>
    <row r="666" spans="5:16"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3"/>
      <c r="P666" s="13"/>
    </row>
    <row r="667" spans="5:16"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3"/>
      <c r="P667" s="13"/>
    </row>
    <row r="668" spans="5:16"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3"/>
      <c r="P668" s="13"/>
    </row>
    <row r="669" spans="5:16"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3"/>
      <c r="P669" s="13"/>
    </row>
    <row r="670" spans="5:16"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3"/>
      <c r="P670" s="13"/>
    </row>
    <row r="671" spans="5:16"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3"/>
      <c r="P671" s="13"/>
    </row>
    <row r="672" spans="5:16"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3"/>
      <c r="P672" s="13"/>
    </row>
    <row r="673" spans="5:16"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3"/>
      <c r="P673" s="13"/>
    </row>
    <row r="674" spans="5:16"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3"/>
      <c r="P674" s="13"/>
    </row>
    <row r="675" spans="5:16"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3"/>
      <c r="P675" s="13"/>
    </row>
    <row r="676" spans="5:16"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3"/>
      <c r="P676" s="13"/>
    </row>
    <row r="677" spans="5:16"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3"/>
      <c r="P677" s="13"/>
    </row>
    <row r="678" spans="5:16"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3"/>
      <c r="P678" s="13"/>
    </row>
    <row r="679" spans="5:16"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3"/>
      <c r="P679" s="13"/>
    </row>
    <row r="680" spans="5:16"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3"/>
      <c r="P680" s="13"/>
    </row>
    <row r="681" spans="5:16"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3"/>
      <c r="P681" s="13"/>
    </row>
    <row r="682" spans="5:16"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3"/>
      <c r="P682" s="13"/>
    </row>
    <row r="683" spans="5:16"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3"/>
      <c r="P683" s="13"/>
    </row>
    <row r="684" spans="5:16"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3"/>
      <c r="P684" s="13"/>
    </row>
    <row r="685" spans="5:16"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3"/>
      <c r="P685" s="13"/>
    </row>
    <row r="686" spans="5:16"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3"/>
      <c r="P686" s="13"/>
    </row>
    <row r="687" spans="5:16"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3"/>
      <c r="P687" s="13"/>
    </row>
    <row r="688" spans="5:16"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3"/>
      <c r="P688" s="13"/>
    </row>
    <row r="689" spans="5:16"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3"/>
      <c r="P689" s="13"/>
    </row>
    <row r="690" spans="5:16"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3"/>
      <c r="P690" s="13"/>
    </row>
    <row r="691" spans="5:16"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3"/>
      <c r="P691" s="13"/>
    </row>
    <row r="692" spans="5:16"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3"/>
      <c r="P692" s="13"/>
    </row>
    <row r="693" spans="5:16"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3"/>
      <c r="P693" s="13"/>
    </row>
    <row r="694" spans="5:16"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3"/>
      <c r="P694" s="13"/>
    </row>
    <row r="695" spans="5:16"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3"/>
      <c r="P695" s="13"/>
    </row>
    <row r="696" spans="5:16"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3"/>
      <c r="P696" s="13"/>
    </row>
    <row r="697" spans="5:16"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3"/>
      <c r="P697" s="13"/>
    </row>
    <row r="698" spans="5:16"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3"/>
      <c r="P698" s="13"/>
    </row>
    <row r="699" spans="5:16"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3"/>
      <c r="P699" s="13"/>
    </row>
    <row r="700" spans="5:16"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3"/>
      <c r="P700" s="13"/>
    </row>
    <row r="701" spans="5:16"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3"/>
      <c r="P701" s="13"/>
    </row>
    <row r="702" spans="5:16"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3"/>
      <c r="P702" s="13"/>
    </row>
    <row r="703" spans="5:16"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3"/>
      <c r="P703" s="13"/>
    </row>
    <row r="704" spans="5:16"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3"/>
      <c r="P704" s="13"/>
    </row>
    <row r="705" spans="5:16"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3"/>
      <c r="P705" s="13"/>
    </row>
    <row r="706" spans="5:16"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3"/>
      <c r="P706" s="13"/>
    </row>
    <row r="707" spans="5:16"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3"/>
      <c r="P707" s="13"/>
    </row>
    <row r="708" spans="5:16"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3"/>
      <c r="P708" s="13"/>
    </row>
    <row r="709" spans="5:16"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3"/>
      <c r="P709" s="13"/>
    </row>
    <row r="710" spans="5:16"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3"/>
      <c r="P710" s="13"/>
    </row>
    <row r="711" spans="5:16"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3"/>
      <c r="P711" s="13"/>
    </row>
    <row r="712" spans="5:16"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3"/>
      <c r="P712" s="13"/>
    </row>
    <row r="713" spans="5:16"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3"/>
      <c r="P713" s="13"/>
    </row>
    <row r="714" spans="5:16"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3"/>
      <c r="P714" s="13"/>
    </row>
    <row r="715" spans="5:16"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3"/>
      <c r="P715" s="13"/>
    </row>
    <row r="716" spans="5:16"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3"/>
      <c r="P716" s="13"/>
    </row>
    <row r="717" spans="5:16"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3"/>
      <c r="P717" s="13"/>
    </row>
    <row r="718" spans="5:16"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3"/>
      <c r="P718" s="13"/>
    </row>
    <row r="719" spans="5:16"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3"/>
      <c r="P719" s="13"/>
    </row>
    <row r="720" spans="5:16"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3"/>
      <c r="P720" s="13"/>
    </row>
    <row r="721" spans="5:16"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3"/>
      <c r="P721" s="13"/>
    </row>
    <row r="722" spans="5:16"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3"/>
      <c r="P722" s="13"/>
    </row>
    <row r="723" spans="5:16"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3"/>
      <c r="P723" s="13"/>
    </row>
    <row r="724" spans="5:16"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3"/>
      <c r="P724" s="13"/>
    </row>
    <row r="725" spans="5:16"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3"/>
      <c r="P725" s="13"/>
    </row>
    <row r="726" spans="5:16"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3"/>
      <c r="P726" s="13"/>
    </row>
    <row r="727" spans="5:16"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3"/>
      <c r="P727" s="13"/>
    </row>
    <row r="728" spans="5:16"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3"/>
      <c r="P728" s="13"/>
    </row>
    <row r="729" spans="5:16"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3"/>
      <c r="P729" s="13"/>
    </row>
    <row r="730" spans="5:16"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3"/>
      <c r="P730" s="13"/>
    </row>
    <row r="731" spans="5:16"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3"/>
      <c r="P731" s="13"/>
    </row>
    <row r="732" spans="5:16"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3"/>
      <c r="P732" s="13"/>
    </row>
    <row r="733" spans="5:16"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3"/>
      <c r="P733" s="13"/>
    </row>
    <row r="734" spans="5:16"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3"/>
      <c r="P734" s="13"/>
    </row>
    <row r="735" spans="5:16"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3"/>
      <c r="P735" s="13"/>
    </row>
    <row r="736" spans="5:16"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3"/>
      <c r="P736" s="13"/>
    </row>
    <row r="737" spans="5:16"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3"/>
      <c r="P737" s="13"/>
    </row>
    <row r="738" spans="5:16"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3"/>
      <c r="P738" s="13"/>
    </row>
    <row r="739" spans="5:16"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3"/>
      <c r="P739" s="13"/>
    </row>
    <row r="740" spans="5:16"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3"/>
      <c r="P740" s="13"/>
    </row>
    <row r="741" spans="5:16"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3"/>
      <c r="P741" s="13"/>
    </row>
    <row r="742" spans="5:16"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3"/>
      <c r="P742" s="13"/>
    </row>
    <row r="743" spans="5:16"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3"/>
      <c r="P743" s="13"/>
    </row>
    <row r="744" spans="5:16"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3"/>
      <c r="P744" s="13"/>
    </row>
    <row r="745" spans="5:16"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3"/>
      <c r="P745" s="13"/>
    </row>
    <row r="746" spans="5:16"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3"/>
      <c r="P746" s="13"/>
    </row>
    <row r="747" spans="5:16"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3"/>
      <c r="P747" s="13"/>
    </row>
    <row r="748" spans="5:16"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3"/>
      <c r="P748" s="13"/>
    </row>
    <row r="749" spans="5:16"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3"/>
      <c r="P749" s="13"/>
    </row>
    <row r="750" spans="5:16"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3"/>
      <c r="P750" s="13"/>
    </row>
    <row r="751" spans="5:16"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3"/>
      <c r="P751" s="13"/>
    </row>
    <row r="752" spans="5:16"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3"/>
      <c r="P752" s="13"/>
    </row>
    <row r="753" spans="5:16"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3"/>
      <c r="P753" s="13"/>
    </row>
    <row r="754" spans="5:16"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3"/>
      <c r="P754" s="13"/>
    </row>
    <row r="755" spans="5:16"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3"/>
      <c r="P755" s="13"/>
    </row>
    <row r="756" spans="5:16"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3"/>
      <c r="P756" s="13"/>
    </row>
    <row r="757" spans="5:16"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3"/>
      <c r="P757" s="13"/>
    </row>
    <row r="758" spans="5:16"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3"/>
      <c r="P758" s="13"/>
    </row>
    <row r="759" spans="5:16"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3"/>
      <c r="P759" s="13"/>
    </row>
    <row r="760" spans="5:16"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3"/>
      <c r="P760" s="13"/>
    </row>
    <row r="761" spans="5:16"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3"/>
      <c r="P761" s="13"/>
    </row>
    <row r="762" spans="5:16"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3"/>
      <c r="P762" s="13"/>
    </row>
    <row r="763" spans="5:16"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3"/>
      <c r="P763" s="13"/>
    </row>
    <row r="764" spans="5:16"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3"/>
      <c r="P764" s="13"/>
    </row>
    <row r="765" spans="5:16"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3"/>
      <c r="P765" s="13"/>
    </row>
    <row r="766" spans="5:16"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3"/>
      <c r="P766" s="13"/>
    </row>
    <row r="767" spans="5:16"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3"/>
      <c r="P767" s="13"/>
    </row>
    <row r="768" spans="5:16"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3"/>
      <c r="P768" s="13"/>
    </row>
    <row r="769" spans="5:16"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3"/>
      <c r="P769" s="13"/>
    </row>
    <row r="770" spans="5:16"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3"/>
      <c r="P770" s="13"/>
    </row>
    <row r="771" spans="5:16"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3"/>
      <c r="P771" s="13"/>
    </row>
    <row r="772" spans="5:16"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3"/>
      <c r="P772" s="13"/>
    </row>
    <row r="773" spans="5:16"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3"/>
      <c r="P773" s="13"/>
    </row>
    <row r="774" spans="5:16"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3"/>
      <c r="P774" s="13"/>
    </row>
    <row r="775" spans="5:16"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3"/>
      <c r="P775" s="13"/>
    </row>
    <row r="776" spans="5:16"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3"/>
      <c r="P776" s="13"/>
    </row>
    <row r="777" spans="5:16"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3"/>
      <c r="P777" s="13"/>
    </row>
    <row r="778" spans="5:16"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3"/>
      <c r="P778" s="13"/>
    </row>
    <row r="779" spans="5:16"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3"/>
      <c r="P779" s="13"/>
    </row>
    <row r="780" spans="5:16"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3"/>
      <c r="P780" s="13"/>
    </row>
    <row r="781" spans="5:16"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3"/>
      <c r="P781" s="13"/>
    </row>
    <row r="782" spans="5:16"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3"/>
      <c r="P782" s="13"/>
    </row>
    <row r="783" spans="5:16"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3"/>
      <c r="P783" s="13"/>
    </row>
    <row r="784" spans="5:16"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3"/>
      <c r="P784" s="13"/>
    </row>
    <row r="785" spans="5:16"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3"/>
      <c r="P785" s="13"/>
    </row>
    <row r="786" spans="5:16"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3"/>
      <c r="P786" s="13"/>
    </row>
    <row r="787" spans="5:16"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3"/>
      <c r="P787" s="13"/>
    </row>
    <row r="788" spans="5:16"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3"/>
      <c r="P788" s="13"/>
    </row>
    <row r="789" spans="5:16"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3"/>
      <c r="P789" s="13"/>
    </row>
    <row r="790" spans="5:16"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3"/>
      <c r="P790" s="13"/>
    </row>
    <row r="791" spans="5:16"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3"/>
      <c r="P791" s="13"/>
    </row>
    <row r="792" spans="5:16"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3"/>
      <c r="P792" s="13"/>
    </row>
    <row r="793" spans="5:16"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3"/>
      <c r="P793" s="13"/>
    </row>
    <row r="794" spans="5:16"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3"/>
      <c r="P794" s="13"/>
    </row>
    <row r="795" spans="5:16"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3"/>
      <c r="P795" s="13"/>
    </row>
    <row r="796" spans="5:16"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3"/>
      <c r="P796" s="13"/>
    </row>
    <row r="797" spans="5:16"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3"/>
      <c r="P797" s="13"/>
    </row>
    <row r="798" spans="5:16"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3"/>
      <c r="P798" s="13"/>
    </row>
    <row r="799" spans="5:16"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3"/>
      <c r="P799" s="13"/>
    </row>
    <row r="800" spans="5:16"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3"/>
      <c r="P800" s="13"/>
    </row>
    <row r="801" spans="5:16"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3"/>
      <c r="P801" s="13"/>
    </row>
    <row r="802" spans="5:16"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3"/>
      <c r="P802" s="13"/>
    </row>
    <row r="803" spans="5:16"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3"/>
      <c r="P803" s="13"/>
    </row>
    <row r="804" spans="5:16"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3"/>
      <c r="P804" s="13"/>
    </row>
    <row r="805" spans="5:16"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3"/>
      <c r="P805" s="13"/>
    </row>
    <row r="806" spans="5:16"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3"/>
      <c r="P806" s="13"/>
    </row>
    <row r="807" spans="5:16"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3"/>
      <c r="P807" s="13"/>
    </row>
    <row r="808" spans="5:16"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3"/>
      <c r="P808" s="13"/>
    </row>
    <row r="809" spans="5:16"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3"/>
      <c r="P809" s="13"/>
    </row>
    <row r="810" spans="5:16"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3"/>
      <c r="P810" s="13"/>
    </row>
    <row r="811" spans="5:16"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3"/>
      <c r="P811" s="13"/>
    </row>
    <row r="812" spans="5:16"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3"/>
      <c r="P812" s="13"/>
    </row>
    <row r="813" spans="5:16"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3"/>
      <c r="P813" s="13"/>
    </row>
    <row r="814" spans="5:16"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3"/>
      <c r="P814" s="13"/>
    </row>
    <row r="815" spans="5:16"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3"/>
      <c r="P815" s="13"/>
    </row>
    <row r="816" spans="5:16"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3"/>
      <c r="P816" s="13"/>
    </row>
    <row r="817" spans="5:16"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3"/>
      <c r="P817" s="13"/>
    </row>
    <row r="818" spans="5:16"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3"/>
      <c r="P818" s="13"/>
    </row>
    <row r="819" spans="5:16"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3"/>
      <c r="P819" s="13"/>
    </row>
    <row r="820" spans="5:16"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3"/>
      <c r="P820" s="13"/>
    </row>
    <row r="821" spans="5:16"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3"/>
      <c r="P821" s="13"/>
    </row>
    <row r="822" spans="5:16"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3"/>
      <c r="P822" s="13"/>
    </row>
    <row r="823" spans="5:16"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3"/>
      <c r="P823" s="13"/>
    </row>
    <row r="824" spans="5:16"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3"/>
      <c r="P824" s="13"/>
    </row>
    <row r="825" spans="5:16"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3"/>
      <c r="P825" s="13"/>
    </row>
    <row r="826" spans="5:16"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3"/>
      <c r="P826" s="13"/>
    </row>
    <row r="827" spans="5:16"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3"/>
      <c r="P827" s="13"/>
    </row>
    <row r="828" spans="5:16"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3"/>
      <c r="P828" s="13"/>
    </row>
    <row r="829" spans="5:16"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3"/>
      <c r="P829" s="13"/>
    </row>
    <row r="830" spans="5:16"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3"/>
      <c r="P830" s="13"/>
    </row>
    <row r="831" spans="5:16"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3"/>
      <c r="P831" s="13"/>
    </row>
    <row r="832" spans="5:16"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3"/>
      <c r="P832" s="13"/>
    </row>
    <row r="833" spans="5:16"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3"/>
      <c r="P833" s="13"/>
    </row>
    <row r="834" spans="5:16"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3"/>
      <c r="P834" s="13"/>
    </row>
    <row r="835" spans="5:16"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3"/>
      <c r="P835" s="13"/>
    </row>
    <row r="836" spans="5:16"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3"/>
      <c r="P836" s="13"/>
    </row>
    <row r="837" spans="5:16"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3"/>
      <c r="P837" s="13"/>
    </row>
    <row r="838" spans="5:16"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3"/>
      <c r="P838" s="13"/>
    </row>
    <row r="839" spans="5:16"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3"/>
      <c r="P839" s="13"/>
    </row>
    <row r="840" spans="5:16"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3"/>
      <c r="P840" s="13"/>
    </row>
    <row r="841" spans="5:16"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3"/>
      <c r="P841" s="13"/>
    </row>
    <row r="842" spans="5:16"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3"/>
      <c r="P842" s="13"/>
    </row>
    <row r="843" spans="5:16"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3"/>
      <c r="P843" s="13"/>
    </row>
    <row r="844" spans="5:16"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3"/>
      <c r="P844" s="13"/>
    </row>
    <row r="845" spans="5:16"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3"/>
      <c r="P845" s="13"/>
    </row>
    <row r="846" spans="5:16"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3"/>
      <c r="P846" s="13"/>
    </row>
    <row r="847" spans="5:16"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3"/>
      <c r="P847" s="13"/>
    </row>
    <row r="848" spans="5:16"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3"/>
      <c r="P848" s="13"/>
    </row>
    <row r="849" spans="5:16"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3"/>
      <c r="P849" s="13"/>
    </row>
    <row r="850" spans="5:16"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3"/>
      <c r="P850" s="13"/>
    </row>
    <row r="851" spans="5:16"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3"/>
      <c r="P851" s="13"/>
    </row>
    <row r="852" spans="5:16"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3"/>
      <c r="P852" s="13"/>
    </row>
    <row r="853" spans="5:16"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3"/>
      <c r="P853" s="13"/>
    </row>
    <row r="854" spans="5:16"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3"/>
      <c r="P854" s="13"/>
    </row>
    <row r="855" spans="5:16"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3"/>
      <c r="P855" s="13"/>
    </row>
    <row r="856" spans="5:16"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3"/>
      <c r="P856" s="13"/>
    </row>
    <row r="857" spans="5:16"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3"/>
      <c r="P857" s="13"/>
    </row>
    <row r="858" spans="5:16"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3"/>
      <c r="P858" s="13"/>
    </row>
    <row r="859" spans="5:16"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3"/>
      <c r="P859" s="13"/>
    </row>
    <row r="860" spans="5:16"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3"/>
      <c r="P860" s="13"/>
    </row>
    <row r="861" spans="5:16"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3"/>
      <c r="P861" s="13"/>
    </row>
    <row r="862" spans="5:16"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3"/>
      <c r="P862" s="13"/>
    </row>
    <row r="863" spans="5:16"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3"/>
      <c r="P863" s="13"/>
    </row>
    <row r="864" spans="5:16"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3"/>
      <c r="P864" s="13"/>
    </row>
    <row r="865" spans="5:16"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3"/>
      <c r="P865" s="13"/>
    </row>
    <row r="866" spans="5:16"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3"/>
      <c r="P866" s="13"/>
    </row>
    <row r="867" spans="5:16"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3"/>
      <c r="P867" s="13"/>
    </row>
    <row r="868" spans="5:16"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3"/>
      <c r="P868" s="13"/>
    </row>
    <row r="869" spans="5:16"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3"/>
      <c r="P869" s="13"/>
    </row>
    <row r="870" spans="5:16"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3"/>
      <c r="P870" s="13"/>
    </row>
    <row r="871" spans="5:16"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3"/>
      <c r="P871" s="13"/>
    </row>
    <row r="872" spans="5:16"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3"/>
      <c r="P872" s="13"/>
    </row>
    <row r="873" spans="5:16"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3"/>
      <c r="P873" s="13"/>
    </row>
    <row r="874" spans="5:16"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3"/>
      <c r="P874" s="13"/>
    </row>
    <row r="875" spans="5:16"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3"/>
      <c r="P875" s="13"/>
    </row>
    <row r="876" spans="5:16"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3"/>
      <c r="P876" s="13"/>
    </row>
    <row r="877" spans="5:16"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3"/>
      <c r="P877" s="13"/>
    </row>
    <row r="878" spans="5:16"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3"/>
      <c r="P878" s="13"/>
    </row>
    <row r="879" spans="5:16"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3"/>
      <c r="P879" s="13"/>
    </row>
    <row r="880" spans="5:16"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3"/>
      <c r="P880" s="13"/>
    </row>
    <row r="881" spans="5:16"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3"/>
      <c r="P881" s="13"/>
    </row>
    <row r="882" spans="5:16"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3"/>
      <c r="P882" s="13"/>
    </row>
    <row r="883" spans="5:16"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3"/>
      <c r="P883" s="13"/>
    </row>
    <row r="884" spans="5:16"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3"/>
      <c r="P884" s="13"/>
    </row>
    <row r="885" spans="5:16"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3"/>
      <c r="P885" s="13"/>
    </row>
    <row r="886" spans="5:16"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3"/>
      <c r="P886" s="13"/>
    </row>
    <row r="887" spans="5:16"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3"/>
      <c r="P887" s="13"/>
    </row>
    <row r="888" spans="5:16"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3"/>
      <c r="P888" s="13"/>
    </row>
    <row r="889" spans="5:16"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3"/>
      <c r="P889" s="13"/>
    </row>
    <row r="890" spans="5:16"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3"/>
      <c r="P890" s="13"/>
    </row>
    <row r="891" spans="5:16"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3"/>
      <c r="P891" s="13"/>
    </row>
    <row r="892" spans="5:16"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3"/>
      <c r="P892" s="13"/>
    </row>
    <row r="893" spans="5:16"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3"/>
      <c r="P893" s="13"/>
    </row>
    <row r="894" spans="5:16"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3"/>
      <c r="P894" s="13"/>
    </row>
    <row r="895" spans="5:16"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3"/>
      <c r="P895" s="13"/>
    </row>
    <row r="896" spans="5:16"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3"/>
      <c r="P896" s="13"/>
    </row>
    <row r="897" spans="5:16"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3"/>
      <c r="P897" s="13"/>
    </row>
    <row r="898" spans="5:16"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3"/>
      <c r="P898" s="13"/>
    </row>
    <row r="899" spans="5:16"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3"/>
      <c r="P899" s="13"/>
    </row>
    <row r="900" spans="5:16"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3"/>
      <c r="P900" s="13"/>
    </row>
    <row r="901" spans="5:16"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3"/>
      <c r="P901" s="13"/>
    </row>
    <row r="902" spans="5:16"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3"/>
      <c r="P902" s="13"/>
    </row>
    <row r="903" spans="5:16"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3"/>
      <c r="P903" s="13"/>
    </row>
    <row r="904" spans="5:16"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3"/>
      <c r="P904" s="13"/>
    </row>
    <row r="905" spans="5:16"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3"/>
      <c r="P905" s="13"/>
    </row>
    <row r="906" spans="5:16"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3"/>
      <c r="P906" s="13"/>
    </row>
    <row r="907" spans="5:16"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3"/>
      <c r="P907" s="13"/>
    </row>
    <row r="908" spans="5:16"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3"/>
      <c r="P908" s="13"/>
    </row>
    <row r="909" spans="5:16"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3"/>
      <c r="P909" s="13"/>
    </row>
    <row r="910" spans="5:16"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3"/>
      <c r="P910" s="13"/>
    </row>
    <row r="911" spans="5:16"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3"/>
      <c r="P911" s="13"/>
    </row>
    <row r="912" spans="5:16"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3"/>
      <c r="P912" s="13"/>
    </row>
    <row r="913" spans="5:16"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3"/>
      <c r="P913" s="13"/>
    </row>
    <row r="914" spans="5:16"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3"/>
      <c r="P914" s="13"/>
    </row>
    <row r="915" spans="5:16"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3"/>
      <c r="P915" s="13"/>
    </row>
    <row r="916" spans="5:16"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3"/>
      <c r="P916" s="13"/>
    </row>
    <row r="917" spans="5:16"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3"/>
      <c r="P917" s="13"/>
    </row>
    <row r="918" spans="5:16"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3"/>
      <c r="P918" s="13"/>
    </row>
    <row r="919" spans="5:16"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3"/>
      <c r="P919" s="13"/>
    </row>
    <row r="920" spans="5:16"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3"/>
      <c r="P920" s="13"/>
    </row>
    <row r="921" spans="5:16"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3"/>
      <c r="P921" s="13"/>
    </row>
    <row r="922" spans="5:16"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3"/>
      <c r="P922" s="13"/>
    </row>
    <row r="923" spans="5:16"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3"/>
      <c r="P923" s="13"/>
    </row>
    <row r="924" spans="5:16"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3"/>
      <c r="P924" s="13"/>
    </row>
    <row r="925" spans="5:16"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3"/>
      <c r="P925" s="13"/>
    </row>
    <row r="926" spans="5:16"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3"/>
      <c r="P926" s="13"/>
    </row>
    <row r="927" spans="5:16"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3"/>
      <c r="P927" s="13"/>
    </row>
    <row r="928" spans="5:16"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3"/>
      <c r="P928" s="13"/>
    </row>
    <row r="929" spans="5:16"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3"/>
      <c r="P929" s="13"/>
    </row>
    <row r="930" spans="5:16"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3"/>
      <c r="P930" s="13"/>
    </row>
    <row r="931" spans="5:16"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3"/>
      <c r="P931" s="13"/>
    </row>
    <row r="932" spans="5:16"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3"/>
      <c r="P932" s="13"/>
    </row>
    <row r="933" spans="5:16"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3"/>
      <c r="P933" s="13"/>
    </row>
    <row r="934" spans="5:16"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3"/>
      <c r="P934" s="13"/>
    </row>
    <row r="935" spans="5:16"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3"/>
      <c r="P935" s="13"/>
    </row>
    <row r="936" spans="5:16"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3"/>
      <c r="P936" s="13"/>
    </row>
    <row r="937" spans="5:16"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3"/>
      <c r="P937" s="13"/>
    </row>
    <row r="938" spans="5:16"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3"/>
      <c r="P938" s="13"/>
    </row>
    <row r="939" spans="5:16"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3"/>
      <c r="P939" s="13"/>
    </row>
    <row r="940" spans="5:16"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3"/>
      <c r="P940" s="13"/>
    </row>
    <row r="941" spans="5:16"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3"/>
      <c r="P941" s="13"/>
    </row>
    <row r="942" spans="5:16"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3"/>
      <c r="P942" s="13"/>
    </row>
    <row r="943" spans="5:16"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3"/>
      <c r="P943" s="13"/>
    </row>
    <row r="944" spans="5:16"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3"/>
      <c r="P944" s="13"/>
    </row>
    <row r="945" spans="5:16"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3"/>
      <c r="P945" s="13"/>
    </row>
    <row r="946" spans="5:16"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3"/>
      <c r="P946" s="13"/>
    </row>
    <row r="947" spans="5:16"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3"/>
      <c r="P947" s="13"/>
    </row>
    <row r="948" spans="5:16"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3"/>
      <c r="P948" s="13"/>
    </row>
    <row r="949" spans="5:16"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3"/>
      <c r="P949" s="13"/>
    </row>
    <row r="950" spans="5:16"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3"/>
      <c r="P950" s="13"/>
    </row>
    <row r="951" spans="5:16"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3"/>
      <c r="P951" s="13"/>
    </row>
    <row r="952" spans="5:16"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3"/>
      <c r="P952" s="13"/>
    </row>
    <row r="953" spans="5:16"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3"/>
      <c r="P953" s="13"/>
    </row>
    <row r="954" spans="5:16"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3"/>
      <c r="P954" s="13"/>
    </row>
    <row r="955" spans="5:16"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3"/>
      <c r="P955" s="13"/>
    </row>
    <row r="956" spans="5:16"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3"/>
      <c r="P956" s="13"/>
    </row>
    <row r="957" spans="5:16"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3"/>
      <c r="P957" s="13"/>
    </row>
    <row r="958" spans="5:16"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3"/>
      <c r="P958" s="13"/>
    </row>
    <row r="959" spans="5:16"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3"/>
      <c r="P959" s="13"/>
    </row>
    <row r="960" spans="5:16"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3"/>
      <c r="P960" s="13"/>
    </row>
    <row r="961" spans="5:16"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3"/>
      <c r="P961" s="13"/>
    </row>
    <row r="962" spans="5:16"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3"/>
      <c r="P962" s="13"/>
    </row>
    <row r="963" spans="5:16"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3"/>
      <c r="P963" s="13"/>
    </row>
    <row r="964" spans="5:16"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3"/>
      <c r="P964" s="13"/>
    </row>
    <row r="965" spans="5:16"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3"/>
      <c r="P965" s="13"/>
    </row>
    <row r="966" spans="5:16"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3"/>
      <c r="P966" s="13"/>
    </row>
    <row r="967" spans="5:16"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3"/>
      <c r="P967" s="13"/>
    </row>
    <row r="968" spans="5:16"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3"/>
      <c r="P968" s="13"/>
    </row>
    <row r="969" spans="5:16"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3"/>
      <c r="P969" s="13"/>
    </row>
    <row r="970" spans="5:16"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3"/>
      <c r="P970" s="13"/>
    </row>
    <row r="971" spans="5:16"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3"/>
      <c r="P971" s="13"/>
    </row>
    <row r="972" spans="5:16"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3"/>
      <c r="P972" s="13"/>
    </row>
    <row r="973" spans="5:16"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3"/>
      <c r="P973" s="13"/>
    </row>
    <row r="974" spans="5:16"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3"/>
      <c r="P974" s="13"/>
    </row>
    <row r="975" spans="5:16"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3"/>
      <c r="P975" s="13"/>
    </row>
    <row r="976" spans="5:16"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3"/>
      <c r="P976" s="13"/>
    </row>
    <row r="977" spans="5:16"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3"/>
      <c r="P977" s="13"/>
    </row>
    <row r="978" spans="5:16"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3"/>
      <c r="P978" s="13"/>
    </row>
    <row r="979" spans="5:16"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3"/>
      <c r="P979" s="13"/>
    </row>
    <row r="980" spans="5:16"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3"/>
      <c r="P980" s="13"/>
    </row>
    <row r="981" spans="5:16"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3"/>
      <c r="P981" s="13"/>
    </row>
    <row r="982" spans="5:16"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3"/>
      <c r="P982" s="13"/>
    </row>
    <row r="983" spans="5:16"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3"/>
      <c r="P983" s="13"/>
    </row>
    <row r="984" spans="5:16"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3"/>
      <c r="P984" s="13"/>
    </row>
    <row r="985" spans="5:16"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3"/>
      <c r="P985" s="13"/>
    </row>
    <row r="986" spans="5:16"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3"/>
      <c r="P986" s="13"/>
    </row>
    <row r="987" spans="5:16"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3"/>
      <c r="P987" s="13"/>
    </row>
    <row r="988" spans="5:16"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3"/>
      <c r="P988" s="13"/>
    </row>
    <row r="989" spans="5:16"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3"/>
      <c r="P989" s="13"/>
    </row>
    <row r="990" spans="5:16"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3"/>
      <c r="P990" s="13"/>
    </row>
    <row r="991" spans="5:16"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3"/>
      <c r="P991" s="13"/>
    </row>
    <row r="992" spans="5:16"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3"/>
      <c r="P992" s="13"/>
    </row>
    <row r="993" spans="5:16"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3"/>
      <c r="P993" s="13"/>
    </row>
    <row r="994" spans="5:16"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3"/>
      <c r="P994" s="13"/>
    </row>
    <row r="995" spans="5:16"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3"/>
      <c r="P995" s="13"/>
    </row>
    <row r="996" spans="5:16"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3"/>
      <c r="P996" s="13"/>
    </row>
    <row r="997" spans="5:16"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3"/>
      <c r="P997" s="13"/>
    </row>
    <row r="998" spans="5:16"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3"/>
      <c r="P998" s="13"/>
    </row>
    <row r="999" spans="5:16"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3"/>
      <c r="P999" s="13"/>
    </row>
    <row r="1000" spans="5:16"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3"/>
      <c r="P1000" s="13"/>
    </row>
  </sheetData>
  <sortState xmlns:xlrd2="http://schemas.microsoft.com/office/spreadsheetml/2017/richdata2" ref="A22:Q100">
    <sortCondition ref="B22:B100"/>
  </sortState>
  <mergeCells count="7">
    <mergeCell ref="A1:C1"/>
    <mergeCell ref="H3:I3"/>
    <mergeCell ref="H6:I6"/>
    <mergeCell ref="H9:I9"/>
    <mergeCell ref="E3:F4"/>
    <mergeCell ref="E6:F7"/>
    <mergeCell ref="E9:F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A3DA8-FFA0-4C65-8553-B99ABE14AE3E}">
  <sheetPr codeName="Sheet9"/>
  <dimension ref="A1"/>
  <sheetViews>
    <sheetView topLeftCell="A43" zoomScale="48" workbookViewId="0">
      <selection activeCell="V31" sqref="V31"/>
    </sheetView>
  </sheetViews>
  <sheetFormatPr defaultRowHeight="14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13FF-CFB7-4F26-B321-DE8CDF0CD50F}">
  <sheetPr codeName="Sheet10"/>
  <dimension ref="A1:T98"/>
  <sheetViews>
    <sheetView tabSelected="1" topLeftCell="A14" zoomScale="47" workbookViewId="0">
      <selection activeCell="E18" sqref="E18"/>
    </sheetView>
  </sheetViews>
  <sheetFormatPr defaultRowHeight="14.25"/>
  <cols>
    <col min="1" max="1" width="16.59765625" style="3" bestFit="1" customWidth="1"/>
    <col min="2" max="2" width="46.53125" style="3" bestFit="1" customWidth="1"/>
  </cols>
  <sheetData>
    <row r="1" spans="1:2" ht="18" customHeight="1">
      <c r="A1" s="47" t="s">
        <v>88</v>
      </c>
      <c r="B1" s="48"/>
    </row>
    <row r="2" spans="1:2" ht="18" customHeight="1">
      <c r="A2" s="48"/>
      <c r="B2" s="48"/>
    </row>
    <row r="3" spans="1:2" ht="18">
      <c r="A3" s="30" t="s">
        <v>84</v>
      </c>
      <c r="B3" s="30">
        <v>1000000000000000</v>
      </c>
    </row>
    <row r="4" spans="1:2" ht="18">
      <c r="A4" s="30" t="s">
        <v>85</v>
      </c>
      <c r="B4" s="30">
        <v>0</v>
      </c>
    </row>
    <row r="5" spans="1:2" ht="18">
      <c r="A5" s="30" t="s">
        <v>87</v>
      </c>
      <c r="B5" s="31">
        <v>0.85949348215407761</v>
      </c>
    </row>
    <row r="6" spans="1:2" ht="18">
      <c r="A6" s="30" t="s">
        <v>89</v>
      </c>
      <c r="B6" s="31">
        <v>999597787582369.88</v>
      </c>
    </row>
    <row r="7" spans="1:2" ht="18">
      <c r="A7" s="30" t="s">
        <v>90</v>
      </c>
      <c r="B7" s="31">
        <v>37177.242833857432</v>
      </c>
    </row>
    <row r="10" spans="1:2" ht="15.75" customHeight="1">
      <c r="A10" s="51" t="s">
        <v>110</v>
      </c>
      <c r="B10" s="52"/>
    </row>
    <row r="11" spans="1:2">
      <c r="A11" s="53"/>
      <c r="B11" s="54"/>
    </row>
    <row r="12" spans="1:2" ht="15.75">
      <c r="A12" s="26" t="s">
        <v>93</v>
      </c>
      <c r="B12" s="27" t="s">
        <v>94</v>
      </c>
    </row>
    <row r="13" spans="1:2" ht="99.75" customHeight="1">
      <c r="A13" s="28" t="s">
        <v>95</v>
      </c>
      <c r="B13" s="29" t="s">
        <v>103</v>
      </c>
    </row>
    <row r="14" spans="1:2" ht="57" customHeight="1">
      <c r="A14" s="28" t="s">
        <v>96</v>
      </c>
      <c r="B14" s="29" t="s">
        <v>97</v>
      </c>
    </row>
    <row r="15" spans="1:2" ht="114" customHeight="1">
      <c r="A15" s="28" t="s">
        <v>98</v>
      </c>
      <c r="B15" s="29" t="s">
        <v>104</v>
      </c>
    </row>
    <row r="16" spans="1:2" ht="71.25" customHeight="1">
      <c r="A16" s="28" t="s">
        <v>99</v>
      </c>
      <c r="B16" s="29" t="s">
        <v>100</v>
      </c>
    </row>
    <row r="17" spans="1:20" ht="71.25" customHeight="1">
      <c r="A17" s="28" t="s">
        <v>101</v>
      </c>
      <c r="B17" s="29" t="s">
        <v>102</v>
      </c>
    </row>
    <row r="18" spans="1:20" ht="16.899999999999999" customHeight="1">
      <c r="A18" s="56"/>
      <c r="B18" s="55"/>
    </row>
    <row r="19" spans="1:20" ht="42">
      <c r="A19" s="57" t="s">
        <v>111</v>
      </c>
      <c r="B19" s="58" t="s">
        <v>112</v>
      </c>
    </row>
    <row r="20" spans="1:20" ht="18">
      <c r="A20" s="50" t="s">
        <v>106</v>
      </c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</row>
    <row r="22" spans="1:20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</row>
    <row r="23" spans="1:20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</row>
    <row r="24" spans="1:20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</row>
    <row r="25" spans="1:20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</row>
    <row r="26" spans="1:20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</row>
    <row r="27" spans="1:20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</row>
    <row r="28" spans="1:20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</row>
    <row r="29" spans="1:20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</row>
    <row r="30" spans="1:20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</row>
    <row r="31" spans="1:20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</row>
    <row r="32" spans="1:20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</row>
    <row r="33" spans="1:20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</row>
    <row r="34" spans="1:20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</row>
    <row r="35" spans="1:20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</row>
    <row r="36" spans="1:20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</row>
    <row r="37" spans="1:20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</row>
    <row r="38" spans="1:20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</row>
    <row r="39" spans="1:20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1:20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</row>
    <row r="41" spans="1:20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</row>
    <row r="42" spans="1:20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</row>
    <row r="43" spans="1:20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</row>
    <row r="44" spans="1:20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</row>
    <row r="45" spans="1:20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</row>
    <row r="46" spans="1:20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</row>
    <row r="47" spans="1:20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</row>
    <row r="48" spans="1:20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</row>
    <row r="49" spans="1:20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</row>
    <row r="50" spans="1:20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</row>
    <row r="51" spans="1:20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</row>
    <row r="52" spans="1:20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</row>
    <row r="53" spans="1:20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</row>
    <row r="54" spans="1:20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</row>
    <row r="55" spans="1:20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</row>
    <row r="56" spans="1:20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</row>
    <row r="57" spans="1:20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</row>
    <row r="58" spans="1:20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</row>
    <row r="59" spans="1:20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</row>
    <row r="60" spans="1:20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</row>
    <row r="61" spans="1:20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</row>
    <row r="62" spans="1:20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</row>
    <row r="63" spans="1:20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</row>
    <row r="64" spans="1:20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</row>
    <row r="65" spans="1:20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</row>
    <row r="66" spans="1:20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</row>
    <row r="67" spans="1:20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</row>
    <row r="68" spans="1:20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</row>
    <row r="69" spans="1:20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</row>
    <row r="70" spans="1:20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</row>
    <row r="71" spans="1:20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</row>
    <row r="72" spans="1:20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</row>
    <row r="73" spans="1:20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</row>
    <row r="74" spans="1:20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</row>
    <row r="75" spans="1:20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</row>
    <row r="76" spans="1:20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</row>
    <row r="77" spans="1:20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</row>
    <row r="78" spans="1:20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</row>
    <row r="79" spans="1:20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</row>
    <row r="80" spans="1:20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</row>
    <row r="81" spans="1:20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</row>
    <row r="82" spans="1:20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</row>
    <row r="83" spans="1:20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</row>
    <row r="84" spans="1:20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</row>
    <row r="85" spans="1:20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</row>
    <row r="86" spans="1:20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</row>
    <row r="87" spans="1:20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</row>
    <row r="88" spans="1:20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</row>
    <row r="89" spans="1:20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</row>
    <row r="90" spans="1:20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</row>
    <row r="91" spans="1:20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</row>
    <row r="92" spans="1:20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</row>
    <row r="93" spans="1:20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</row>
    <row r="94" spans="1:20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</row>
    <row r="95" spans="1:20">
      <c r="A95" s="49"/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</row>
    <row r="96" spans="1:20">
      <c r="A96" s="49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</row>
    <row r="97" spans="1:20">
      <c r="A97" s="49"/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</row>
    <row r="98" spans="1:20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</row>
  </sheetData>
  <mergeCells count="4">
    <mergeCell ref="A1:B2"/>
    <mergeCell ref="A21:T98"/>
    <mergeCell ref="A20:T20"/>
    <mergeCell ref="A10:B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Calc_300K</vt:lpstr>
      <vt:lpstr>Sweep_Temp</vt:lpstr>
      <vt:lpstr>Plots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Divya Gavane</dc:creator>
  <cp:lastModifiedBy>Divya Gavane</cp:lastModifiedBy>
  <dcterms:created xsi:type="dcterms:W3CDTF">2025-10-16T11:28:55Z</dcterms:created>
  <dcterms:modified xsi:type="dcterms:W3CDTF">2025-10-19T05:31:08Z</dcterms:modified>
</cp:coreProperties>
</file>