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Twitter Archiver Logs" sheetId="2" r:id="rId4"/>
    <sheet state="visible" name="-filterretweets -filterreplies " sheetId="3" r:id="rId5"/>
  </sheets>
  <definedNames/>
  <calcPr/>
</workbook>
</file>

<file path=xl/sharedStrings.xml><?xml version="1.0" encoding="utf-8"?>
<sst xmlns="http://schemas.openxmlformats.org/spreadsheetml/2006/main" count="3845" uniqueCount="1306">
  <si>
    <t>Date</t>
  </si>
  <si>
    <t>Event Log</t>
  </si>
  <si>
    <t>Twitter Query: -filter:retweets -filter:replies from:ravishndtv OR from:AtishiAAP OR from:thewire_in OR from:MamataOfficial OR from:pbhushan1 OR from:UmarKhalidJNU OR from:yadavakhilesh</t>
  </si>
  <si>
    <t>User Details</t>
  </si>
  <si>
    <t>The sheet will store the Twitter Logs</t>
  </si>
  <si>
    <t>Fetched 574 tweets for -filter:retweets -filter:replies from:ravishndtv OR from:AtishiAAP OR from:thewire_in OR from:MamataOfficial OR from:pbhushan1 OR from:UmarKhalidJNU OR from:yadavakhilesh</t>
  </si>
  <si>
    <t>Fetched 3 tweets for -filter:retweets -filter:replies from:ravishndtv OR from:AtishiAAP OR from:thewire_in OR from:MamataOfficial OR from:pbhushan1 OR from:UmarKhalidJNU OR from:yadavakhilesh</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</si>
  <si>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</si>
  <si>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</si>
  <si>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</si>
  <si>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</si>
  <si>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</si>
  <si>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</si>
  <si>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</si>
  <si>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</si>
  <si>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</si>
  <si>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</si>
  <si>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</si>
  <si>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</si>
  <si>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</si>
  <si>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</si>
  <si>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</si>
  <si>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</si>
  <si>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</si>
  <si>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</si>
  <si>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</si>
  <si>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The Wire</t>
  </si>
  <si>
    <t>Two members of FSSAI, which sets food safety standards in India, are also affiliated with an organisation funded by Coca-Cola and which is known to have manipulated consumers in China.</t>
  </si>
  <si>
    <t>https://thewire.in/health/coca-cola-junk-food-companies-are-influencing-indias-public-health-policies</t>
  </si>
  <si>
    <t>✅</t>
  </si>
  <si>
    <t>We are India's foremost independent news-site, carrying critical opinion, investigations and reportage. Click here to support us: http://www.thewire.in/support</t>
  </si>
  <si>
    <t>https://thewire.in</t>
  </si>
  <si>
    <t>The Helavas of Karnataka have been reciting family histories from carefully maintained records for centuries. Despite odds, they carry on, with the hope that some of their offspring would continue the tradition.</t>
  </si>
  <si>
    <t>https://thewire.in/society/the-singing-genealogists-of-karnataka</t>
  </si>
  <si>
    <t>"Hindutva crowds are taking out rallies in Muslim areas and in front of Muslim homes in mixed population areas, raising provocative slogans."  | @gaurav5173 #PulwamaTerrorAttacks</t>
  </si>
  <si>
    <t>https://thewire.in/communalism/minorities-panel-says-hindutva-groups-using-pulwama-to-target-muslims-kashmiris</t>
  </si>
  <si>
    <t>"By conflating terrorism and militancy, the @narendramodi government has only complicated its own ability to deal with both issues."  #PulwamaTerrorAttacks</t>
  </si>
  <si>
    <t>https://thewire.in/security/narendra-modi-kashmir-terrorism-militancy</t>
  </si>
  <si>
    <t>Figuring out how to stay in a country that doesn’t really want you is an exhausting, demoralising process – and colleges in the US capitalise on this any way they can.  | @nehmatks writes.</t>
  </si>
  <si>
    <t>https://thewire.in/education/indian-students-arent-abusing-the-us-visa-system-american-universities-are</t>
  </si>
  <si>
    <t>"This is just a sample survey, the numbers would go up if this was a comprehensive study."</t>
  </si>
  <si>
    <t>https://thewire.in/rights/child-labourers-telangana-sc-st</t>
  </si>
  <si>
    <t>Feminism is still marginal and reviled in Malayali society like it was in Lakshmikkutty Amma’s times, but it continues to apply relentless pressure on the authorities, then and now.</t>
  </si>
  <si>
    <t>https://thewire.in/women/discovering-the-first-generation-of-feminists-in-kerala</t>
  </si>
  <si>
    <t>The @narendramodi government has a choice: will it at least take a pragmatic stance on Venezuela, or does it only want to cosy up to @realDonaldTrump?</t>
  </si>
  <si>
    <t>https://thewire.in/world/indias-stake-in-the-crisis-in-venezuela</t>
  </si>
  <si>
    <t>Influenced by saffronised vegetarian lobbies, 11 of 15 @BJP4India-ruled states, including UP, refuse to provide eggs to children in schools.</t>
  </si>
  <si>
    <t>https://thewire.in/rights/eggs-midday-meals-bjp-eggetarian-india</t>
  </si>
  <si>
    <t>"Mobs have been threatening violence with slogans like ‘Hindustan ki gaddaron ko goli maro’."</t>
  </si>
  <si>
    <t>https://thewire.in/rights/trapped-kashmiri-students-dehradun-bajrang-dal-offensive</t>
  </si>
  <si>
    <t>#PulwamaTerrorAttacks aftermath: What’s best for @narendramodi may not be what’s best for India</t>
  </si>
  <si>
    <t>https://thewire.in/diplomacy/narendra-modi-india-pulwama-attack</t>
  </si>
  <si>
    <t>https://pbs.twimg.com/media/DznB389XgAAxF4-.jpg</t>
  </si>
  <si>
    <t>#TheWireDialogues is back! Catch @ravishndtv #LIVE in conversation with our editors. Followed by Dastaan-e-Tamanna-e-Sarfaroshi, an enthralling session of Dastangoi with Himanshu Bajpai, Vedant Bharadwaj and Shivardh Bhattarcharya. More details here:</t>
  </si>
  <si>
    <t>https://www.instamojo.com/FIJ/the-wire-dialogues-with-ravish-kumar/</t>
  </si>
  <si>
    <t>https://pbs.twimg.com/media/Dzm-mWDWkAAgJRk.jpg</t>
  </si>
  <si>
    <t>#Pulwama fallout: From social media to the streets, calls for revenge feed political agenda  | @AjoyAshirwad</t>
  </si>
  <si>
    <t>https://thewire.in/politics/pulwama-fallout-social-media-streets-calls-for-vengeance</t>
  </si>
  <si>
    <t>https://pbs.twimg.com/media/Dzm49W6X0AAEOmA.jpg</t>
  </si>
  <si>
    <t>India has been put on a dangerous downward path, and unless enough people speak up, we all run the much bigger risk of letting India slip into an abyss.</t>
  </si>
  <si>
    <t>https://thewire.in/rights/are-upwardly-mobile-indians-suffering-from-a-deficit-of-moral-courage</t>
  </si>
  <si>
    <t>The J&amp;K administration Sunday issued orders to withdraw security of five separatist leaders, including Mirwaiz Umar Farooq.</t>
  </si>
  <si>
    <t>https://thewire.in/security/jk-administration-withdraws-security-separatist-leaders</t>
  </si>
  <si>
    <t>"Keep workers insecure, and they will be under control. They will not ask for decent wages or decent working conditions, or the opportunity to unionize."</t>
  </si>
  <si>
    <t>https://thewire.in/politics/in-the-age-of-faltering-democracies-noam-chomsky-is-more-relevant-than-ever</t>
  </si>
  <si>
    <t>When it comes to emoji, inclusive doesn’t always mean more representative  Via @livewire</t>
  </si>
  <si>
    <t>https://livewire.thewire.in/out-and-about/when-it-comes-to-emoji-inclusive-doesnt-always-mean-more-representative/</t>
  </si>
  <si>
    <t>https://pbs.twimg.com/media/DzmhnSIWwAIPEJM.jpg</t>
  </si>
  <si>
    <t>Legal challenges to Trump emergency declaration face uphill battle</t>
  </si>
  <si>
    <t>https://thewire.in/world/legal-challenges-to-trump-emergency-declaration-face-uphill-battle</t>
  </si>
  <si>
    <t>https://pbs.twimg.com/media/DzmcxveWwAAKW83.jpg</t>
  </si>
  <si>
    <t>What the @narendramodi government’s handling of the situation has done is to give a second life to the homegrown Kashmiri militancy.</t>
  </si>
  <si>
    <t>A window into the lives of colonial India's people, in the trials of a surveyor</t>
  </si>
  <si>
    <t>https://thewire.in/history/a-window-into-the-lives-of-colonial-indias-people-in-the-trials-of-a-surveyor</t>
  </si>
  <si>
    <t>https://pbs.twimg.com/media/DzmU0moX4AEBw07.jpg</t>
  </si>
  <si>
    <t>Akhilesh Yadav</t>
  </si>
  <si>
    <t>वन्दे भारत एक्सप्रेस के उद्घाटन के बाद ट्रेन से धुआँ निकला, कोच में पावर फ़ेयलीयर हुआ, ब्रेक फँस गए और ट्रेन ही रुक गई। वन्दे भारत एक्सप्रेस की कहानी देश के विकास की कहानी है: किसान आक्रोशित है, युवा बेरोज़गार है, सुरक्षा व्यवस्था नाकाम है और देश की अर्थव्यवस्था ठप हो गई है।</t>
  </si>
  <si>
    <t>Lucknow, India</t>
  </si>
  <si>
    <t>Socialist Leader of India. Chief Minister of UP (2012 - 2017)</t>
  </si>
  <si>
    <t>http://www.samajwadiparty.in</t>
  </si>
  <si>
    <t>"We have lost three sons from Uttarakhand in the attacks. Kashmiris must leave Dehradun."</t>
  </si>
  <si>
    <t>The decision will almost certainly deal a death blow to Pakistan’s exports to India, which currently stand at around US$490 million.</t>
  </si>
  <si>
    <t>https://thewire.in/diplomacy/india-hikes-tariffs-on-all-pakistani-imports-to-200</t>
  </si>
  <si>
    <t>Excluding Geelani, J&amp;K administration withdraws security of five separatist leaders</t>
  </si>
  <si>
    <t>https://thewire.in/government/jk-administration-withdraws-security-separatist-leaders</t>
  </si>
  <si>
    <t>https://pbs.twimg.com/media/DzmCC5iW0AArwYX.jpg</t>
  </si>
  <si>
    <t>The egg debate boils over – will governments stop playing with children’s food?</t>
  </si>
  <si>
    <t>https://thewire.in/education/eggs-midday-meals-bjp-eggetarian-india</t>
  </si>
  <si>
    <t>https://pbs.twimg.com/media/Dzl_AD2WkAAlf7E.jpg</t>
  </si>
  <si>
    <t>Are upwardly mobile Indians suffering from a deficit of moral courage?</t>
  </si>
  <si>
    <t>https://pbs.twimg.com/media/DzlhddSWwAAtRyG.jpg</t>
  </si>
  <si>
    <t>An excerpt from 'Translating the Indian Past and Other Literary Histories' delves into what life is like as a university teacher.</t>
  </si>
  <si>
    <t>https://thewire.in/education/the-confessions-of-a-university-teacher-in-allahabad</t>
  </si>
  <si>
    <t>India’s stake in the crisis in Venezuela</t>
  </si>
  <si>
    <t>https://pbs.twimg.com/media/DzlgEgrWsAAbZfJ.jpg</t>
  </si>
  <si>
    <t>Sporadic incidents of violence and criminal intimidation have been reported from different parts of the country over the last two days.  | @gaurav5173</t>
  </si>
  <si>
    <t>Discovering the first generation of feminists in Kerala</t>
  </si>
  <si>
    <t>https://thewire.in/history/discovering-the-first-generation-of-feminists-in-kerala</t>
  </si>
  <si>
    <t>https://pbs.twimg.com/media/DzleolLWkAAT3L7.jpg</t>
  </si>
  <si>
    <t>The singing genealogists of Karnataka</t>
  </si>
  <si>
    <t>https://pbs.twimg.com/media/DzldQCbXgAAPSlF.jpg</t>
  </si>
  <si>
    <t>Fear grips trapped Kashmiri students in Dehradun amidst Bajrang Dal offensive</t>
  </si>
  <si>
    <t>https://pbs.twimg.com/media/Dzlc4dVWoAEmqdi.jpg</t>
  </si>
  <si>
    <t>Mamata Banerjee</t>
  </si>
  <si>
    <t>Tribute to Jibanananda Das, one of the greatest Bengali modern poets, on his birth anniversary আবার আসিব ফিরে, ধানসিঁড়িটির তীরে, এই বাংলায়… রূপসী বাংলার কবি জীবনানন্দ দাশের জন্মবার্ষিকীতে জানাই সশ্রদ্ধ প্রণাম</t>
  </si>
  <si>
    <t>Kolkata, India</t>
  </si>
  <si>
    <t>The official Twitter page of Mamata Banerjee, founder Chairperson All India Trinamool Congress. Honourable Chief Minister, West Bengal.</t>
  </si>
  <si>
    <t>http://aitcofficial.org</t>
  </si>
  <si>
    <t>Homage to David Hare, educationist and philanthropist in British India, on his birth anniversary</t>
  </si>
  <si>
    <t>Wishing you a very happy birthday K Chandrasekhar Rao Ji @trspartyonline</t>
  </si>
  <si>
    <t>India is estimated to have about 33 million child labourers.</t>
  </si>
  <si>
    <t>Conflict continued in some areas of Jammu due to poor enforcement of curfew, and in some highly sensitive parts, barely any police force has been deployed.</t>
  </si>
  <si>
    <t>https://thewire.in/security/pulwama-attack-jammu-curfew</t>
  </si>
  <si>
    <t>#PulwamaAttack | India hikes tariffs on all Pakistani imports to 200%</t>
  </si>
  <si>
    <t>https://pbs.twimg.com/media/Dzj12xEXcAE_DX3.jpg</t>
  </si>
  <si>
    <t>Minorities panel says Hindutva groups using Pulwama to target Muslims, Kashmiris  | @gaurav5173 reports.</t>
  </si>
  <si>
    <t>https://pbs.twimg.com/media/Dzj1iIRXcAEuA08.jpg</t>
  </si>
  <si>
    <t>The rejection of the Citizenship Bill expresses the firm resolve of Indian masses to say no to any assault that may overthrow the founding principles of the Constitution.</t>
  </si>
  <si>
    <t>https://thewire.in/rights/citizenship-amendment-bill-lapses</t>
  </si>
  <si>
    <t>"By shouting long and hard, along with everybody else, about giving Pakistan a “muhthod jawab”, you cannot at least be accused of being anti-national."  | @pamelaphilipose writes. #PulwamaTerroristAttack</t>
  </si>
  <si>
    <t>https://thewire.in/media/backstory-pulwama-attack-media</t>
  </si>
  <si>
    <t>Heat waves have caused more than 25,000 deaths since 1992.</t>
  </si>
  <si>
    <t>https://thewire.in/health/climate-change-healthcare-vulnerable-communities</t>
  </si>
  <si>
    <t>The rise in the value of land seems also to have increased the opportunities for petty corruption manifold.</t>
  </si>
  <si>
    <t>https://thewire.in/tech/how-digitising-land-management-has-taken-away-its-socio-physical-identity</t>
  </si>
  <si>
    <t>US national security advisor John Bolton also offered assistance to “bring the perpetrators and backers of the attack promptly to justice”.  #PulwamaTerroristAttack</t>
  </si>
  <si>
    <t>https://thewire.in/diplomacy/us-backs-indias-right-to-self-defence-drops-customary-call-for-restraint</t>
  </si>
  <si>
    <t>Meghalaya: Two lynched, another critically injured in mob attack</t>
  </si>
  <si>
    <t>https://thewire.in/rights/meghalaya-two-lynched-another-critically-injured-in-mob-attack</t>
  </si>
  <si>
    <t>https://pbs.twimg.com/media/Dzipym1X0AURgd8.jpg</t>
  </si>
  <si>
    <t>Court grants transit remand to Manipur police to take student leader to Imphal</t>
  </si>
  <si>
    <t>https://thewire.in/rights/court-grants-transit-remand-to-manipur-police-to-take-student-leader-to-imphal</t>
  </si>
  <si>
    <t>https://pbs.twimg.com/media/Dzin5zGWsAE5ePS.jpg</t>
  </si>
  <si>
    <t>The Rs 100 crore Vande Bharat Express faced “brake-binding” snag resulting in skidding of the wheel in its return journey from Varanasi.</t>
  </si>
  <si>
    <t>https://thewire.in/government/vande-bharat-express-breaks-down</t>
  </si>
  <si>
    <t>"Every life is precious, be it of a soldier or my son. How long will we continue to lose young lives?"  #PulwamaTerroristAttack</t>
  </si>
  <si>
    <t>https://thewire.in/security/pulwama-attacker-never-showed-inclination-to-join-militancy-says-family</t>
  </si>
  <si>
    <t>Officials indicated that revoking Pakistan's MFN status could mean two things: some imports could be restricted or customs duties could be slapped on a number of goods.  | @AnujSrivas reports.</t>
  </si>
  <si>
    <t>https://thewire.in/trade/why-india-revoking-pakistans-most-favoured-nation-status-is-more-symbolic-than-economic</t>
  </si>
  <si>
    <t>VVIP chopper case: Delhi court dismisses Christian Michel's bail plea</t>
  </si>
  <si>
    <t>https://thewire.in/law/vvip-chopper-case-delhi-court-dismisses-christian-michels-bail-plea</t>
  </si>
  <si>
    <t>https://pbs.twimg.com/media/DziXvKTX0AEXoao.jpg</t>
  </si>
  <si>
    <t>So far, the curfew in Jammu is in name only  #PulwamaTerroristAttack</t>
  </si>
  <si>
    <t>https://pbs.twimg.com/media/DziSNx8X0AAH7WI.jpg</t>
  </si>
  <si>
    <t>Hope and despair come together in sculptor K.S. Radhakrishnan's 'Ephemera'</t>
  </si>
  <si>
    <t>https://thewire.in/the-arts/sculptor-k-s-radhakrishnan-ephemera</t>
  </si>
  <si>
    <t>https://pbs.twimg.com/media/DziGtVvX4AA7U2F.jpg</t>
  </si>
  <si>
    <t>Watch I National Security Conversations: Understanding and responding to #Pulwama  | @HappymonJacob</t>
  </si>
  <si>
    <t>https://thewire.in/security/watch-i-national-security-converstaion-understanding-and-responding-to-pulwama</t>
  </si>
  <si>
    <t>https://pbs.twimg.com/media/Dzh4rcsXcAIHofS.jpg</t>
  </si>
  <si>
    <t>Why are intellectuals and institutes of higher learning posing such a grave threat to the powers that be? And why should it matter to the rest of us?</t>
  </si>
  <si>
    <t>https://thewire.in/rights/why-modi-governments-persecution-of-intellectuals-should-worry-us-all</t>
  </si>
  <si>
    <t>#PulwamaTerrorAttack | Nobody is talking about the core issue. Maybe they are all afraid that public sentiment at this time is such that anyone who treads this path will lose sympathy and, above all, votes.</t>
  </si>
  <si>
    <t>https://thewire.in/security/pulwama-attack-kashmir-crpf-jem</t>
  </si>
  <si>
    <t>आज फिर बहादुर सैनिकों की जान गई है। हम शहीदों को श्रद्धांजलि अर्पित करते हैं सर्व दल बैठक में सब ने भारत की एकता और अखंडता की रक्षा के लिए एक आवाज़ में सेना का समर्थन किया था लेकिन इंटेलिजेन्स अभी भी बेख़बर है। जनता जानना चाहती है कि यह घुसपैठिए कैसे बार बार हमला कर रहे हैं?</t>
  </si>
  <si>
    <t>80-90% of child labourers in Telangana belong to SC, ST communities: Survey</t>
  </si>
  <si>
    <t>https://pbs.twimg.com/media/Dzht8YZWwAAS-7D.jpg</t>
  </si>
  <si>
    <t>Thokchom Veewon had also protested the arrest of journalist Kishorechandra Wangkhem under the National Security Act.</t>
  </si>
  <si>
    <t>https://thewire.in/rights/manipuri-student-who-led-protests-against-citizenship-bill-in-delhi-arrested</t>
  </si>
  <si>
    <t>Pulwama attacker 'never showed inclination to join militancy,' says family  #PulwamaTerroristAttack</t>
  </si>
  <si>
    <t>https://pbs.twimg.com/media/Dzhs-lKX0AACPdi.jpg</t>
  </si>
  <si>
    <t>Brake failure halts #VandeBharat Express on day after launch</t>
  </si>
  <si>
    <t>https://pbs.twimg.com/media/DzhsQXtWoAAlV4J.jpg</t>
  </si>
  <si>
    <t>Watch | After #PulwamaTerrorAttack what are India's options?  | @svaradarajan in conversation with @khanumarfa</t>
  </si>
  <si>
    <t>https://thewire.in/government/watch-after-pulwama-attack-what-are-indias-options</t>
  </si>
  <si>
    <t>https://pbs.twimg.com/media/DzhjzQhW0AEWIUw.jpg</t>
  </si>
  <si>
    <t>#PulwamaTerroristAttack | JeM chief Masood Azhar's designation as a global terrorist has consistently been blocked by China, a close ally of Pakistan and a veto-wielding member of the UNSC.</t>
  </si>
  <si>
    <t>https://thewire.in/diplomacy/china-says-no-again-on-backing-indias-bid-to-list-jem-chief-as-global-terrorist</t>
  </si>
  <si>
    <t>Umar Khalid</t>
  </si>
  <si>
    <t>Students of JNU, DU, AMU &amp; Jamia stand with the families of CRPF jawans who laid down their lives in #Pulwama. No one can bring back what you lost, words seem empty but all we can say is we share your grief and pain! #UnitedIndia</t>
  </si>
  <si>
    <t>https://pbs.twimg.com/media/Dzhlc-GXcAAgfFy.jpg</t>
  </si>
  <si>
    <t>Associated with United Against Hate. Aspiring Historian. Fiercely democratic</t>
  </si>
  <si>
    <t>Pulwama Attack: Protesters block rail tracks in Mumbai</t>
  </si>
  <si>
    <t>https://thewire.in/politics/pulwama-attack-protesters-block-rail-tracks-in-mumbai</t>
  </si>
  <si>
    <t>https://pbs.twimg.com/media/Dzhie1WXcAA0LRW.jpg</t>
  </si>
  <si>
    <t>The Citizenship Bill lapses: Good riddance to bad rubbish  | Badri Raina writes.</t>
  </si>
  <si>
    <t>https://pbs.twimg.com/media/DzhclKDWoAAsc30.jpg</t>
  </si>
  <si>
    <t>US backs India's right to self-defence, drops customary call for restraint</t>
  </si>
  <si>
    <t>https://pbs.twimg.com/media/DzhZ3sOWsAI0F36.jpg</t>
  </si>
  <si>
    <t>All-party meet on #PulwamaAttack: Pakistan condemned for supporting terrorism in India</t>
  </si>
  <si>
    <t>https://thewire.in/government/all-party-meet-pulwama-attack-pakistan-condemned</t>
  </si>
  <si>
    <t>https://pbs.twimg.com/media/DzhTz7jX4AAhQiE.jpg</t>
  </si>
  <si>
    <t>The confessions of a university teacher in Allahabad</t>
  </si>
  <si>
    <t>https://thewire.in/books/the-confessions-of-a-university-teacher-in-allahabad</t>
  </si>
  <si>
    <t>https://pbs.twimg.com/media/DzhSJHZXQAU-ms7.jpg</t>
  </si>
  <si>
    <t>The Jaipur Municipal Corporation (JMC) has not paid the outsourced agency’s bills since October and the dues now stand at Rs 11.8 crore.</t>
  </si>
  <si>
    <t>https://thewire.in/government/with-jaipur-gaushala-in-fund-crunch-hundreds-of-cows-starve-to-death</t>
  </si>
  <si>
    <t>Pakistan's most-favoured nation status has also been revoked.</t>
  </si>
  <si>
    <t>https://thewire.in/diplomacy/pulwama-attack-india-summons-pak-high-commissioner-calls-back-envoy-for-consultations</t>
  </si>
  <si>
    <t>It is clear that after a point, the PMO virtually started dictating to the Indian negotiating team set up by the defence ministry in the Rafale deal.  | @mkvenu1 writes.</t>
  </si>
  <si>
    <t>https://thewire.in/government/why-were-so-many-concessions-granted-during-the-rafale-negotiations</t>
  </si>
  <si>
    <t>SC also directed that the process of filling up the posts of information commissioners be initiated one to two-months before the vacancy arises.</t>
  </si>
  <si>
    <t>https://thewire.in/law/sc-directions-appointments-information-commissioners-transparent-time-bound</t>
  </si>
  <si>
    <t>.@arunjaitley resumes charge as finance minister</t>
  </si>
  <si>
    <t>https://thewire.in/government/arun-jaitley-resumes-charge-as-finance-minister</t>
  </si>
  <si>
    <t>https://pbs.twimg.com/media/Dzg8braWwAAW69c.jpg</t>
  </si>
  <si>
    <t>Climate change has made healthcare a bigger concern for vulnerable communities</t>
  </si>
  <si>
    <t>https://thewire.in/environment/climate-change-healthcare-vulnerable-communities</t>
  </si>
  <si>
    <t>https://pbs.twimg.com/media/Dzg57ZaX4AIBl44.jpg</t>
  </si>
  <si>
    <t>Today at 4 pm we will assemble at Hazra More and from there we will take part in a candle rally upto Gandhi statue. We express our solidarity with our jawans, countrymen and united India. At this hour, we are all together.</t>
  </si>
  <si>
    <t>Backstory: Reporting an act of terrorist violence in ways to defeat it  | @pamelaphilipose</t>
  </si>
  <si>
    <t>https://pbs.twimg.com/media/DzgmrCbXQAATo-S.jpg</t>
  </si>
  <si>
    <t>Nigeria is punching below its weight despite massive soft power capacity</t>
  </si>
  <si>
    <t>https://thewire.in/world/nigeria-nollywood-massive-soft-power</t>
  </si>
  <si>
    <t>https://pbs.twimg.com/media/DzgGB16WkAAulDB.jpg</t>
  </si>
  <si>
    <t>Coast Line': A whimsical and fond sketch of India's west coast</t>
  </si>
  <si>
    <t>https://thewire.in/books/coast-line-a-whimsical-and-fond-sketch-of-indias-west-coast</t>
  </si>
  <si>
    <t>https://pbs.twimg.com/media/DzgE2xZWoAAkbKW.jpg</t>
  </si>
  <si>
    <t>Sixty days after taking oath, KCR to expand cabinet on February 19</t>
  </si>
  <si>
    <t>https://thewire.in/government/sixty-days-after-taking-oath-kcr-to-expand-cabinet-on-february-19</t>
  </si>
  <si>
    <t>https://pbs.twimg.com/media/DzgTEQSWoAASTR1.jpg</t>
  </si>
  <si>
    <t>Prashant Bhushan</t>
  </si>
  <si>
    <t>India's first semi high speed flagship train inaugurated by Modi a day after pulwama attack breaks down on its return journey from Varanasi leaving all stranded. Everything in it seems to be out of order! What will happen to the bullet train?</t>
  </si>
  <si>
    <t>https://youtu.be/ymKbWwVCgwc</t>
  </si>
  <si>
    <t>New Delhi, India</t>
  </si>
  <si>
    <t>Public Interest Lawyer and Activist; Do and say what is just fair and in public interest, regardless of immediate fallout</t>
  </si>
  <si>
    <t>https://www.swarajabhiyan.org/</t>
  </si>
  <si>
    <t>India says Pak's demand for probe into #PulwamaAttack is 'preposterous'</t>
  </si>
  <si>
    <t>https://thewire.in/diplomacy/india-pakistan-pulwama-attack-probe-preposterous</t>
  </si>
  <si>
    <t>https://pbs.twimg.com/media/DzgPu9FW0AAPxXx.jpg</t>
  </si>
  <si>
    <t>How digitising land management has taken away its socio-physical identity</t>
  </si>
  <si>
    <t>https://pbs.twimg.com/media/DzgD8DBXQAAw-dX.jpg</t>
  </si>
  <si>
    <t>Helping children deal with death  | @JoChopra writes.</t>
  </si>
  <si>
    <t>https://thewire.in/health/helping-children-deal-with-death</t>
  </si>
  <si>
    <t>https://pbs.twimg.com/media/DzgDFKLW0AA5HTX.jpg</t>
  </si>
  <si>
    <t>Kargil's mass protest in sub-zero temperatures over Leh's HQ status continues</t>
  </si>
  <si>
    <t>https://thewire.in/government/kargils-mass-protest-in-sub-zero-temperatures-over-lehs-hq-status-continues</t>
  </si>
  <si>
    <t>https://pbs.twimg.com/media/DzgCjMJWsAIAUxY.jpg</t>
  </si>
  <si>
    <t>Manipuri student who led protests against Citizenship Bill in Delhi arrested</t>
  </si>
  <si>
    <t>https://pbs.twimg.com/media/DzgBkJqX4AAF21U.jpg</t>
  </si>
  <si>
    <t>India summoned the Pakistani high commissioner to the foreign ministry to hand over a “very strong” protest and also revoked Pakistan’s most-favoured nation status.</t>
  </si>
  <si>
    <t>Remembering Dr Meghnad Saha, scientist and academic, Dadasaheb Phalke, Indian cinema pioneer, on their death anniversaries</t>
  </si>
  <si>
    <t>Ghalib praised the city of joy in a letter in Persian saying “One should be grateful that such a city exists”.  | @manasharya writes.</t>
  </si>
  <si>
    <t>https://thewire.in/culture/on-ghalibs-150th-death-anniversary-a-visit-to-his-apartment-in-kolkata</t>
  </si>
  <si>
    <t>If the hunger for power stimulated the players in 1967, the desire for self-preservation is certainly strong enough to guide the unity of opposition forces today.</t>
  </si>
  <si>
    <t>https://thewire.in/politics/will-opposition-unity-in-2019-withstand-the-fragilities-of-past-coalitions</t>
  </si>
  <si>
    <t>"Pulwama bomber Adil Ahmad Dar became terrorist after he was beaten by troops". It's imp to understand why so many young men in Kashmir are becoming militants&amp;willing to die. Even US forces couldn't hold Afghanistan &amp;amp; Iraq after large-scale suicide attacks</t>
  </si>
  <si>
    <t>https://www.indiatoday.in/india/story/pulwama-bomber-adil-ahmad-dar-became-terrorist-after-he-was-beaten-by-troops-say-parents-1457317-2019-02-15</t>
  </si>
  <si>
    <t>The move will instead serve more powerfully as a political signal, especially if the @narendramodi government decides to opt for a complete ban on imports from Pakistan.  | @AnujSrivas reports. #PulwamaAttack</t>
  </si>
  <si>
    <t>Sometimes, a film moves on from being just another creative endeavor to becoming a great work of art and then, a timeless classic.  | @bombaywallah writes.</t>
  </si>
  <si>
    <t>https://thewire.in/film/the-thrid-man-film-noir</t>
  </si>
  <si>
    <t>The National Rural Drinking Water Programme “has failed”, managing to secure connection to only 44% of all rural habitations.  | @KhabarLahariya</t>
  </si>
  <si>
    <t>https://thewire.in/government/in-up-a-wells-water-turned-white-but-official-says-its-too-cold-to-inspect</t>
  </si>
  <si>
    <t>Hundreds of cows have died, allegedly due to starvation, at the Hingonia cattle rehabilitation centre as the outsourced agency for its maintenance, has run out of funds.  | @Astute_Shruti reports.</t>
  </si>
  <si>
    <t>The core issue is why are local Kashmiris, many of them relatively well off and educated, ready to lay down their lives in this manner?  #Pulwama #KashmirTerrorAttack #CRPFJawans</t>
  </si>
  <si>
    <t>#PulwamaAttack | "The entire Congress party and most of the opposition in this difficult time stands with the jawans and the government," said @RahulGandhi.</t>
  </si>
  <si>
    <t>https://thewire.in/security/opposition-parties-stand-with-centre-forces-in-aftermath-of-pulwama-attack</t>
  </si>
  <si>
    <t>Pharma company Pfizer to partner with government on drug resistance</t>
  </si>
  <si>
    <t>https://thewire.in/health/pharma-company-pfizer-to-partner-with-government-on-drug-resistance</t>
  </si>
  <si>
    <t>https://pbs.twimg.com/media/DzdXRjGXQAA28_k.jpg</t>
  </si>
  <si>
    <t>EC sets aside plea seeking de-recognition of ruling party NDPP in Nagaland</t>
  </si>
  <si>
    <t>https://thewire.in/government/election-commission-sets-aside-plea-de-recognition-ruling-party-ndpp-nagaland</t>
  </si>
  <si>
    <t>https://pbs.twimg.com/media/DzdJqicWoAIu1jg.jpg</t>
  </si>
  <si>
    <t>SC directs Centre to make appointments of information commissioners more transparent  | @gaurav5173</t>
  </si>
  <si>
    <t>https://pbs.twimg.com/media/DzdG-p4XcAAG2Sy.jpg</t>
  </si>
  <si>
    <t>So the govt had clear intelligence inputs of IEDs/explosives likely to be used on the Jammu Srinagar highway on 8/2/19!</t>
  </si>
  <si>
    <t>https://pbs.twimg.com/media/DzdPcPsXQAMoA1F.jpg</t>
  </si>
  <si>
    <t>Vijay Mallya files for permission to appeal against extradition order</t>
  </si>
  <si>
    <t>https://thewire.in/law/vijay-mallya-files-for-permission-to-appeal-against-extradition-order</t>
  </si>
  <si>
    <t>https://pbs.twimg.com/media/Dzc8DlVXQAEkPd9.jpg</t>
  </si>
  <si>
    <t>A persistent poverty of imagination</t>
  </si>
  <si>
    <t>https://thewire.in/culture/dashrath-patel-india-architecture</t>
  </si>
  <si>
    <t>https://pbs.twimg.com/media/Dzc1tAGWsAAV7Vh.jpg</t>
  </si>
  <si>
    <t>“After preliminary inquiry, no evidence was found to substantiate it,” and so the sedition charge against AMU students “shall be dropped.”</t>
  </si>
  <si>
    <t>https://thewire.in/politics/aligarh-muslim-university-republic-tv-sedition-charge</t>
  </si>
  <si>
    <t>On Ghalib's 150th death anniversary, a visit to his apartment in Kolkata  | @manasharya writes.</t>
  </si>
  <si>
    <t>https://pbs.twimg.com/media/Dzc09YvWkAApclN.jpg</t>
  </si>
  <si>
    <t>Why India revoking Pakistan's 'most favoured nation' status is more symbolic than economic  | @AnujSrivas writes. #PulwamaTerrorAttack</t>
  </si>
  <si>
    <t>https://pbs.twimg.com/media/Dzc0e4vWwAI0oEX.jpg</t>
  </si>
  <si>
    <t>#PulwamaAttack: India summons Pak high commissioner, calls back envoy for 'consultations'</t>
  </si>
  <si>
    <t>https://pbs.twimg.com/media/Dzc3_d0XcAAu9yh.jpg</t>
  </si>
  <si>
    <t>"Anti-caste feminism was/is never static. The dynamic nature of our assertions is rooted in our radical history"</t>
  </si>
  <si>
    <t>https://thewire.in/caste/building-a-feminism-that-centres-the-voices-of-the-oppressed</t>
  </si>
  <si>
    <t>ये अश्रुपूर्ण तस्वीरें बेहद दर्दनाक हैं. हम इस बच्ची के भविष्य के लिए जो कुछ भी कर सकेंगे करेंगे. इन दुखद क्षणों में देश को आगे आकर शहीदों के परिवारों को हर संभव मानसिक, सामाजिक और आर्थिक सहायता देनी चाहिए.</t>
  </si>
  <si>
    <t>https://pbs.twimg.com/media/Dzcz4G9UYAAKEyr.jpg</t>
  </si>
  <si>
    <t>#PulwamaAttack: Curfew in Jammu city after protests, army asked to aid  #CRPFJawans #KashmirTerrorAttack</t>
  </si>
  <si>
    <t>https://thewire.in/security/curfew-in-jammu-city-after-protests-over-pulwama-attack-army-asked-to-help</t>
  </si>
  <si>
    <t>https://pbs.twimg.com/media/DzcxhgsX0AAPWrE.jpg</t>
  </si>
  <si>
    <t>In UP, a well's water turned white, but official says it's 'too cold' to inspect  | @KhabarLahariya</t>
  </si>
  <si>
    <t>https://pbs.twimg.com/media/DzcozmEX4AAz06Y.jpg</t>
  </si>
  <si>
    <t>The time may be inappropriate to talk of doing something for the Kashmiris. But then, when will that time come, if ever?  #Pulwama #KashmirTerrorAttack #CRPFJawans</t>
  </si>
  <si>
    <t>With Jaipur gaushala in fund crunch, hundreds of cows starve to death  | @Astute_Shruti reports.</t>
  </si>
  <si>
    <t>https://pbs.twimg.com/media/DzcjLGTXgAAfS0p.jpg</t>
  </si>
  <si>
    <t>Assam court asks Union minister Rajen Gohain to appear in rape case</t>
  </si>
  <si>
    <t>https://thewire.in/law/rajen-gohain-rape-case-court</t>
  </si>
  <si>
    <t>https://pbs.twimg.com/media/DzciW2XWkAAMYIz.jpg</t>
  </si>
  <si>
    <t>The video of Vande Bharat Express posted by @PiyushGoyal was clipped from a YouTube video, which was sped up to twice its original speed.  | @free_thinker</t>
  </si>
  <si>
    <t>https://thewire.in/government/piyush-goyal-sped-up-footage-vande-bharat</t>
  </si>
  <si>
    <t>Explainer: Why the Philippine government is accused of going after the media</t>
  </si>
  <si>
    <t>https://thewire.in/media/explainer-why-the-philippine-government-is-accused-of-going-after-the-media</t>
  </si>
  <si>
    <t>https://pbs.twimg.com/media/DzcYpCOX0AA06wT.jpg</t>
  </si>
  <si>
    <t>China says no again on backing India's bid to list JeM chief as global terrorist</t>
  </si>
  <si>
    <t>https://pbs.twimg.com/media/DzcRrZKW0AAGawg.jpg</t>
  </si>
  <si>
    <t>Will opposition unity in 2019 withstand the fragilities of past coalitions?</t>
  </si>
  <si>
    <t>https://pbs.twimg.com/media/DzcM5puX4AIXK43.jpg</t>
  </si>
  <si>
    <t>Opposition parties stand with Centre, forces in aftermath of #PulwamaAttack  #Pulwama #KashmirTerrorAttack #CRPFJawans</t>
  </si>
  <si>
    <t>https://thewire.in/politics/opposition-parties-stand-with-centre-forces-in-aftermath-of-pulwama-attack</t>
  </si>
  <si>
    <t>https://pbs.twimg.com/media/DzcI-5AWsAA35O0.jpg</t>
  </si>
  <si>
    <t>#PulwamaAttack | "The death toll in the yesterday’s attack on the CRPF has risen to 49."  #Pulwama #KashmirTerrorAttack #CRPFJawans</t>
  </si>
  <si>
    <t>https://thewire.in/security/kashmir-pulwama-crpf-attack-jem</t>
  </si>
  <si>
    <t>आत्मिक श्रद्धांजलि. आज हम सब शहीदों के परिवारों के साथ खड़े हैं. देश की भावात्मक एकता ही हमारी सबसे बड़ी शक्ति है, जो इस कठिन समय में इन परिवारों और देश के हर नागरिक का हौसला बनेगी.</t>
  </si>
  <si>
    <t>https://pbs.twimg.com/media/DzcDpfWXQAEi7OD.jpg</t>
  </si>
  <si>
    <t>#PulwamaAttack | India accused Pakistan of giving “full freedom” to Jaish-e-Mohammed (JeM) to operate on its territory.  #Pulwama #KashmirTerrorAttack #CRPFJawans</t>
  </si>
  <si>
    <t>https://thewire.in/diplomacy/pulwama-attack-jaish-e-mohammed</t>
  </si>
  <si>
    <t>"We are told by hyperventilating TV anchors that AMU is a hub of terrorists and anti-nationals. Haven’t we heard this before?"  | @shahalam13 writes.</t>
  </si>
  <si>
    <t>https://thewire.in/rights/attack-on-amu</t>
  </si>
  <si>
    <t>After #PulwamaAttack the core issue in Kashmir is being ignored – again  #Pulwama #KashmirTerrorAttack #CRPFJawans</t>
  </si>
  <si>
    <t>https://pbs.twimg.com/media/DzbuKSLWsAAgS2P.jpg</t>
  </si>
  <si>
    <t>After almost 100 years, black leopard documented in Africa</t>
  </si>
  <si>
    <t>https://thewire.in/environment/after-almost-100-years-black-leopard-documented-in-africa</t>
  </si>
  <si>
    <t>https://pbs.twimg.com/media/DzblkLFW0AE-ufB.jpg</t>
  </si>
  <si>
    <t>Divisional status in Ladakh snubs the demands of Kargil's people</t>
  </si>
  <si>
    <t>https://thewire.in/rights/divisional-status-in-ladakh-snubs-the-demands-of-kargils-people</t>
  </si>
  <si>
    <t>https://pbs.twimg.com/media/Dzbh8u0WsAAL4hJ.jpg</t>
  </si>
  <si>
    <t>Immediately end 'support', 'safe haven' to terror groups: US to Pak</t>
  </si>
  <si>
    <t>https://thewire.in/security/immediately-end-support-safe-haven-to-terror-groups-us-to-pak</t>
  </si>
  <si>
    <t>https://pbs.twimg.com/media/DzbeIaMX4AAoqiN.jpg</t>
  </si>
  <si>
    <t>Surprising that CJI said that Review Petition &amp; Govt's 'correction application' in Rafale was lying in defects&amp;amp;hence couldn't be listed. Shourie/Sinha&amp;amp;my review petition was registered &amp;amp; numbered as RP 46/19 on 14/1/19 &amp;amp; Govt's appln on 8/1/19 as MA 58/19</t>
  </si>
  <si>
    <t>https://www.livemint.com/politics/news/rafale-review-cji-defends-sc-criticises-lawyers-for-giving-publicity-1550210462224.html</t>
  </si>
  <si>
    <t>SC seeks report on action taken against tribals who lost claim to forests  | @nit_set</t>
  </si>
  <si>
    <t>https://thewire.in/environment/sc-seeks-report-on-action-taken-against-tribals-who-lost-claim-to-forests</t>
  </si>
  <si>
    <t>https://pbs.twimg.com/media/DzbZC3sX4AE4oxG.jpg</t>
  </si>
  <si>
    <t>Fine judgement of SC on transparency &amp; urgency in appointment of Information Commissioners. Shortlisting criteria should be rational &amp;amp; transparent. Why should only bureaucrats be appointed? All information about appointment process should be on the website</t>
  </si>
  <si>
    <t>https://barandbench.com/transparency-sc-directions-appointment-cic-ics/</t>
  </si>
  <si>
    <t>After U-turn on rare disease policy, health ministry assures new one in 9 months  | @AnooBhu</t>
  </si>
  <si>
    <t>https://thewire.in/health/india-rare-disease-policy</t>
  </si>
  <si>
    <t>https://pbs.twimg.com/media/DzbUEnYW0AIhe_w.jpg</t>
  </si>
  <si>
    <t>Building a feminism that centres the voices of the oppressed</t>
  </si>
  <si>
    <t>https://pbs.twimg.com/media/DzbHR6UWsAA6Wu4.jpg</t>
  </si>
  <si>
    <t>No evidence' of sedition, charge against 14 AMU students will be dropped: Police</t>
  </si>
  <si>
    <t>https://pbs.twimg.com/media/DzbG-beXQAAVXOV.jpg</t>
  </si>
  <si>
    <t>A Digital camera that can help you see behind walls</t>
  </si>
  <si>
    <t>https://thewire.in/the-sciences/a-digital-camera-that-can-help-you-see-behind-walls</t>
  </si>
  <si>
    <t>https://pbs.twimg.com/media/DzbBA1jX4AA9ZA9.jpg</t>
  </si>
  <si>
    <t>The worrying thing about the tragic &amp; horrific suicide bombing which killed &gt;40 jawans is: Despite Govt's claim of killing militants in Kashmir, the number of youth taking to militancy is increasing. More&amp;amp;more are willing to be 'martyred for liberating Kashmir'. How will it stop? RT @pbhushan1: Must watch: Ravish Kumar's balanced &amp;amp; sensible reporting &amp;amp; analysis of the Pulwama suicide bombing. Those screaming war &amp;amp; revenge must watch this</t>
  </si>
  <si>
    <t>https://twitter.com/pbhushan1/status/1096253876892770305
https://youtu.be/0e1ernnssUc</t>
  </si>
  <si>
    <t>#PulwamaAttack India hits out at Pak, urges listing JeM's Masood Azhar as global terrorist</t>
  </si>
  <si>
    <t>https://pbs.twimg.com/media/Dza4k7tXgAAS2Pl.jpg</t>
  </si>
  <si>
    <t>The Third Man' is still relevant today, seven decades after its release  | @bombaywallah</t>
  </si>
  <si>
    <t>https://pbs.twimg.com/media/DzavhT4XQAEt5_2.jpg</t>
  </si>
  <si>
    <t>Must watch: Ravish Kumar's balanced &amp; sensible reporting &amp;amp; analysis of the Pulwama suicide bombing. Those screaming war &amp;amp; revenge must watch this</t>
  </si>
  <si>
    <t>https://youtu.be/0e1ernnssUc</t>
  </si>
  <si>
    <t>#ValentinesDay | Deep in the heartland of Bastar, wooden combs are the objet préféré with which men have been expressing their love for centuries.</t>
  </si>
  <si>
    <t>https://thewire.in/society/valentines-day-special-the-comb-a-lost-symbol-of-love</t>
  </si>
  <si>
    <t>India has 83% persecution points and sits between Iran and Syria on the list.</t>
  </si>
  <si>
    <t>https://thewire.in/communalism/india-10th-most-dangerous-country-to-live-in-for-christians-report</t>
  </si>
  <si>
    <t>#Rafale | The national auditor appears to have erred on facts and analysis, much as the Hon’ble Supreme Court did in its judgment.</t>
  </si>
  <si>
    <t>https://thewire.in/government/why-does-the-cag-have-more-to-say-on-2007-rafale-process-than-the-2016-deal</t>
  </si>
  <si>
    <t>#DelhiGovtVsCentre | Delhi chief minister @ArvindKejriwal termed the order “extremely unfortunate” and an “injustice on the people of Delhi.”  | @gaurav5173</t>
  </si>
  <si>
    <t>https://thewire.in/politics/injustice-on-the-people-of-delhi-arvind-kejriwal-on-delhi-vs-centre-verdict</t>
  </si>
  <si>
    <t>Current political processes underway revive memories of the grand coalition of forces primed against the Congress party, under the leadership of Ram Manohar Lohia.</t>
  </si>
  <si>
    <t>https://thewire.in/politics/with-a-grand-alliance-in-the-making-remembering-another-from-decades-before</t>
  </si>
  <si>
    <t>After the scuffle with Republic TV, 14 AMU students have been booked for sedition. However, dramatically different accounts of the incident have emerged from the campus.  | @khanumarfa</t>
  </si>
  <si>
    <t>https://thewire.in/video/watch-operation-sedition-is-amu-being-targeted-the-way-jnu-was</t>
  </si>
  <si>
    <t>Plan S will also hit numerous society journals – i.e. journals published by societies dedicated to the study and popularisation of specific areas of science.  | @1amnerd writes.</t>
  </si>
  <si>
    <t>https://thewire.in/the-sciences/six-concerns-over-india-joining-the-plan-s-coalition-for-science-journals</t>
  </si>
  <si>
    <t>AAP-Congress alliance a possibility, hints West Bengal CM Mamata Banerjee  | @AjoyAshirwad writes.</t>
  </si>
  <si>
    <t>https://thewire.in/politics/aap-congress-alliance-a-possibility-hints-west-bengal-cm-mamata-banerjee</t>
  </si>
  <si>
    <t>https://pbs.twimg.com/media/DzYF_shX0AArTjT.jpg</t>
  </si>
  <si>
    <t>#PulawamaTerrorAttack | At least 41 #CRPF jawans killed in deadliest militant strike on security forces  #Pulwama #KashmirTerrorAttack</t>
  </si>
  <si>
    <t>https://pbs.twimg.com/media/DzYJBMMX0AEmHBm.jpg</t>
  </si>
  <si>
    <t>Atishi</t>
  </si>
  <si>
    <t>Most heartbreaking news coming from Pulwama. The death toll is numbing to the core. Our thoughts and prayers with the grieving families. All of India mourns with you. #Pulwama</t>
  </si>
  <si>
    <t>Never doubt that a small group of thoughtful, concerned citizens can change the world. Indeed, it's the only thing that ever has' - Margaret Mead</t>
  </si>
  <si>
    <t>http://atishi.in</t>
  </si>
  <si>
    <t>#GullyBoyReview | A film that makes fun of slum tourism, no matter how polished or self-aware, should have known better, writes @Plebeian42</t>
  </si>
  <si>
    <t>https://thewire.in/film/gully-boy-movie-review</t>
  </si>
  <si>
    <t>Political questions are a matter of public interest, not private consumption. Questions that affect the people need to be raised before the people.  | @manasharya writes.</t>
  </si>
  <si>
    <t>https://thewire.in/rights/amol-palekar-and-a-dystopian-time-of-censorship</t>
  </si>
  <si>
    <t>With third quarter loss of Rs 588 crore, @JetAirways awaits rescue plan from lenders</t>
  </si>
  <si>
    <t>https://thewire.in/business/with-third-quarter-loss-of-rs-588-crore-jet-airways-awaits-rescue-plan-from-lenders</t>
  </si>
  <si>
    <t>https://pbs.twimg.com/media/DzX4YosX0AA4uV5.jpg</t>
  </si>
  <si>
    <t>India 10th most dangerous country to live in for Christians: Report</t>
  </si>
  <si>
    <t>https://pbs.twimg.com/media/DzXpxeCU8AACA8m.jpg</t>
  </si>
  <si>
    <t>Of Shannon Gabriel, Sarfraz Ahmed and cricket’s cultural problem</t>
  </si>
  <si>
    <t>https://thewire.in/sport/of-shannon-gabriel-sarfraz-ahmed-and-crickets-cultural-problem</t>
  </si>
  <si>
    <t>https://pbs.twimg.com/media/DzXpZtoV4AAgGYE.jpg</t>
  </si>
  <si>
    <t>Shocking, reprehensible, condemnable...Deeply disturbed by the news of attack on the CRPF convoy. The perpetrators of this dastardly attack are not the friends of the people of Kashmir. Everyone must stand together with the bereaved families! #Pulwama</t>
  </si>
  <si>
    <t>Must watch: Kanhaiya Kumar amazingly spirited attack on Modi/Shah in their den at Rajkot</t>
  </si>
  <si>
    <t>https://youtu.be/qJD7Rv9WEFg</t>
  </si>
  <si>
    <t>Biological male'? Athlete Caster Semenya's challenge to new IAAF rules heats up  | @almatharu</t>
  </si>
  <si>
    <t>https://thewire.in/sport/caster-semenyas-new-iaaf-rules-hormone-testing</t>
  </si>
  <si>
    <t>https://pbs.twimg.com/media/DzXoZxRUUAYLMQB.jpg</t>
  </si>
  <si>
    <t>40 years after the revolution, all eyes are on Iran again</t>
  </si>
  <si>
    <t>https://thewire.in/world/iran-revolution-40-years</t>
  </si>
  <si>
    <t>https://pbs.twimg.com/media/DzXkdvKUYAAanHb.jpg</t>
  </si>
  <si>
    <t>J&amp;K: At least 30 CRPF personnel killed as explosives-laden vehicle rams into bus  #Pulwama #KashmirTerrorAttack</t>
  </si>
  <si>
    <t>https://thewire.in/security/jk-18-crpf-personnel-killed-as-explosives-laden-vehicle-rams-into-bus</t>
  </si>
  <si>
    <t>https://pbs.twimg.com/media/DzXmo5xVAAI6UiP.jpg</t>
  </si>
  <si>
    <t>जम्मू-कश्मीर के पुलवामा जिले में आतंकी हमले में शहीद हुए जवानों को आत्मिक नमन. जम्मू-कश्मीर में जिस प्रकार हालात बेक़ाबू हो रहे हैं, उससे पूरे देश में आक्रोश जन्म ले रहा है. भाजपा सरकार को चुनावी राजनीति छोड़कर देशहित में सक्रिय होना चाहिए.</t>
  </si>
  <si>
    <t>We know the future is here because space mining is here</t>
  </si>
  <si>
    <t>https://thewire.in/the-sciences/we-know-the-future-is-here-because-space-mining-is-here</t>
  </si>
  <si>
    <t>https://pbs.twimg.com/media/DzXd1BVVYAIFEy8.jpg</t>
  </si>
  <si>
    <t>Why does the CAG have more to say on 2007 #Rafale process than the 2016 deal?  | Sudhansu Mohanty writes.</t>
  </si>
  <si>
    <t>https://pbs.twimg.com/media/DzXcbIjUUAAWd6m.jpg</t>
  </si>
  <si>
    <t>More news coming in that the death toll of CRPF jawans at Pulwama has now risen. We condemn this violence. Thoughts and prayers with the grieving families of our brave martyrs</t>
  </si>
  <si>
    <t>On Valentine's day, a look at how artists are celebrating LGBTQIA+ love  | @shibangiSR writes. #Valentines #ValentinesDay</t>
  </si>
  <si>
    <t>https://thewire.in/lgbtqia/while-sc-deliberates-over-377-these-artists-are-taking-the-fight-forward</t>
  </si>
  <si>
    <t>pic.twitter.com/K8VSzrtutk</t>
  </si>
  <si>
    <t>Injustice on the people of Delhi': @ArvindKejriwal on #DelhiGovtVsCentre verdict  | @gaurav5173</t>
  </si>
  <si>
    <t>https://pbs.twimg.com/media/DzXVt-tVYAAfibG.jpg</t>
  </si>
  <si>
    <t>Size matters: For disruptive science, make research teams smaller, not bigger</t>
  </si>
  <si>
    <t>https://thewire.in/the-sciences/size-matters-for-disruptive-science-make-research-teams-smaller-not-bigger</t>
  </si>
  <si>
    <t>https://pbs.twimg.com/media/DzXQt7XUUAEMOmO.jpg</t>
  </si>
  <si>
    <t>Saddened that 13 CRPF jawans became martyrs today in Pulwama. We salute our brave jawans and extend our solidarity and condolences to their families. Our prayers for those injured. We wish them a speedy recovery</t>
  </si>
  <si>
    <t>Solidarity is the best form of self-defense for students of AMU  | @shahalam13 writes.</t>
  </si>
  <si>
    <t>https://thewire.in/communalism/attack-on-amu</t>
  </si>
  <si>
    <t>https://pbs.twimg.com/media/DzXPx7vVYAEIIS-.jpg</t>
  </si>
  <si>
    <t>I appeal to the youth of this country to fall in love and celebrate 14th February with love, just the way, we celebrate 14th April as Babasaheb Ambedkar Jayanti, writes @jigneshmevani80  via @livewire</t>
  </si>
  <si>
    <t>https://livewire.thewire.in/personal/jignesh-mevani-on-valentines-day-moral-policing/</t>
  </si>
  <si>
    <t>#DelhiGovtVsCentre | The apex court also held that the power to appoint special public prosecutors would lie with the elected government.</t>
  </si>
  <si>
    <t>https://thewire.in/government/delhi-vs-centre-supreme-court-bench-split-on-control-of-services</t>
  </si>
  <si>
    <t>The Wire Longform | "Life had not dealt Colette Nicole Smith the fairest of hands. More often than not, just when things were looking up, the rug would be pulled from under her feet."  #Valentines #ValentinesDay</t>
  </si>
  <si>
    <t>https://thewire.in/rights/love-drugs-false-confession</t>
  </si>
  <si>
    <t>The Supreme Court employees were fired for allegedly changing an order to make it seem like Ambani did not have to appear personally in the contempt plea filed by Ericsson.</t>
  </si>
  <si>
    <t>https://thewire.in/law/two-supreme-court-employees-sacked-for-tampering-with-order-in-anil-ambani-case-report</t>
  </si>
  <si>
    <t>West Bengal CM @MamataOfficial will be speaking at the Press Club of India today at 4pm. Catch the press conference #LIVE with @thewire_in. Watch this space for more details.</t>
  </si>
  <si>
    <t>https://pbs.twimg.com/media/DzW4PkQUYAAykvF.jpg</t>
  </si>
  <si>
    <t>Amol Palekar and a dystopian time of censorship  | @manasharya writes.</t>
  </si>
  <si>
    <t>https://pbs.twimg.com/media/DzW0-miUwAAAB-j.jpg</t>
  </si>
  <si>
    <t>So another CAGed parrot emerges! Apart from removing pricing details, CAG report on Rafale does not deal with note of 3 domain experts in INT who said:Price of Modi's deal is higher&amp;delivery schedule longer. Doesn't deal with violation of procedure&amp;amp;dumping anti-corruption clauses RT @pbhushan1: Must Watch: Ravish Kumar discusses the CAG report on Rafale price which omits all figures of pricing for the first time! It is exactly what the government has predicted two months ago to the supreme court in a sealed cover!</t>
  </si>
  <si>
    <t>https://twitter.com/pbhushan1/status/1095892379800875013
https://youtu.be/8RABu0FH23I</t>
  </si>
  <si>
    <t>"@narendramodi is unfortunately a man who is impatient with institutions. His faith in himself blinds him to the fact that..he is only the head of a parliamentary party with a majority"</t>
  </si>
  <si>
    <t>https://thewire.in/politics/yashwant-sinha-india-unmade-book-excerpt</t>
  </si>
  <si>
    <t>Watch | Operation sedition: Is AMU being targeted the way JNU was?  | @khanumarfa probes.</t>
  </si>
  <si>
    <t>https://thewire.in/education/watch-operation-sedition-is-amu-being-targeted-the-way-jnu-was</t>
  </si>
  <si>
    <t>https://pbs.twimg.com/media/DzWg5m3VsAAt6iT.jpg</t>
  </si>
  <si>
    <t>The centre of power in scientific publishing lies with the publishers – not with the people, the funders or even the researchers. And India, as part of Plan S, has to take this beast head-on instead of dodging it  | @1amnerd / @TheWireScience</t>
  </si>
  <si>
    <t>पिछली बार जब यह AMU के लिए आए थे जिन्नाह जिन्नाह चिल्लाते हुए, तो कैराना बाई पोल में गन्ना गन्ना कर के लोगों ने धुलाई कर दी थी। फिर भी इन्होंने सबक नहीं सीखा और फिर से AMU के लिए आए है। अब तो पूरे यूपी मैं सफाई तय है..</t>
  </si>
  <si>
    <t>.@narendramodi in a speech said that he took out a yatra from Kashmir to Kanyakumari. But in reality, the ‘Ekta Yatra’ was led by Murli Manohar Joshi.  | @bainjal</t>
  </si>
  <si>
    <t>https://thewire.in/politics/when-narendra-modi-was-fact-checked-by-the-sangh-parivar</t>
  </si>
  <si>
    <t>Delhi hotel fire: NDMC probe team inspects site, report expected by Saturday</t>
  </si>
  <si>
    <t>https://thewire.in/urban/delhi-hotel-fire-incident</t>
  </si>
  <si>
    <t>https://pbs.twimg.com/media/DzWfumYVAAEVUoy.jpg</t>
  </si>
  <si>
    <t>#Valentines day special: The comb, a lost symbol of love  | @chockro writes.</t>
  </si>
  <si>
    <t>https://pbs.twimg.com/media/DzWbhmvV4AAi5uL.jpg</t>
  </si>
  <si>
    <t>यूँ ही हमेशा उलझती रही है ज़ुल्म से ख़ल्क़ न उनकी रस्म नई है, न अपनी रीत नई यूँ ही हमेशा खिलाये हैं हमने आग में फूल न उनकी हार नई है न अपनी जीत नई In solidarity with you @RichaSingh_Alld. RT @RichaSingh_Alld: I was brutally attacked by Allahabad police and ABVP goons yesterday during a student's protest at Allahabad University, I amsuffering jaw and head injury and admitted in  the same time police has framed falce charges and launched an fir.</t>
  </si>
  <si>
    <t>https://twitter.com/RichaSingh_Alld/status/1095753582479982593
http://hospital.At</t>
  </si>
  <si>
    <t>https://pbs.twimg.com/media/DzTmCM-VAAAgiVn.jpg</t>
  </si>
  <si>
    <t>Rajasthan Congress grants 5% quota to Gujjars, passes the buck to Centre  | @Astute_Shruti writes.</t>
  </si>
  <si>
    <t>https://thewire.in/law/rajasthan-congress-grants-5-quota-to-gujjars-passes-the-buck-to-centre</t>
  </si>
  <si>
    <t>https://pbs.twimg.com/media/DzWQOZDVsAAPOOB.jpg</t>
  </si>
  <si>
    <t>#GullyBoyReview: The movie is too self-contained to start a real conversation  | @Plebeian42 writes.</t>
  </si>
  <si>
    <t>https://pbs.twimg.com/media/DzWMsIKU0AE5_ln.jpg</t>
  </si>
  <si>
    <t>Gujarat University: Afghan students relocated over food habit</t>
  </si>
  <si>
    <t>https://thewire.in/education/gujarat-university-afghan-students-relocated-over-food-habit</t>
  </si>
  <si>
    <t>https://pbs.twimg.com/media/DzWKxzkVsAAlNNR.jpg</t>
  </si>
  <si>
    <t>Six opposition leaders mull pre-poll alliance with common agenda</t>
  </si>
  <si>
    <t>https://thewire.in/politics/opposition-elections-alliance-common-agenda</t>
  </si>
  <si>
    <t>https://pbs.twimg.com/media/DzWKDq_VYAEpu_J.jpg</t>
  </si>
  <si>
    <t>#DelhiGovtVsCentre: Supreme Court bench split on control of services</t>
  </si>
  <si>
    <t>https://pbs.twimg.com/media/DzWLwFpUcAAIWez.jpg</t>
  </si>
  <si>
    <t>A @BJP4India Yuva Morcha leader's complaint claims the students chanted 'anti-India slogans'. The university's students' union denied the allegations.</t>
  </si>
  <si>
    <t>https://thewire.in/politics/amu-sedition-case-republic-tv</t>
  </si>
  <si>
    <t>Two Supreme Court employees sacked for tampering with order in Anil Ambani case: Report</t>
  </si>
  <si>
    <t>https://thewire.in/business/two-supreme-court-employees-sacked-for-tampering-with-order-in-anil-ambani-case-report</t>
  </si>
  <si>
    <t>https://pbs.twimg.com/media/DzWIA6hUwAA72mT.jpg</t>
  </si>
  <si>
    <t>“I am a farmer. I take pride in what I do. I don’t want any largesse from the government. I just want the rightful price for my crops.”  | @kabira_tweeting reported.</t>
  </si>
  <si>
    <t>https://thewire.in/agriculture/modi-government-farmer-income-support</t>
  </si>
  <si>
    <t>#Rafale | Here are the quick highlights of what the CAG has come out with, and how each help either the Centre or the opposition’s position.</t>
  </si>
  <si>
    <t>https://thewire.in/government/narendra-modi-rafale-deal-cag-report</t>
  </si>
  <si>
    <t>The lapse of a Bill in Parliament doesn’t prevent the incumbent government from issuing an ordinance to bring forth the amendment it intended to through the Bill.</t>
  </si>
  <si>
    <t>https://thewire.in/government/citizenship-bill-lapses-in-rajya-sabha-what-happens-next</t>
  </si>
  <si>
    <t>The legacy of “vikas nahi, samman chaiye”, of which Tejashwi Yadav is the anointed heir, has probably run its course.</t>
  </si>
  <si>
    <t>https://thewire.in/politics/tekashwi-yadav-bihar-rjd-nitish-kumar</t>
  </si>
  <si>
    <t>Young adults have every right to celebrate love, let them: @jigneshmevani80  via @livewire #ValentineDay #Valentines</t>
  </si>
  <si>
    <t>https://pbs.twimg.com/media/DzVnoBCUwAARFBS.jpg</t>
  </si>
  <si>
    <t>Valentine's Day, Maha Shivratri and the perennial problem of #love in patriarchal orthodoxies  #ValentineDay #Valentines</t>
  </si>
  <si>
    <t>https://thewire.in/religion/valentines-day-maha-shivratri-perennial-love-patriarchy</t>
  </si>
  <si>
    <t>https://pbs.twimg.com/media/DzVXl--V4AAytBQ.jpg</t>
  </si>
  <si>
    <t>The Juul comes to school – but also to the aid of adult smokers in India  | @nehmatks writes</t>
  </si>
  <si>
    <t>https://thewire.in/society/juul-vape-e-cigarette-india</t>
  </si>
  <si>
    <t>https://pbs.twimg.com/media/DzVWKG9UYAAxxL3.jpg</t>
  </si>
  <si>
    <t>Centre granting flexibility to states is crucial to India's development</t>
  </si>
  <si>
    <t>https://thewire.in/government/centre-granting-flexibility-to-states-is-crucial-to-indias-development</t>
  </si>
  <si>
    <t>https://pbs.twimg.com/media/DzVVoUEU8AAreAv.jpg</t>
  </si>
  <si>
    <t>NASA bids adieu to Opportunity, the Mars rover that kept going and going</t>
  </si>
  <si>
    <t>https://thewire.in/space/nasa-bids-adieu-to-opportunity-the-mars-rover-that-kept-going-and-going</t>
  </si>
  <si>
    <t>https://pbs.twimg.com/media/DzVkogMVYAA8Ga3.jpg</t>
  </si>
  <si>
    <t>Must Watch: Ravish Kumar discusses the CAG report on Rafale price which omits all figures of pricing for the first time! It is exactly what the government has predicted two months ago to the supreme court in a sealed cover!</t>
  </si>
  <si>
    <t>https://youtu.be/8RABu0FH23I</t>
  </si>
  <si>
    <t>Excerpt: @narendramodi's obsession with creating history is hurting the economy</t>
  </si>
  <si>
    <t>https://thewire.in/books/yashwant-sinha-india-unmade-book-excerpt</t>
  </si>
  <si>
    <t>https://pbs.twimg.com/media/DzVVG3KU8AADpta.jpg</t>
  </si>
  <si>
    <t>When @narendramodi was fact-checked by the Sangh parivar  | @bainjal writes.</t>
  </si>
  <si>
    <t>https://pbs.twimg.com/media/DzVUYU4VYAEvQPL.png</t>
  </si>
  <si>
    <t>With a grand alliance in the making, remembering another from decades before</t>
  </si>
  <si>
    <t>https://thewire.in/history/with-a-grand-alliance-in-the-making-remembering-another-from-decades-before</t>
  </si>
  <si>
    <t>https://pbs.twimg.com/media/DzVTRvuVsAAJ1ny.jpg</t>
  </si>
  <si>
    <t>52 out of 400 ventilators defunct in govt hospitals, Delhi govt tells HC</t>
  </si>
  <si>
    <t>https://thewire.in/health/52-out-of-400-ventilators-defunct-in-govt-hospitals-delhi-govt-tells-hc</t>
  </si>
  <si>
    <t>Philippines arrests journalist and Duterte critic @mariaressa for libel</t>
  </si>
  <si>
    <t>https://thewire.in/world/philippines-arrests-journalist-and-duterte-maria-ressa-for-libel</t>
  </si>
  <si>
    <t>https://pbs.twimg.com/media/DzTdNrfWoAAkWjP.jpg</t>
  </si>
  <si>
    <t>Fondly remembering Madhubala, legendary actress, on her birth anniversary</t>
  </si>
  <si>
    <t>Best wishes on your birthday @SushmaSwaraj Ji. Wish you good health</t>
  </si>
  <si>
    <t>मेरा देश बदल रहा है', कुछ उदाहरण - ISI के लिए जासूसी करके BJP IT Cell का कार्यकर्ता ध्रुव सक्सेना गिरफ्तार, फिर भी देशद्रोही JNU-AMU! देश के संविधान को खुलेआम संघियो ने जलाया, फिर भी देशद्रोही JNU-AMU! गांधी की हत्या का खुलेआम संधियों ने मनाया जश्न, फिर भी देशद्रोही JNU-AMU!</t>
  </si>
  <si>
    <t>As US sanctions continue to bite, Venezuela moves to double oil exports to India</t>
  </si>
  <si>
    <t>https://thewire.in/trade/us-sanctions-venezuela-moves-to-double-oil-exports-to-india</t>
  </si>
  <si>
    <t>.@RahulGandhi writes to HRD minister @PrakashJavdekar against use of 13-point roster system #facultyrecruitment</t>
  </si>
  <si>
    <t>https://thewire.in/education/13-point-roster-system-rahul-gandhi-hrd-minister-faculty-recruitment</t>
  </si>
  <si>
    <t>Mahagathbandhan reaches Delhi as AAP hosts gathering of opposition leaders  @AamAadmiParty</t>
  </si>
  <si>
    <t>https://thewire.in/politics/delhi-opposition-rally-aap</t>
  </si>
  <si>
    <t>https://pbs.twimg.com/media/DzSfBnTXQAA_OxA.jpg</t>
  </si>
  <si>
    <t>Brahmin family allegedly blocks wedding procession of Dalit groom in Uttar Pradesh</t>
  </si>
  <si>
    <t>https://thewire.in/caste/brahmin-family-blocks-wedding-procession-of-dalit-groom-in-uttar-pradesh</t>
  </si>
  <si>
    <t>https://pbs.twimg.com/media/DzScoEqXcAAAXDN.jpg</t>
  </si>
  <si>
    <t>Rs 5 crore paid as compensation to clinical trial victims since 2015  | @AnooBhu</t>
  </si>
  <si>
    <t>https://thewire.in/health/rs-5-crore-paid-as-compensation-to-clinical-trial-victims-since-2015</t>
  </si>
  <si>
    <t>https://pbs.twimg.com/media/DzScAguXQAQTCKB.jpg</t>
  </si>
  <si>
    <t>Rina Mitra, overlooked for CBI chief, to be Bengal's security adviser</t>
  </si>
  <si>
    <t>https://thewire.in/government/rina-mitra-ips-officier-cbi-bengal-security-adviser</t>
  </si>
  <si>
    <t>https://pbs.twimg.com/media/DzSba0XWkAALsQy.jpg</t>
  </si>
  <si>
    <t>Mega opposition rally in Delhi: Who said what?</t>
  </si>
  <si>
    <t>https://thewire.in/politics/delhi-opposition-rally-who-said-what</t>
  </si>
  <si>
    <t>https://pbs.twimg.com/media/DzTIi9jWkAAEh5q.jpg</t>
  </si>
  <si>
    <t>Why JNU is painting its students, teachers as delinquents</t>
  </si>
  <si>
    <t>https://thewire.in/education/why-jnu-is-painting-its-students-teachers-as-delinquents</t>
  </si>
  <si>
    <t>https://pbs.twimg.com/media/DzSapL-XQAAb0qb.jpg</t>
  </si>
  <si>
    <t>Lenders ask Reliance Group's promoter entities for more collateral</t>
  </si>
  <si>
    <t>https://thewire.in/business/lenders-ask-reliance-groups-promoter-entities-for-more-collateral</t>
  </si>
  <si>
    <t>https://pbs.twimg.com/media/DzSZnyXWkAAuydV.jpg</t>
  </si>
  <si>
    <t>Why the Haren Pandya murder is back in the spotlight.</t>
  </si>
  <si>
    <t>https://thewire.in/rights/why-the-haren-pandya-murder-is-back-in-the-spotlight</t>
  </si>
  <si>
    <t>https://pbs.twimg.com/media/DzSYJeIXgAAkwcn.jpg</t>
  </si>
  <si>
    <t>Desai, the prime accused in the murder of Mohsin Shaikh, was strictly prohibited from making any public appearances and running any organisations, particularly the Hindu Rashtra Sena, till the end of the trial  | @sukanyashantha</t>
  </si>
  <si>
    <t>https://thewire.in/law/mohsin-shaikh-murder-case-hrs-dhananjay-desai</t>
  </si>
  <si>
    <t>Untrained staff at Delhi hotel could not use equipment to douse fire</t>
  </si>
  <si>
    <t>https://thewire.in/urban/untrained-staff-at-delhi-hotel-could-not-use-equipment-to-douse-fire</t>
  </si>
  <si>
    <t>https://pbs.twimg.com/media/DzSQs5VVAAA5rTq.jpg</t>
  </si>
  <si>
    <t>Rajasthan government introduces 5% quota Bill for protesting Gujjars, others</t>
  </si>
  <si>
    <t>https://thewire.in/caste/rajasthan-govt-introduces-5-quota-bill-for-protesting-gujjars-others</t>
  </si>
  <si>
    <t>https://pbs.twimg.com/media/DzSQIt-U0AAuLbr.jpg</t>
  </si>
  <si>
    <t>Protest in Jamia against professor for assaulting and threatening students  | via @livewire</t>
  </si>
  <si>
    <t>https://livewire.thewire.in/campus/jamia-imposes-section-144-as-student-protests-show-no-sign-of-slowing-down</t>
  </si>
  <si>
    <t>https://pbs.twimg.com/media/DzSOY73U0AEQ4i5.jpg</t>
  </si>
  <si>
    <t>Citizenship Bill lapses in parliament, here's what happens next  | @sangbarooahpish reports</t>
  </si>
  <si>
    <t>https://pbs.twimg.com/media/DzSPSZSU0AAzpU-.jpg</t>
  </si>
  <si>
    <t>Six concerns over India joining the Plan S coalition for science journals  | @1amnerd writes. Via @TheWireScience</t>
  </si>
  <si>
    <t>https://pbs.twimg.com/media/DzSd3fyWsAAO3y5.jpg</t>
  </si>
  <si>
    <t>Watch | Rafale Deal: Did Modi Government Compromise National Security?  | @khanumarfa</t>
  </si>
  <si>
    <t>https://thewire.in/video/watch-rafale-deal-did-modi-government-compromise-national-security</t>
  </si>
  <si>
    <t>https://pbs.twimg.com/media/DzSHhVNVsAAGMtm.jpg</t>
  </si>
  <si>
    <t>Watch: My talk at the first Nani palkhivala memorial lecture on the rule of law and the role of free citizens. Why our Republic is in danger today and needs to be reclaimed by an active citizenry</t>
  </si>
  <si>
    <t>https://youtu.be/g1HTTpLYJlc</t>
  </si>
  <si>
    <t>Tejashwi Yadav has arrived but an uphill task faces him</t>
  </si>
  <si>
    <t>https://pbs.twimg.com/media/DzSGb14UYAUZE_w.jpg</t>
  </si>
  <si>
    <t>Odisha opposition parties offer written promises in bid to trump BJD</t>
  </si>
  <si>
    <t>https://thewire.in/politics/odisha-congress-bjp-promises</t>
  </si>
  <si>
    <t>https://pbs.twimg.com/media/DzSDR7dVAAADy0o.jpg</t>
  </si>
  <si>
    <t>I was present in the foundation stone laying ceremony of Gorkha Welfare Centre at Saket, New Delhi being set up by GTA. This will indeed be a great facility for my Darjeeling &amp; Kalimpong brothers and sisters when they will be coming to Delhi for studies, treatment, employment etc</t>
  </si>
  <si>
    <t>https://pbs.twimg.com/media/DzSRSMUVsAAuT4i.jpg</t>
  </si>
  <si>
    <t>Academics condemn 'orchestrated witch-hunt' against those who dissent</t>
  </si>
  <si>
    <t>https://thewire.in/rights/academics-condemn-orchestrated-witch-hunt-against-those-who-dissent</t>
  </si>
  <si>
    <t>https://pbs.twimg.com/media/DzR8DEeU8AE6Klr.jpg</t>
  </si>
  <si>
    <t>Mahagathbandhan reaches Delhi as AAP hosts gathering of opposition leaders  | @AjoyAshirwad reports</t>
  </si>
  <si>
    <t>https://pbs.twimg.com/media/DzSJoF7VYAEF1kz.jpg</t>
  </si>
  <si>
    <t>Live from Tanashahi Hatao, Loktantra Bachao Rally &gt;&amp;gt;</t>
  </si>
  <si>
    <t>https://goo.gl/kjfX53</t>
  </si>
  <si>
    <t>https://pbs.twimg.com/media/DzRuWMWU8AYjbXE.jpg</t>
  </si>
  <si>
    <t>Azam Khan’s deposition in the Sohrabbudin Sheikh case – that a Gujarat police officer ordered Pandya's assassination – is being held out as grounds for a reinvestigation</t>
  </si>
  <si>
    <t>Where the @narendramodi govt scores and where it doesn’t in CAG report on Rafale</t>
  </si>
  <si>
    <t>https://pbs.twimg.com/media/DzR7sorUwAALyin.jpg</t>
  </si>
  <si>
    <t>Section 144 imposed in Jamia as student protests show no sign of slowing down  via @livewire</t>
  </si>
  <si>
    <t>https://livewire.thewire.in/campus/jamia-imposes-section-144-as-student-protests-show-no-sign-of-slowing-down/</t>
  </si>
  <si>
    <t>https://pbs.twimg.com/media/DzRpwriUcAASt6P.jpg</t>
  </si>
  <si>
    <t>Thousands of rape and sexual violence survivors are on a 10,000-km march</t>
  </si>
  <si>
    <t>https://thewire.in/women/jaipur-dignity-march-sexual-assault</t>
  </si>
  <si>
    <t>The Guide, a novel by R.K. Narayan, has found two contrasting adaptations, writes @Plebeian42</t>
  </si>
  <si>
    <t>https://thewire.in/film/the-guide-hindi-english-versions</t>
  </si>
  <si>
    <t>RTI question on deaths due to demonetisation 'hypothetical': PMO</t>
  </si>
  <si>
    <t>https://thewire.in/government/cic-demonetisation-deaths-pmo</t>
  </si>
  <si>
    <t>https://pbs.twimg.com/media/DzRjsksVAAExcyC.jpg</t>
  </si>
  <si>
    <t>After fracas with Republic TV, AMU students booked for sedition</t>
  </si>
  <si>
    <t>https://pbs.twimg.com/media/DzRjOLaUwAAGIRw.jpg</t>
  </si>
  <si>
    <t>Rs 5 crore paid as compensation to clinical trial victims since 2015</t>
  </si>
  <si>
    <t>https://pbs.twimg.com/media/DzRdbgYWsAUjxC5.jpg</t>
  </si>
  <si>
    <t>We are in an era where the media has itself become a threat to democracy'</t>
  </si>
  <si>
    <t>https://thewire.in/government/the-wire-hindi-two-years</t>
  </si>
  <si>
    <t>https://pbs.twimg.com/media/DzRXw2uXQAUvhLe.jpg</t>
  </si>
  <si>
    <t>उत्तर प्रदेश सरकार की ठोको नीति केवल नौजवानों और छात्रों के लिए है यह तस्वीर देखिए और यह बात जान लीजिए कि अब भाजपा कार्यकर्ता और बूथ से नहीं बल्कि बंदूक़ के ज़ोर पर लड़ेगी!</t>
  </si>
  <si>
    <t>https://pbs.twimg.com/media/DzRZY8oWwAAoORs.jpg</t>
  </si>
  <si>
    <t>https://pbs.twimg.com/media/DzRXdB6X4AIixJl.jpg</t>
  </si>
  <si>
    <t>Foundation stone laying ceremony of Gorkha Welfare Centre at Saket, New Delhi &gt;&amp;gt;</t>
  </si>
  <si>
    <t>http://bit.ly/2SuBsmJ</t>
  </si>
  <si>
    <t>Rafale price negotiated by Modi govt cheaper than UPA's: CAG</t>
  </si>
  <si>
    <t>https://thewire.in/government/rafale-price-negotiated-by-modi-govt-cheaper-than-upas-cag</t>
  </si>
  <si>
    <t>https://pbs.twimg.com/media/DzRPyHIWoAIQMoh.jpg</t>
  </si>
  <si>
    <t>The harsh truth is that the government is broke.</t>
  </si>
  <si>
    <t>https://thewire.in/politics/congress-bjp-electoral-promises</t>
  </si>
  <si>
    <t>Thank you @hd_kumaraswamy #SupportDemocracy RT @hd_kumaraswamy: The attempt to prevent @yadavakhilesh from alighting the flight to Prayagraj from Lucknow manifests the undemocratic attitude of the BJP leaders. I strongly condemn this.</t>
  </si>
  <si>
    <t>https://twitter.com/hd_kumaraswamy/status/1095386277904568322</t>
  </si>
  <si>
    <t>Thank you @mkstalin #SupportDemocracy RT @mkstalin: I strongly condemn the illegal restraint of Samajwadi Party leader @yadavakhilesh at the Lucknow airport. This is a denial of his fundamental rights guaranteed by the Constitution. Our democracy is in danger of being wiped out by the fascist tendencies of the BJP.</t>
  </si>
  <si>
    <t>https://twitter.com/mkstalin/status/1095361271384334336</t>
  </si>
  <si>
    <t>Bhima Koregaon: SC sets aside HC order refusing police extra time to file chargesheet</t>
  </si>
  <si>
    <t>https://thewire.in/rights/bhima-koregaon-sc-sets-aside-hc-order-refusing-police-extra-time-to-file-chargesheet</t>
  </si>
  <si>
    <t>https://pbs.twimg.com/media/DzRAwAwWwAI2L8A.jpg</t>
  </si>
  <si>
    <t>"My resignation was not an attempt to be heroic or to make a statement. It is simply the only thing I felt anyone in this position must do."</t>
  </si>
  <si>
    <t>https://thewire.in/rights/why-i-resigned-as-principal-of-hk-arts-college-after-jignesh-mevani-was-disinvited</t>
  </si>
  <si>
    <t>The Indian women who fought their way into the legal profession  | @inabluehouse writes.</t>
  </si>
  <si>
    <t>https://thewire.in/history/women-lawyers-history-india</t>
  </si>
  <si>
    <t>https://pbs.twimg.com/media/DzQwt87WkAA54Rt.jpg</t>
  </si>
  <si>
    <t>Haren Pandya had six entry wounds. The bullets recovered from Pandya’s body did not match the ones examined by forensics and presented in court. Were they replaced?</t>
  </si>
  <si>
    <t>https://thewire.in/rights/haren-pandya-murder-investigation-cbi</t>
  </si>
  <si>
    <t>Life of labour: Faulty budget for farmers; India's very real unemployment crisis</t>
  </si>
  <si>
    <t>https://thewire.in/labour/life-of-labour-faulty-budget-farmers-india-unemployment-crisis</t>
  </si>
  <si>
    <t>https://pbs.twimg.com/media/DzQlOesX4AAQk5a.jpg</t>
  </si>
  <si>
    <t>As ice melts, Greenland could become a potential sand exporter: Study</t>
  </si>
  <si>
    <t>https://thewire.in/environment/as-ice-melts-greenland-could-become-a-potential-sand-exporter-study</t>
  </si>
  <si>
    <t>https://pbs.twimg.com/media/DzQkkV0XQAAwomP.jpg</t>
  </si>
  <si>
    <t>Rina Mitra, who narrowly lost CBI chief race, to be Bengal's security adviser</t>
  </si>
  <si>
    <t>https://pbs.twimg.com/media/DzQwNrpXQAUXmy0.jpg</t>
  </si>
  <si>
    <t>Nigeria has a history of dodgy elections: Will it be different this time?</t>
  </si>
  <si>
    <t>https://thewire.in/world/nigeria-has-a-history-of-dodgy-elections-will-it-be-different-this-time</t>
  </si>
  <si>
    <t>https://pbs.twimg.com/media/DzQjrJ4WsAAnmRq.jpg</t>
  </si>
  <si>
    <t>Modi govt lied on many counts to people&amp;to SC. There were serious dissents in the INT on price, delivery schedule,guarantees&amp;amp;graft clauses. Yet Govt told SC that we got the best deal at best prices&amp;amp; quickest delivery. SC must hold govt officials who fed this false info to account RT @the_hindu: Exclusive | These findings are directly contrary to the 2 central claims made by the Indian #government of a cheaper deal &amp;amp; faster delivery of fighter #aircraft @nramind #RafaleDeal</t>
  </si>
  <si>
    <t>https://twitter.com/the_hindu/status/1095504323960696832
http://bit.ly/2RYFNK6</t>
  </si>
  <si>
    <t>No local woe, India's poor public health feeds antibiotic resistance worldwide</t>
  </si>
  <si>
    <t>https://thewire.in/health/no-local-woe-indias-poor-public-health-feeds-antibiotic-resistance-worldwide</t>
  </si>
  <si>
    <t>https://pbs.twimg.com/media/DzQhqh0XgAANPpH.jpg</t>
  </si>
  <si>
    <t>Chhattisgarh forms panels to address illegal arrests, threats to media freedom</t>
  </si>
  <si>
    <t>https://thewire.in/government/chhattisgarh-to-announce-panels-to-address-illegal-arrests-threats-to-media-freedom</t>
  </si>
  <si>
    <t>https://pbs.twimg.com/media/DzQfSR2XcAEzrKh.jpg</t>
  </si>
  <si>
    <t>https://pbs.twimg.com/media/DzQeQdkWsAEs2pQ.jpg</t>
  </si>
  <si>
    <t>Debate: Professor Hiren Gohain, let’s talk about Assam again</t>
  </si>
  <si>
    <t>https://thewire.in/rights/debate-professor-hiren-gohain-lets-talk-about-assam-again</t>
  </si>
  <si>
    <t>https://pbs.twimg.com/media/DzQd8EwXcAAq6zo.jpg</t>
  </si>
  <si>
    <t>Why the Haren Pandya murder is back in the spotlight  | @AnooBhu</t>
  </si>
  <si>
    <t>https://thewire.in/law/why-the-haren-pandya-murder-is-back-in-the-spotlight</t>
  </si>
  <si>
    <t>https://pbs.twimg.com/media/DzQTu2_W0AEoK1u.jpg</t>
  </si>
  <si>
    <t>Kudos to the new Chhattisgarh government headed by Baghel for appointing Commissions headed by former SC Judges to enquire into the false &amp; malafide cases registered against tribals, journalists, lawyers and civil society members by Raman Singh govt</t>
  </si>
  <si>
    <t>https://indianexpress.com/article/india/chhattisgarh-two-ex-sc-judges-to-head-panels-on-press-and-illegal-arrests-tribals-maoists-5581000/</t>
  </si>
  <si>
    <t>More lies of Modi govt exposed by @nramind. 3 experts in the PNT had pointed out that the price in Modi's 36 Rafale deal was higher than UPA's 126 deal. Benchmark price was increased by 60%! Delivery schedule became worse! IAF was cheated. Our money looted</t>
  </si>
  <si>
    <t>https://www.thehindu.com/news/national/rafale-deal-not-on-better-terms-than-upa-era-offer/article26253566.ece</t>
  </si>
  <si>
    <t>On #WorldRadioDay my best wishes to everyone associated with the radio industry. FM plays an important role in raising awareness among the people. May this vibrant medium continue to grow</t>
  </si>
  <si>
    <t>“We want deeper sincerity of motive, a greater courage in speech and earnestness in action.” Homage to ‘Nightingale of India’ Sarojini Naidu, freedom fighter and poet, on her birth anniversary</t>
  </si>
  <si>
    <t>If I wasn't lazy I'd write an article *6 reasons why Ekta Kapoor saas-bahu serials were far more interesting than the 9 pm Arnab soap opera* RT @kunalkamra88: If I wasn't lazy I'd write an article *6 times Karan johar made more sense on his talk show than Arnab Goswami*</t>
  </si>
  <si>
    <t>https://twitter.com/kunalkamra88/status/1095381685271580672</t>
  </si>
  <si>
    <t>Balaji submitted that there was “no valid reason or justification” for his transfer and that it was also not in “public interest” or because of “administrative exigencies”.  | @gaurav5173</t>
  </si>
  <si>
    <t>https://thewire.in/government/cbi-officer-accuses-former-interim-director-nageswara-rao-of-malice-in-transfer</t>
  </si>
  <si>
    <t>Desai, the prime accused in the 2014 Mohsin Shaikh murder case, was granted bail on February 9.  | @sukanyashantha reports.</t>
  </si>
  <si>
    <t>Watch | Media Bol episode 85: #Rafale controversy and Mayawati versus media  | @UrmileshJ</t>
  </si>
  <si>
    <t>https://thewire.in/politics/watch-media-bol-episode-85-rafale-controversy-and-mayawati-versus-media</t>
  </si>
  <si>
    <t>https://pbs.twimg.com/media/DzNhKBEUUAAdt67.jpg</t>
  </si>
  <si>
    <t>The committee, which has set a deadline for Twitter CEO Jack Dorsey to appear before it, could have aimed to do much more than just enabling right-wing voices.  | @maya206</t>
  </si>
  <si>
    <t>https://thewire.in/government/parliamentary-panel-twitter-right-wing-bjp-jack-dorsey</t>
  </si>
  <si>
    <t>According to the latest available statistics, Rajasthan had the second worst crime rate of atrocities against Dalits.</t>
  </si>
  <si>
    <t>https://thewire.in/caste/dalit-policemans-wedding-procession-attacked-in-rajasthan</t>
  </si>
  <si>
    <t>Watch: Ravish Kumar explaining the significance of the government removing the integrity pact &amp; other anti Corruption clauses from the Rafale contract. All in order to facilitate Commissions &amp;amp; bribes &amp;amp; relieve Dassault of the consequences of being caught</t>
  </si>
  <si>
    <t>https://youtu.be/HM3GKUWpqfE</t>
  </si>
  <si>
    <t>"Neither @RahulGandhi’s minimum income programme, nor @narendramodi’s Rs 6,000 a year to the superannuated farmer will assure his or her son, daughter or grandchildren a job."</t>
  </si>
  <si>
    <t>"It is unfortunate that victim-shaming by society has created an atmosphere where victims hesitate to report the crime."</t>
  </si>
  <si>
    <t>https://thewire.in/rights/jaipur-dignity-march-sexual-assault</t>
  </si>
  <si>
    <t>"He himself works as a cook at a cafe from 12 pm to 2 am to help finance his research."</t>
  </si>
  <si>
    <t>https://thewire.in/education/with-all-eyes-on-science-social-science-scholars-flounder-with-even-less-money</t>
  </si>
  <si>
    <t>Can animals really provide us with a blueprint for the next generation of robots?</t>
  </si>
  <si>
    <t>https://thewire.in/books/review-a-book-on-robotics-thats-really-about-how-evolution-does-it-better</t>
  </si>
  <si>
    <t>"Well, let the storm come— after all, it will pass sometime, surely?"</t>
  </si>
  <si>
    <t>https://thewire.in/the-arts/subhash-mukhopadhyays-poems-anticipated-the-india-of-today</t>
  </si>
  <si>
    <t>Rajasthan govt likely to take a major decision on Gujjar agitation this week  | @Astute_Shruti</t>
  </si>
  <si>
    <t>https://thewire.in/caste/rajasthan-govt-gujjar-agitation</t>
  </si>
  <si>
    <t>https://pbs.twimg.com/media/DzNhxK-U8AELtJY.png</t>
  </si>
  <si>
    <t>Lise Meitner – the forgotten woman of nuclear physics who deserved a Nobel Prize</t>
  </si>
  <si>
    <t>https://thewire.in/the-sciences/lise-meitner-the-forgotten-woman-of-nuclear-physics</t>
  </si>
  <si>
    <t>https://pbs.twimg.com/media/DzNRtv5V4AEGJTG.png</t>
  </si>
  <si>
    <t>The govt has set the North East ablaze but says there is a law and order problem in UP. I stand with the ppl of the North East and reassure all Indians that the #Mahagatbandhan will protect your constitutionally guaranteed rights. Let us stand together today for a better tomorrow</t>
  </si>
  <si>
    <t>.@RahulGandhi, Reliance and @BJP4India battle it out over #Rafale</t>
  </si>
  <si>
    <t>https://thewire.in/politics/rahul-gandhi-reliance-bjp-battle-it-out-rafale</t>
  </si>
  <si>
    <t>https://pbs.twimg.com/media/DzNiYejV4AAZFXS.png</t>
  </si>
  <si>
    <t>SC reserves verdict on PIL seeking fresh probe into Haren Pandya murder case</t>
  </si>
  <si>
    <t>https://thewire.in/law/sc-reserves-verdict-on-pil-seeking-fresh-probe-into-haren-pandya-murder-case</t>
  </si>
  <si>
    <t>https://pbs.twimg.com/media/DzNd2lSU0AELctS.jpg</t>
  </si>
  <si>
    <t>Akhilesh Yadav 'stopped' at Lucknow airport, uproar against @BJP4India in UP assembly</t>
  </si>
  <si>
    <t>https://thewire.in/politics/akhilesh-yadav-stopped-at-airport-uproar-against-bjp-in-up-legislature</t>
  </si>
  <si>
    <t>https://pbs.twimg.com/media/DzNaEcfVYAA6UAu.jpg</t>
  </si>
  <si>
    <t>The Hindi 'Guide' is audience-adoring, but its english version is audience-ignoring  | @Plebeian42</t>
  </si>
  <si>
    <t>https://pbs.twimg.com/media/DzNJGBgU0AAG84m.jpg</t>
  </si>
  <si>
    <t>Why are intellectuals and institutes of higher learning posing such a grave threat to the powers that be?</t>
  </si>
  <si>
    <t>Jallianwala Bagh, site of the most iconic mass sacrifice lies neglected, its light-and-sound show abandoned due to a lack of funds from a body led by the PM.</t>
  </si>
  <si>
    <t>https://thewire.in/government/jallianwala-bagh-light-and-sound-show-funds-narendra-modi</t>
  </si>
  <si>
    <t>"It is a murder of democracy, and to resign was not just the right thing, but the only thing one could do as the principal."</t>
  </si>
  <si>
    <t>#AnilAmbani's meeting with the French defence minister’s office is described as being “confidential and planned as you can imagine with very short notice”.</t>
  </si>
  <si>
    <t>https://thewire.in/government/anil-ambani-visited-french-defence-officials-just-before-rafale-deal-leaked-email-suggests</t>
  </si>
  <si>
    <t>#Rafale: It is clear that after a point, the PMO virtually started dictating to the Indian negotiating team set up by the defence ministry.  | @mkvenu1 writes.</t>
  </si>
  <si>
    <t>Geologically speaking, Mt Kailash is not in the Himalaya.</t>
  </si>
  <si>
    <t>https://thewire.in/the-sciences/is-mt-kailash-the-oldest-mountain-in-the-himalaya</t>
  </si>
  <si>
    <t>This is horrible! UP Police first prevents Akhilesh Yadav from boarding flight from Lucknow to Allahabad to address a public meet there. It then attack a fine youth leader, Richa Singh who protests against this in Allahabad, leaving her unconscious. Adityanath must be made to pay RT @cjpindia: BREAKING: Youth leader and Samajwadi Party spokesperson @RichaSingh_Alld physically assaulted in Allahabad. #RichaSinghAttacked</t>
  </si>
  <si>
    <t>https://twitter.com/cjpindia/status/1095263989964124160</t>
  </si>
  <si>
    <t>https://pbs.twimg.com/media/DzMoozVWkAANZJx.jpg</t>
  </si>
  <si>
    <t>India watchdog CCI probes accusations that Google abused Android</t>
  </si>
  <si>
    <t>https://thewire.in/government/india-watchdog-cci-probes-accusations-that-google-abused-android</t>
  </si>
  <si>
    <t>https://pbs.twimg.com/media/DzM3MANVAAAJ-ZZ.jpg</t>
  </si>
  <si>
    <t>The idea that only science and technology can solve the country’s problems has led to numerous opportunities for science researchers while their social science counterparts continue to struggle for higher stipend.</t>
  </si>
  <si>
    <t>Dalit policeman's wedding procession attacked in Rajasthan</t>
  </si>
  <si>
    <t>https://pbs.twimg.com/media/DzMqBTaVAAAMbGN.jpg</t>
  </si>
  <si>
    <t>Watch | #TheWireDialogues @yadavakhilesh in conversation with @khanumarfa</t>
  </si>
  <si>
    <t>https://thewire.in/politics/watch-the-wire-dialogues-akhilesh-yadav-in-conversation-with-arfa-khanum-sherwani</t>
  </si>
  <si>
    <t>https://pbs.twimg.com/media/DzMoPyXV4AI1nNw.jpg</t>
  </si>
  <si>
    <t>Hindutva leader Dhananjay Desai violates bail conditions soon after release  | @sukanyashantha reports.</t>
  </si>
  <si>
    <t>https://pbs.twimg.com/media/DzMn1ZlU8AAyIgx.jpg</t>
  </si>
  <si>
    <t>At Dignity March, survivors fight stigma of sexual assault  | @Astute_Shruti reports.</t>
  </si>
  <si>
    <t>https://pbs.twimg.com/media/DzMl7Z4UYAAyQCV.jpg</t>
  </si>
  <si>
    <t>I've already spoken to @yadavakhilesh. We all condemn the arrogant attitude of the so-called #BJP ‘leaders’ who didn't allow Akhilesh to address the students. Even @jigneshmevani80 was not allowed. Where is the democracy in our country? And they are giving lessons to everybody!</t>
  </si>
  <si>
    <t>Planning a seminar on this topic. Will you come @jigneshmevani80? "The inhuman practice of manual scavenging &amp; our Supreme leader's shameful views on it" RT @jigneshmevani80: Since my event is cancled in H.k.arts college I am making this announcement - in coming months I will be planning my series of lectures in various colleges and universities across the country on two subject - "chokidar hi chor hai " and "Modi, the urban manu " @narendramodi</t>
  </si>
  <si>
    <t>https://twitter.com/jigneshmevani80/status/1095189853371658240</t>
  </si>
  <si>
    <t>SC holds ex-CBI interim director Nageswara Rao guilty of contempt</t>
  </si>
  <si>
    <t>https://thewire.in/government/sc-holds-ex-cbi-interim-director-nageswara-rao-guilty-of-contempt</t>
  </si>
  <si>
    <t>https://pbs.twimg.com/media/DzMeKxOU8AA9Hht.jpg</t>
  </si>
  <si>
    <t>Social science researchers have to “constantly struggle to prove our relevance” because people assume they “do not pay back to the society.”</t>
  </si>
  <si>
    <t>As @BJP4India, @INCIndia race to promise the earth to the poor, who will foot the Bill?  | Prem Shankar Jha writes.</t>
  </si>
  <si>
    <t>https://pbs.twimg.com/media/DzMWHEDU0AEtj9R.png</t>
  </si>
  <si>
    <t>The parliamentary panel will reinforce bias on @Twitter, not fix it  | @maya206 writes.</t>
  </si>
  <si>
    <t>https://pbs.twimg.com/media/DzMN_WsUwAAfXmN.jpg</t>
  </si>
  <si>
    <t>Why I resigned as principal of HK Arts College after @jigneshmevani80 was disinvited  | Hemantkumar Shah writes.</t>
  </si>
  <si>
    <t>https://thewire.in/education/why-i-resigned-as-principal-of-hk-arts-college-after-jignesh-mevani-was-disinvited</t>
  </si>
  <si>
    <t>https://pbs.twimg.com/media/DzMO2QUVsAADCI_.jpg</t>
  </si>
  <si>
    <t>The shocking transcripts of the Yeddy tapes show him offering 10Cr + ministry to defecting MLAs. His man says 50Cr paid to Speaker for accepting resignations. Also that Shah/Modi have managed SC&amp; HC if speaker obstructs. This is Contempt of court if untrue</t>
  </si>
  <si>
    <t>https://theprint.in/politics/well-make-12-people-ministers-give-rs-10-cr-each-full-transcript-of-yeddyurappa-clips/191048/</t>
  </si>
  <si>
    <t>My statement on the negative and undemocratic politics behind my detention at Lucknow Airport.</t>
  </si>
  <si>
    <t>https://pbs.twimg.com/media/DzMOpqJX0AAamA6.jpg</t>
  </si>
  <si>
    <t>Chhattisgarh police drop charges against Nandini Sundar and co-accused</t>
  </si>
  <si>
    <t>https://thewire.in/rights/chhattisgarh-police-drop-charges-against-nandini-sundar-and-co-accused</t>
  </si>
  <si>
    <t>https://pbs.twimg.com/media/DzMOKnqU8AAxMNN.jpg</t>
  </si>
  <si>
    <t>CBI officer accuses former interim director Nageswara Rao of malice in transfer  | @gaurav5173</t>
  </si>
  <si>
    <t>https://pbs.twimg.com/media/DzMKuYrUUAAW2TJ.jpg</t>
  </si>
  <si>
    <t>Anil Ambani visited french defence officials just before #Rafale deal, leaked email suggests</t>
  </si>
  <si>
    <t>https://pbs.twimg.com/media/DzMFQ1UV4AARsgx.jpg</t>
  </si>
  <si>
    <t>With all eyes on science, social science scholars flounder with even less money  | @notrueindian and @srividyatadpole report.</t>
  </si>
  <si>
    <t>https://pbs.twimg.com/media/DzMAcSmUUAAnSq1.jpg</t>
  </si>
  <si>
    <t>A short legislation, the Registration of Marriage of Non-Resident Indian Bill, is aimed "to provide compulsory registration of marriage for better enforcement of rights of the deserted spouses".</t>
  </si>
  <si>
    <t>https://thewire.in/government/errant-nri-spouses-bill-tabled-rajya-sabha</t>
  </si>
  <si>
    <t>.@Saurabh_MLAgk, @raghav_chadha and I have sought time for an urgent meeting with CEO Delhi to discuss the issue of large scale deletion of voters. We are hoping he will give us time today itself</t>
  </si>
  <si>
    <t>What do we understand when we identify ourselves as feminist?</t>
  </si>
  <si>
    <t>https://thewire.in/women/how-cultural-nationalism-and-womens-rights-locked-horns-in-the-19th-century</t>
  </si>
  <si>
    <t>Public prosecutor Vaibhav Bagade says the prosecution has strong evidence and is confident the verdict will be in its favour.  | @MahtabNama writes.</t>
  </si>
  <si>
    <t>https://thewire.in/law/shahid-azmi-murder-case-trial</t>
  </si>
  <si>
    <t>बिना किसी लिखित आदेश के मुझे एयरपोर्ट पर रोका गया। पूछने पर भी स्थिति साफ करने में अधिकारी विफल रहे। छात्र संघ कार्यक्रम में जाने से रोकना का एक मात्र मकसद युवाओं के बीच समाजवादी विचारों और आवाज को दबाना है।</t>
  </si>
  <si>
    <t>https://pbs.twimg.com/media/DzL1lr5WwAAuldZ.jpg</t>
  </si>
  <si>
    <t>I was prevented from boarding the airplane without any written orders. Currently detained at Lucknow airport. It is clear how frightened the govt is by the oath ceremony of a student leader. The BJP knows that youth of our great country will not tolerate this injustice anymore!</t>
  </si>
  <si>
    <t>https://pbs.twimg.com/media/DzLzsP4XgAAWRYs.jpg</t>
  </si>
  <si>
    <t>Watch | Why the @BJP4India wants @Twitter to not enforce its rules  | @rkarnad explains.</t>
  </si>
  <si>
    <t>https://thewire.in/government/watch-why-the-bjp-wants-twitter-to-not-enforce-its-rules</t>
  </si>
  <si>
    <t>https://pbs.twimg.com/media/DzLjfeXX4AEc_O0.png</t>
  </si>
  <si>
    <t>Why were so many concessions granted during the #Rafale negotiations?  | @mkvenu1 writes.</t>
  </si>
  <si>
    <t>https://pbs.twimg.com/media/DzLtPFuXcAIhZ0N.jpg</t>
  </si>
  <si>
    <t>Rs 3000 cr for Sardar Patel statue, not Re 1 for Jallianwala Bagh martyrs'</t>
  </si>
  <si>
    <t>https://pbs.twimg.com/media/DzLjt7UWwAA3BBV.jpg</t>
  </si>
  <si>
    <t>एक छात्र नेता के शपथ ग्रहण कार्यक्रम से सरकार इतनी डर रही है कि मुझे लखनऊ हवाई-अड्डे पर रोका जा रहा है!</t>
  </si>
  <si>
    <t>https://pbs.twimg.com/media/DzLrJTCWkAA-Je-.jpg</t>
  </si>
  <si>
    <t>Subhash Mukhopadhyay's poems anticipated the India of today</t>
  </si>
  <si>
    <t>https://pbs.twimg.com/media/DzLcZezWwAEFMyr.jpg</t>
  </si>
  <si>
    <t>Is Mt Kailash the oldest mountain in the Himalaya?</t>
  </si>
  <si>
    <t>https://pbs.twimg.com/media/DzLoOAKWwAAOF6Q.jpg</t>
  </si>
  <si>
    <t>As widespread protests continue, Citizenship Bill to be tabled in Rajya Sabha today</t>
  </si>
  <si>
    <t>https://thewire.in/politics/as-widespread-protests-continue-citizenship-bill-to-be-tabled-in-rajya-sabha-today</t>
  </si>
  <si>
    <t>https://pbs.twimg.com/media/DzLjDVfX0AEWS9W.jpg</t>
  </si>
  <si>
    <t>Principal, VP resign after Ahmedabad college refuses to host @jigneshmevani80 event</t>
  </si>
  <si>
    <t>https://thewire.in/politics/principal-vp-resign-after-ahmedabad-college-refuses-to-host-jignesh-mevani-event</t>
  </si>
  <si>
    <t>https://pbs.twimg.com/media/DzLhznMWkAEAtou.jpg</t>
  </si>
  <si>
    <t>https://thewire.in/education/principal-vp-resign-after-ahmedabad-college-refuses-to-host-jignesh-mevani-event</t>
  </si>
  <si>
    <t>https://pbs.twimg.com/media/DzLdG-eWwAAHQYF.jpg</t>
  </si>
  <si>
    <t>https://pbs.twimg.com/media/DzLOxDcW0AABIdB.jpg</t>
  </si>
  <si>
    <t>Review: A book on robotics that's really about how evolution does it better</t>
  </si>
  <si>
    <t>https://pbs.twimg.com/media/DzLOWAuWkAAxnBX.jpg</t>
  </si>
  <si>
    <t>Forty years on from the revolution, could Iran be at risk of another one?</t>
  </si>
  <si>
    <t>https://thewire.in/world/forty-years-iranian-revolution</t>
  </si>
  <si>
    <t>https://pbs.twimg.com/media/DzLN9DYWsAAmi0d.png</t>
  </si>
  <si>
    <t>Why @narendramodi government's persecution of intellectuals should worry us all</t>
  </si>
  <si>
    <t>https://pbs.twimg.com/media/DzLNnNUXgAAsEwL.jpg</t>
  </si>
  <si>
    <t>Ambani was negotiating Rafale deal with the French Defence Minister two weeks before Modi went and signed it! Modi's move surprised even Def Minister Parrikar&amp;Foreign Secy. No doubt Ambani was the middle man. That's why HAL was kicked out&amp;amp;he was brought in</t>
  </si>
  <si>
    <t>https://indianexpress.com/article/india/two-weeks-before-rafale-announcement-anil-ambani-met-french-defence-officials-5579069/</t>
  </si>
  <si>
    <t>Tribute to Subhas Mukhopadhyay, one of the foremost Bengali poets of the 20th century, on his 100th birth anniversary পদাতিক কবি সুভাষ মুখোপাধ্যায়ের জন্ম শতবার্ষিকীতে জানাই প্রণাম</t>
  </si>
  <si>
    <t>Respectful homage to Dinabandhu Andrews (Charles Freer Andrews), missionary, educator and social reformer, on his birth anniversary</t>
  </si>
  <si>
    <t>Wishing Ajit Singh Ji a very happy birthday @jayantrld @RLDParty</t>
  </si>
  <si>
    <t>Repeated RTIs have revealed that Labour Bureau's report on employment-unemployment data is supposedly ready and was to be released in 2018. Why then is the BJP continuing its deafening silence on the matter?</t>
  </si>
  <si>
    <t>https://www.thewire.in/labour/labour-bureau-unemployment-data-nsso</t>
  </si>
  <si>
    <t>The colonial state refused to legislate gender reform unless regressive practices were shown to violate sacred texts or time- honoured custom.</t>
  </si>
  <si>
    <t>https://thewire.in/history/how-cultural-nationalism-and-womens-rights-locked-horns-in-the-19th-century</t>
  </si>
  <si>
    <t>Bill to cancel passports, attach assets of errant NRI spouses tabled in Rajya Sabha</t>
  </si>
  <si>
    <t>https://thewire.in/external-affairs/errant-nri-spouses-bill-tabled-rajya-sabha</t>
  </si>
  <si>
    <t>https://pbs.twimg.com/media/DzJCGlbX4AAjThC.jpg</t>
  </si>
  <si>
    <t>It makes sense to further legitimise the study of Sanskrit texts, including Vedic ones, in schools, and regularise how those schools are run. But it shouldn't expose students to bad scholarship.</t>
  </si>
  <si>
    <t>https://www.thewire.in/education/govt-body-okays-new-board-to-standardise-vedic-education</t>
  </si>
  <si>
    <t>An excerpt from the book 'The Story of Kashmir' by David Devadas.</t>
  </si>
  <si>
    <t>https://thewire.in/books/how-maqbool-butt-passed-on-the-baton-of-militancy-in-kashmir</t>
  </si>
  <si>
    <t>फ़िरोज़ाबाद में तिलक समारोह के अवसर पर.</t>
  </si>
  <si>
    <t>https://pbs.twimg.com/media/DzI7bbyVYAAWcfc.jpg</t>
  </si>
  <si>
    <t>Rs 6,000 per year is barely enough to cover the cost of production of farmers, let alone mounting expenses on healthcare, electricity and education.</t>
  </si>
  <si>
    <t>Today, in solidarity with students of the Fine Arts Dept, Jamia whose protest entered Day 13. Everyone should stand in solidarity with them. This article explains what the students are protesting against. Do read -</t>
  </si>
  <si>
    <t>https://www.newslaundry.com/2019/02/05/jamias-fine-arts-department-is-bustling-with-unheard-harassment-complaints?fbclid=IwAR2mzVYz8En_fF1HwHfqQ5H5nGnLUhh45M84flejTt6Gerca6qYQZXFHKMs%5D</t>
  </si>
  <si>
    <t>https://pbs.twimg.com/media/DzI2SWcWwAMifdS.jpg</t>
  </si>
  <si>
    <t>Far-right users are upset that their #Twitter accounts are getting suspended, so a BJP-led Parliamentary Committee summoned Twitter CEO Jack Dorsey to explain in person. But is the govt interfering with the "newspaper" of the 21st century? @rkarnad asks</t>
  </si>
  <si>
    <t>https://www.youtube.com/watch?v=zVQJunj-asU</t>
  </si>
  <si>
    <t>The panel's recommendations come a year after the Indian Institutes of Management were granted a large amount of autonomy.</t>
  </si>
  <si>
    <t>https://thewire.in/education/iits-should-be-able-to-choose-their-directors-says-hrd-ministry-panel</t>
  </si>
  <si>
    <t>Noise pollution can affect animals by masking their ability to detect prey or predators and to communicate with each other. As a result, it indirectly affects reproduction and survival.</t>
  </si>
  <si>
    <t>https://thewire.in/environment/sensing-change-how-sound-light-and-smell-can-affect-plants-and-animals</t>
  </si>
  <si>
    <t>#WATCH: Amol Palekar was speaking about the “loss of independence” in the art gallery’s ways of functioning when he was asked to wind up.</t>
  </si>
  <si>
    <t>https://thewire.in/rights/ngma-amol-palekar-speech-interrupted</t>
  </si>
  <si>
    <t>On February 11, 2010, advocate Shahid Azmi was shot dead in his office in Mumbai. At the time of his murder, he was representing a number of Muslim youth accused in terror cases.</t>
  </si>
  <si>
    <t>3. 'Our coalition in UP includes the Congress', says @yadavakhilesh, but since there are only 80 seats, we can't give them more than two!'. Watch his full interaction at #TheWireDialogues at 9 pm tonight.</t>
  </si>
  <si>
    <t>http://youtube.com/thewirenews</t>
  </si>
  <si>
    <t>pic.twitter.com/vhQ5hNRv6y</t>
  </si>
  <si>
    <t>“She does not have brains. If you have three letters, ‘I-A-S’, don’t think you know everything.”</t>
  </si>
  <si>
    <t>https://thewire.in/government/kerala-cpim-mla-under-fire-for-saying-female-ias-officer-does-not-have-brains</t>
  </si>
  <si>
    <t>Akhilesh Yadav says @AmitShah better get ready for his "calendar to change". Watch the full conversation between @yadavakhilesh and @khanumarfa at #TheWireDialogues at 9 pm tonight.</t>
  </si>
  <si>
    <t>pic.twitter.com/ZABTgeozRS</t>
  </si>
  <si>
    <t>Bombay High Court grants Anand Teltumbde protection from arrest till February 22</t>
  </si>
  <si>
    <t>https://thewire.in/law/bombay-high-court-grants-anand-teltumbde-protection-from-arrest</t>
  </si>
  <si>
    <t>https://pbs.twimg.com/media/DzIdcT5UYAAayyz.jpg</t>
  </si>
  <si>
    <t>Environmental activists have protested against the project in the past, alleging that 80,000 trees will have to be cut to make way for the tracks.</t>
  </si>
  <si>
    <t>https://thewire.in/environment/bullet-train-gets-clearance-to-pass-through-flamingo-sanctuary-national-park</t>
  </si>
  <si>
    <t>"Congress is giving us a bit now so that we keep supporting them till the Lok Sabha polls."  | @Astute_Shruti reports.</t>
  </si>
  <si>
    <t>https://thewire.in/agriculture/waiver-should-include-kcc-loans-from-commercial-banks-say-rajasthan-farmers</t>
  </si>
  <si>
    <t>https://pbs.twimg.com/media/DzIW0DRUwAAKknX.jpg</t>
  </si>
  <si>
    <t>A brief timeline of how the Haren Pandya murder case unfolded indicates how controversial the CBI probe has been.</t>
  </si>
  <si>
    <t>https://thewire.in/rights/haren-pandya-murder-case-explainer</t>
  </si>
  <si>
    <t>Parliamentary panel gives 15 days for Twitter CEO or senior officials to appear</t>
  </si>
  <si>
    <t>https://thewire.in/government/zparliamentary-panel-15-days-twitter-ceo-senior-officials-deposition</t>
  </si>
  <si>
    <t>https://pbs.twimg.com/media/DzILdHLUcAEki3H.jpg</t>
  </si>
  <si>
    <t>Insurance needs a stronger push in draft labour code on social security</t>
  </si>
  <si>
    <t>https://thewire.in/labour/insurance-needs-a-stronger-push-in-draft-labour-code-on-social-security</t>
  </si>
  <si>
    <t>https://pbs.twimg.com/media/DzIFJIPV4AEDPjC.jpg</t>
  </si>
  <si>
    <t>The video posted by @PiyushGoyal of the Vande Bharat Express was a clipped portion of a YouTube video, which was then sped up to twice its original speed.</t>
  </si>
  <si>
    <t>Two CPI(M) Tripura leaders allegedly attacked by @BJP4India workers</t>
  </si>
  <si>
    <t>https://thewire.in/politics/two-cpim-tripura-leaders-allegedly-attacked-by-bjp-workers</t>
  </si>
  <si>
    <t>https://pbs.twimg.com/media/DzIB4hzUwAAhhrc.jpg</t>
  </si>
  <si>
    <t>With #PriyankaGandhi's induction, Rahul proves he is also a pragmatist  | @AjoyAshirwad</t>
  </si>
  <si>
    <t>https://thewire.in/politics/rahul-gandhi-priyanka-gandhi-scindia-pragmatism</t>
  </si>
  <si>
    <t>https://pbs.twimg.com/media/DzH6qjoVYAES5Ts.jpg</t>
  </si>
  <si>
    <t>By going solo in UP, @INCIndia demonstrates its penchant for suicide  #PriyankaGandhi</t>
  </si>
  <si>
    <t>https://thewire.in/politics/congress-priyanaka-gandhi-up-bjp-gathbandhan</t>
  </si>
  <si>
    <t>https://pbs.twimg.com/media/DzH43paVsAEGMb2.jpg</t>
  </si>
  <si>
    <t>The @manoharparrikar-headed Defence Acquisition Council approved eight changes in the “IGA, supply protocols, offset contracts and offset schedules” in September 2016.</t>
  </si>
  <si>
    <t>https://thewire.in/government/before-signing-rafale-deal-modi-govt-dropped-anti-corruption-clauses-the-hindu</t>
  </si>
  <si>
    <t>“I am a farmer. I take pride in what I do. I don’t want any largesse from the government. I just want the rightful price for my crops.”  | @kabira_tweeting reports.</t>
  </si>
  <si>
    <t>https://www.thewire.in/agriculture/modi-government-farmer-income-support</t>
  </si>
  <si>
    <t>Smoking, consuming alcohol during pregnancy could cause facial deformities</t>
  </si>
  <si>
    <t>https://thewire.in/health/smoking-consuming-alcohol-during-pregnancy-could-cause-facial-deformities</t>
  </si>
  <si>
    <t>https://pbs.twimg.com/media/DzHkZecVsAAKdee.jpg</t>
  </si>
  <si>
    <t>Amol Palekar: NGMA issues 'clarification', says committees were not dissolved</t>
  </si>
  <si>
    <t>https://thewire.in/government/amol-palekar-ngma-clarification-advisory-committees-local-artists</t>
  </si>
  <si>
    <t>https://pbs.twimg.com/media/DzHkMn-VYAU1YAY.jpg</t>
  </si>
  <si>
    <t>"The Yogi-Modi combination has made a mess of things in UP and dissatisfaction is said to be high. This gives @priyankagandhi a toe hold."  #PriyankaUPRoadshow</t>
  </si>
  <si>
    <t>https://thewire.in/politics/priyanka-gandhi-is-embarking-on-a-high-risk-mission-in-uttar-pradesh</t>
  </si>
  <si>
    <t>Nine words that can reduce the deadly toll of liquor tragedies  | James Manor writes.</t>
  </si>
  <si>
    <t>https://thewire.in/gender/nine-words-that-can-reduce-the-deadly-toll-of-liquor-tragedies</t>
  </si>
  <si>
    <t>https://pbs.twimg.com/media/DzHe4NpUwAAR22S.jpg</t>
  </si>
  <si>
    <t>How Maqbool Butt passed on the baton of militancy in Kashmir</t>
  </si>
  <si>
    <t>https://pbs.twimg.com/media/DzHY_HoVsAAGOfE.jpg</t>
  </si>
  <si>
    <t>RBI's relief package for MSMEs to help recast Rs 1 lakh crore in loans: Govt</t>
  </si>
  <si>
    <t>https://thewire.in/banking/rbis-relief-package-for-msmes-to-help-recast-rs-1-lakh-crore-in-loans-govt</t>
  </si>
  <si>
    <t>https://pbs.twimg.com/media/DzHbRFSU0AIx_x7.jpg</t>
  </si>
  <si>
    <t>SC refuses to monitor CBI investigation into Saradha chit fund scam</t>
  </si>
  <si>
    <t>https://thewire.in/law/sc-refuses-to-monitor-cbi-investigation-into-saradha-chit-fund-scam</t>
  </si>
  <si>
    <t>https://pbs.twimg.com/media/DzHYK74V4AEPVEB.png</t>
  </si>
  <si>
    <t>Welcoming Priyanka Gandhi into politics, @yadavakhilesh said “only when new people join, will politics change in the country".  #TheWireDialogues #PriyankaUPRoadshow</t>
  </si>
  <si>
    <t>https://thewire.in/politics/congress-not-left-out-of-up-alliance-two-seats-left-for-the-party-akhilesh-yadav</t>
  </si>
  <si>
    <t>In centenary year of massacre, Jallianwala Bagh light show lies abandoned</t>
  </si>
  <si>
    <t>https://pbs.twimg.com/media/DzHRnFZUcAAR9VJ.jpg</t>
  </si>
  <si>
    <t>दिल्ली में भाजपा सरकार की वादाखिलाफ़ी के विरूद्ध अनशन पर बैठे आंध्र प्रदेश के मुख्यमंत्री श्री चन्द्रबाबू नायडू जी के समर्थन में आज हम सब भी साथ हैं.</t>
  </si>
  <si>
    <t>https://pbs.twimg.com/media/DzHPbtyWkAI_3Ln.jpg</t>
  </si>
  <si>
    <t>The elusive Afghan peace and India's way forward</t>
  </si>
  <si>
    <t>https://thewire.in/south-asia/afghanistan-taliban-peace-talks-india</t>
  </si>
  <si>
    <t>https://pbs.twimg.com/media/DzHG43GVAAAcRWh.jpg</t>
  </si>
  <si>
    <t>After Tharoor's complaint, Delhi court orders FIR against @republic TV, Arnab Goswami</t>
  </si>
  <si>
    <t>https://thewire.in/law/shashi-tharoor-republic-tv-arnab-goswami-sunanda-pushkar</t>
  </si>
  <si>
    <t>https://pbs.twimg.com/media/DzHGEXVVAAAk2sr.jpg</t>
  </si>
  <si>
    <t>How cultural nationalism and women's rights locked horns in the 19th century</t>
  </si>
  <si>
    <t>https://pbs.twimg.com/media/DzHFhc7VYAUL1BB.jpg</t>
  </si>
  <si>
    <t>It’s not a bird… It’s not a plane, it’s a dodgy video posted by @PiyushGoyal  | @free_thinker</t>
  </si>
  <si>
    <t>https://pbs.twimg.com/media/DzG72aaX4AErR3X.jpg</t>
  </si>
  <si>
    <t>Gujjar quota protest turns violent on day 3; trains disrupted, highways blocked</t>
  </si>
  <si>
    <t>https://thewire.in/government/gujjar-quota-protest-turns-violent-on-day-3-trains-disrupted-highways-blocked</t>
  </si>
  <si>
    <t>https://pbs.twimg.com/media/DzHFOSPUcAA8wMq.jpg</t>
  </si>
  <si>
    <t>Ground report: What farmers had to say about @narendramodi govt's income support scheme  | @kabira_tweeting</t>
  </si>
  <si>
    <t>https://pbs.twimg.com/media/DzHEj9ZV4AAbVQY.jpg</t>
  </si>
  <si>
    <t>Before signing Rafale deal, Modi government dropped anti-corruption clauses: @the_hindu</t>
  </si>
  <si>
    <t>https://pbs.twimg.com/media/DzG7bCrWsAA7j_E.jpg</t>
  </si>
  <si>
    <t>Nine years after his murder, no convictions in Shahid Azmi case yet  | @MahtabNama reports</t>
  </si>
  <si>
    <t>https://pbs.twimg.com/media/DzG7JMuXcAA4dki.jpg</t>
  </si>
  <si>
    <t>सपा के समय लखनऊ से शुरू हुई व उप्र में अन्य जगह प्रस्तावित ‘अक्षयपात्र योजना’ का श्रेय लेने के लिए बड़े-बड़े लोग आ रहे हैं. अगर ये योजना उनकी अपनी है तो वो अपने ‘प्रधान संसदीय क्षेत्र’ में इसका आयोजन क्यों नहीं कर रहे हैं. ये दूसरों की थाली पर अपना हक़ जमाने वाले लोग हैं.</t>
  </si>
  <si>
    <t>https://pbs.twimg.com/media/DzG44QoWkAAYedK.jpg</t>
  </si>
  <si>
    <t>"They kept me locked up and fed me once a day. One day, I overheard that they were going to trade me for Rs 1.5 lakh to someone in Palwal."</t>
  </si>
  <si>
    <t>https://www.thewire.in/women/i-am-a-girl-but-i-was-sold-off-like-cattle</t>
  </si>
  <si>
    <t>IITs should be able to choose their directors, says HRD ministry panel</t>
  </si>
  <si>
    <t>https://pbs.twimg.com/media/DzGrI9DX4AAYYUI.jpg</t>
  </si>
  <si>
    <t>शासन-प्रशासन ने हमें इलाहाबाद विश्वविद्यालय में जाने से रोकने का षडयंत्र रचा है पर वो हमें छात्रों से मिलने से नहीं रोक सकते. राजनीतिक, सामाजिक क्षेत्रों के बाद अब विश्वविद्यालयों को संकीर्ण राजनीति का केंद्र बनाने की भाजपाई साज़िश देश के शैक्षिक वातावरण को भी दूषित कर देगी.</t>
  </si>
  <si>
    <t>https://pbs.twimg.com/media/DzGskWIU0AAIkIh.jpg</t>
  </si>
  <si>
    <t>Kerala: CPI(M) MLA under fire for saying female IAS officer 'does not have brains'</t>
  </si>
  <si>
    <t>https://pbs.twimg.com/media/DzGldt9WsAAvTX3.jpg</t>
  </si>
  <si>
    <t>"The myth of the “strong leader with all the answers” is just that – a myth."</t>
  </si>
  <si>
    <t>https://www.thewire.in/politics/what-will-narendra-modi-be-remembered-for</t>
  </si>
  <si>
    <t>गरीबों के उत्थान के लिए अपना जीवन समर्पित करने वाले वरिष्ठ सपा नेता श्री बेनी प्रसाद वर्मा जी के जन्मदिन पर स्वस्थ, सक्रिय, दीर्घ जीवन की शुभकामनाएं!</t>
  </si>
  <si>
    <t>https://pbs.twimg.com/media/DzGcYeDWsAASQxp.jpg</t>
  </si>
  <si>
    <t>Waiver should include KCC loans from commercial banks, say Rajasthan farmers  | @Astute_Shruti reports.</t>
  </si>
  <si>
    <t>https://pbs.twimg.com/media/DzGV7XsWoAA4LRJ.jpg</t>
  </si>
  <si>
    <t>সকল হাই-মাদ্রাসা, আলিম এবং ফাজিল পরীক্ষার্থীদের শুভেচ্ছা</t>
  </si>
  <si>
    <t>https://pbs.twimg.com/media/DzGabTFVsAES-eJ.jpg</t>
  </si>
  <si>
    <t>সকল মাধ্যমিক পরীক্ষার্থীদের জানাই আন্তরিক শুভেচ্ছা</t>
  </si>
  <si>
    <t>https://pbs.twimg.com/media/DzGaHQFUUAAyC0D.jpg</t>
  </si>
  <si>
    <t>A memorable hug in Indian politics  | @manasharya writes.</t>
  </si>
  <si>
    <t>https://thewire.in/politics/a-memorable-hug-indian-politics-rahul-gandhi-narendra-modi</t>
  </si>
  <si>
    <t>https://pbs.twimg.com/media/DzGUxeuX0AUKLua.jpg</t>
  </si>
  <si>
    <t>Explainer: Why there is a plea seeking re-investigation of Haren Pandya's murder</t>
  </si>
  <si>
    <t>https://pbs.twimg.com/media/DzGS_27WkAA3qMR.jpg</t>
  </si>
  <si>
    <t>Sensing change: How sound, light and smell can affect plants and animals</t>
  </si>
  <si>
    <t>https://pbs.twimg.com/media/DzGQbPDX0AE8Ns0.jpg</t>
  </si>
  <si>
    <t>While Trinamool Congress leaders have pointed fingers at the BJP, the saffron party has blamed TMC in-fighting for the MLA's killing.</t>
  </si>
  <si>
    <t>https://thewire.in/politics/cannot-disclose-if-bjps-mukul-roy-is-named-in-fir-on-tmc-mlas-killing-police</t>
  </si>
  <si>
    <t>Now we know why Modi refuses to show docs of Rafale deal; Why they're scared of any enquiry: JPC/CBI/any agency. Leaked papers now show that Modi not only pushed the deal which kicked HAL out &amp; brought Ambani in, he also ensured that Dassault gets our money without any safeguards RT @pbhushan1: Modi &amp;amp; Parrikar also did away with the standard anti-corruption clauses in the Rafale contract! @nramind fresh expose! After PMO removed Sovereign Guarantee, they also did away with the requirement of an escrow account! Everything to facilitate the loot!</t>
  </si>
  <si>
    <t>https://twitter.com/pbhushan1/status/1094793836893753346
https://www.thehindu.com/news/national/government-waived-anti-corruption-clauses-in-rafale-deal/article26231793.ece/amp/?__twitter_impression=true</t>
  </si>
  <si>
    <t>"In the BJP, there is a search on for a new prime ministerial face," said @yadavakhilesh.</t>
  </si>
  <si>
    <t>https://www.thewire.in/politics/congress-not-left-out-of-up-alliance-two-seats-left-for-the-party-akhilesh-yadav</t>
  </si>
  <si>
    <t>Modi &amp; Parrikar also did away with the standard anti-corruption clauses in the Rafale contract! @nramind fresh expose! After PMO removed Sovereign Guarantee, they also did away with the requirement of an escrow account! Everything to facilitate the loot!</t>
  </si>
  <si>
    <t>https://www.thehindu.com/news/national/government-waived-anti-corruption-clauses-in-rafale-deal/article26231793.ece/amp/?__twitter_impression=true</t>
  </si>
  <si>
    <t>While Goyal has promised an operating ratio of 96.2% in 2018-19, internal data shows it had touched the 110% mark by the end of December 2018.</t>
  </si>
  <si>
    <t>https://thewire.in/government/railways-finds-itself-with-tough-task-of-reversing-operating-ratio-before-march-31</t>
  </si>
  <si>
    <t>The deep discrepancy of public spending on education in the country needs to be addressed.</t>
  </si>
  <si>
    <t>https://thewire.in/education/budget-2019-bihar-education</t>
  </si>
  <si>
    <t>Today is International Day of Women and Girls in Science. In #Bengal, female gender ratio in higher education institutions has gone up from 42% in 2010-11 to 47.3%. We have also extended #Kanyashree scheme to universities to encourage girls to pursue higher education</t>
  </si>
  <si>
    <t>Homage to Fakhruddin Ali Ahmed, former president of India, on his death anniversary</t>
  </si>
  <si>
    <t>By releasing audio tapes allegedly exposing leader B.S. Yeddyurappa offering a bribe, Karnataka CM H.D. Kumaraswamy has taken the @BJP4India head on.</t>
  </si>
  <si>
    <t>https://www.thewire.in/politics/hd-kumaraswamy-karnataka-bjp-sting</t>
  </si>
  <si>
    <t>The purpose of the festival is to encourage a dialogue on the lack of representation and diversity in the Indian and South Asian film industry on the experiences of Dalit lives.</t>
  </si>
  <si>
    <t>https://www.thewire.in/culture/dalit-film-and-cultural-festival-to-be-held-in-new-york-city</t>
  </si>
  <si>
    <t>Shrinivas Vaidya's 'A Handful of Sesame' tells a tale of the constant cares and worries in the lives of a Brahmin family of Navalgund.</t>
  </si>
  <si>
    <t>https://thewire.in/books/a-handful-of-sesame-book-review</t>
  </si>
  <si>
    <t>Why everyone around you seems to be getting cancer</t>
  </si>
  <si>
    <t>https://thewire.in/health/why-everyone-around-you-seems-to-be-getting-cancer</t>
  </si>
  <si>
    <t>https://pbs.twimg.com/media/DzCtotZUcAAozr1.jpg</t>
  </si>
  <si>
    <t>A minor Dalit girl from Faridabad was allegedly kidnapped, forced to marry a man who paid the kidnapper Rs 1.5 lakh and raped.</t>
  </si>
  <si>
    <t>https://thewire.in/women/i-am-a-girl-but-i-was-sold-off-like-cattle</t>
  </si>
  <si>
    <t>.@mkvenu1 in conversation with Ruchir Sharma, author of 'Democracy on the Road: A 25-Year Journey Through India', about his journey across India, covering elections.</t>
  </si>
  <si>
    <t>https://www.thewire.in/politics/watch-will-narendra-modi-beat-entrenched-anti-incumbency</t>
  </si>
  <si>
    <t>Teachers are the key and technology cannot replace them.</t>
  </si>
  <si>
    <t>"Nehru knew the art of dissent."</t>
  </si>
  <si>
    <t>https://thewire.in/politics/nehru-knew-something-you-dont-mr-modi</t>
  </si>
  <si>
    <t>We ought to say no to the politics of personality cult – the media-driven, market-induced urge to sell it as a consumable good.</t>
  </si>
  <si>
    <t>https://thewire.in/politics/republic-day-politics-bjp-congress</t>
  </si>
  <si>
    <t>“What’s the worse that can happen? We will die. But that’s not so bad for someone who goes down to hell, every single day.”</t>
  </si>
  <si>
    <t>https://www.thewire.in/labour/republic-of-grit-the-lives-of-two-sanitation-workers-in-uttar-pradesh</t>
  </si>
  <si>
    <t>"He was covered in sewage from head to toe. His nose had been bleeding and there was muck filled in it."</t>
  </si>
  <si>
    <t>https://thewire.in/labour/republic-of-grit-how-cleaning-up-varanasi-for-modi-left-two-men-dead</t>
  </si>
  <si>
    <t>China routinely protests visits by Indian leaders to Arunachal Pradesh, which it described as ‘south Tibet’.</t>
  </si>
  <si>
    <t>https://www.thewire.in/diplomacy/china-firmly-opposes-india-dismisses-pm-modis-visit-to-arunachal</t>
  </si>
  <si>
    <t>भाजपा दावा कर रही है कि ज़हरीली शराब के शिकार अधिकांश मृतक उपभोक्ता नहीं बल्कि शराब बनाने के काम से जुड़े लोग थे. अगर ऐसा है तो भाजपा सरकारों द्वारा इतने व्यापक स्तर पर हो रहे इस गोरखधंधे की ख़बर या तो उनकी नाकाम सरकारों को नहीं थी या फिर भाजपाइयों की स्वयं इसमें संलिप्तता है.</t>
  </si>
  <si>
    <t>आज सपा कार्यकर्ता के प्रतिष्ठान पर. आज भाजपा सरकार में चतुर्दिक बेरोज़गारी और निराशा के बीच जो युवा बिना किसी सरकारी सहायता के किसी प्रकार अपना काम शुरू कर पा रहे हैं, हमें उनके मनोबल को बढ़ावा देना ही चाहिए.</t>
  </si>
  <si>
    <t>https://pbs.twimg.com/media/DzDNj4QUcAEY2Lg.jpg</t>
  </si>
  <si>
    <t>Amol Palekar said the dissolution of NGMA's advisory committee was unilateral and questioned the intention behind the move.</t>
  </si>
  <si>
    <t>https://www.thewire.in/the-arts/full-text-amol-palekars-speech-criticising-loss-of-independence-in-art</t>
  </si>
  <si>
    <t>Not to one’s knowledge has there been a single instance where any authority outside the MoD was so appointed to play an active role in an ongoing negotiation process.</t>
  </si>
  <si>
    <t>https://www.thewire.in/government/the-national-security-advisor-had-no-locus-to-negotiate-the-rafale-contract</t>
  </si>
  <si>
    <t>Internal data reveal that the operating ratio is under stress and has touched the 110.83% mark.</t>
  </si>
  <si>
    <t>Watch: NGMA director interrupts Amol Palekar when art speech took critical turn</t>
  </si>
  <si>
    <t>https://pbs.twimg.com/media/DzCuFK5UcAAvsRq.jpg</t>
  </si>
  <si>
    <t>"In UP, if there is a monkey scare, the chief minister tells you to read the Hanuman Chalisa...But when it comes to governance, they have no idea," said former UP CM @yadavakhilesh at The Wire Dialogues.</t>
  </si>
  <si>
    <t>https://www.thewire.in/politics/akhilesh-yadav-samajwadi-party</t>
  </si>
  <si>
    <t>In just four years, the @ArvindKejriwal govt has begun to realize the hopes and dreams that our founding fathers had for independent India. AAP has show the country what true freedom from foreign rule means for the lives of ordinary people. #4YearsOfAAPGovernance</t>
  </si>
  <si>
    <t>pic.twitter.com/v6MSOXQE5R</t>
  </si>
  <si>
    <t>.@INCIndia not left out of UP alliance, two seats kept for the party: @yadavakhilesh</t>
  </si>
  <si>
    <t>https://pbs.twimg.com/media/DzCrYyDUUAAG7mF.jpg</t>
  </si>
  <si>
    <t>Cannot disclose' if @BJP4India's Mukul Roy is named in FIR on TMC MLA's killing: Police</t>
  </si>
  <si>
    <t>https://pbs.twimg.com/media/DzCpH0OV4AACr-a.jpg</t>
  </si>
  <si>
    <t>H.D. Kumaraswamy's 'sting' thwarts @BJP4India's last chance to topple his govt before polls</t>
  </si>
  <si>
    <t>https://pbs.twimg.com/media/DzCk5IJUcAAaQb9.jpg</t>
  </si>
  <si>
    <t>The Centre has earlier delayed other critical appointments such as to the Lokpal, of the CBI chief as well as of central information commissioners.</t>
  </si>
  <si>
    <t>https://thewire.in/government/in-poll-year-modi-government-delays-appointment-of-election-commissioner</t>
  </si>
  <si>
    <t>Dalit film and cultural festival to be held in New York City</t>
  </si>
  <si>
    <t>https://pbs.twimg.com/media/DzCawcZUYAASQcV.jpg</t>
  </si>
  <si>
    <t>I am a girl, but I was sold off like cattle'</t>
  </si>
  <si>
    <t>https://pbs.twimg.com/media/DzCWJDPV4AApoeu.jpg</t>
  </si>
  <si>
    <t>1) @narendramodi’s reign has galvanised us into facing our fears and finding our voice.</t>
  </si>
  <si>
    <t>https://thewire.in/politics/modi-india-social-fabric-economy</t>
  </si>
  <si>
    <t>From weakening the RTI Act, to attempting to silence dissenting voices in public universities, the powers that currently govern India are doing their very best to “reduce democracy”.</t>
  </si>
  <si>
    <t>Who is being unreasonable today? Friend, comrade &amp; 'co-accused' Anirban writes about the fundamentals at stake today. Each of us will be proved innocent in the court eventually but the fight, as Anirban points out, is larger than just that. Do read on</t>
  </si>
  <si>
    <t>https://thewire.in/rights/jnu-sedition-row-age-of-unreason-and-reasonable-restrictions</t>
  </si>
  <si>
    <t>Reading the history of Nazi Germany as a cautionary tale for today</t>
  </si>
  <si>
    <t>https://thewire.in/books/reading-the-history-of-nazi-germany-as-a-cautionary-tale-for-today</t>
  </si>
  <si>
    <t>https://pbs.twimg.com/media/DzCI5XpUYAAjcOH.jpg</t>
  </si>
  <si>
    <t>"Agriculture is being sacrificed to keep economic reforms alive. Farmers don’t realise that when they cultivate crops, they actually cultivate losses."</t>
  </si>
  <si>
    <t>https://www.thewire.in/agriculture/interview-income-support-announcement-represents-a-tectonic-shift-but-inadequate</t>
  </si>
  <si>
    <t>There are five million sanitation workers in the country with about two million working under ‘high risk’ conditions.</t>
  </si>
  <si>
    <t>https://www.thewire.in/labour/finding-viable-solutions-to-indias-sanitation-problem</t>
  </si>
  <si>
    <t>Railways finds itself with tough task of reversing operating ratio before March 31</t>
  </si>
  <si>
    <t>https://pbs.twimg.com/media/DzB46n8UcAAqdM8.jpg</t>
  </si>
  <si>
    <t>Why does the BJP want to police people’s thoughts and opinions and control what they eat, wear, say and do? They want to make India monochrome and colorless. Telling Mr. Palekar to stop speaking shows the nervousness of the govt. Lets say #NeverAgain to #GolmaalBJP</t>
  </si>
  <si>
    <t>pic.twitter.com/JKEB7lSZqi</t>
  </si>
  <si>
    <t>"I have known you – a life based on commitments, not only to specific political ideas, but to the recognition of the lives that people have..."</t>
  </si>
  <si>
    <t>https://www.thewire.in/rights/a-letter-to-sudha-bharadwaj-from-the-world-of-my-childhood</t>
  </si>
  <si>
    <t>Targeting RSS, @yadavakhilesh says @BJP4India leaders 'take two oaths, but true only to one'</t>
  </si>
  <si>
    <t>https://thewire.in/politics/akhilesh-yadav-samajwadi-party</t>
  </si>
  <si>
    <t>https://pbs.twimg.com/media/DzBzu1MUcAAjPde.jpg</t>
  </si>
  <si>
    <t>Watch | Will @narendramodi beat entrenched anti-incumbency?  | @mkvenu1</t>
  </si>
  <si>
    <t>https://thewire.in/politics/watch-will-narendra-modi-beat-entrenched-anti-incumbency</t>
  </si>
  <si>
    <t>https://pbs.twimg.com/media/DzBuxsUUcAAMMsI.jpg</t>
  </si>
  <si>
    <t>Death toll rises to 72 in UP and Uttarakhand hooch tragedy</t>
  </si>
  <si>
    <t>https://thewire.in/rights/death-toll-rises-to-72-in-up-and-uttarakhand-hooch-tragedy</t>
  </si>
  <si>
    <t>https://pbs.twimg.com/media/DzBvQFFU8AA0vxp.jpg</t>
  </si>
  <si>
    <t>The Forest of Enchantments, Chitra Banerjee Divakaruni’s latest offering, is a richly rendered retelling of the Ramayana from the perspective of Sita.</t>
  </si>
  <si>
    <t>https://thewire.in/books/retelling-ramayana-from-sitas-maternal-perspective</t>
  </si>
  <si>
    <t>"The policy of diffusion and abortion of eclectic voices and artistic expression has muzzled yet another institution!"</t>
  </si>
  <si>
    <t>https://thewire.in/the-arts/full-text-amol-palekars-speech-criticising-loss-of-independence-in-art</t>
  </si>
  <si>
    <t>Coca-Cola has been put on the defensive since numerous studies began to place more blame on higher sugar consumption for the obesity epidemic in developed countries.</t>
  </si>
  <si>
    <t>https://www.thewire.in/health/coca-cola-junk-food-companies-are-influencing-indias-public-health-policies</t>
  </si>
  <si>
    <t>"As long as we fail to question power, we would be far from the democracy that is truly democratic."</t>
  </si>
  <si>
    <t>The snowfall didn’t only damage the apple crop, but also the branches of apple trees laden with fruit, making them crumble under the weight of snow.</t>
  </si>
  <si>
    <t>https://www.thewire.in/agriculture/heavy-snow-hurts-kashmirs-apple-farmers</t>
  </si>
  <si>
    <t>Giving kids chores right from the beginning will help them become good citizens who will be proud to pay their taxes and ashamed to do less than a full day’s work.</t>
  </si>
  <si>
    <t>https://thewire.in/health/why-its-important-for-children-to-do-household-chores</t>
  </si>
  <si>
    <t>Unlike in most of India, in Biate there are no sanitation workers. Managing waste is a collective responsibility.</t>
  </si>
  <si>
    <t>https://www.thewire.in/labour/republic-of-grit-a-mizoram-town-is-showing-the-way-to-community-driven-sanitation</t>
  </si>
  <si>
    <t>The climate induced changes will affect the underprivileged the most.</t>
  </si>
  <si>
    <t>https://www.thewire.in/environment/two-thirds-of-glaciers-in-the-hindu-kush-himalayas-could-melt-by-2100</t>
  </si>
  <si>
    <t>Since there were no signed contracts on the item and thus no benchmark price was available, it’s baffling how the benchmark price was revised upwardly.</t>
  </si>
  <si>
    <t>https://thewire.in/government/irrationality-rafale-deal-benchmark-price</t>
  </si>
  <si>
    <t>Why the govts attack on NRam's story in on PMO interference in Rafale price negotiations, &amp; Govt's releasing the 'secret note' of Parikkar, further proves The Hindu story that Modi was the one driving the Rafale deal which threw out HAL and brought Ambani</t>
  </si>
  <si>
    <t>https://www.thehindu.com/news/national/news-analysis-four-reasons-why-the-attacks-on-the-hindus-rafale-story-are-shallow-and-self-implicating/article26225253.ece/amp/?__twitter_impression=true</t>
  </si>
  <si>
    <t>"Neo-liberalism no longer commands the consent of the mass of the population."</t>
  </si>
  <si>
    <t>https://thewire.in/economy/david-harvey-marxist-scholar-neo-liberalism</t>
  </si>
  <si>
    <t>Listen to Akash Banerjee explain Twitter's welcome new policy which seeks to eliminate many bots and trolls &amp; abusive/violent content from Twitter. This got the BJP &amp;amp; its trolls so enraged that their parl panel summoned Twitter's CEO from US double quick!</t>
  </si>
  <si>
    <t>https://youtu.be/jtmSNht2w3M</t>
  </si>
  <si>
    <t>‘Modi and Shah Can Manage Supreme Court Judges’!: Yeddyurappa Allegedly Claims in Tapes Released by Kumaraswamy!</t>
  </si>
  <si>
    <t>https://newscentral24x7.com/karnataka-yeddyurappa-audio-clip-modi-shah-can-manage-supreme-court-judges-kumaraswamy-operation-kamala/</t>
  </si>
  <si>
    <t>Walking the talk: Plastic free literary festivals are possible</t>
  </si>
  <si>
    <t>https://thewire.in/culture/plastic-literary-festival-green-mbifl</t>
  </si>
  <si>
    <t>https://pbs.twimg.com/media/DzAxw9PUUAAyb90.jpg</t>
  </si>
  <si>
    <t>The collapse of the US-Russia INF treaty makes arms control a global priority</t>
  </si>
  <si>
    <t>https://thewire.in/world/the-collapse-of-the-us-russia-inf-treaty-makes-arms-control-a-global-priority</t>
  </si>
  <si>
    <t>https://pbs.twimg.com/media/DzAxRfGU0AENeCH.jpg</t>
  </si>
  <si>
    <t>Dissent – especially when it comes from young Indians – is not separate from patriotism and cannot be replaced with a singular idea of nationalism.</t>
  </si>
  <si>
    <t>https://livewire.thewire.in/campus/why-have-police-and-armed-forces-become-a-constant-fixture-at-college-campuses/</t>
  </si>
  <si>
    <t>China 'firmly opposes', India dismisses PM Modi's visit to Arunachal</t>
  </si>
  <si>
    <t>https://thewire.in/diplomacy/china-firmly-opposes-india-dismisses-pm-modis-visit-to-arunachal</t>
  </si>
  <si>
    <t>https://pbs.twimg.com/media/DzAnNVqVsAARV5K.jpg</t>
  </si>
  <si>
    <t>Review: A dense artefact of cultural memory</t>
  </si>
  <si>
    <t>https://pbs.twimg.com/media/DzAmJYwU8AEay6b.jpg</t>
  </si>
  <si>
    <t>Budget 2019: Bihar schools need systemic reform, not piecemeal approaches</t>
  </si>
  <si>
    <t>https://pbs.twimg.com/media/DzAl1CBUYAUxnmw.jpg</t>
  </si>
  <si>
    <t>Dear @RahulGandhi Muslims will vote for your 'secular' party in many places, because they don't have an option. But rest assured they will do so with a heavy heart. And your assurances about fighting RSS sound hollow, very hollow!</t>
  </si>
  <si>
    <t>http://indianexpress.com/article/india/nsa-for-mp-cow-slaughter-congress-will-not-interfere-says-surjewala-5576342</t>
  </si>
  <si>
    <t>इस सरकार को डाटा से कुछ विशेष उलझन है! बेरोज़गारी का डाटा? लापता! जाती का डाटा? लापता! किसानों की आत्महत्या का डाटा? लापता इस ही लिये भारत के पूर्व स्टटिस्टिक्स के प्रमुख इस्तीफ़ा देने पर मजबूर हो गए थे! आज जनता का हक़ है कि उनको पता हो कि आख़िर डाटा ना देने का क्या कारण है?</t>
  </si>
  <si>
    <t>A pleasure to interact with @khanumarfa at the #TheWireDialogues. As I said the people are ready for a new government in #2019Elections. Today we stand firmly against those who take two oaths but are only true to one!</t>
  </si>
  <si>
    <t>https://pbs.twimg.com/media/Dy-l_d8XQAIbjCC.jpg</t>
  </si>
  <si>
    <t>The problem begins from the very definition of terrorism.</t>
  </si>
  <si>
    <t>https://www.thewire.in/security/narendra-modi-kashmir-terrorism-militancy</t>
  </si>
  <si>
    <t>Manufacturing jobs actually fell in absolute terms from 58.9 million in 2011-12 to 48.3 million in 2015-16.</t>
  </si>
  <si>
    <t>https://www.thewire.in/economy/india-worsening-employment-crisis</t>
  </si>
  <si>
    <t>70 लोगों की मौत की ज़िम्मेदार सिर्फ़ ज़हरीली शराब नहीं बल्कि दोनों प्रदेशों की भाजपा सरकार भी है. भ्रष्टाचार की वजह से अवैध शराब पर रोक लगाने की न तो भाजपा सरकारों की नीयत है और न कोई कारगर नियंत्रण.</t>
  </si>
  <si>
    <t>https://pbs.twimg.com/media/Dy-YwEGW0AAPaXk.jpg</t>
  </si>
  <si>
    <t>Ink revolution: Artist sketches young India’s voices of resistance  Via @livewire</t>
  </si>
  <si>
    <t>https://livewire.thewire.in/politics/ink-revolution-artist-sketches-young-indias-voice-of-resistance/</t>
  </si>
  <si>
    <t>https://pbs.twimg.com/media/Dy9h4irWoAA4Aih.jpg</t>
  </si>
  <si>
    <t>The kingdom of Bhutan – reluctant to join the Indian Union – renegotiated colonial-era treaties with the newly-formed Indian government and retained its political sovereignty.</t>
  </si>
  <si>
    <t>https://www.thewire.in/south-asia/how-bhutan-came-to-not-be-a-part-of-india</t>
  </si>
  <si>
    <t>It's high time the institution stops rewarding privilege and levels the playing field for students from diverse backgrounds.</t>
  </si>
  <si>
    <t>https://www.thewire.in/education/to-delhi-school-of-economics-without-love</t>
  </si>
  <si>
    <t>Mamata’s strategy is to set the political narrative – which she kicked off on January 19 at the brigade rally in Kolkata – and keep the momentum up.</t>
  </si>
  <si>
    <t>https://thewire.in/politics/the-strategy-underlying-mamata-banerjees-sit-in-protest</t>
  </si>
  <si>
    <t>How countries use 'migration diplomacy' to pursue their own interests</t>
  </si>
  <si>
    <t>https://thewire.in/world/how-countries-use-migration-diplomacy-to-pursue-their-own-interests</t>
  </si>
  <si>
    <t>https://pbs.twimg.com/media/Dy9gPsRWwAEzAnC.jpg</t>
  </si>
  <si>
    <t>A deep dive into the Assam leg of the investigation of the Saradha chit fund scam.</t>
  </si>
  <si>
    <t>https://thewire.in/politics/saradha-scam-assam-mamata-banerjee-bjp-himanta-biswa-sarma</t>
  </si>
  <si>
    <t>On several signboards, the names of even prominent national and international leaders have been misspelt.</t>
  </si>
  <si>
    <t>https://thewire.in/urban/delhi-matters-signboards-errors</t>
  </si>
  <si>
    <t>The third edition of #TheWireDialogues is set to begin! #Live updates here.</t>
  </si>
  <si>
    <t>https://pbs.twimg.com/media/Dy91z_0WkAARzxz.jpg</t>
  </si>
  <si>
    <t>"There are limits to the ‘culture of silence’ every authoritarian regime seeks to impose on us."</t>
  </si>
  <si>
    <t>https://thewire.in/politics/feel-the-moment-the-youth-are-coming</t>
  </si>
  <si>
    <t>সরস্বতী পুজো উপলক্ষে সকলকে জানাই আন্তরিক শুভেচ্ছা Heartiest greetings to all my brothers and sisters on the occasion of Saraswati Puja</t>
  </si>
  <si>
    <t>https://pbs.twimg.com/media/Dy9xNiGUYAAVfJH.jpg</t>
  </si>
  <si>
    <t>Given the closed shop that the Supreme Court is, the media and the lawyers are the only sources of information for the public at large.</t>
  </si>
  <si>
    <t>https://thewire.in/law/the-governments-real-target-is-not-prashant-bhushan-but-a-transparent-judiciary</t>
  </si>
  <si>
    <t>Retelling Ramayana from Sita’s maternal perspective</t>
  </si>
  <si>
    <t>https://pbs.twimg.com/media/Dy9UY3HXcAUbOlc.jpg</t>
  </si>
  <si>
    <t>Full Text: Amol Palekar's speech criticising 'loss of independence' in art</t>
  </si>
  <si>
    <t>https://pbs.twimg.com/media/Dy9gvq4W0AAHZnh.jpg</t>
  </si>
  <si>
    <t>.@narendramodi’s misuse of the CBI had also been exposed when the CBI dropped its investigations against Mukul Roy and Himanta Biswa Sarma, after they joined the BJP in November 2017.</t>
  </si>
  <si>
    <t>https://thewire.in/politics/cbi-mamata-banerjee-narendra-modi</t>
  </si>
  <si>
    <t>JNU sedition row: Age of unreason and 'reasonable restrictions'</t>
  </si>
  <si>
    <t>https://pbs.twimg.com/media/Dy9TwkwWwAAz8UV.jpg</t>
  </si>
  <si>
    <t>Could ancestral memories of experiences really be inherited?</t>
  </si>
  <si>
    <t>https://www.thewire.in/the-sciences/could-ancestral-memories-of-experiences-really-be-inherited</t>
  </si>
  <si>
    <t>https://pbs.twimg.com/media/Dy9OjOUXgAAFbbQ.jpg</t>
  </si>
  <si>
    <t>India's strength lies in its diversity. #2019election is a battle between BJP's insular, monochrome idea of India and our future oriented and multicultural vision. The coalition will gain strength from its diversity and each voice will strengthen federalism in our country!</t>
  </si>
  <si>
    <t>The @BJP4India governments at the state and Centre continue to be oblivious to the havoc wreaked by Aadhaar on the poor.</t>
  </si>
  <si>
    <t>https://thewire.in/government/refusing-to-learn-from-experience-jharkhand-makes-aadhaar-mandatory-for-ration</t>
  </si>
  <si>
    <t>Why have police and armed forces become a constant fixture at college campuses?  Via @livewire</t>
  </si>
  <si>
    <t>https://pbs.twimg.com/media/Dy9NP1BX4AERbEf.jpg</t>
  </si>
  <si>
    <t>Watch | A temple over the Babri Masjid cannot be holy  | @Apoorvanand_</t>
  </si>
  <si>
    <t>https://thewire.in/video/watch-a-temple-over-the-babri-masjid-cannot-be-holy</t>
  </si>
  <si>
    <t>https://pbs.twimg.com/media/Dy9HGR6W0AIPnP5.jpg</t>
  </si>
  <si>
    <t>CBI interrogates Kolkata police chief Rajeev Kumar in Shillong</t>
  </si>
  <si>
    <t>https://thewire.in/government/cbi-interrogates-kolkata-police-chief-rajeev-kumar-in-shillong</t>
  </si>
  <si>
    <t>https://pbs.twimg.com/media/Dy9JI3dW0AE6B9W.jpg</t>
  </si>
  <si>
    <t>जो ढाई लोग गठबंधन को महामिलावट कह रहे हैं वो किस शुद्धता की खोज में हैं? भारत विभिन्न समुदायों का संगम है। यह गठबंधन, यह संगम, इस विभिन्नता का मिलाप है लोग एक दूसरे के सुर में सुर मिलाएँगे और भारत के लिए एक नया गीत गाएँगे दलों और विचारधाराओं के संगम से भाजपा क्यूँ डर रही है?</t>
  </si>
  <si>
    <t>It is evident that the majority view on benchmark price was that of the so-called lightweights, while the minority view was that of the domain experts.</t>
  </si>
  <si>
    <t>Braving extreme winter &amp; attacks by admin's henchmen, student protest at Fine Arts Dept Jamia enters Day 10. Salute to students who are demanding removal of the HoD, institutional mechanism to deal with sexual harrassment &amp;amp; regional discrimin as well as an open marking system.</t>
  </si>
  <si>
    <t>https://pbs.twimg.com/media/Dy9GtG6VsAAXvEt.jpg</t>
  </si>
  <si>
    <t>"Students in JNU have historically debated everything from American imperialism, the many failures of the Indian state, to what the university itself ought to be."</t>
  </si>
  <si>
    <t>https://thewire.in/education/the-battle-for-jnu-soul</t>
  </si>
  <si>
    <t>JNU sedition case: A forgetful nation enables the state's brutality</t>
  </si>
  <si>
    <t>https://thewire.in/rights/jnu-sedition-case-activists-arrests</t>
  </si>
  <si>
    <t>https://pbs.twimg.com/media/Dy818tTX4AAhqp3.jpg</t>
  </si>
  <si>
    <t>Only 3 donor passes left for #TheWireDialogues. Join us today in Delhi at 6:30 PM with former UP CM @yadavakhilesh and @khanumarfa. Book your passes now:</t>
  </si>
  <si>
    <t>https://www.instamojo.com/FIJ/?ref=offer_page</t>
  </si>
  <si>
    <t>https://pbs.twimg.com/media/Dy84ImuWkAEzpe3.jpg</t>
  </si>
  <si>
    <t>There is no such thing as emancipatory technology': Marxist scholar David Harvey</t>
  </si>
  <si>
    <t>https://pbs.twimg.com/media/Dy8ziCtWkAEQsoS.jpg</t>
  </si>
  <si>
    <t>Kolkata police raids firms linked to Nageswara Rao's wife</t>
  </si>
  <si>
    <t>https://thewire.in/government/kolkata-police-raids-firms-linked-to-nageswara-raos-wife</t>
  </si>
  <si>
    <t>https://pbs.twimg.com/media/Dy8uqZkWwAEeTYg.jpg</t>
  </si>
  <si>
    <t>Who says that PMO interfered in the Rafale deal? Does Modi interfere in Jaitley's Finance (demonetization)? Or Sushma's external affairs (Modi is just globe trotting for vacations)? or Home (Controlling Lynch mobs)?</t>
  </si>
  <si>
    <t>https://pbs.twimg.com/media/Dy8m7p0WoAEKFf_.jpg</t>
  </si>
  <si>
    <t>The seats are almost filled up, we have less than 20 passes to go. Grab your pass now!!  #TheWireDialogues #update</t>
  </si>
  <si>
    <t>https://www.instamojo.com/FIJ/jiska-up-uska-desh-will-coalitions-decide-th/</t>
  </si>
  <si>
    <t>https://pbs.twimg.com/media/Dy8i4AgWkAUEG1E.png</t>
  </si>
  <si>
    <t>Citizenship Bill row: Protests greet PM @narendramodi in Assam</t>
  </si>
  <si>
    <t>https://thewire.in/government/citizenship-bill-row-protests-greet-pm-modi-in-assam</t>
  </si>
  <si>
    <t>https://pbs.twimg.com/media/Dy8h03DXgAAYe7a.jpg</t>
  </si>
  <si>
    <t>TB survivors challenge J&amp;J patent application on life-saving drug  | @AnooBhu</t>
  </si>
  <si>
    <t>https://thewire.in/health/tb-survivors-challenge-jj-patent-application-on-life-saving-drug</t>
  </si>
  <si>
    <t>https://pbs.twimg.com/media/Dy8hZZGWsAUCJCf.jpg</t>
  </si>
  <si>
    <t>A work perpetually in progress: The curious case of signboards in Delhi</t>
  </si>
  <si>
    <t>https://pbs.twimg.com/media/Dy8RRodX4AAf9h0.jpg</t>
  </si>
  <si>
    <t>The government's real target is not Prashant Bhushan but transparent judiciary  | @apurva_hv writes.</t>
  </si>
  <si>
    <t>https://thewire.in/government/the-governments-real-target-is-not-prashant-bhushan-but-a-transparent-judiciary</t>
  </si>
  <si>
    <t>https://pbs.twimg.com/media/Dy8OwMPXgAAK0xm.jpg</t>
  </si>
  <si>
    <t>We've added some politics to your Saturday to-do list because your role in a democracy is much more than just voting. Join us today at #TheWireDialogues and pose some tough questions to former CM of UP @yadavakhilesh. Limited passes left, grab yours:</t>
  </si>
  <si>
    <t>https://pbs.twimg.com/media/Dy8Qq0DXQAEBeKM.jpg</t>
  </si>
  <si>
    <t>प्रदेश में बारिश-तूफ़ान व ओलावृष्टि से आलू किसानों की फ़सल लगभग नष्ट हो गयी है. भाजपा सरकार को किसानों की उपेक्षा का रास्ता छोड़कर तुरंत राहत का ऐलान करना चाहिए.</t>
  </si>
  <si>
    <t>https://pbs.twimg.com/media/Dy8OPtKVAAAdQzf.jpg</t>
  </si>
  <si>
    <t>What does @BJP4India have against wearing black? Check this interactive map to know more.</t>
  </si>
  <si>
    <t>https://thewire.in/rights/what-does-bjp-have-against-wearing-black</t>
  </si>
  <si>
    <t>https://pbs.twimg.com/media/Dy8No9xWoAA-U5h.jpg</t>
  </si>
  <si>
    <t>Questions surrounding costs associated with technology transfer, India-specific enhancements and the Eurofighter's offer still remain.  | @mkvenu1</t>
  </si>
  <si>
    <t>https://www.thewire.in/government/high-transfer-of-technology-costs-upa-rafale-deal-cheaper-nda</t>
  </si>
  <si>
    <t>Figuring out how to stay in a country that doesn’t really want you is an exhausting, demoralising process – and colleges in the US capitalise on this.</t>
  </si>
  <si>
    <t>Nearly Rs 8 crore was given to projects associated with the Vivekananda Yoga Ansuandhana Samsthana, a yoga university founded by "Modi’s personal yoga consultant".</t>
  </si>
  <si>
    <t>https://www.thewire.in/government/when-it-comes-to-csr-spending-ongc-reads-the-political-signals-well</t>
  </si>
  <si>
    <t>No doubt that Priyanka will defeat Modi from Varanasi as a joint opposition candidate. If she is put up as a joint candidate against Modi, have no doubt that Modi will run away from Varanasi. RT @abpnewstv: 60% of the respondents strongly believe that Priyanka should be pitted against PM Modi from the prestigious constituency of Varanasi for Lok Sabha polls. 32% percent of the surveyed lot don’t think it’s a wise move. 8% do not have an opinion over it: ABP News-CVoter Survey</t>
  </si>
  <si>
    <t>https://twitter.com/abpnewstv/status/1093881708259078144</t>
  </si>
  <si>
    <t>https://pbs.twimg.com/media/Dy4_fDjUcAAleEO.jpg</t>
  </si>
  <si>
    <t>Russia is growing its strategic influence in Africa</t>
  </si>
  <si>
    <t>https://thewire.in/world/russia-is-growing-its-strategic-influence-in-africa</t>
  </si>
  <si>
    <t>https://pbs.twimg.com/media/Dy7pXZTX0AUOofj.jpg</t>
  </si>
  <si>
    <t>Fyodor Dostoyevsky: The bard of a city in ferment</t>
  </si>
  <si>
    <t>https://thewire.in/books/fyodor-dostoyevsky-the-bard-of-a-city-in-ferment</t>
  </si>
  <si>
    <t>https://pbs.twimg.com/media/Dy7pKNrXcAAlBDc.jpg</t>
  </si>
  <si>
    <t>Heavy snow hurts Kashmir’s apple farmers</t>
  </si>
  <si>
    <t>https://thewire.in/agriculture/heavy-snow-hurts-kashmirs-apple-farmers</t>
  </si>
  <si>
    <t>https://pbs.twimg.com/media/Dy7n8VJX0AEI1AZ.jpg</t>
  </si>
  <si>
    <t>The irrationality behind the benchmark price of the Rafale deal</t>
  </si>
  <si>
    <t>https://pbs.twimg.com/media/Dy7npz1WsAAArai.jpg</t>
  </si>
  <si>
    <t>Did academia kill jazz?</t>
  </si>
  <si>
    <t>https://thewire.in/the-arts/did-academia-kill-jazz</t>
  </si>
  <si>
    <t>https://pbs.twimg.com/media/Dy7nCsAX4AEOlNZ.jpg</t>
  </si>
  <si>
    <t>The Hindu released file notings of senior officials who said then Modi's PMO was interfering in the Rafale price negotiations and undermining India's position. In response govt released the 'secret' noting of Parrikar through its lapdog ANI. It also confirms PMO's interference!</t>
  </si>
  <si>
    <t>https://pbs.twimg.com/media/Dy7dMj7WoAAiGmd.jpg</t>
  </si>
  <si>
    <t>Tribute to Baba Amte, social reformer, on his death anniversary</t>
  </si>
  <si>
    <t>US policies are really invested in bringing in international students but not retaining international employees – and American colleges capitalise on this in any way they can.  | @nehmatks</t>
  </si>
  <si>
    <t>The British plan to prosecute Subhas Chandra Bose would have been of singular importance to policy towards civilian treason trials.</t>
  </si>
  <si>
    <t>https://thewire.in/history/the-treason-trial-of-netaji-that-never-happened</t>
  </si>
  <si>
    <t>Watch: Ravish Kumar explaining N Ram's new explosive Revelations on the Rafale deal showing the interference of PMO&amp; that they were undermining the position of the Indian negotiating team. Made us accept a 'Letter of comfort' instead of sovereign guarantee</t>
  </si>
  <si>
    <t>https://youtu.be/UhQ_mjGW25k</t>
  </si>
  <si>
    <t>What about the four million people who will be purportedly thrown into a limbo? Who has ascertained that all four million will be lost souls?</t>
  </si>
  <si>
    <t>https://thewire.in/rights/debate-colonial-policy-created-the-northeasts-citizenship-problem</t>
  </si>
  <si>
    <t>The issue that has rocked the Northeast for decades was and remains a result of colonial policy, not merely the work of the few Assam leaders.</t>
  </si>
  <si>
    <t>At least nine of the 19 persons who allegedly died of starvation in the state were denied their grain entitlements because of Aadhaar-related issues.</t>
  </si>
  <si>
    <t>The hapless CBI has been plunging headlong from one controversy into another after the Modi government came to power.</t>
  </si>
  <si>
    <t>https://thewire.in/politics/corruption-politics-cbi-lokpal</t>
  </si>
  <si>
    <t>It is unconstitutional for excluding the majority of the ‘economically weaker’ population, precisely on the grounds that they are from socially backward communities.</t>
  </si>
  <si>
    <t>https://thewire.in/government/10-percent-quota-ews-narendra-modi</t>
  </si>
  <si>
    <t>The Committee to Protect Journalists has called for Aasif Sultan’s release and asked the state police to “immediately cease” all legal proceedings against him.</t>
  </si>
  <si>
    <t>https://thewire.in/media/jk-police-files-chargesheet-against-journalist-accused-of-sheltering-militants</t>
  </si>
  <si>
    <t>Misuse of social media for political one-upmanship isn’t a new phenomenon in this country.</t>
  </si>
  <si>
    <t>https://thewire.in/media/the-indian-eye-fake-news-factory-namo-app-silver-touch</t>
  </si>
  <si>
    <t>The delay in the appointment of the EC has added to the long list of positions which the @narendramodi government has desisted from filling on time.</t>
  </si>
  <si>
    <t>Union home ministry has demanded the state take punitive action against the officers for their violation of All India Service rules.</t>
  </si>
  <si>
    <t>https://thewire.in/government/ips-officers-who-joined-mamata-banerjees-protest-may-lose-their-medals</t>
  </si>
  <si>
    <t>"My mother had not eaten anything for three days before her death; she had nothing to eat and starved in the piercing cold."</t>
  </si>
  <si>
    <t>https://thewire.in/rights/jharkhand-starvation-deaths-government-welfare-schemes</t>
  </si>
  <si>
    <t>Watch | PMO undermined defence ministry in #RafaleDeal negotiations  | @mkvenu1</t>
  </si>
  <si>
    <t>https://thewire.in/government/watch-i-pmo-undermined-defence-ministry-in-rafael-negotiations</t>
  </si>
  <si>
    <t>https://pbs.twimg.com/media/Dy41EW1X4AAbRn9.jpg</t>
  </si>
  <si>
    <t>Teesta Setalvad, Javed Anand granted relief from arrest in embezzlement case</t>
  </si>
  <si>
    <t>https://thewire.in/law/teesta-setalvad-javed-anand-embezzlement-case-anticipatory-bail-pleas</t>
  </si>
  <si>
    <t>https://pbs.twimg.com/media/Dy4zx1KWkAEiekR.jpg</t>
  </si>
  <si>
    <t>Watch | Investigation against Robert Vadra: Crackdown on corruption or political gambit?  | @khanumarfa, @rohini_sgh</t>
  </si>
  <si>
    <t>https://thewire.in/law/watch-investigation-against-robert-vadra-crackdown-on-corruption-or-political-gambit</t>
  </si>
  <si>
    <t>https://pbs.twimg.com/media/Dy4vYB7WkAApp4K.jpg</t>
  </si>
  <si>
    <t>Strongly condemn the attack on @ArvindKejriwal. This is reprehensible and only shows BJP's frustration. They know about their impending defeat! RT @news18dotcom: .@AamAadmiParty has blamed @BJP4India workers for the attack, and said the vehicle’s rear view mirror was broken but @ArvindKejriwal was saved by his security personnel.</t>
  </si>
  <si>
    <t>https://twitter.com/news18dotcom/status/1093843681654829056
https://www.news18.com/news/india/arvind-kejriwals-car-attacked-in-outer-delhi-by-100-men-with-sticks-bjp-blamed-2030095.html</t>
  </si>
  <si>
    <t>It is election season and we've just added some politics to your Saturday to-do list. Join #TheWireDialogues and pose some tough questions to @yadavakhilesh, because your role in a democracy is much more than just voting. Get your passes here:</t>
  </si>
  <si>
    <t>https://pbs.twimg.com/media/Dy4riZwX4AEPjr1.jpg</t>
  </si>
  <si>
    <t>Seven get life term for double murder that allegedly led to Muzaffarnagar riots</t>
  </si>
  <si>
    <t>https://thewire.in/communalism/muzaffarnagar-riots-seven-life-sentence</t>
  </si>
  <si>
    <t>https://pbs.twimg.com/media/Dy4kqkxXgAANDwH.jpg</t>
  </si>
  <si>
    <t>The introduction of eggs in schools was considered one of the noteworthy steps taken by Jharkhand govt to improve child nutrition in the state.  | @gaurav5173</t>
  </si>
  <si>
    <t>https://thewire.in/education/egg-mid-day-meal-jharkhand-government</t>
  </si>
  <si>
    <t>Inauguration of newly constructed West Bound Ramp of Maa Flyover #2 &gt;&amp;gt;</t>
  </si>
  <si>
    <t>https://goo.gl/qopQGk</t>
  </si>
  <si>
    <t>Inauguration of newly constructed West Bound Ramp of Maa Flyover &gt;&amp;gt;</t>
  </si>
  <si>
    <t>https://goo.gl/UPASEQ</t>
  </si>
  <si>
    <t>Bhutan remains the largest recipient of Indian aid.  | @ChawlaSwati writes.</t>
  </si>
  <si>
    <t>https://thewire.in/south-asia/how-bhutan-came-to-not-be-a-part-of-india</t>
  </si>
  <si>
    <t>Repeating what I said some days back. People are less interested in which background you come from. People are more interested in which background of people you work for. 3.5 lakh cr corporate debt written off, but no relief for our emaciated farmers. #SuitBootKiSarkar RT @PMOIndia: You know what is my crime for them? That a person born to a poor family is challenging their Sultunate: PM @narendramodi</t>
  </si>
  <si>
    <t>https://twitter.com/PMOIndia/status/1093493404208484352</t>
  </si>
  <si>
    <t>In UP, poor implementation of institutional delivery scheme is causing delay in funds  | @KhabarLahariya</t>
  </si>
  <si>
    <t>https://thewire.in/government/rural-uttar-pradesh-janani-suraksha-yojana</t>
  </si>
  <si>
    <t>https://pbs.twimg.com/media/Dy4YopGX0AAS6IU.jpg</t>
  </si>
  <si>
    <t>Debate: Colonial policy created the Northeast's citizenship problem  | Hiren Gohain writes.</t>
  </si>
  <si>
    <t>https://thewire.in/politics/debate-colonial-policy-created-the-northeasts-citizenship-problem</t>
  </si>
  <si>
    <t>https://pbs.twimg.com/media/Dy4Xs2cXQAA9oV3.jpg</t>
  </si>
  <si>
    <t>Will detainee's literary prize change 'hypocrisy' of Australian immigration policy?</t>
  </si>
  <si>
    <t>https://thewire.in/world/australia-detention-centres-immigrants-behrouz-boochani</t>
  </si>
  <si>
    <t>https://pbs.twimg.com/media/Dy4FvaHWkAEEjnD.jpg</t>
  </si>
  <si>
    <t>Watch | @kanhaiyakumar at Young India Adhikar March: 'The youth want jobs, not riots'</t>
  </si>
  <si>
    <t>https://thewire.in/video/watch-kanhaiya-at-young-india-adhikar-march-the-youth-want-jobs-not-riots</t>
  </si>
  <si>
    <t>https://pbs.twimg.com/media/Dy4EjtUXQAAPKQU.jpg</t>
  </si>
  <si>
    <t>Refusing to learn from experience, Jharkhand makes Aadhaar mandatory for ration</t>
  </si>
  <si>
    <t>https://pbs.twimg.com/media/Dy4Dms-WkAA40dg.jpg</t>
  </si>
  <si>
    <t>Indian students aren't abusing the US visa system, American universities are  | @nehmatks</t>
  </si>
  <si>
    <t>https://pbs.twimg.com/media/Dy4Cx5JWwAEdLzR.jpg</t>
  </si>
  <si>
    <t>The outcome of the #BengalGlobalBusinessSummit 2019 is indeed remarkable. Investment proposals to the tune of Rs 2 Lakh 84 thousand 288 Crore have been received and more are coming. My FB post:  #BGBS2019 #BengalMeansBusiness</t>
  </si>
  <si>
    <t>https://goo.gl/3VMS8A</t>
  </si>
  <si>
    <t>https://pbs.twimg.com/media/Dy4CB6xUYAEJfVv.jpg</t>
  </si>
  <si>
    <t>Nearly 18 mn Indians voted for his party in 2014. Now you have a chance to ask him why he expects many more to do the same. Join #TheWireDialogues and get @yadavakhilesh to answer your questions. First few rows are already sold out, book your passes soon:</t>
  </si>
  <si>
    <t>https://pbs.twimg.com/media/Dy39p1xW0AEj3GT.jpg</t>
  </si>
  <si>
    <t>Let us vow that we will #NeverAgain let people die waiting in line to withdraw money from a bank fall for the 15 lakh rupee lie allow farmers to kill themselves let national security enrich the famous few let people be killed for their beliefs let two and half men rule us</t>
  </si>
  <si>
    <t>Triple Talaq: Will scrap the law if voted to power, Congress women's wing chief</t>
  </si>
  <si>
    <t>https://thewire.in/law/triple-talaq-will-scrap-the-law-if-voted-to-power-congress-womens-wing-chief</t>
  </si>
  <si>
    <t>https://pbs.twimg.com/media/Dy35tg1WkAA-Jka.jpg</t>
  </si>
  <si>
    <t>The people of India started getting a whiff of Mr. @narendramodi’s ego early on during the 2014 election campaign when he began talking about his 56-inch chest.</t>
  </si>
  <si>
    <t>https://thewire.in/politics/what-will-narendra-modi-be-remembered-for</t>
  </si>
  <si>
    <t>Some projects are focused on yoga, Sanskrit or cows. Other grants are given to social organisations with links to RSS.  | @AnujSrivas</t>
  </si>
  <si>
    <t>https://thewire.in/government/when-it-comes-to-csr-spending-ongc-reads-the-political-signals-well</t>
  </si>
  <si>
    <t>The treason trial of Netaji that never happened</t>
  </si>
  <si>
    <t>https://pbs.twimg.com/media/Dy3iGh0WkAAH3cA.jpg</t>
  </si>
  <si>
    <t>More skeletons tumble out... Ministry of Defence raised strong opposition to PMO's parallel negotiations on #Rafale. Not even shocking anymore. This person can go to any extent to benefit the Ambanis!</t>
  </si>
  <si>
    <t>https://www.thehindu.com/news/national/defence-ministry-protested-against-pmo-undermining-rafale-negotiations/article26207281.ece</t>
  </si>
  <si>
    <t>Mayawati has to reimburse public money used for erecting statues: SC</t>
  </si>
  <si>
    <t>https://thewire.in/law/mayawati-has-to-reimburse-public-money-used-for-erecting-statues-sc</t>
  </si>
  <si>
    <t>https://pbs.twimg.com/media/Dy3h2LgX0AAcu9C.jpg</t>
  </si>
  <si>
    <t>SC seeks response from Centre on fresh plea against 10% quota for EWS</t>
  </si>
  <si>
    <t>https://thewire.in/law/sc-seeks-response-from-centre-on-fresh-plea-against-10-quota-for-ews</t>
  </si>
  <si>
    <t>https://pbs.twimg.com/media/Dy3fI1YW0AAjI8q.jpg</t>
  </si>
  <si>
    <t>In poll year, @narendramodi government delays appointment of election commissioner  | @gaurav5173</t>
  </si>
  <si>
    <t>https://pbs.twimg.com/media/Dy3eLfIXgAAOgR9.jpg</t>
  </si>
  <si>
    <t>Plenary Session on #Day2 of #BengalGlobalBusinessSummit &gt;&amp;gt;  #BGBS2019 #BengalMeansBusiness</t>
  </si>
  <si>
    <t>https://goo.gl/8quvmW</t>
  </si>
  <si>
    <t>Just one day to #TheWireDialogues with @yadavakhilesh. We are releasing a limited number of donor passes at Rs 200. Grab them before they are gone. To get your donor passes click here:</t>
  </si>
  <si>
    <t>https://pbs.twimg.com/media/Dy3XGDLXcAAcvGQ.png</t>
  </si>
  <si>
    <t>Corruption and politics: Never forget the boot is often on the other foot</t>
  </si>
  <si>
    <t>https://thewire.in/government/corruption-politics-cbi-lokpal</t>
  </si>
  <si>
    <t>https://pbs.twimg.com/media/Dy3SoVAX4AAHhrw.jpg</t>
  </si>
  <si>
    <t>J&amp;K police files chargesheet against journalist accused of sheltering militants</t>
  </si>
  <si>
    <t>https://pbs.twimg.com/media/Dy3R0qVXcAAZVJA.jpg</t>
  </si>
  <si>
    <t>In light of today's story in @the_hindu on #Rafale, here are two stories by @thewire_in that also show PMO interference in the fighter jet deal:</t>
  </si>
  <si>
    <t>BBC icons: Alan Turing was a worthy winner – but where were the women?</t>
  </si>
  <si>
    <t>https://thewire.in/women/bbc-icons-where-were-the-women</t>
  </si>
  <si>
    <t>https://pbs.twimg.com/media/Dy3Dk_JW0AA_Ewf.png</t>
  </si>
  <si>
    <t>When it comes to CSR spending, ONGC reads the political signals well  | @AnujSrivas</t>
  </si>
  <si>
    <t>https://pbs.twimg.com/media/Dy27YvxW0AAa6pN.jpg</t>
  </si>
  <si>
    <t>Bangladesh FM seeks India’s support in 'early repatriation' of Rohingya refugees</t>
  </si>
  <si>
    <t>https://thewire.in/diplomacy/bangladesh-fm-seeks-indias-support-in-early-repatriation-of-rohingya-refugees</t>
  </si>
  <si>
    <t>https://pbs.twimg.com/media/Dy25PKkXgAAb9u5.jpg</t>
  </si>
  <si>
    <t>As Nifty dances around 11,000-mark, don’t ignore the shadows flickering in the corner</t>
  </si>
  <si>
    <t>https://thewire.in/business/as-nifty-dances-around-11000-mark-dont-ignore-the-shadows-flickering-in-the-corner</t>
  </si>
  <si>
    <t>https://pbs.twimg.com/media/Dy2rBtOX0AAWOVM.jpg</t>
  </si>
  <si>
    <t>IPS officers who joined Mamata Banerjee's protest may lose their medals</t>
  </si>
  <si>
    <t>https://pbs.twimg.com/media/Dy2qnYlWkAAnSFh.jpg</t>
  </si>
  <si>
    <t>How Bhutan came to not be a part of India</t>
  </si>
  <si>
    <t>https://thewire.in/diplomacy/how-bhutan-came-to-not-be-a-part-of-india</t>
  </si>
  <si>
    <t>https://pbs.twimg.com/media/Dy2qT5PXcAETqjB.jpg</t>
  </si>
  <si>
    <t>Happy to see N Ram and the Hindu back to investigative journalism and explosive exposes. This explosive exposes catches the PM with his hands in the till in the Rafale deal! Will be the last nail in Modi's coffin, just as Ram's Bofors exposes destroyed the Rajiv government RT @pbhushan1: N Ram's Rafale expose! PMO was directly negotiating Rafale deal &amp; undermining the negotiating position of the Indian negotiating team! This is not only nails the PM's lies but also shows that the govt lied to the SC in submissions made in a sealed cover</t>
  </si>
  <si>
    <t>https://twitter.com/pbhushan1/status/1093701481839190016
https://www.thehindu.com/news/national/defence-ministry-protested-against-pmo-undermining-rafale-negotiations/article26207281.ece</t>
  </si>
  <si>
    <t>Despite landmark peace deal, violence and killings haven’t stopped in Colombia</t>
  </si>
  <si>
    <t>https://thewire.in/world/violence-and-killings-havent-stopped-in-colombia-farc</t>
  </si>
  <si>
    <t>https://pbs.twimg.com/media/Dy2e1x8XgAEMU2O.png</t>
  </si>
  <si>
    <t>N Ram's Rafale expose! PMO was directly negotiating Rafale deal &amp; undermining the negotiating position of the Indian negotiating team! This is not only nails the PM's lies but also shows that the govt lied to the SC in submissions made in a sealed cover</t>
  </si>
  <si>
    <t>Tribute to Nida Fazli, Urdu poet and lyricist, and Girish Ghosh, legendary theatre actor and director, on their death anniversaries</t>
  </si>
  <si>
    <t>Solemnly remembering Jagjit Singh, ghazal legend, on his birth anniversary and Shobha Gurtu, Hindustani classical vocalist, on her birth anniversary</t>
  </si>
  <si>
    <t>Homage to Zakir Hussain, former President of India, on his birth anniversary</t>
  </si>
  <si>
    <t>One of the company’s strategies has been to counter studies by downplaying the role of diet and calorie intake, instead emphasising physical activity as the panacea.</t>
  </si>
  <si>
    <t>The SC decision has come as a shot in the arm for Sanjiv Chaturvedi, who won the Ramon Magsaysay Award in 2015 for exposing corruption in public life.</t>
  </si>
  <si>
    <t>https://thewire.in/government/supreme-court-cat-chairman-sanjiv-chaturvedi</t>
  </si>
  <si>
    <t>Verbal duel between @narendramodi and @RahulGandhi takes an aggressive turn</t>
  </si>
  <si>
    <t>https://thewire.in/politics/verbal-duel-between-narendra-modi-rahul-gandhi</t>
  </si>
  <si>
    <t>https://pbs.twimg.com/media/Dy0gYcGXcAASqj2.png</t>
  </si>
  <si>
    <t>‘The India Eye’ – The fake news factory promoted by #namoapp</t>
  </si>
  <si>
    <t>https://pbs.twimg.com/media/Dy0NrZ4X0AchEJQ.png</t>
  </si>
  <si>
    <t>Ever since @himantabiswa joined the BJP, he has not been summoned by the CBI in the case.</t>
  </si>
  <si>
    <t>#kartarpurcorridor: Impasse broken, Pakistani delegation to visit India on March 13</t>
  </si>
  <si>
    <t>https://thewire.in/diplomacy/kartarpur-corridor-impasse-broken-pakistani-delegation-to-visit-india-on-march-13</t>
  </si>
  <si>
    <t>https://pbs.twimg.com/media/Dy0Wx66WwAETZDT.jpg</t>
  </si>
  <si>
    <t>In order to avoid hard questions from the electorate who were promised these jobs, especially in its core, upper-caste vote bank, @BJP4India has scripted a new diversion.</t>
  </si>
  <si>
    <t>On the first day of the budget session, @BJP4India claimed that the Karnataka state government had lost its majority and demanded chief minister H.D. Kumaraswamy’s resignation.</t>
  </si>
  <si>
    <t>https://thewire.in/politics/karnataka-chaos-congress-mlas-budget-session</t>
  </si>
  <si>
    <t>The people of India started getting a whiff of Mr. Modi’s ego early on during the 2014 election campaign when he began talking about his 56-inch chest.</t>
  </si>
  <si>
    <t>There is little doubt that the manner and timing of the #CBI action against the #kolkatapolice commissioner was guided by a kind of politics which would have done Machiavelli proud.</t>
  </si>
  <si>
    <t>https://thewire.in/politics/modi-credibility-crisis-corruption-cases</t>
  </si>
  <si>
    <t>Watch | Do we tax enough? And do we tax the right people?</t>
  </si>
  <si>
    <t>https://thewire.in/macro/watch-do-we-tax-enough-and-do-we-tax-the-right-people</t>
  </si>
  <si>
    <t>https://pbs.twimg.com/media/DyzpR5IX0AEps1Y.png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</si>
</sst>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ss"/>
    <numFmt numFmtId="166" formatCode="M/d/yyyy"/>
  </numFmts>
  <fonts count="10">
    <font>
      <sz val="10.0"/>
      <color rgb="FF000000"/>
      <name val="Arial"/>
    </font>
    <font>
      <color rgb="FFFFFFFF"/>
    </font>
    <font>
      <sz val="9.0"/>
      <color rgb="FFFFFFFF"/>
      <name val="Droid Sans"/>
    </font>
    <font/>
    <font>
      <sz val="8.0"/>
      <color rgb="FFFFFFFF"/>
      <name val="Droid Sans"/>
    </font>
    <font>
      <sz val="8.0"/>
      <name val="Droid Sans"/>
    </font>
    <font>
      <u/>
      <sz val="8.0"/>
      <color rgb="FF0000FF"/>
      <name val="Droid Sans"/>
    </font>
    <font>
      <u/>
      <sz val="8.0"/>
      <color rgb="FF0000FF"/>
      <name val="Droid Sans"/>
    </font>
    <font>
      <u/>
      <sz val="8.0"/>
      <color rgb="FF0000FF"/>
      <name val="Droid Sans"/>
    </font>
    <font>
      <u/>
      <sz val="8.0"/>
      <color rgb="FF0000FF"/>
      <name val="Droid Sans"/>
    </font>
  </fonts>
  <fills count="5">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center" readingOrder="0" shrinkToFit="0" vertical="center" wrapText="0"/>
    </xf>
    <xf borderId="0" fillId="0" fontId="3" numFmtId="164" xfId="0" applyAlignment="1" applyFont="1" applyNumberFormat="1">
      <alignment readingOrder="0"/>
    </xf>
    <xf borderId="0" fillId="3" fontId="4" numFmtId="0" xfId="0" applyAlignment="1" applyFill="1" applyFont="1">
      <alignment horizontal="center" readingOrder="0" shrinkToFit="0" vertical="center" wrapText="0"/>
    </xf>
    <xf borderId="0" fillId="0" fontId="3" numFmtId="0" xfId="0" applyAlignment="1" applyFont="1">
      <alignment readingOrder="0"/>
    </xf>
    <xf borderId="1" fillId="4" fontId="4" numFmtId="165" xfId="0" applyAlignment="1" applyBorder="1" applyFill="1" applyFont="1" applyNumberFormat="1">
      <alignment horizontal="center" shrinkToFit="0" vertical="center" wrapText="0"/>
    </xf>
    <xf borderId="1" fillId="4" fontId="4" numFmtId="0" xfId="0" applyAlignment="1" applyBorder="1" applyFont="1">
      <alignment horizontal="center" shrinkToFit="0" vertical="center" wrapText="0"/>
    </xf>
    <xf borderId="1" fillId="4" fontId="4" numFmtId="0" xfId="0" applyAlignment="1" applyBorder="1" applyFont="1">
      <alignment horizontal="center" shrinkToFit="0" vertical="center" wrapText="1"/>
    </xf>
    <xf borderId="1" fillId="4" fontId="4" numFmtId="0" xfId="0" applyAlignment="1" applyBorder="1" applyFont="1">
      <alignment horizontal="center" readingOrder="0" shrinkToFit="0" vertical="center" wrapText="0"/>
    </xf>
    <xf borderId="1" fillId="4" fontId="4" numFmtId="0" xfId="0" applyAlignment="1" applyBorder="1" applyFont="1">
      <alignment horizontal="center" readingOrder="0" shrinkToFit="0" vertical="center" wrapText="1"/>
    </xf>
    <xf borderId="0" fillId="0" fontId="5" numFmtId="166" xfId="0" applyAlignment="1" applyFont="1" applyNumberFormat="1">
      <alignment horizontal="center" readingOrder="0" shrinkToFit="0" vertical="center" wrapText="0"/>
    </xf>
    <xf borderId="0" fillId="0" fontId="6" numFmtId="0" xfId="0" applyAlignment="1" applyFont="1">
      <alignment shrinkToFit="0" vertical="center" wrapText="0"/>
    </xf>
    <xf borderId="0" fillId="0" fontId="5" numFmtId="0" xfId="0" applyAlignment="1" applyFont="1">
      <alignment readingOrder="0" shrinkToFit="0" vertical="center" wrapText="0"/>
    </xf>
    <xf borderId="0" fillId="0" fontId="5" numFmtId="0" xfId="0" applyAlignment="1" applyFont="1">
      <alignment readingOrder="0" shrinkToFit="0" vertical="center" wrapText="1"/>
    </xf>
    <xf borderId="0" fillId="0" fontId="7" numFmtId="0" xfId="0" applyAlignment="1" applyFont="1">
      <alignment horizontal="center" shrinkToFit="0" vertical="center" wrapText="0"/>
    </xf>
    <xf borderId="0" fillId="0" fontId="8" numFmtId="0" xfId="0" applyAlignment="1" applyFont="1">
      <alignment horizontal="left" readingOrder="0" shrinkToFit="0" vertical="center" wrapText="0"/>
    </xf>
    <xf borderId="0" fillId="0" fontId="5" numFmtId="0" xfId="0" applyAlignment="1" applyFont="1">
      <alignment horizontal="left" shrinkToFit="0" vertical="center" wrapText="0"/>
    </xf>
    <xf borderId="0" fillId="0" fontId="5" numFmtId="0" xfId="0" applyAlignment="1" applyFont="1">
      <alignment horizontal="center" readingOrder="0" shrinkToFit="0" vertical="center" wrapText="0"/>
    </xf>
    <xf borderId="0" fillId="0" fontId="9" numFmtId="0" xfId="0" applyAlignment="1" applyFont="1">
      <alignment horizontal="left"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1"/>
    </xf>
    <xf borderId="0" fillId="0" fontId="5" numFmtId="0" xfId="0" applyAlignment="1" applyFont="1">
      <alignment horizontal="left" readingOrder="0" shrinkToFit="0" vertical="center" wrapText="0"/>
    </xf>
    <xf quotePrefix="1" borderId="0" fillId="0" fontId="5" numFmtId="0" xfId="0" applyAlignment="1" applyFont="1">
      <alignment readingOrder="0" shrinkToFit="0" vertical="center" wrapText="1"/>
    </xf>
    <xf quotePrefix="1"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5" numFmtId="166" xfId="0" applyAlignment="1" applyFont="1" applyNumberFormat="1">
      <alignment horizontal="center" shrinkToFit="0" vertical="center" wrapText="0"/>
    </xf>
    <xf borderId="0" fillId="0" fontId="5" numFmtId="0" xfId="0" applyAlignment="1" applyFont="1">
      <alignment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1"/>
    </xf>
    <xf borderId="0" fillId="0" fontId="5" numFmtId="165" xfId="0" applyAlignment="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thewire.in/diplomacy/india-pakistan-pulwama-attack-probe-preposterous" TargetMode="External"/><Relationship Id="rId194" Type="http://schemas.openxmlformats.org/officeDocument/2006/relationships/hyperlink" Target="https://pbs.twimg.com/media/DzgD8DBXQAAw-dX.jpg" TargetMode="External"/><Relationship Id="rId193" Type="http://schemas.openxmlformats.org/officeDocument/2006/relationships/hyperlink" Target="https://thewire.in/tech/how-digitising-land-management-has-taken-away-its-socio-physical-identity" TargetMode="External"/><Relationship Id="rId192" Type="http://schemas.openxmlformats.org/officeDocument/2006/relationships/hyperlink" Target="https://thewire.in" TargetMode="External"/><Relationship Id="rId191" Type="http://schemas.openxmlformats.org/officeDocument/2006/relationships/hyperlink" Target="https://pbs.twimg.com/media/DzgPu9FW0AAPxXx.jpg" TargetMode="External"/><Relationship Id="rId187" Type="http://schemas.openxmlformats.org/officeDocument/2006/relationships/hyperlink" Target="https://thewire.in" TargetMode="External"/><Relationship Id="rId186" Type="http://schemas.openxmlformats.org/officeDocument/2006/relationships/hyperlink" Target="https://pbs.twimg.com/media/DzgTEQSWoAASTR1.jpg" TargetMode="External"/><Relationship Id="rId185" Type="http://schemas.openxmlformats.org/officeDocument/2006/relationships/hyperlink" Target="https://thewire.in/government/sixty-days-after-taking-oath-kcr-to-expand-cabinet-on-february-19" TargetMode="External"/><Relationship Id="rId184" Type="http://schemas.openxmlformats.org/officeDocument/2006/relationships/hyperlink" Target="https://thewire.in" TargetMode="External"/><Relationship Id="rId189" Type="http://schemas.openxmlformats.org/officeDocument/2006/relationships/hyperlink" Target="https://www.swarajabhiyan.org/" TargetMode="External"/><Relationship Id="rId188" Type="http://schemas.openxmlformats.org/officeDocument/2006/relationships/hyperlink" Target="https://youtu.be/ymKbWwVCgwc" TargetMode="External"/><Relationship Id="rId183" Type="http://schemas.openxmlformats.org/officeDocument/2006/relationships/hyperlink" Target="https://pbs.twimg.com/media/DzgE2xZWoAAkbKW.jpg" TargetMode="External"/><Relationship Id="rId182" Type="http://schemas.openxmlformats.org/officeDocument/2006/relationships/hyperlink" Target="https://thewire.in/books/coast-line-a-whimsical-and-fond-sketch-of-indias-west-coast" TargetMode="External"/><Relationship Id="rId181" Type="http://schemas.openxmlformats.org/officeDocument/2006/relationships/hyperlink" Target="https://thewire.in" TargetMode="External"/><Relationship Id="rId180" Type="http://schemas.openxmlformats.org/officeDocument/2006/relationships/hyperlink" Target="https://pbs.twimg.com/media/DzgGB16WkAAulDB.jpg" TargetMode="External"/><Relationship Id="rId176" Type="http://schemas.openxmlformats.org/officeDocument/2006/relationships/hyperlink" Target="https://thewire.in/media/backstory-pulwama-attack-media" TargetMode="External"/><Relationship Id="rId175" Type="http://schemas.openxmlformats.org/officeDocument/2006/relationships/hyperlink" Target="http://aitcofficial.org" TargetMode="External"/><Relationship Id="rId174" Type="http://schemas.openxmlformats.org/officeDocument/2006/relationships/hyperlink" Target="https://thewire.in" TargetMode="External"/><Relationship Id="rId173" Type="http://schemas.openxmlformats.org/officeDocument/2006/relationships/hyperlink" Target="https://pbs.twimg.com/media/Dzg57ZaX4AIBl44.jpg" TargetMode="External"/><Relationship Id="rId179" Type="http://schemas.openxmlformats.org/officeDocument/2006/relationships/hyperlink" Target="https://thewire.in/world/nigeria-nollywood-massive-soft-power" TargetMode="External"/><Relationship Id="rId178" Type="http://schemas.openxmlformats.org/officeDocument/2006/relationships/hyperlink" Target="https://thewire.in" TargetMode="External"/><Relationship Id="rId177" Type="http://schemas.openxmlformats.org/officeDocument/2006/relationships/hyperlink" Target="https://pbs.twimg.com/media/DzgmrCbXQAATo-S.jpg" TargetMode="External"/><Relationship Id="rId198" Type="http://schemas.openxmlformats.org/officeDocument/2006/relationships/hyperlink" Target="https://thewire.in" TargetMode="External"/><Relationship Id="rId197" Type="http://schemas.openxmlformats.org/officeDocument/2006/relationships/hyperlink" Target="https://pbs.twimg.com/media/DzgDFKLW0AA5HTX.jpg" TargetMode="External"/><Relationship Id="rId196" Type="http://schemas.openxmlformats.org/officeDocument/2006/relationships/hyperlink" Target="https://thewire.in/health/helping-children-deal-with-death" TargetMode="External"/><Relationship Id="rId195" Type="http://schemas.openxmlformats.org/officeDocument/2006/relationships/hyperlink" Target="https://thewire.in" TargetMode="External"/><Relationship Id="rId199" Type="http://schemas.openxmlformats.org/officeDocument/2006/relationships/hyperlink" Target="https://thewire.in/government/kargils-mass-protest-in-sub-zero-temperatures-over-lehs-hq-status-continues" TargetMode="External"/><Relationship Id="rId150" Type="http://schemas.openxmlformats.org/officeDocument/2006/relationships/hyperlink" Target="https://pbs.twimg.com/media/DzhclKDWoAAsc30.jpg" TargetMode="External"/><Relationship Id="rId392" Type="http://schemas.openxmlformats.org/officeDocument/2006/relationships/hyperlink" Target="https://thewire.in" TargetMode="External"/><Relationship Id="rId391" Type="http://schemas.openxmlformats.org/officeDocument/2006/relationships/hyperlink" Target="https://pbs.twimg.com/media/DzXVt-tVYAAfibG.jpg" TargetMode="External"/><Relationship Id="rId390" Type="http://schemas.openxmlformats.org/officeDocument/2006/relationships/hyperlink" Target="https://thewire.in/politics/injustice-on-the-people-of-delhi-arvind-kejriwal-on-delhi-vs-centre-verdict" TargetMode="External"/><Relationship Id="rId1" Type="http://schemas.openxmlformats.org/officeDocument/2006/relationships/hyperlink" Target="https://thewire.in/health/coca-cola-junk-food-companies-are-influencing-indias-public-health-policies" TargetMode="External"/><Relationship Id="rId2" Type="http://schemas.openxmlformats.org/officeDocument/2006/relationships/hyperlink" Target="https://thewire.in" TargetMode="External"/><Relationship Id="rId3" Type="http://schemas.openxmlformats.org/officeDocument/2006/relationships/hyperlink" Target="https://thewire.in/society/the-singing-genealogists-of-karnataka" TargetMode="External"/><Relationship Id="rId149" Type="http://schemas.openxmlformats.org/officeDocument/2006/relationships/hyperlink" Target="https://thewire.in/rights/citizenship-amendment-bill-lapses" TargetMode="External"/><Relationship Id="rId4" Type="http://schemas.openxmlformats.org/officeDocument/2006/relationships/hyperlink" Target="https://thewire.in" TargetMode="External"/><Relationship Id="rId148" Type="http://schemas.openxmlformats.org/officeDocument/2006/relationships/hyperlink" Target="https://thewire.in" TargetMode="External"/><Relationship Id="rId1090" Type="http://schemas.openxmlformats.org/officeDocument/2006/relationships/hyperlink" Target="https://thewire.in" TargetMode="External"/><Relationship Id="rId1091" Type="http://schemas.openxmlformats.org/officeDocument/2006/relationships/hyperlink" Target="https://thewire.in/books/a-handful-of-sesame-book-review" TargetMode="External"/><Relationship Id="rId1092" Type="http://schemas.openxmlformats.org/officeDocument/2006/relationships/hyperlink" Target="https://pbs.twimg.com/media/DzAmJYwU8AEay6b.jpg" TargetMode="External"/><Relationship Id="rId1093" Type="http://schemas.openxmlformats.org/officeDocument/2006/relationships/hyperlink" Target="https://thewire.in" TargetMode="External"/><Relationship Id="rId1094" Type="http://schemas.openxmlformats.org/officeDocument/2006/relationships/hyperlink" Target="https://thewire.in/education/budget-2019-bihar-education" TargetMode="External"/><Relationship Id="rId9" Type="http://schemas.openxmlformats.org/officeDocument/2006/relationships/hyperlink" Target="https://thewire.in/education/indian-students-arent-abusing-the-us-visa-system-american-universities-are" TargetMode="External"/><Relationship Id="rId143" Type="http://schemas.openxmlformats.org/officeDocument/2006/relationships/hyperlink" Target="https://thewire.in/diplomacy/china-says-no-again-on-backing-indias-bid-to-list-jem-chief-as-global-terrorist" TargetMode="External"/><Relationship Id="rId385" Type="http://schemas.openxmlformats.org/officeDocument/2006/relationships/hyperlink" Target="https://thewire.in" TargetMode="External"/><Relationship Id="rId1095" Type="http://schemas.openxmlformats.org/officeDocument/2006/relationships/hyperlink" Target="https://pbs.twimg.com/media/DzAl1CBUYAUxnmw.jpg" TargetMode="External"/><Relationship Id="rId142" Type="http://schemas.openxmlformats.org/officeDocument/2006/relationships/hyperlink" Target="https://thewire.in" TargetMode="External"/><Relationship Id="rId384" Type="http://schemas.openxmlformats.org/officeDocument/2006/relationships/hyperlink" Target="https://pbs.twimg.com/media/DzXcbIjUUAAWd6m.jpg" TargetMode="External"/><Relationship Id="rId1096" Type="http://schemas.openxmlformats.org/officeDocument/2006/relationships/hyperlink" Target="https://thewire.in" TargetMode="External"/><Relationship Id="rId141" Type="http://schemas.openxmlformats.org/officeDocument/2006/relationships/hyperlink" Target="https://pbs.twimg.com/media/DzhjzQhW0AEWIUw.jpg" TargetMode="External"/><Relationship Id="rId383" Type="http://schemas.openxmlformats.org/officeDocument/2006/relationships/hyperlink" Target="https://thewire.in/government/why-does-the-cag-have-more-to-say-on-2007-rafale-process-than-the-2016-deal" TargetMode="External"/><Relationship Id="rId1097" Type="http://schemas.openxmlformats.org/officeDocument/2006/relationships/hyperlink" Target="http://indianexpress.com/article/india/nsa-for-mp-cow-slaughter-congress-will-not-interfere-says-surjewala-5576342" TargetMode="External"/><Relationship Id="rId140" Type="http://schemas.openxmlformats.org/officeDocument/2006/relationships/hyperlink" Target="https://thewire.in/government/watch-after-pulwama-attack-what-are-indias-options" TargetMode="External"/><Relationship Id="rId382" Type="http://schemas.openxmlformats.org/officeDocument/2006/relationships/hyperlink" Target="https://thewire.in" TargetMode="External"/><Relationship Id="rId1098" Type="http://schemas.openxmlformats.org/officeDocument/2006/relationships/hyperlink" Target="http://www.samajwadiparty.in" TargetMode="External"/><Relationship Id="rId5" Type="http://schemas.openxmlformats.org/officeDocument/2006/relationships/hyperlink" Target="https://thewire.in/communalism/minorities-panel-says-hindutva-groups-using-pulwama-to-target-muslims-kashmiris" TargetMode="External"/><Relationship Id="rId147" Type="http://schemas.openxmlformats.org/officeDocument/2006/relationships/hyperlink" Target="https://pbs.twimg.com/media/Dzhie1WXcAA0LRW.jpg" TargetMode="External"/><Relationship Id="rId389" Type="http://schemas.openxmlformats.org/officeDocument/2006/relationships/hyperlink" Target="https://thewire.in" TargetMode="External"/><Relationship Id="rId1099" Type="http://schemas.openxmlformats.org/officeDocument/2006/relationships/hyperlink" Target="https://pbs.twimg.com/media/Dy-l_d8XQAIbjCC.jpg" TargetMode="External"/><Relationship Id="rId6" Type="http://schemas.openxmlformats.org/officeDocument/2006/relationships/hyperlink" Target="https://thewire.in" TargetMode="External"/><Relationship Id="rId146" Type="http://schemas.openxmlformats.org/officeDocument/2006/relationships/hyperlink" Target="https://thewire.in/politics/pulwama-attack-protesters-block-rail-tracks-in-mumbai" TargetMode="External"/><Relationship Id="rId388" Type="http://schemas.openxmlformats.org/officeDocument/2006/relationships/hyperlink" Target="http://pic.twitter.com/K8VSzrtutk" TargetMode="External"/><Relationship Id="rId7" Type="http://schemas.openxmlformats.org/officeDocument/2006/relationships/hyperlink" Target="https://thewire.in/security/narendra-modi-kashmir-terrorism-militancy" TargetMode="External"/><Relationship Id="rId145" Type="http://schemas.openxmlformats.org/officeDocument/2006/relationships/hyperlink" Target="https://pbs.twimg.com/media/Dzhlc-GXcAAgfFy.jpg" TargetMode="External"/><Relationship Id="rId387" Type="http://schemas.openxmlformats.org/officeDocument/2006/relationships/hyperlink" Target="https://thewire.in/lgbtqia/while-sc-deliberates-over-377-these-artists-are-taking-the-fight-forward" TargetMode="External"/><Relationship Id="rId8" Type="http://schemas.openxmlformats.org/officeDocument/2006/relationships/hyperlink" Target="https://thewire.in" TargetMode="External"/><Relationship Id="rId144" Type="http://schemas.openxmlformats.org/officeDocument/2006/relationships/hyperlink" Target="https://thewire.in" TargetMode="External"/><Relationship Id="rId386" Type="http://schemas.openxmlformats.org/officeDocument/2006/relationships/hyperlink" Target="http://aitcofficial.org" TargetMode="External"/><Relationship Id="rId381" Type="http://schemas.openxmlformats.org/officeDocument/2006/relationships/hyperlink" Target="https://pbs.twimg.com/media/DzXd1BVVYAIFEy8.jpg" TargetMode="External"/><Relationship Id="rId380" Type="http://schemas.openxmlformats.org/officeDocument/2006/relationships/hyperlink" Target="https://thewire.in/the-sciences/we-know-the-future-is-here-because-space-mining-is-here" TargetMode="External"/><Relationship Id="rId139" Type="http://schemas.openxmlformats.org/officeDocument/2006/relationships/hyperlink" Target="https://thewire.in" TargetMode="External"/><Relationship Id="rId138" Type="http://schemas.openxmlformats.org/officeDocument/2006/relationships/hyperlink" Target="https://pbs.twimg.com/media/DzhsQXtWoAAlV4J.jpg" TargetMode="External"/><Relationship Id="rId137" Type="http://schemas.openxmlformats.org/officeDocument/2006/relationships/hyperlink" Target="https://thewire.in/government/vande-bharat-express-breaks-down" TargetMode="External"/><Relationship Id="rId379" Type="http://schemas.openxmlformats.org/officeDocument/2006/relationships/hyperlink" Target="http://www.samajwadiparty.in" TargetMode="External"/><Relationship Id="rId1080" Type="http://schemas.openxmlformats.org/officeDocument/2006/relationships/hyperlink" Target="https://thewire.in/culture/plastic-literary-festival-green-mbifl" TargetMode="External"/><Relationship Id="rId1081" Type="http://schemas.openxmlformats.org/officeDocument/2006/relationships/hyperlink" Target="https://pbs.twimg.com/media/DzAxw9PUUAAyb90.jpg" TargetMode="External"/><Relationship Id="rId1082" Type="http://schemas.openxmlformats.org/officeDocument/2006/relationships/hyperlink" Target="https://thewire.in" TargetMode="External"/><Relationship Id="rId1083" Type="http://schemas.openxmlformats.org/officeDocument/2006/relationships/hyperlink" Target="https://thewire.in/world/the-collapse-of-the-us-russia-inf-treaty-makes-arms-control-a-global-priority" TargetMode="External"/><Relationship Id="rId132" Type="http://schemas.openxmlformats.org/officeDocument/2006/relationships/hyperlink" Target="https://thewire.in/rights/manipuri-student-who-led-protests-against-citizenship-bill-in-delhi-arrested" TargetMode="External"/><Relationship Id="rId374" Type="http://schemas.openxmlformats.org/officeDocument/2006/relationships/hyperlink" Target="https://pbs.twimg.com/media/DzXkdvKUYAAanHb.jpg" TargetMode="External"/><Relationship Id="rId1084" Type="http://schemas.openxmlformats.org/officeDocument/2006/relationships/hyperlink" Target="https://pbs.twimg.com/media/DzAxRfGU0AENeCH.jpg" TargetMode="External"/><Relationship Id="rId131" Type="http://schemas.openxmlformats.org/officeDocument/2006/relationships/hyperlink" Target="https://thewire.in" TargetMode="External"/><Relationship Id="rId373" Type="http://schemas.openxmlformats.org/officeDocument/2006/relationships/hyperlink" Target="https://thewire.in/world/iran-revolution-40-years" TargetMode="External"/><Relationship Id="rId1085" Type="http://schemas.openxmlformats.org/officeDocument/2006/relationships/hyperlink" Target="https://thewire.in" TargetMode="External"/><Relationship Id="rId130" Type="http://schemas.openxmlformats.org/officeDocument/2006/relationships/hyperlink" Target="https://pbs.twimg.com/media/Dzht8YZWwAAS-7D.jpg" TargetMode="External"/><Relationship Id="rId372" Type="http://schemas.openxmlformats.org/officeDocument/2006/relationships/hyperlink" Target="https://thewire.in" TargetMode="External"/><Relationship Id="rId1086" Type="http://schemas.openxmlformats.org/officeDocument/2006/relationships/hyperlink" Target="https://livewire.thewire.in/campus/why-have-police-and-armed-forces-become-a-constant-fixture-at-college-campuses/" TargetMode="External"/><Relationship Id="rId371" Type="http://schemas.openxmlformats.org/officeDocument/2006/relationships/hyperlink" Target="https://pbs.twimg.com/media/DzXoZxRUUAYLMQB.jpg" TargetMode="External"/><Relationship Id="rId1087" Type="http://schemas.openxmlformats.org/officeDocument/2006/relationships/hyperlink" Target="https://thewire.in" TargetMode="External"/><Relationship Id="rId136" Type="http://schemas.openxmlformats.org/officeDocument/2006/relationships/hyperlink" Target="https://thewire.in" TargetMode="External"/><Relationship Id="rId378" Type="http://schemas.openxmlformats.org/officeDocument/2006/relationships/hyperlink" Target="https://thewire.in" TargetMode="External"/><Relationship Id="rId1088" Type="http://schemas.openxmlformats.org/officeDocument/2006/relationships/hyperlink" Target="https://thewire.in/diplomacy/china-firmly-opposes-india-dismisses-pm-modis-visit-to-arunachal" TargetMode="External"/><Relationship Id="rId135" Type="http://schemas.openxmlformats.org/officeDocument/2006/relationships/hyperlink" Target="https://pbs.twimg.com/media/Dzhs-lKX0AACPdi.jpg" TargetMode="External"/><Relationship Id="rId377" Type="http://schemas.openxmlformats.org/officeDocument/2006/relationships/hyperlink" Target="https://pbs.twimg.com/media/DzXmo5xVAAI6UiP.jpg" TargetMode="External"/><Relationship Id="rId1089" Type="http://schemas.openxmlformats.org/officeDocument/2006/relationships/hyperlink" Target="https://pbs.twimg.com/media/DzAnNVqVsAARV5K.jpg" TargetMode="External"/><Relationship Id="rId134" Type="http://schemas.openxmlformats.org/officeDocument/2006/relationships/hyperlink" Target="https://thewire.in/security/pulwama-attacker-never-showed-inclination-to-join-militancy-says-family" TargetMode="External"/><Relationship Id="rId376" Type="http://schemas.openxmlformats.org/officeDocument/2006/relationships/hyperlink" Target="https://thewire.in/security/jk-18-crpf-personnel-killed-as-explosives-laden-vehicle-rams-into-bus" TargetMode="External"/><Relationship Id="rId133" Type="http://schemas.openxmlformats.org/officeDocument/2006/relationships/hyperlink" Target="https://thewire.in" TargetMode="External"/><Relationship Id="rId375" Type="http://schemas.openxmlformats.org/officeDocument/2006/relationships/hyperlink" Target="https://thewire.in" TargetMode="External"/><Relationship Id="rId172" Type="http://schemas.openxmlformats.org/officeDocument/2006/relationships/hyperlink" Target="https://thewire.in/environment/climate-change-healthcare-vulnerable-communities" TargetMode="External"/><Relationship Id="rId171" Type="http://schemas.openxmlformats.org/officeDocument/2006/relationships/hyperlink" Target="https://thewire.in" TargetMode="External"/><Relationship Id="rId170" Type="http://schemas.openxmlformats.org/officeDocument/2006/relationships/hyperlink" Target="https://pbs.twimg.com/media/Dzg8braWwAAW69c.jpg" TargetMode="External"/><Relationship Id="rId165" Type="http://schemas.openxmlformats.org/officeDocument/2006/relationships/hyperlink" Target="https://thewire.in/government/why-were-so-many-concessions-granted-during-the-rafale-negotiations" TargetMode="External"/><Relationship Id="rId164" Type="http://schemas.openxmlformats.org/officeDocument/2006/relationships/hyperlink" Target="https://thewire.in" TargetMode="External"/><Relationship Id="rId163" Type="http://schemas.openxmlformats.org/officeDocument/2006/relationships/hyperlink" Target="https://thewire.in/diplomacy/pulwama-attack-india-summons-pak-high-commissioner-calls-back-envoy-for-consultations" TargetMode="External"/><Relationship Id="rId162" Type="http://schemas.openxmlformats.org/officeDocument/2006/relationships/hyperlink" Target="https://thewire.in" TargetMode="External"/><Relationship Id="rId169" Type="http://schemas.openxmlformats.org/officeDocument/2006/relationships/hyperlink" Target="https://thewire.in/government/arun-jaitley-resumes-charge-as-finance-minister" TargetMode="External"/><Relationship Id="rId168" Type="http://schemas.openxmlformats.org/officeDocument/2006/relationships/hyperlink" Target="https://thewire.in" TargetMode="External"/><Relationship Id="rId167" Type="http://schemas.openxmlformats.org/officeDocument/2006/relationships/hyperlink" Target="https://thewire.in/law/sc-directions-appointments-information-commissioners-transparent-time-bound" TargetMode="External"/><Relationship Id="rId166" Type="http://schemas.openxmlformats.org/officeDocument/2006/relationships/hyperlink" Target="https://thewire.in" TargetMode="External"/><Relationship Id="rId161" Type="http://schemas.openxmlformats.org/officeDocument/2006/relationships/hyperlink" Target="https://thewire.in/government/with-jaipur-gaushala-in-fund-crunch-hundreds-of-cows-starve-to-death" TargetMode="External"/><Relationship Id="rId160" Type="http://schemas.openxmlformats.org/officeDocument/2006/relationships/hyperlink" Target="https://thewire.in" TargetMode="External"/><Relationship Id="rId159" Type="http://schemas.openxmlformats.org/officeDocument/2006/relationships/hyperlink" Target="https://pbs.twimg.com/media/DzhSJHZXQAU-ms7.jpg" TargetMode="External"/><Relationship Id="rId154" Type="http://schemas.openxmlformats.org/officeDocument/2006/relationships/hyperlink" Target="https://thewire.in" TargetMode="External"/><Relationship Id="rId396" Type="http://schemas.openxmlformats.org/officeDocument/2006/relationships/hyperlink" Target="http://aitcofficial.org" TargetMode="External"/><Relationship Id="rId153" Type="http://schemas.openxmlformats.org/officeDocument/2006/relationships/hyperlink" Target="https://pbs.twimg.com/media/DzhZ3sOWsAI0F36.jpg" TargetMode="External"/><Relationship Id="rId395" Type="http://schemas.openxmlformats.org/officeDocument/2006/relationships/hyperlink" Target="https://thewire.in" TargetMode="External"/><Relationship Id="rId152" Type="http://schemas.openxmlformats.org/officeDocument/2006/relationships/hyperlink" Target="https://thewire.in/diplomacy/us-backs-indias-right-to-self-defence-drops-customary-call-for-restraint" TargetMode="External"/><Relationship Id="rId394" Type="http://schemas.openxmlformats.org/officeDocument/2006/relationships/hyperlink" Target="https://pbs.twimg.com/media/DzXQt7XUUAEMOmO.jpg" TargetMode="External"/><Relationship Id="rId151" Type="http://schemas.openxmlformats.org/officeDocument/2006/relationships/hyperlink" Target="https://thewire.in" TargetMode="External"/><Relationship Id="rId393" Type="http://schemas.openxmlformats.org/officeDocument/2006/relationships/hyperlink" Target="https://thewire.in/the-sciences/size-matters-for-disruptive-science-make-research-teams-smaller-not-bigger" TargetMode="External"/><Relationship Id="rId158" Type="http://schemas.openxmlformats.org/officeDocument/2006/relationships/hyperlink" Target="https://thewire.in/books/the-confessions-of-a-university-teacher-in-allahabad" TargetMode="External"/><Relationship Id="rId157" Type="http://schemas.openxmlformats.org/officeDocument/2006/relationships/hyperlink" Target="https://thewire.in" TargetMode="External"/><Relationship Id="rId399" Type="http://schemas.openxmlformats.org/officeDocument/2006/relationships/hyperlink" Target="https://thewire.in" TargetMode="External"/><Relationship Id="rId156" Type="http://schemas.openxmlformats.org/officeDocument/2006/relationships/hyperlink" Target="https://pbs.twimg.com/media/DzhTz7jX4AAhQiE.jpg" TargetMode="External"/><Relationship Id="rId398" Type="http://schemas.openxmlformats.org/officeDocument/2006/relationships/hyperlink" Target="https://pbs.twimg.com/media/DzXPx7vVYAEIIS-.jpg" TargetMode="External"/><Relationship Id="rId155" Type="http://schemas.openxmlformats.org/officeDocument/2006/relationships/hyperlink" Target="https://thewire.in/government/all-party-meet-pulwama-attack-pakistan-condemned" TargetMode="External"/><Relationship Id="rId397" Type="http://schemas.openxmlformats.org/officeDocument/2006/relationships/hyperlink" Target="https://thewire.in/communalism/attack-on-amu" TargetMode="External"/><Relationship Id="rId808" Type="http://schemas.openxmlformats.org/officeDocument/2006/relationships/hyperlink" Target="https://thewire.in" TargetMode="External"/><Relationship Id="rId807" Type="http://schemas.openxmlformats.org/officeDocument/2006/relationships/hyperlink" Target="https://thewire.in/history/how-cultural-nationalism-and-womens-rights-locked-horns-in-the-19th-century" TargetMode="External"/><Relationship Id="rId806" Type="http://schemas.openxmlformats.org/officeDocument/2006/relationships/hyperlink" Target="https://thewire.in" TargetMode="External"/><Relationship Id="rId805" Type="http://schemas.openxmlformats.org/officeDocument/2006/relationships/hyperlink" Target="https://www.thewire.in/labour/labour-bureau-unemployment-data-nsso" TargetMode="External"/><Relationship Id="rId809" Type="http://schemas.openxmlformats.org/officeDocument/2006/relationships/hyperlink" Target="https://thewire.in/external-affairs/errant-nri-spouses-bill-tabled-rajya-sabha" TargetMode="External"/><Relationship Id="rId800" Type="http://schemas.openxmlformats.org/officeDocument/2006/relationships/hyperlink" Target="https://indianexpress.com/article/india/two-weeks-before-rafale-announcement-anil-ambani-met-french-defence-officials-5579069/" TargetMode="External"/><Relationship Id="rId804" Type="http://schemas.openxmlformats.org/officeDocument/2006/relationships/hyperlink" Target="http://aitcofficial.org" TargetMode="External"/><Relationship Id="rId803" Type="http://schemas.openxmlformats.org/officeDocument/2006/relationships/hyperlink" Target="http://aitcofficial.org" TargetMode="External"/><Relationship Id="rId802" Type="http://schemas.openxmlformats.org/officeDocument/2006/relationships/hyperlink" Target="http://aitcofficial.org" TargetMode="External"/><Relationship Id="rId801" Type="http://schemas.openxmlformats.org/officeDocument/2006/relationships/hyperlink" Target="https://www.swarajabhiyan.org/" TargetMode="External"/><Relationship Id="rId40" Type="http://schemas.openxmlformats.org/officeDocument/2006/relationships/hyperlink" Target="https://pbs.twimg.com/media/DzmcxveWwAAKW83.jpg" TargetMode="External"/><Relationship Id="rId1334" Type="http://schemas.openxmlformats.org/officeDocument/2006/relationships/hyperlink" Target="https://thewire.in" TargetMode="External"/><Relationship Id="rId1335" Type="http://schemas.openxmlformats.org/officeDocument/2006/relationships/hyperlink" Target="https://thewire.in" TargetMode="External"/><Relationship Id="rId42" Type="http://schemas.openxmlformats.org/officeDocument/2006/relationships/hyperlink" Target="https://thewire.in/security/narendra-modi-kashmir-terrorism-militancy" TargetMode="External"/><Relationship Id="rId1336" Type="http://schemas.openxmlformats.org/officeDocument/2006/relationships/hyperlink" Target="https://thewire.in/women/bbc-icons-where-were-the-women" TargetMode="External"/><Relationship Id="rId41" Type="http://schemas.openxmlformats.org/officeDocument/2006/relationships/hyperlink" Target="https://thewire.in" TargetMode="External"/><Relationship Id="rId1337" Type="http://schemas.openxmlformats.org/officeDocument/2006/relationships/hyperlink" Target="https://pbs.twimg.com/media/Dy3Dk_JW0AA_Ewf.png" TargetMode="External"/><Relationship Id="rId44" Type="http://schemas.openxmlformats.org/officeDocument/2006/relationships/hyperlink" Target="https://thewire.in/history/a-window-into-the-lives-of-colonial-indias-people-in-the-trials-of-a-surveyor" TargetMode="External"/><Relationship Id="rId1338" Type="http://schemas.openxmlformats.org/officeDocument/2006/relationships/hyperlink" Target="https://thewire.in" TargetMode="External"/><Relationship Id="rId43" Type="http://schemas.openxmlformats.org/officeDocument/2006/relationships/hyperlink" Target="https://thewire.in" TargetMode="External"/><Relationship Id="rId1339" Type="http://schemas.openxmlformats.org/officeDocument/2006/relationships/hyperlink" Target="https://thewire.in/government/when-it-comes-to-csr-spending-ongc-reads-the-political-signals-well" TargetMode="External"/><Relationship Id="rId46" Type="http://schemas.openxmlformats.org/officeDocument/2006/relationships/hyperlink" Target="https://thewire.in" TargetMode="External"/><Relationship Id="rId45" Type="http://schemas.openxmlformats.org/officeDocument/2006/relationships/hyperlink" Target="https://pbs.twimg.com/media/DzmU0moX4AEBw07.jpg" TargetMode="External"/><Relationship Id="rId509" Type="http://schemas.openxmlformats.org/officeDocument/2006/relationships/hyperlink" Target="https://thewire.in" TargetMode="External"/><Relationship Id="rId508" Type="http://schemas.openxmlformats.org/officeDocument/2006/relationships/hyperlink" Target="https://pbs.twimg.com/media/DzTIi9jWkAAEh5q.jpg" TargetMode="External"/><Relationship Id="rId503" Type="http://schemas.openxmlformats.org/officeDocument/2006/relationships/hyperlink" Target="https://thewire.in" TargetMode="External"/><Relationship Id="rId745" Type="http://schemas.openxmlformats.org/officeDocument/2006/relationships/hyperlink" Target="https://thewire.in/government/anil-ambani-visited-french-defence-officials-just-before-rafale-deal-leaked-email-suggests" TargetMode="External"/><Relationship Id="rId987" Type="http://schemas.openxmlformats.org/officeDocument/2006/relationships/hyperlink" Target="https://www.thewire.in/labour/republic-of-grit-the-lives-of-two-sanitation-workers-in-uttar-pradesh" TargetMode="External"/><Relationship Id="rId502" Type="http://schemas.openxmlformats.org/officeDocument/2006/relationships/hyperlink" Target="https://pbs.twimg.com/media/DzScAguXQAQTCKB.jpg" TargetMode="External"/><Relationship Id="rId744" Type="http://schemas.openxmlformats.org/officeDocument/2006/relationships/hyperlink" Target="https://thewire.in" TargetMode="External"/><Relationship Id="rId986" Type="http://schemas.openxmlformats.org/officeDocument/2006/relationships/hyperlink" Target="https://thewire.in" TargetMode="External"/><Relationship Id="rId501" Type="http://schemas.openxmlformats.org/officeDocument/2006/relationships/hyperlink" Target="https://thewire.in/health/rs-5-crore-paid-as-compensation-to-clinical-trial-victims-since-2015" TargetMode="External"/><Relationship Id="rId743" Type="http://schemas.openxmlformats.org/officeDocument/2006/relationships/hyperlink" Target="https://pbs.twimg.com/media/DzMKuYrUUAAW2TJ.jpg" TargetMode="External"/><Relationship Id="rId985" Type="http://schemas.openxmlformats.org/officeDocument/2006/relationships/hyperlink" Target="https://thewire.in/politics/republic-day-politics-bjp-congress" TargetMode="External"/><Relationship Id="rId500" Type="http://schemas.openxmlformats.org/officeDocument/2006/relationships/hyperlink" Target="https://thewire.in" TargetMode="External"/><Relationship Id="rId742" Type="http://schemas.openxmlformats.org/officeDocument/2006/relationships/hyperlink" Target="https://thewire.in/government/cbi-officer-accuses-former-interim-director-nageswara-rao-of-malice-in-transfer" TargetMode="External"/><Relationship Id="rId984" Type="http://schemas.openxmlformats.org/officeDocument/2006/relationships/hyperlink" Target="https://thewire.in" TargetMode="External"/><Relationship Id="rId507" Type="http://schemas.openxmlformats.org/officeDocument/2006/relationships/hyperlink" Target="https://thewire.in/politics/delhi-opposition-rally-who-said-what" TargetMode="External"/><Relationship Id="rId749" Type="http://schemas.openxmlformats.org/officeDocument/2006/relationships/hyperlink" Target="https://pbs.twimg.com/media/DzMAcSmUUAAnSq1.jpg" TargetMode="External"/><Relationship Id="rId506" Type="http://schemas.openxmlformats.org/officeDocument/2006/relationships/hyperlink" Target="https://thewire.in" TargetMode="External"/><Relationship Id="rId748" Type="http://schemas.openxmlformats.org/officeDocument/2006/relationships/hyperlink" Target="https://thewire.in/education/with-all-eyes-on-science-social-science-scholars-flounder-with-even-less-money" TargetMode="External"/><Relationship Id="rId505" Type="http://schemas.openxmlformats.org/officeDocument/2006/relationships/hyperlink" Target="https://pbs.twimg.com/media/DzSba0XWkAALsQy.jpg" TargetMode="External"/><Relationship Id="rId747" Type="http://schemas.openxmlformats.org/officeDocument/2006/relationships/hyperlink" Target="https://thewire.in" TargetMode="External"/><Relationship Id="rId989" Type="http://schemas.openxmlformats.org/officeDocument/2006/relationships/hyperlink" Target="https://thewire.in/labour/republic-of-grit-how-cleaning-up-varanasi-for-modi-left-two-men-dead" TargetMode="External"/><Relationship Id="rId504" Type="http://schemas.openxmlformats.org/officeDocument/2006/relationships/hyperlink" Target="https://thewire.in/government/rina-mitra-ips-officier-cbi-bengal-security-adviser" TargetMode="External"/><Relationship Id="rId746" Type="http://schemas.openxmlformats.org/officeDocument/2006/relationships/hyperlink" Target="https://pbs.twimg.com/media/DzMFQ1UV4AARsgx.jpg" TargetMode="External"/><Relationship Id="rId988" Type="http://schemas.openxmlformats.org/officeDocument/2006/relationships/hyperlink" Target="https://thewire.in" TargetMode="External"/><Relationship Id="rId48" Type="http://schemas.openxmlformats.org/officeDocument/2006/relationships/hyperlink" Target="https://thewire.in/rights/trapped-kashmiri-students-dehradun-bajrang-dal-offensive" TargetMode="External"/><Relationship Id="rId47" Type="http://schemas.openxmlformats.org/officeDocument/2006/relationships/hyperlink" Target="http://www.samajwadiparty.in" TargetMode="External"/><Relationship Id="rId49" Type="http://schemas.openxmlformats.org/officeDocument/2006/relationships/hyperlink" Target="https://thewire.in" TargetMode="External"/><Relationship Id="rId741" Type="http://schemas.openxmlformats.org/officeDocument/2006/relationships/hyperlink" Target="https://thewire.in" TargetMode="External"/><Relationship Id="rId983" Type="http://schemas.openxmlformats.org/officeDocument/2006/relationships/hyperlink" Target="https://thewire.in/politics/nehru-knew-something-you-dont-mr-modi" TargetMode="External"/><Relationship Id="rId1330" Type="http://schemas.openxmlformats.org/officeDocument/2006/relationships/hyperlink" Target="https://pbs.twimg.com/media/Dy3SoVAX4AAHhrw.jpg" TargetMode="External"/><Relationship Id="rId740" Type="http://schemas.openxmlformats.org/officeDocument/2006/relationships/hyperlink" Target="https://pbs.twimg.com/media/DzMOKnqU8AAxMNN.jpg" TargetMode="External"/><Relationship Id="rId982" Type="http://schemas.openxmlformats.org/officeDocument/2006/relationships/hyperlink" Target="https://thewire.in" TargetMode="External"/><Relationship Id="rId1331" Type="http://schemas.openxmlformats.org/officeDocument/2006/relationships/hyperlink" Target="https://thewire.in" TargetMode="External"/><Relationship Id="rId981" Type="http://schemas.openxmlformats.org/officeDocument/2006/relationships/hyperlink" Target="https://thewire.in/education/budget-2019-bihar-education" TargetMode="External"/><Relationship Id="rId1332" Type="http://schemas.openxmlformats.org/officeDocument/2006/relationships/hyperlink" Target="https://thewire.in/media/jk-police-files-chargesheet-against-journalist-accused-of-sheltering-militants" TargetMode="External"/><Relationship Id="rId980" Type="http://schemas.openxmlformats.org/officeDocument/2006/relationships/hyperlink" Target="https://thewire.in" TargetMode="External"/><Relationship Id="rId1333" Type="http://schemas.openxmlformats.org/officeDocument/2006/relationships/hyperlink" Target="https://pbs.twimg.com/media/Dy3R0qVXcAAZVJA.jpg" TargetMode="External"/><Relationship Id="rId1323" Type="http://schemas.openxmlformats.org/officeDocument/2006/relationships/hyperlink" Target="https://thewire.in" TargetMode="External"/><Relationship Id="rId1324" Type="http://schemas.openxmlformats.org/officeDocument/2006/relationships/hyperlink" Target="https://goo.gl/8quvmW" TargetMode="External"/><Relationship Id="rId31" Type="http://schemas.openxmlformats.org/officeDocument/2006/relationships/hyperlink" Target="https://thewire.in" TargetMode="External"/><Relationship Id="rId1325" Type="http://schemas.openxmlformats.org/officeDocument/2006/relationships/hyperlink" Target="http://aitcofficial.org" TargetMode="External"/><Relationship Id="rId30" Type="http://schemas.openxmlformats.org/officeDocument/2006/relationships/hyperlink" Target="https://thewire.in/rights/are-upwardly-mobile-indians-suffering-from-a-deficit-of-moral-courage" TargetMode="External"/><Relationship Id="rId1326" Type="http://schemas.openxmlformats.org/officeDocument/2006/relationships/hyperlink" Target="https://www.instamojo.com/FIJ/jiska-up-uska-desh-will-coalitions-decide-th/" TargetMode="External"/><Relationship Id="rId33" Type="http://schemas.openxmlformats.org/officeDocument/2006/relationships/hyperlink" Target="https://thewire.in" TargetMode="External"/><Relationship Id="rId1327" Type="http://schemas.openxmlformats.org/officeDocument/2006/relationships/hyperlink" Target="https://pbs.twimg.com/media/Dy3XGDLXcAAcvGQ.png" TargetMode="External"/><Relationship Id="rId32" Type="http://schemas.openxmlformats.org/officeDocument/2006/relationships/hyperlink" Target="https://thewire.in/security/jk-administration-withdraws-security-separatist-leaders" TargetMode="External"/><Relationship Id="rId1328" Type="http://schemas.openxmlformats.org/officeDocument/2006/relationships/hyperlink" Target="https://thewire.in" TargetMode="External"/><Relationship Id="rId35" Type="http://schemas.openxmlformats.org/officeDocument/2006/relationships/hyperlink" Target="https://thewire.in" TargetMode="External"/><Relationship Id="rId1329" Type="http://schemas.openxmlformats.org/officeDocument/2006/relationships/hyperlink" Target="https://thewire.in/government/corruption-politics-cbi-lokpal" TargetMode="External"/><Relationship Id="rId34" Type="http://schemas.openxmlformats.org/officeDocument/2006/relationships/hyperlink" Target="https://thewire.in/politics/in-the-age-of-faltering-democracies-noam-chomsky-is-more-relevant-than-ever" TargetMode="External"/><Relationship Id="rId739" Type="http://schemas.openxmlformats.org/officeDocument/2006/relationships/hyperlink" Target="https://thewire.in/rights/chhattisgarh-police-drop-charges-against-nandini-sundar-and-co-accused" TargetMode="External"/><Relationship Id="rId734" Type="http://schemas.openxmlformats.org/officeDocument/2006/relationships/hyperlink" Target="https://thewire.in" TargetMode="External"/><Relationship Id="rId976" Type="http://schemas.openxmlformats.org/officeDocument/2006/relationships/hyperlink" Target="https://thewire.in" TargetMode="External"/><Relationship Id="rId733" Type="http://schemas.openxmlformats.org/officeDocument/2006/relationships/hyperlink" Target="https://pbs.twimg.com/media/DzMO2QUVsAADCI_.jpg" TargetMode="External"/><Relationship Id="rId975" Type="http://schemas.openxmlformats.org/officeDocument/2006/relationships/hyperlink" Target="https://pbs.twimg.com/media/DzCtotZUcAAozr1.jpg" TargetMode="External"/><Relationship Id="rId732" Type="http://schemas.openxmlformats.org/officeDocument/2006/relationships/hyperlink" Target="https://thewire.in/education/why-i-resigned-as-principal-of-hk-arts-college-after-jignesh-mevani-was-disinvited" TargetMode="External"/><Relationship Id="rId974" Type="http://schemas.openxmlformats.org/officeDocument/2006/relationships/hyperlink" Target="https://thewire.in/health/why-everyone-around-you-seems-to-be-getting-cancer" TargetMode="External"/><Relationship Id="rId731" Type="http://schemas.openxmlformats.org/officeDocument/2006/relationships/hyperlink" Target="https://thewire.in" TargetMode="External"/><Relationship Id="rId973" Type="http://schemas.openxmlformats.org/officeDocument/2006/relationships/hyperlink" Target="https://thewire.in" TargetMode="External"/><Relationship Id="rId738" Type="http://schemas.openxmlformats.org/officeDocument/2006/relationships/hyperlink" Target="http://www.samajwadiparty.in" TargetMode="External"/><Relationship Id="rId737" Type="http://schemas.openxmlformats.org/officeDocument/2006/relationships/hyperlink" Target="https://pbs.twimg.com/media/DzMOpqJX0AAamA6.jpg" TargetMode="External"/><Relationship Id="rId979" Type="http://schemas.openxmlformats.org/officeDocument/2006/relationships/hyperlink" Target="https://www.thewire.in/politics/watch-will-narendra-modi-beat-entrenched-anti-incumbency" TargetMode="External"/><Relationship Id="rId736" Type="http://schemas.openxmlformats.org/officeDocument/2006/relationships/hyperlink" Target="https://www.swarajabhiyan.org/" TargetMode="External"/><Relationship Id="rId978" Type="http://schemas.openxmlformats.org/officeDocument/2006/relationships/hyperlink" Target="https://thewire.in" TargetMode="External"/><Relationship Id="rId735" Type="http://schemas.openxmlformats.org/officeDocument/2006/relationships/hyperlink" Target="https://theprint.in/politics/well-make-12-people-ministers-give-rs-10-cr-each-full-transcript-of-yeddyurappa-clips/191048/" TargetMode="External"/><Relationship Id="rId977" Type="http://schemas.openxmlformats.org/officeDocument/2006/relationships/hyperlink" Target="https://thewire.in/women/i-am-a-girl-but-i-was-sold-off-like-cattle" TargetMode="External"/><Relationship Id="rId37" Type="http://schemas.openxmlformats.org/officeDocument/2006/relationships/hyperlink" Target="https://pbs.twimg.com/media/DzmhnSIWwAIPEJM.jpg" TargetMode="External"/><Relationship Id="rId36" Type="http://schemas.openxmlformats.org/officeDocument/2006/relationships/hyperlink" Target="https://livewire.thewire.in/out-and-about/when-it-comes-to-emoji-inclusive-doesnt-always-mean-more-representative/" TargetMode="External"/><Relationship Id="rId39" Type="http://schemas.openxmlformats.org/officeDocument/2006/relationships/hyperlink" Target="https://thewire.in/world/legal-challenges-to-trump-emergency-declaration-face-uphill-battle" TargetMode="External"/><Relationship Id="rId38" Type="http://schemas.openxmlformats.org/officeDocument/2006/relationships/hyperlink" Target="https://thewire.in" TargetMode="External"/><Relationship Id="rId730" Type="http://schemas.openxmlformats.org/officeDocument/2006/relationships/hyperlink" Target="https://pbs.twimg.com/media/DzMN_WsUwAAfXmN.jpg" TargetMode="External"/><Relationship Id="rId972" Type="http://schemas.openxmlformats.org/officeDocument/2006/relationships/hyperlink" Target="https://thewire.in/books/a-handful-of-sesame-book-review" TargetMode="External"/><Relationship Id="rId971" Type="http://schemas.openxmlformats.org/officeDocument/2006/relationships/hyperlink" Target="https://thewire.in" TargetMode="External"/><Relationship Id="rId1320" Type="http://schemas.openxmlformats.org/officeDocument/2006/relationships/hyperlink" Target="https://thewire.in" TargetMode="External"/><Relationship Id="rId970" Type="http://schemas.openxmlformats.org/officeDocument/2006/relationships/hyperlink" Target="https://www.thewire.in/culture/dalit-film-and-cultural-festival-to-be-held-in-new-york-city" TargetMode="External"/><Relationship Id="rId1321" Type="http://schemas.openxmlformats.org/officeDocument/2006/relationships/hyperlink" Target="https://thewire.in/government/in-poll-year-modi-government-delays-appointment-of-election-commissioner" TargetMode="External"/><Relationship Id="rId1322" Type="http://schemas.openxmlformats.org/officeDocument/2006/relationships/hyperlink" Target="https://pbs.twimg.com/media/Dy3eLfIXgAAOgR9.jpg" TargetMode="External"/><Relationship Id="rId1114" Type="http://schemas.openxmlformats.org/officeDocument/2006/relationships/hyperlink" Target="https://thewire.in/politics/the-strategy-underlying-mamata-banerjees-sit-in-protest" TargetMode="External"/><Relationship Id="rId1356" Type="http://schemas.openxmlformats.org/officeDocument/2006/relationships/hyperlink" Target="https://pbs.twimg.com/media/Dy2e1x8XgAEMU2O.png" TargetMode="External"/><Relationship Id="rId1115" Type="http://schemas.openxmlformats.org/officeDocument/2006/relationships/hyperlink" Target="https://thewire.in" TargetMode="External"/><Relationship Id="rId1357" Type="http://schemas.openxmlformats.org/officeDocument/2006/relationships/hyperlink" Target="https://thewire.in" TargetMode="External"/><Relationship Id="rId20" Type="http://schemas.openxmlformats.org/officeDocument/2006/relationships/hyperlink" Target="https://thewire.in" TargetMode="External"/><Relationship Id="rId1116" Type="http://schemas.openxmlformats.org/officeDocument/2006/relationships/hyperlink" Target="https://thewire.in/world/how-countries-use-migration-diplomacy-to-pursue-their-own-interests" TargetMode="External"/><Relationship Id="rId1358" Type="http://schemas.openxmlformats.org/officeDocument/2006/relationships/hyperlink" Target="https://www.thehindu.com/news/national/defence-ministry-protested-against-pmo-undermining-rafale-negotiations/article26207281.ece" TargetMode="External"/><Relationship Id="rId1117" Type="http://schemas.openxmlformats.org/officeDocument/2006/relationships/hyperlink" Target="https://pbs.twimg.com/media/Dy9gPsRWwAEzAnC.jpg" TargetMode="External"/><Relationship Id="rId1359" Type="http://schemas.openxmlformats.org/officeDocument/2006/relationships/hyperlink" Target="https://www.swarajabhiyan.org/" TargetMode="External"/><Relationship Id="rId22" Type="http://schemas.openxmlformats.org/officeDocument/2006/relationships/hyperlink" Target="https://pbs.twimg.com/media/DznB389XgAAxF4-.jpg" TargetMode="External"/><Relationship Id="rId1118" Type="http://schemas.openxmlformats.org/officeDocument/2006/relationships/hyperlink" Target="https://thewire.in" TargetMode="External"/><Relationship Id="rId21" Type="http://schemas.openxmlformats.org/officeDocument/2006/relationships/hyperlink" Target="https://thewire.in/diplomacy/narendra-modi-india-pulwama-attack" TargetMode="External"/><Relationship Id="rId1119" Type="http://schemas.openxmlformats.org/officeDocument/2006/relationships/hyperlink" Target="https://thewire.in/politics/saradha-scam-assam-mamata-banerjee-bjp-himanta-biswa-sarma" TargetMode="External"/><Relationship Id="rId24" Type="http://schemas.openxmlformats.org/officeDocument/2006/relationships/hyperlink" Target="https://www.instamojo.com/FIJ/the-wire-dialogues-with-ravish-kumar/" TargetMode="External"/><Relationship Id="rId23" Type="http://schemas.openxmlformats.org/officeDocument/2006/relationships/hyperlink" Target="https://thewire.in" TargetMode="External"/><Relationship Id="rId525" Type="http://schemas.openxmlformats.org/officeDocument/2006/relationships/hyperlink" Target="https://pbs.twimg.com/media/DzSQIt-U0AAuLbr.jpg" TargetMode="External"/><Relationship Id="rId767" Type="http://schemas.openxmlformats.org/officeDocument/2006/relationships/hyperlink" Target="https://thewire.in" TargetMode="External"/><Relationship Id="rId524" Type="http://schemas.openxmlformats.org/officeDocument/2006/relationships/hyperlink" Target="https://thewire.in/caste/rajasthan-govt-introduces-5-quota-bill-for-protesting-gujjars-others" TargetMode="External"/><Relationship Id="rId766" Type="http://schemas.openxmlformats.org/officeDocument/2006/relationships/hyperlink" Target="https://pbs.twimg.com/media/DzLtPFuXcAIhZ0N.jpg" TargetMode="External"/><Relationship Id="rId523" Type="http://schemas.openxmlformats.org/officeDocument/2006/relationships/hyperlink" Target="https://thewire.in" TargetMode="External"/><Relationship Id="rId765" Type="http://schemas.openxmlformats.org/officeDocument/2006/relationships/hyperlink" Target="https://thewire.in/government/why-were-so-many-concessions-granted-during-the-rafale-negotiations" TargetMode="External"/><Relationship Id="rId522" Type="http://schemas.openxmlformats.org/officeDocument/2006/relationships/hyperlink" Target="https://pbs.twimg.com/media/DzSQs5VVAAA5rTq.jpg" TargetMode="External"/><Relationship Id="rId764" Type="http://schemas.openxmlformats.org/officeDocument/2006/relationships/hyperlink" Target="https://thewire.in" TargetMode="External"/><Relationship Id="rId529" Type="http://schemas.openxmlformats.org/officeDocument/2006/relationships/hyperlink" Target="https://thewire.in" TargetMode="External"/><Relationship Id="rId528" Type="http://schemas.openxmlformats.org/officeDocument/2006/relationships/hyperlink" Target="https://pbs.twimg.com/media/DzSOY73U0AEQ4i5.jpg" TargetMode="External"/><Relationship Id="rId527" Type="http://schemas.openxmlformats.org/officeDocument/2006/relationships/hyperlink" Target="https://livewire.thewire.in/campus/jamia-imposes-section-144-as-student-protests-show-no-sign-of-slowing-down" TargetMode="External"/><Relationship Id="rId769" Type="http://schemas.openxmlformats.org/officeDocument/2006/relationships/hyperlink" Target="https://pbs.twimg.com/media/DzLjt7UWwAA3BBV.jpg" TargetMode="External"/><Relationship Id="rId526" Type="http://schemas.openxmlformats.org/officeDocument/2006/relationships/hyperlink" Target="https://thewire.in" TargetMode="External"/><Relationship Id="rId768" Type="http://schemas.openxmlformats.org/officeDocument/2006/relationships/hyperlink" Target="https://thewire.in/government/jallianwala-bagh-light-and-sound-show-funds-narendra-modi" TargetMode="External"/><Relationship Id="rId26" Type="http://schemas.openxmlformats.org/officeDocument/2006/relationships/hyperlink" Target="https://thewire.in" TargetMode="External"/><Relationship Id="rId25" Type="http://schemas.openxmlformats.org/officeDocument/2006/relationships/hyperlink" Target="https://pbs.twimg.com/media/Dzm-mWDWkAAgJRk.jpg" TargetMode="External"/><Relationship Id="rId28" Type="http://schemas.openxmlformats.org/officeDocument/2006/relationships/hyperlink" Target="https://pbs.twimg.com/media/Dzm49W6X0AAEOmA.jpg" TargetMode="External"/><Relationship Id="rId1350" Type="http://schemas.openxmlformats.org/officeDocument/2006/relationships/hyperlink" Target="https://thewire.in" TargetMode="External"/><Relationship Id="rId27" Type="http://schemas.openxmlformats.org/officeDocument/2006/relationships/hyperlink" Target="https://thewire.in/politics/pulwama-fallout-social-media-streets-calls-for-vengeance" TargetMode="External"/><Relationship Id="rId1351" Type="http://schemas.openxmlformats.org/officeDocument/2006/relationships/hyperlink" Target="https://thewire.in/diplomacy/how-bhutan-came-to-not-be-a-part-of-india" TargetMode="External"/><Relationship Id="rId521" Type="http://schemas.openxmlformats.org/officeDocument/2006/relationships/hyperlink" Target="https://thewire.in/urban/untrained-staff-at-delhi-hotel-could-not-use-equipment-to-douse-fire" TargetMode="External"/><Relationship Id="rId763" Type="http://schemas.openxmlformats.org/officeDocument/2006/relationships/hyperlink" Target="https://pbs.twimg.com/media/DzLjfeXX4AEc_O0.png" TargetMode="External"/><Relationship Id="rId1110" Type="http://schemas.openxmlformats.org/officeDocument/2006/relationships/hyperlink" Target="https://www.thewire.in/south-asia/how-bhutan-came-to-not-be-a-part-of-india" TargetMode="External"/><Relationship Id="rId1352" Type="http://schemas.openxmlformats.org/officeDocument/2006/relationships/hyperlink" Target="https://pbs.twimg.com/media/Dy2qT5PXcAETqjB.jpg" TargetMode="External"/><Relationship Id="rId29" Type="http://schemas.openxmlformats.org/officeDocument/2006/relationships/hyperlink" Target="https://thewire.in" TargetMode="External"/><Relationship Id="rId520" Type="http://schemas.openxmlformats.org/officeDocument/2006/relationships/hyperlink" Target="https://thewire.in" TargetMode="External"/><Relationship Id="rId762" Type="http://schemas.openxmlformats.org/officeDocument/2006/relationships/hyperlink" Target="https://thewire.in/government/watch-why-the-bjp-wants-twitter-to-not-enforce-its-rules" TargetMode="External"/><Relationship Id="rId1111" Type="http://schemas.openxmlformats.org/officeDocument/2006/relationships/hyperlink" Target="https://thewire.in" TargetMode="External"/><Relationship Id="rId1353" Type="http://schemas.openxmlformats.org/officeDocument/2006/relationships/hyperlink" Target="https://thewire.in" TargetMode="External"/><Relationship Id="rId761" Type="http://schemas.openxmlformats.org/officeDocument/2006/relationships/hyperlink" Target="http://www.samajwadiparty.in" TargetMode="External"/><Relationship Id="rId1112" Type="http://schemas.openxmlformats.org/officeDocument/2006/relationships/hyperlink" Target="https://www.thewire.in/education/to-delhi-school-of-economics-without-love" TargetMode="External"/><Relationship Id="rId1354" Type="http://schemas.openxmlformats.org/officeDocument/2006/relationships/hyperlink" Target="https://www.swarajabhiyan.org/" TargetMode="External"/><Relationship Id="rId760" Type="http://schemas.openxmlformats.org/officeDocument/2006/relationships/hyperlink" Target="https://pbs.twimg.com/media/DzLzsP4XgAAWRYs.jpg" TargetMode="External"/><Relationship Id="rId1113" Type="http://schemas.openxmlformats.org/officeDocument/2006/relationships/hyperlink" Target="https://thewire.in" TargetMode="External"/><Relationship Id="rId1355" Type="http://schemas.openxmlformats.org/officeDocument/2006/relationships/hyperlink" Target="https://thewire.in/world/violence-and-killings-havent-stopped-in-colombia-farc" TargetMode="External"/><Relationship Id="rId1103" Type="http://schemas.openxmlformats.org/officeDocument/2006/relationships/hyperlink" Target="https://www.thewire.in/economy/india-worsening-employment-crisis" TargetMode="External"/><Relationship Id="rId1345" Type="http://schemas.openxmlformats.org/officeDocument/2006/relationships/hyperlink" Target="https://thewire.in/business/as-nifty-dances-around-11000-mark-dont-ignore-the-shadows-flickering-in-the-corner" TargetMode="External"/><Relationship Id="rId1104" Type="http://schemas.openxmlformats.org/officeDocument/2006/relationships/hyperlink" Target="https://thewire.in" TargetMode="External"/><Relationship Id="rId1346" Type="http://schemas.openxmlformats.org/officeDocument/2006/relationships/hyperlink" Target="https://pbs.twimg.com/media/Dy2rBtOX0AAWOVM.jpg" TargetMode="External"/><Relationship Id="rId1105" Type="http://schemas.openxmlformats.org/officeDocument/2006/relationships/hyperlink" Target="https://pbs.twimg.com/media/Dy-YwEGW0AAPaXk.jpg" TargetMode="External"/><Relationship Id="rId1347" Type="http://schemas.openxmlformats.org/officeDocument/2006/relationships/hyperlink" Target="https://thewire.in" TargetMode="External"/><Relationship Id="rId1106" Type="http://schemas.openxmlformats.org/officeDocument/2006/relationships/hyperlink" Target="http://www.samajwadiparty.in" TargetMode="External"/><Relationship Id="rId1348" Type="http://schemas.openxmlformats.org/officeDocument/2006/relationships/hyperlink" Target="https://thewire.in/government/ips-officers-who-joined-mamata-banerjees-protest-may-lose-their-medals" TargetMode="External"/><Relationship Id="rId11" Type="http://schemas.openxmlformats.org/officeDocument/2006/relationships/hyperlink" Target="https://thewire.in/rights/child-labourers-telangana-sc-st" TargetMode="External"/><Relationship Id="rId1107" Type="http://schemas.openxmlformats.org/officeDocument/2006/relationships/hyperlink" Target="https://livewire.thewire.in/politics/ink-revolution-artist-sketches-young-indias-voice-of-resistance/" TargetMode="External"/><Relationship Id="rId1349" Type="http://schemas.openxmlformats.org/officeDocument/2006/relationships/hyperlink" Target="https://pbs.twimg.com/media/Dy2qnYlWkAAnSFh.jpg" TargetMode="External"/><Relationship Id="rId10" Type="http://schemas.openxmlformats.org/officeDocument/2006/relationships/hyperlink" Target="https://thewire.in" TargetMode="External"/><Relationship Id="rId1108" Type="http://schemas.openxmlformats.org/officeDocument/2006/relationships/hyperlink" Target="https://pbs.twimg.com/media/Dy9h4irWoAA4Aih.jpg" TargetMode="External"/><Relationship Id="rId13" Type="http://schemas.openxmlformats.org/officeDocument/2006/relationships/hyperlink" Target="https://thewire.in/women/discovering-the-first-generation-of-feminists-in-kerala" TargetMode="External"/><Relationship Id="rId1109" Type="http://schemas.openxmlformats.org/officeDocument/2006/relationships/hyperlink" Target="https://thewire.in" TargetMode="External"/><Relationship Id="rId12" Type="http://schemas.openxmlformats.org/officeDocument/2006/relationships/hyperlink" Target="https://thewire.in" TargetMode="External"/><Relationship Id="rId519" Type="http://schemas.openxmlformats.org/officeDocument/2006/relationships/hyperlink" Target="https://thewire.in/law/mohsin-shaikh-murder-case-hrs-dhananjay-desai" TargetMode="External"/><Relationship Id="rId514" Type="http://schemas.openxmlformats.org/officeDocument/2006/relationships/hyperlink" Target="https://pbs.twimg.com/media/DzSZnyXWkAAuydV.jpg" TargetMode="External"/><Relationship Id="rId756" Type="http://schemas.openxmlformats.org/officeDocument/2006/relationships/hyperlink" Target="https://thewire.in/law/shahid-azmi-murder-case-trial" TargetMode="External"/><Relationship Id="rId998" Type="http://schemas.openxmlformats.org/officeDocument/2006/relationships/hyperlink" Target="https://www.thewire.in/government/the-national-security-advisor-had-no-locus-to-negotiate-the-rafale-contract" TargetMode="External"/><Relationship Id="rId513" Type="http://schemas.openxmlformats.org/officeDocument/2006/relationships/hyperlink" Target="https://thewire.in/business/lenders-ask-reliance-groups-promoter-entities-for-more-collateral" TargetMode="External"/><Relationship Id="rId755" Type="http://schemas.openxmlformats.org/officeDocument/2006/relationships/hyperlink" Target="https://thewire.in" TargetMode="External"/><Relationship Id="rId997" Type="http://schemas.openxmlformats.org/officeDocument/2006/relationships/hyperlink" Target="https://thewire.in" TargetMode="External"/><Relationship Id="rId512" Type="http://schemas.openxmlformats.org/officeDocument/2006/relationships/hyperlink" Target="https://thewire.in" TargetMode="External"/><Relationship Id="rId754" Type="http://schemas.openxmlformats.org/officeDocument/2006/relationships/hyperlink" Target="https://thewire.in/women/how-cultural-nationalism-and-womens-rights-locked-horns-in-the-19th-century" TargetMode="External"/><Relationship Id="rId996" Type="http://schemas.openxmlformats.org/officeDocument/2006/relationships/hyperlink" Target="https://www.thewire.in/the-arts/full-text-amol-palekars-speech-criticising-loss-of-independence-in-art" TargetMode="External"/><Relationship Id="rId511" Type="http://schemas.openxmlformats.org/officeDocument/2006/relationships/hyperlink" Target="https://pbs.twimg.com/media/DzSapL-XQAAb0qb.jpg" TargetMode="External"/><Relationship Id="rId753" Type="http://schemas.openxmlformats.org/officeDocument/2006/relationships/hyperlink" Target="http://atishi.in" TargetMode="External"/><Relationship Id="rId995" Type="http://schemas.openxmlformats.org/officeDocument/2006/relationships/hyperlink" Target="http://www.samajwadiparty.in" TargetMode="External"/><Relationship Id="rId518" Type="http://schemas.openxmlformats.org/officeDocument/2006/relationships/hyperlink" Target="https://thewire.in" TargetMode="External"/><Relationship Id="rId517" Type="http://schemas.openxmlformats.org/officeDocument/2006/relationships/hyperlink" Target="https://pbs.twimg.com/media/DzSYJeIXgAAkwcn.jpg" TargetMode="External"/><Relationship Id="rId759" Type="http://schemas.openxmlformats.org/officeDocument/2006/relationships/hyperlink" Target="http://www.samajwadiparty.in" TargetMode="External"/><Relationship Id="rId516" Type="http://schemas.openxmlformats.org/officeDocument/2006/relationships/hyperlink" Target="https://thewire.in/rights/why-the-haren-pandya-murder-is-back-in-the-spotlight" TargetMode="External"/><Relationship Id="rId758" Type="http://schemas.openxmlformats.org/officeDocument/2006/relationships/hyperlink" Target="https://pbs.twimg.com/media/DzL1lr5WwAAuldZ.jpg" TargetMode="External"/><Relationship Id="rId515" Type="http://schemas.openxmlformats.org/officeDocument/2006/relationships/hyperlink" Target="https://thewire.in" TargetMode="External"/><Relationship Id="rId757" Type="http://schemas.openxmlformats.org/officeDocument/2006/relationships/hyperlink" Target="https://thewire.in" TargetMode="External"/><Relationship Id="rId999" Type="http://schemas.openxmlformats.org/officeDocument/2006/relationships/hyperlink" Target="https://thewire.in" TargetMode="External"/><Relationship Id="rId15" Type="http://schemas.openxmlformats.org/officeDocument/2006/relationships/hyperlink" Target="https://thewire.in/world/indias-stake-in-the-crisis-in-venezuela" TargetMode="External"/><Relationship Id="rId990" Type="http://schemas.openxmlformats.org/officeDocument/2006/relationships/hyperlink" Target="https://thewire.in" TargetMode="External"/><Relationship Id="rId14" Type="http://schemas.openxmlformats.org/officeDocument/2006/relationships/hyperlink" Target="https://thewire.in" TargetMode="External"/><Relationship Id="rId17" Type="http://schemas.openxmlformats.org/officeDocument/2006/relationships/hyperlink" Target="https://thewire.in/rights/eggs-midday-meals-bjp-eggetarian-india" TargetMode="External"/><Relationship Id="rId16" Type="http://schemas.openxmlformats.org/officeDocument/2006/relationships/hyperlink" Target="https://thewire.in" TargetMode="External"/><Relationship Id="rId1340" Type="http://schemas.openxmlformats.org/officeDocument/2006/relationships/hyperlink" Target="https://pbs.twimg.com/media/Dy27YvxW0AAa6pN.jpg" TargetMode="External"/><Relationship Id="rId19" Type="http://schemas.openxmlformats.org/officeDocument/2006/relationships/hyperlink" Target="https://thewire.in/rights/trapped-kashmiri-students-dehradun-bajrang-dal-offensive" TargetMode="External"/><Relationship Id="rId510" Type="http://schemas.openxmlformats.org/officeDocument/2006/relationships/hyperlink" Target="https://thewire.in/education/why-jnu-is-painting-its-students-teachers-as-delinquents" TargetMode="External"/><Relationship Id="rId752" Type="http://schemas.openxmlformats.org/officeDocument/2006/relationships/hyperlink" Target="https://thewire.in" TargetMode="External"/><Relationship Id="rId994" Type="http://schemas.openxmlformats.org/officeDocument/2006/relationships/hyperlink" Target="https://pbs.twimg.com/media/DzDNj4QUcAEY2Lg.jpg" TargetMode="External"/><Relationship Id="rId1341" Type="http://schemas.openxmlformats.org/officeDocument/2006/relationships/hyperlink" Target="https://thewire.in" TargetMode="External"/><Relationship Id="rId18" Type="http://schemas.openxmlformats.org/officeDocument/2006/relationships/hyperlink" Target="https://thewire.in" TargetMode="External"/><Relationship Id="rId751" Type="http://schemas.openxmlformats.org/officeDocument/2006/relationships/hyperlink" Target="https://thewire.in/government/errant-nri-spouses-bill-tabled-rajya-sabha" TargetMode="External"/><Relationship Id="rId993" Type="http://schemas.openxmlformats.org/officeDocument/2006/relationships/hyperlink" Target="http://www.samajwadiparty.in" TargetMode="External"/><Relationship Id="rId1100" Type="http://schemas.openxmlformats.org/officeDocument/2006/relationships/hyperlink" Target="http://www.samajwadiparty.in" TargetMode="External"/><Relationship Id="rId1342" Type="http://schemas.openxmlformats.org/officeDocument/2006/relationships/hyperlink" Target="https://thewire.in/diplomacy/bangladesh-fm-seeks-indias-support-in-early-repatriation-of-rohingya-refugees" TargetMode="External"/><Relationship Id="rId750" Type="http://schemas.openxmlformats.org/officeDocument/2006/relationships/hyperlink" Target="https://thewire.in" TargetMode="External"/><Relationship Id="rId992" Type="http://schemas.openxmlformats.org/officeDocument/2006/relationships/hyperlink" Target="https://thewire.in" TargetMode="External"/><Relationship Id="rId1101" Type="http://schemas.openxmlformats.org/officeDocument/2006/relationships/hyperlink" Target="https://www.thewire.in/security/narendra-modi-kashmir-terrorism-militancy" TargetMode="External"/><Relationship Id="rId1343" Type="http://schemas.openxmlformats.org/officeDocument/2006/relationships/hyperlink" Target="https://pbs.twimg.com/media/Dy25PKkXgAAb9u5.jpg" TargetMode="External"/><Relationship Id="rId991" Type="http://schemas.openxmlformats.org/officeDocument/2006/relationships/hyperlink" Target="https://www.thewire.in/diplomacy/china-firmly-opposes-india-dismisses-pm-modis-visit-to-arunachal" TargetMode="External"/><Relationship Id="rId1102" Type="http://schemas.openxmlformats.org/officeDocument/2006/relationships/hyperlink" Target="https://thewire.in" TargetMode="External"/><Relationship Id="rId1344" Type="http://schemas.openxmlformats.org/officeDocument/2006/relationships/hyperlink" Target="https://thewire.in" TargetMode="External"/><Relationship Id="rId84" Type="http://schemas.openxmlformats.org/officeDocument/2006/relationships/hyperlink" Target="https://thewire.in/diplomacy/india-hikes-tariffs-on-all-pakistani-imports-to-200" TargetMode="External"/><Relationship Id="rId83" Type="http://schemas.openxmlformats.org/officeDocument/2006/relationships/hyperlink" Target="https://thewire.in" TargetMode="External"/><Relationship Id="rId86" Type="http://schemas.openxmlformats.org/officeDocument/2006/relationships/hyperlink" Target="https://thewire.in" TargetMode="External"/><Relationship Id="rId85" Type="http://schemas.openxmlformats.org/officeDocument/2006/relationships/hyperlink" Target="https://pbs.twimg.com/media/Dzj12xEXcAE_DX3.jpg" TargetMode="External"/><Relationship Id="rId88" Type="http://schemas.openxmlformats.org/officeDocument/2006/relationships/hyperlink" Target="https://pbs.twimg.com/media/Dzj1iIRXcAEuA08.jpg" TargetMode="External"/><Relationship Id="rId87" Type="http://schemas.openxmlformats.org/officeDocument/2006/relationships/hyperlink" Target="https://thewire.in/communalism/minorities-panel-says-hindutva-groups-using-pulwama-to-target-muslims-kashmiris" TargetMode="External"/><Relationship Id="rId89" Type="http://schemas.openxmlformats.org/officeDocument/2006/relationships/hyperlink" Target="https://thewire.in" TargetMode="External"/><Relationship Id="rId709" Type="http://schemas.openxmlformats.org/officeDocument/2006/relationships/hyperlink" Target="https://thewire.in" TargetMode="External"/><Relationship Id="rId708" Type="http://schemas.openxmlformats.org/officeDocument/2006/relationships/hyperlink" Target="https://pbs.twimg.com/media/DzMqBTaVAAAMbGN.jpg" TargetMode="External"/><Relationship Id="rId707" Type="http://schemas.openxmlformats.org/officeDocument/2006/relationships/hyperlink" Target="https://thewire.in/caste/dalit-policemans-wedding-procession-attacked-in-rajasthan" TargetMode="External"/><Relationship Id="rId949" Type="http://schemas.openxmlformats.org/officeDocument/2006/relationships/hyperlink" Target="https://thewire.in/rights/haren-pandya-murder-case-explainer" TargetMode="External"/><Relationship Id="rId706" Type="http://schemas.openxmlformats.org/officeDocument/2006/relationships/hyperlink" Target="https://thewire.in" TargetMode="External"/><Relationship Id="rId948" Type="http://schemas.openxmlformats.org/officeDocument/2006/relationships/hyperlink" Target="https://thewire.in" TargetMode="External"/><Relationship Id="rId80" Type="http://schemas.openxmlformats.org/officeDocument/2006/relationships/hyperlink" Target="https://thewire.in/rights/child-labourers-telangana-sc-st" TargetMode="External"/><Relationship Id="rId82" Type="http://schemas.openxmlformats.org/officeDocument/2006/relationships/hyperlink" Target="https://thewire.in/security/pulwama-attack-jammu-curfew" TargetMode="External"/><Relationship Id="rId81" Type="http://schemas.openxmlformats.org/officeDocument/2006/relationships/hyperlink" Target="https://thewire.in" TargetMode="External"/><Relationship Id="rId701" Type="http://schemas.openxmlformats.org/officeDocument/2006/relationships/hyperlink" Target="https://www.swarajabhiyan.org/" TargetMode="External"/><Relationship Id="rId943" Type="http://schemas.openxmlformats.org/officeDocument/2006/relationships/hyperlink" Target="http://aitcofficial.org" TargetMode="External"/><Relationship Id="rId700" Type="http://schemas.openxmlformats.org/officeDocument/2006/relationships/hyperlink" Target="https://pbs.twimg.com/media/DzMoozVWkAANZJx.jpg" TargetMode="External"/><Relationship Id="rId942" Type="http://schemas.openxmlformats.org/officeDocument/2006/relationships/hyperlink" Target="https://pbs.twimg.com/media/DzGabTFVsAES-eJ.jpg" TargetMode="External"/><Relationship Id="rId941" Type="http://schemas.openxmlformats.org/officeDocument/2006/relationships/hyperlink" Target="https://thewire.in" TargetMode="External"/><Relationship Id="rId940" Type="http://schemas.openxmlformats.org/officeDocument/2006/relationships/hyperlink" Target="https://pbs.twimg.com/media/DzGV7XsWoAA4LRJ.jpg" TargetMode="External"/><Relationship Id="rId705" Type="http://schemas.openxmlformats.org/officeDocument/2006/relationships/hyperlink" Target="https://thewire.in/education/with-all-eyes-on-science-social-science-scholars-flounder-with-even-less-money" TargetMode="External"/><Relationship Id="rId947" Type="http://schemas.openxmlformats.org/officeDocument/2006/relationships/hyperlink" Target="https://pbs.twimg.com/media/DzGUxeuX0AUKLua.jpg" TargetMode="External"/><Relationship Id="rId704" Type="http://schemas.openxmlformats.org/officeDocument/2006/relationships/hyperlink" Target="https://thewire.in" TargetMode="External"/><Relationship Id="rId946" Type="http://schemas.openxmlformats.org/officeDocument/2006/relationships/hyperlink" Target="https://thewire.in/politics/a-memorable-hug-indian-politics-rahul-gandhi-narendra-modi" TargetMode="External"/><Relationship Id="rId703" Type="http://schemas.openxmlformats.org/officeDocument/2006/relationships/hyperlink" Target="https://pbs.twimg.com/media/DzM3MANVAAAJ-ZZ.jpg" TargetMode="External"/><Relationship Id="rId945" Type="http://schemas.openxmlformats.org/officeDocument/2006/relationships/hyperlink" Target="http://aitcofficial.org" TargetMode="External"/><Relationship Id="rId702" Type="http://schemas.openxmlformats.org/officeDocument/2006/relationships/hyperlink" Target="https://thewire.in/government/india-watchdog-cci-probes-accusations-that-google-abused-android" TargetMode="External"/><Relationship Id="rId944" Type="http://schemas.openxmlformats.org/officeDocument/2006/relationships/hyperlink" Target="https://pbs.twimg.com/media/DzGaHQFUUAAyC0D.jpg" TargetMode="External"/><Relationship Id="rId73" Type="http://schemas.openxmlformats.org/officeDocument/2006/relationships/hyperlink" Target="https://thewire.in" TargetMode="External"/><Relationship Id="rId72" Type="http://schemas.openxmlformats.org/officeDocument/2006/relationships/hyperlink" Target="https://pbs.twimg.com/media/DzldQCbXgAAPSlF.jpg" TargetMode="External"/><Relationship Id="rId75" Type="http://schemas.openxmlformats.org/officeDocument/2006/relationships/hyperlink" Target="https://pbs.twimg.com/media/Dzlc4dVWoAEmqdi.jpg" TargetMode="External"/><Relationship Id="rId74" Type="http://schemas.openxmlformats.org/officeDocument/2006/relationships/hyperlink" Target="https://thewire.in/rights/trapped-kashmiri-students-dehradun-bajrang-dal-offensive" TargetMode="External"/><Relationship Id="rId77" Type="http://schemas.openxmlformats.org/officeDocument/2006/relationships/hyperlink" Target="http://aitcofficial.org" TargetMode="External"/><Relationship Id="rId76" Type="http://schemas.openxmlformats.org/officeDocument/2006/relationships/hyperlink" Target="https://thewire.in" TargetMode="External"/><Relationship Id="rId79" Type="http://schemas.openxmlformats.org/officeDocument/2006/relationships/hyperlink" Target="http://aitcofficial.org" TargetMode="External"/><Relationship Id="rId78" Type="http://schemas.openxmlformats.org/officeDocument/2006/relationships/hyperlink" Target="http://aitcofficial.org" TargetMode="External"/><Relationship Id="rId939" Type="http://schemas.openxmlformats.org/officeDocument/2006/relationships/hyperlink" Target="https://thewire.in/agriculture/waiver-should-include-kcc-loans-from-commercial-banks-say-rajasthan-farmers" TargetMode="External"/><Relationship Id="rId938" Type="http://schemas.openxmlformats.org/officeDocument/2006/relationships/hyperlink" Target="http://www.samajwadiparty.in" TargetMode="External"/><Relationship Id="rId937" Type="http://schemas.openxmlformats.org/officeDocument/2006/relationships/hyperlink" Target="https://pbs.twimg.com/media/DzGcYeDWsAASQxp.jpg" TargetMode="External"/><Relationship Id="rId71" Type="http://schemas.openxmlformats.org/officeDocument/2006/relationships/hyperlink" Target="https://thewire.in/society/the-singing-genealogists-of-karnataka" TargetMode="External"/><Relationship Id="rId70" Type="http://schemas.openxmlformats.org/officeDocument/2006/relationships/hyperlink" Target="https://thewire.in" TargetMode="External"/><Relationship Id="rId932" Type="http://schemas.openxmlformats.org/officeDocument/2006/relationships/hyperlink" Target="https://thewire.in/government/kerala-cpim-mla-under-fire-for-saying-female-ias-officer-does-not-have-brains" TargetMode="External"/><Relationship Id="rId931" Type="http://schemas.openxmlformats.org/officeDocument/2006/relationships/hyperlink" Target="http://www.samajwadiparty.in" TargetMode="External"/><Relationship Id="rId930" Type="http://schemas.openxmlformats.org/officeDocument/2006/relationships/hyperlink" Target="https://pbs.twimg.com/media/DzGskWIU0AAIkIh.jpg" TargetMode="External"/><Relationship Id="rId936" Type="http://schemas.openxmlformats.org/officeDocument/2006/relationships/hyperlink" Target="https://thewire.in" TargetMode="External"/><Relationship Id="rId935" Type="http://schemas.openxmlformats.org/officeDocument/2006/relationships/hyperlink" Target="https://www.thewire.in/politics/what-will-narendra-modi-be-remembered-for" TargetMode="External"/><Relationship Id="rId934" Type="http://schemas.openxmlformats.org/officeDocument/2006/relationships/hyperlink" Target="https://thewire.in" TargetMode="External"/><Relationship Id="rId933" Type="http://schemas.openxmlformats.org/officeDocument/2006/relationships/hyperlink" Target="https://pbs.twimg.com/media/DzGldt9WsAAvTX3.jpg" TargetMode="External"/><Relationship Id="rId62" Type="http://schemas.openxmlformats.org/officeDocument/2006/relationships/hyperlink" Target="https://thewire.in" TargetMode="External"/><Relationship Id="rId1312" Type="http://schemas.openxmlformats.org/officeDocument/2006/relationships/hyperlink" Target="https://pbs.twimg.com/media/Dy3iGh0WkAAH3cA.jpg" TargetMode="External"/><Relationship Id="rId61" Type="http://schemas.openxmlformats.org/officeDocument/2006/relationships/hyperlink" Target="https://thewire.in/education/the-confessions-of-a-university-teacher-in-allahabad" TargetMode="External"/><Relationship Id="rId1313" Type="http://schemas.openxmlformats.org/officeDocument/2006/relationships/hyperlink" Target="https://thewire.in" TargetMode="External"/><Relationship Id="rId64" Type="http://schemas.openxmlformats.org/officeDocument/2006/relationships/hyperlink" Target="https://pbs.twimg.com/media/DzlgEgrWsAAbZfJ.jpg" TargetMode="External"/><Relationship Id="rId1314" Type="http://schemas.openxmlformats.org/officeDocument/2006/relationships/hyperlink" Target="https://www.thehindu.com/news/national/defence-ministry-protested-against-pmo-undermining-rafale-negotiations/article26207281.ece" TargetMode="External"/><Relationship Id="rId63" Type="http://schemas.openxmlformats.org/officeDocument/2006/relationships/hyperlink" Target="https://thewire.in/world/indias-stake-in-the-crisis-in-venezuela" TargetMode="External"/><Relationship Id="rId1315" Type="http://schemas.openxmlformats.org/officeDocument/2006/relationships/hyperlink" Target="https://thewire.in/law/mayawati-has-to-reimburse-public-money-used-for-erecting-statues-sc" TargetMode="External"/><Relationship Id="rId66" Type="http://schemas.openxmlformats.org/officeDocument/2006/relationships/hyperlink" Target="https://thewire.in/communalism/minorities-panel-says-hindutva-groups-using-pulwama-to-target-muslims-kashmiris" TargetMode="External"/><Relationship Id="rId1316" Type="http://schemas.openxmlformats.org/officeDocument/2006/relationships/hyperlink" Target="https://pbs.twimg.com/media/Dy3h2LgX0AAcu9C.jpg" TargetMode="External"/><Relationship Id="rId65" Type="http://schemas.openxmlformats.org/officeDocument/2006/relationships/hyperlink" Target="https://thewire.in" TargetMode="External"/><Relationship Id="rId1317" Type="http://schemas.openxmlformats.org/officeDocument/2006/relationships/hyperlink" Target="https://thewire.in" TargetMode="External"/><Relationship Id="rId68" Type="http://schemas.openxmlformats.org/officeDocument/2006/relationships/hyperlink" Target="https://thewire.in/history/discovering-the-first-generation-of-feminists-in-kerala" TargetMode="External"/><Relationship Id="rId1318" Type="http://schemas.openxmlformats.org/officeDocument/2006/relationships/hyperlink" Target="https://thewire.in/law/sc-seeks-response-from-centre-on-fresh-plea-against-10-quota-for-ews" TargetMode="External"/><Relationship Id="rId67" Type="http://schemas.openxmlformats.org/officeDocument/2006/relationships/hyperlink" Target="https://thewire.in" TargetMode="External"/><Relationship Id="rId1319" Type="http://schemas.openxmlformats.org/officeDocument/2006/relationships/hyperlink" Target="https://pbs.twimg.com/media/Dy3fI1YW0AAjI8q.jpg" TargetMode="External"/><Relationship Id="rId729" Type="http://schemas.openxmlformats.org/officeDocument/2006/relationships/hyperlink" Target="https://thewire.in/government/parliamentary-panel-twitter-right-wing-bjp-jack-dorsey" TargetMode="External"/><Relationship Id="rId728" Type="http://schemas.openxmlformats.org/officeDocument/2006/relationships/hyperlink" Target="https://thewire.in" TargetMode="External"/><Relationship Id="rId60" Type="http://schemas.openxmlformats.org/officeDocument/2006/relationships/hyperlink" Target="https://thewire.in" TargetMode="External"/><Relationship Id="rId723" Type="http://schemas.openxmlformats.org/officeDocument/2006/relationships/hyperlink" Target="https://thewire.in" TargetMode="External"/><Relationship Id="rId965" Type="http://schemas.openxmlformats.org/officeDocument/2006/relationships/hyperlink" Target="https://thewire.in" TargetMode="External"/><Relationship Id="rId722" Type="http://schemas.openxmlformats.org/officeDocument/2006/relationships/hyperlink" Target="https://pbs.twimg.com/media/DzMeKxOU8AA9Hht.jpg" TargetMode="External"/><Relationship Id="rId964" Type="http://schemas.openxmlformats.org/officeDocument/2006/relationships/hyperlink" Target="https://thewire.in/education/budget-2019-bihar-education" TargetMode="External"/><Relationship Id="rId721" Type="http://schemas.openxmlformats.org/officeDocument/2006/relationships/hyperlink" Target="https://thewire.in/government/sc-holds-ex-cbi-interim-director-nageswara-rao-guilty-of-contempt" TargetMode="External"/><Relationship Id="rId963" Type="http://schemas.openxmlformats.org/officeDocument/2006/relationships/hyperlink" Target="https://thewire.in" TargetMode="External"/><Relationship Id="rId720" Type="http://schemas.openxmlformats.org/officeDocument/2006/relationships/hyperlink" Target="https://twitter.com/jigneshmevani80/status/1095189853371658240" TargetMode="External"/><Relationship Id="rId962" Type="http://schemas.openxmlformats.org/officeDocument/2006/relationships/hyperlink" Target="https://thewire.in/government/railways-finds-itself-with-tough-task-of-reversing-operating-ratio-before-march-31" TargetMode="External"/><Relationship Id="rId727" Type="http://schemas.openxmlformats.org/officeDocument/2006/relationships/hyperlink" Target="https://pbs.twimg.com/media/DzMWHEDU0AEtj9R.png" TargetMode="External"/><Relationship Id="rId969" Type="http://schemas.openxmlformats.org/officeDocument/2006/relationships/hyperlink" Target="https://thewire.in" TargetMode="External"/><Relationship Id="rId726" Type="http://schemas.openxmlformats.org/officeDocument/2006/relationships/hyperlink" Target="https://thewire.in/politics/congress-bjp-electoral-promises" TargetMode="External"/><Relationship Id="rId968" Type="http://schemas.openxmlformats.org/officeDocument/2006/relationships/hyperlink" Target="https://www.thewire.in/politics/hd-kumaraswamy-karnataka-bjp-sting" TargetMode="External"/><Relationship Id="rId725" Type="http://schemas.openxmlformats.org/officeDocument/2006/relationships/hyperlink" Target="https://thewire.in" TargetMode="External"/><Relationship Id="rId967" Type="http://schemas.openxmlformats.org/officeDocument/2006/relationships/hyperlink" Target="http://aitcofficial.org" TargetMode="External"/><Relationship Id="rId724" Type="http://schemas.openxmlformats.org/officeDocument/2006/relationships/hyperlink" Target="https://thewire.in/education/with-all-eyes-on-science-social-science-scholars-flounder-with-even-less-money" TargetMode="External"/><Relationship Id="rId966" Type="http://schemas.openxmlformats.org/officeDocument/2006/relationships/hyperlink" Target="http://aitcofficial.org" TargetMode="External"/><Relationship Id="rId69" Type="http://schemas.openxmlformats.org/officeDocument/2006/relationships/hyperlink" Target="https://pbs.twimg.com/media/DzleolLWkAAT3L7.jpg" TargetMode="External"/><Relationship Id="rId961" Type="http://schemas.openxmlformats.org/officeDocument/2006/relationships/hyperlink" Target="https://www.swarajabhiyan.org/" TargetMode="External"/><Relationship Id="rId960" Type="http://schemas.openxmlformats.org/officeDocument/2006/relationships/hyperlink" Target="https://www.thehindu.com/news/national/government-waived-anti-corruption-clauses-in-rafale-deal/article26231793.ece/amp/?__twitter_impression=true" TargetMode="External"/><Relationship Id="rId1310" Type="http://schemas.openxmlformats.org/officeDocument/2006/relationships/hyperlink" Target="https://thewire.in" TargetMode="External"/><Relationship Id="rId1311" Type="http://schemas.openxmlformats.org/officeDocument/2006/relationships/hyperlink" Target="https://thewire.in/history/the-treason-trial-of-netaji-that-never-happened" TargetMode="External"/><Relationship Id="rId51" Type="http://schemas.openxmlformats.org/officeDocument/2006/relationships/hyperlink" Target="https://thewire.in" TargetMode="External"/><Relationship Id="rId1301" Type="http://schemas.openxmlformats.org/officeDocument/2006/relationships/hyperlink" Target="http://www.samajwadiparty.in" TargetMode="External"/><Relationship Id="rId50" Type="http://schemas.openxmlformats.org/officeDocument/2006/relationships/hyperlink" Target="https://thewire.in/diplomacy/india-hikes-tariffs-on-all-pakistani-imports-to-200" TargetMode="External"/><Relationship Id="rId1302" Type="http://schemas.openxmlformats.org/officeDocument/2006/relationships/hyperlink" Target="https://thewire.in/law/triple-talaq-will-scrap-the-law-if-voted-to-power-congress-womens-wing-chief" TargetMode="External"/><Relationship Id="rId53" Type="http://schemas.openxmlformats.org/officeDocument/2006/relationships/hyperlink" Target="https://pbs.twimg.com/media/DzmCC5iW0AArwYX.jpg" TargetMode="External"/><Relationship Id="rId1303" Type="http://schemas.openxmlformats.org/officeDocument/2006/relationships/hyperlink" Target="https://pbs.twimg.com/media/Dy35tg1WkAA-Jka.jpg" TargetMode="External"/><Relationship Id="rId52" Type="http://schemas.openxmlformats.org/officeDocument/2006/relationships/hyperlink" Target="https://thewire.in/government/jk-administration-withdraws-security-separatist-leaders" TargetMode="External"/><Relationship Id="rId1304" Type="http://schemas.openxmlformats.org/officeDocument/2006/relationships/hyperlink" Target="https://thewire.in" TargetMode="External"/><Relationship Id="rId55" Type="http://schemas.openxmlformats.org/officeDocument/2006/relationships/hyperlink" Target="https://thewire.in/education/eggs-midday-meals-bjp-eggetarian-india" TargetMode="External"/><Relationship Id="rId1305" Type="http://schemas.openxmlformats.org/officeDocument/2006/relationships/hyperlink" Target="https://thewire.in/politics/what-will-narendra-modi-be-remembered-for" TargetMode="External"/><Relationship Id="rId54" Type="http://schemas.openxmlformats.org/officeDocument/2006/relationships/hyperlink" Target="https://thewire.in" TargetMode="External"/><Relationship Id="rId1306" Type="http://schemas.openxmlformats.org/officeDocument/2006/relationships/hyperlink" Target="https://thewire.in" TargetMode="External"/><Relationship Id="rId57" Type="http://schemas.openxmlformats.org/officeDocument/2006/relationships/hyperlink" Target="https://thewire.in" TargetMode="External"/><Relationship Id="rId1307" Type="http://schemas.openxmlformats.org/officeDocument/2006/relationships/hyperlink" Target="https://thewire.in/government/when-it-comes-to-csr-spending-ongc-reads-the-political-signals-well" TargetMode="External"/><Relationship Id="rId56" Type="http://schemas.openxmlformats.org/officeDocument/2006/relationships/hyperlink" Target="https://pbs.twimg.com/media/Dzl_AD2WkAAlf7E.jpg" TargetMode="External"/><Relationship Id="rId1308" Type="http://schemas.openxmlformats.org/officeDocument/2006/relationships/hyperlink" Target="https://thewire.in" TargetMode="External"/><Relationship Id="rId1309" Type="http://schemas.openxmlformats.org/officeDocument/2006/relationships/hyperlink" Target="https://thewire.in/environment/bullet-train-gets-clearance-to-pass-through-flamingo-sanctuary-national-park" TargetMode="External"/><Relationship Id="rId719" Type="http://schemas.openxmlformats.org/officeDocument/2006/relationships/hyperlink" Target="http://aitcofficial.org" TargetMode="External"/><Relationship Id="rId718" Type="http://schemas.openxmlformats.org/officeDocument/2006/relationships/hyperlink" Target="https://thewire.in" TargetMode="External"/><Relationship Id="rId717" Type="http://schemas.openxmlformats.org/officeDocument/2006/relationships/hyperlink" Target="https://pbs.twimg.com/media/DzMl7Z4UYAAyQCV.jpg" TargetMode="External"/><Relationship Id="rId959" Type="http://schemas.openxmlformats.org/officeDocument/2006/relationships/hyperlink" Target="https://thewire.in" TargetMode="External"/><Relationship Id="rId712" Type="http://schemas.openxmlformats.org/officeDocument/2006/relationships/hyperlink" Target="https://thewire.in" TargetMode="External"/><Relationship Id="rId954" Type="http://schemas.openxmlformats.org/officeDocument/2006/relationships/hyperlink" Target="https://thewire.in" TargetMode="External"/><Relationship Id="rId711" Type="http://schemas.openxmlformats.org/officeDocument/2006/relationships/hyperlink" Target="https://pbs.twimg.com/media/DzMoPyXV4AI1nNw.jpg" TargetMode="External"/><Relationship Id="rId953" Type="http://schemas.openxmlformats.org/officeDocument/2006/relationships/hyperlink" Target="https://pbs.twimg.com/media/DzGQbPDX0AE8Ns0.jpg" TargetMode="External"/><Relationship Id="rId710" Type="http://schemas.openxmlformats.org/officeDocument/2006/relationships/hyperlink" Target="https://thewire.in/politics/watch-the-wire-dialogues-akhilesh-yadav-in-conversation-with-arfa-khanum-sherwani" TargetMode="External"/><Relationship Id="rId952" Type="http://schemas.openxmlformats.org/officeDocument/2006/relationships/hyperlink" Target="https://thewire.in/environment/sensing-change-how-sound-light-and-smell-can-affect-plants-and-animals" TargetMode="External"/><Relationship Id="rId951" Type="http://schemas.openxmlformats.org/officeDocument/2006/relationships/hyperlink" Target="https://thewire.in" TargetMode="External"/><Relationship Id="rId716" Type="http://schemas.openxmlformats.org/officeDocument/2006/relationships/hyperlink" Target="https://thewire.in/women/jaipur-dignity-march-sexual-assault" TargetMode="External"/><Relationship Id="rId958" Type="http://schemas.openxmlformats.org/officeDocument/2006/relationships/hyperlink" Target="https://www.thewire.in/politics/congress-not-left-out-of-up-alliance-two-seats-left-for-the-party-akhilesh-yadav" TargetMode="External"/><Relationship Id="rId715" Type="http://schemas.openxmlformats.org/officeDocument/2006/relationships/hyperlink" Target="https://thewire.in" TargetMode="External"/><Relationship Id="rId957" Type="http://schemas.openxmlformats.org/officeDocument/2006/relationships/hyperlink" Target="https://www.swarajabhiyan.org/" TargetMode="External"/><Relationship Id="rId714" Type="http://schemas.openxmlformats.org/officeDocument/2006/relationships/hyperlink" Target="https://pbs.twimg.com/media/DzMn1ZlU8AAyIgx.jpg" TargetMode="External"/><Relationship Id="rId956" Type="http://schemas.openxmlformats.org/officeDocument/2006/relationships/hyperlink" Target="https://thewire.in" TargetMode="External"/><Relationship Id="rId713" Type="http://schemas.openxmlformats.org/officeDocument/2006/relationships/hyperlink" Target="https://thewire.in/law/mohsin-shaikh-murder-case-hrs-dhananjay-desai" TargetMode="External"/><Relationship Id="rId955" Type="http://schemas.openxmlformats.org/officeDocument/2006/relationships/hyperlink" Target="https://thewire.in/politics/cannot-disclose-if-bjps-mukul-roy-is-named-in-fir-on-tmc-mlas-killing-police" TargetMode="External"/><Relationship Id="rId59" Type="http://schemas.openxmlformats.org/officeDocument/2006/relationships/hyperlink" Target="https://pbs.twimg.com/media/DzlhddSWwAAtRyG.jpg" TargetMode="External"/><Relationship Id="rId58" Type="http://schemas.openxmlformats.org/officeDocument/2006/relationships/hyperlink" Target="https://thewire.in/rights/are-upwardly-mobile-indians-suffering-from-a-deficit-of-moral-courage" TargetMode="External"/><Relationship Id="rId950" Type="http://schemas.openxmlformats.org/officeDocument/2006/relationships/hyperlink" Target="https://pbs.twimg.com/media/DzGS_27WkAA3qMR.jpg" TargetMode="External"/><Relationship Id="rId1300" Type="http://schemas.openxmlformats.org/officeDocument/2006/relationships/hyperlink" Target="https://thewire.in" TargetMode="External"/><Relationship Id="rId590" Type="http://schemas.openxmlformats.org/officeDocument/2006/relationships/hyperlink" Target="http://aitcofficial.org" TargetMode="External"/><Relationship Id="rId107" Type="http://schemas.openxmlformats.org/officeDocument/2006/relationships/hyperlink" Target="https://thewire.in" TargetMode="External"/><Relationship Id="rId349" Type="http://schemas.openxmlformats.org/officeDocument/2006/relationships/hyperlink" Target="https://pbs.twimg.com/media/DzYF_shX0AArTjT.jpg" TargetMode="External"/><Relationship Id="rId106" Type="http://schemas.openxmlformats.org/officeDocument/2006/relationships/hyperlink" Target="https://thewire.in/government/vande-bharat-express-breaks-down" TargetMode="External"/><Relationship Id="rId348" Type="http://schemas.openxmlformats.org/officeDocument/2006/relationships/hyperlink" Target="https://thewire.in/politics/aap-congress-alliance-a-possibility-hints-west-bengal-cm-mamata-banerjee" TargetMode="External"/><Relationship Id="rId105" Type="http://schemas.openxmlformats.org/officeDocument/2006/relationships/hyperlink" Target="https://thewire.in" TargetMode="External"/><Relationship Id="rId347" Type="http://schemas.openxmlformats.org/officeDocument/2006/relationships/hyperlink" Target="https://thewire.in" TargetMode="External"/><Relationship Id="rId589" Type="http://schemas.openxmlformats.org/officeDocument/2006/relationships/hyperlink" Target="http://bit.ly/2SuBsmJ" TargetMode="External"/><Relationship Id="rId104" Type="http://schemas.openxmlformats.org/officeDocument/2006/relationships/hyperlink" Target="https://pbs.twimg.com/media/Dzin5zGWsAE5ePS.jpg" TargetMode="External"/><Relationship Id="rId346" Type="http://schemas.openxmlformats.org/officeDocument/2006/relationships/hyperlink" Target="https://thewire.in/the-sciences/six-concerns-over-india-joining-the-plan-s-coalition-for-science-journals" TargetMode="External"/><Relationship Id="rId588" Type="http://schemas.openxmlformats.org/officeDocument/2006/relationships/hyperlink" Target="https://thewire.in" TargetMode="External"/><Relationship Id="rId109" Type="http://schemas.openxmlformats.org/officeDocument/2006/relationships/hyperlink" Target="https://thewire.in" TargetMode="External"/><Relationship Id="rId1170" Type="http://schemas.openxmlformats.org/officeDocument/2006/relationships/hyperlink" Target="https://pbs.twimg.com/media/Dy8ziCtWkAEQsoS.jpg" TargetMode="External"/><Relationship Id="rId108" Type="http://schemas.openxmlformats.org/officeDocument/2006/relationships/hyperlink" Target="https://thewire.in/security/pulwama-attacker-never-showed-inclination-to-join-militancy-says-family" TargetMode="External"/><Relationship Id="rId1171" Type="http://schemas.openxmlformats.org/officeDocument/2006/relationships/hyperlink" Target="https://thewire.in" TargetMode="External"/><Relationship Id="rId341" Type="http://schemas.openxmlformats.org/officeDocument/2006/relationships/hyperlink" Target="https://thewire.in" TargetMode="External"/><Relationship Id="rId583" Type="http://schemas.openxmlformats.org/officeDocument/2006/relationships/hyperlink" Target="https://thewire.in" TargetMode="External"/><Relationship Id="rId1172" Type="http://schemas.openxmlformats.org/officeDocument/2006/relationships/hyperlink" Target="https://thewire.in/government/kolkata-police-raids-firms-linked-to-nageswara-raos-wife" TargetMode="External"/><Relationship Id="rId340" Type="http://schemas.openxmlformats.org/officeDocument/2006/relationships/hyperlink" Target="https://thewire.in/politics/injustice-on-the-people-of-delhi-arvind-kejriwal-on-delhi-vs-centre-verdict" TargetMode="External"/><Relationship Id="rId582" Type="http://schemas.openxmlformats.org/officeDocument/2006/relationships/hyperlink" Target="https://pbs.twimg.com/media/DzRXw2uXQAUvhLe.jpg" TargetMode="External"/><Relationship Id="rId1173" Type="http://schemas.openxmlformats.org/officeDocument/2006/relationships/hyperlink" Target="https://pbs.twimg.com/media/Dy8uqZkWwAEeTYg.jpg" TargetMode="External"/><Relationship Id="rId581" Type="http://schemas.openxmlformats.org/officeDocument/2006/relationships/hyperlink" Target="https://thewire.in/government/the-wire-hindi-two-years" TargetMode="External"/><Relationship Id="rId1174" Type="http://schemas.openxmlformats.org/officeDocument/2006/relationships/hyperlink" Target="https://thewire.in" TargetMode="External"/><Relationship Id="rId580" Type="http://schemas.openxmlformats.org/officeDocument/2006/relationships/hyperlink" Target="https://thewire.in" TargetMode="External"/><Relationship Id="rId1175" Type="http://schemas.openxmlformats.org/officeDocument/2006/relationships/hyperlink" Target="https://pbs.twimg.com/media/Dy8m7p0WoAEKFf_.jpg" TargetMode="External"/><Relationship Id="rId103" Type="http://schemas.openxmlformats.org/officeDocument/2006/relationships/hyperlink" Target="https://thewire.in/rights/court-grants-transit-remand-to-manipur-police-to-take-student-leader-to-imphal" TargetMode="External"/><Relationship Id="rId345" Type="http://schemas.openxmlformats.org/officeDocument/2006/relationships/hyperlink" Target="https://thewire.in" TargetMode="External"/><Relationship Id="rId587" Type="http://schemas.openxmlformats.org/officeDocument/2006/relationships/hyperlink" Target="https://pbs.twimg.com/media/DzRXdB6X4AIixJl.jpg" TargetMode="External"/><Relationship Id="rId1176" Type="http://schemas.openxmlformats.org/officeDocument/2006/relationships/hyperlink" Target="https://www.swarajabhiyan.org/" TargetMode="External"/><Relationship Id="rId102" Type="http://schemas.openxmlformats.org/officeDocument/2006/relationships/hyperlink" Target="https://thewire.in" TargetMode="External"/><Relationship Id="rId344" Type="http://schemas.openxmlformats.org/officeDocument/2006/relationships/hyperlink" Target="https://thewire.in/video/watch-operation-sedition-is-amu-being-targeted-the-way-jnu-was" TargetMode="External"/><Relationship Id="rId586" Type="http://schemas.openxmlformats.org/officeDocument/2006/relationships/hyperlink" Target="https://thewire.in/business/lenders-ask-reliance-groups-promoter-entities-for-more-collateral" TargetMode="External"/><Relationship Id="rId1177" Type="http://schemas.openxmlformats.org/officeDocument/2006/relationships/hyperlink" Target="https://www.instamojo.com/FIJ/jiska-up-uska-desh-will-coalitions-decide-th/" TargetMode="External"/><Relationship Id="rId101" Type="http://schemas.openxmlformats.org/officeDocument/2006/relationships/hyperlink" Target="https://pbs.twimg.com/media/Dzipym1X0AURgd8.jpg" TargetMode="External"/><Relationship Id="rId343" Type="http://schemas.openxmlformats.org/officeDocument/2006/relationships/hyperlink" Target="https://thewire.in" TargetMode="External"/><Relationship Id="rId585" Type="http://schemas.openxmlformats.org/officeDocument/2006/relationships/hyperlink" Target="http://www.samajwadiparty.in" TargetMode="External"/><Relationship Id="rId1178" Type="http://schemas.openxmlformats.org/officeDocument/2006/relationships/hyperlink" Target="https://pbs.twimg.com/media/Dy8i4AgWkAUEG1E.png" TargetMode="External"/><Relationship Id="rId100" Type="http://schemas.openxmlformats.org/officeDocument/2006/relationships/hyperlink" Target="https://thewire.in/rights/meghalaya-two-lynched-another-critically-injured-in-mob-attack" TargetMode="External"/><Relationship Id="rId342" Type="http://schemas.openxmlformats.org/officeDocument/2006/relationships/hyperlink" Target="https://thewire.in/politics/with-a-grand-alliance-in-the-making-remembering-another-from-decades-before" TargetMode="External"/><Relationship Id="rId584" Type="http://schemas.openxmlformats.org/officeDocument/2006/relationships/hyperlink" Target="https://pbs.twimg.com/media/DzRZY8oWwAAoORs.jpg" TargetMode="External"/><Relationship Id="rId1179" Type="http://schemas.openxmlformats.org/officeDocument/2006/relationships/hyperlink" Target="https://thewire.in" TargetMode="External"/><Relationship Id="rId1169" Type="http://schemas.openxmlformats.org/officeDocument/2006/relationships/hyperlink" Target="https://thewire.in/economy/david-harvey-marxist-scholar-neo-liberalism" TargetMode="External"/><Relationship Id="rId338" Type="http://schemas.openxmlformats.org/officeDocument/2006/relationships/hyperlink" Target="https://thewire.in/government/why-does-the-cag-have-more-to-say-on-2007-rafale-process-than-the-2016-deal" TargetMode="External"/><Relationship Id="rId337" Type="http://schemas.openxmlformats.org/officeDocument/2006/relationships/hyperlink" Target="https://thewire.in" TargetMode="External"/><Relationship Id="rId579" Type="http://schemas.openxmlformats.org/officeDocument/2006/relationships/hyperlink" Target="https://pbs.twimg.com/media/DzRdbgYWsAUjxC5.jpg" TargetMode="External"/><Relationship Id="rId336" Type="http://schemas.openxmlformats.org/officeDocument/2006/relationships/hyperlink" Target="https://thewire.in/communalism/india-10th-most-dangerous-country-to-live-in-for-christians-report" TargetMode="External"/><Relationship Id="rId578" Type="http://schemas.openxmlformats.org/officeDocument/2006/relationships/hyperlink" Target="https://thewire.in/health/rs-5-crore-paid-as-compensation-to-clinical-trial-victims-since-2015" TargetMode="External"/><Relationship Id="rId335" Type="http://schemas.openxmlformats.org/officeDocument/2006/relationships/hyperlink" Target="https://thewire.in" TargetMode="External"/><Relationship Id="rId577" Type="http://schemas.openxmlformats.org/officeDocument/2006/relationships/hyperlink" Target="https://thewire.in" TargetMode="External"/><Relationship Id="rId339" Type="http://schemas.openxmlformats.org/officeDocument/2006/relationships/hyperlink" Target="https://thewire.in" TargetMode="External"/><Relationship Id="rId1160" Type="http://schemas.openxmlformats.org/officeDocument/2006/relationships/hyperlink" Target="https://pbs.twimg.com/media/Dy9GtG6VsAAXvEt.jpg" TargetMode="External"/><Relationship Id="rId330" Type="http://schemas.openxmlformats.org/officeDocument/2006/relationships/hyperlink" Target="https://pbs.twimg.com/media/DzavhT4XQAEt5_2.jpg" TargetMode="External"/><Relationship Id="rId572" Type="http://schemas.openxmlformats.org/officeDocument/2006/relationships/hyperlink" Target="https://thewire.in/government/cic-demonetisation-deaths-pmo" TargetMode="External"/><Relationship Id="rId1161" Type="http://schemas.openxmlformats.org/officeDocument/2006/relationships/hyperlink" Target="https://thewire.in/education/the-battle-for-jnu-soul" TargetMode="External"/><Relationship Id="rId571" Type="http://schemas.openxmlformats.org/officeDocument/2006/relationships/hyperlink" Target="https://thewire.in" TargetMode="External"/><Relationship Id="rId1162" Type="http://schemas.openxmlformats.org/officeDocument/2006/relationships/hyperlink" Target="https://thewire.in" TargetMode="External"/><Relationship Id="rId570" Type="http://schemas.openxmlformats.org/officeDocument/2006/relationships/hyperlink" Target="https://thewire.in/film/the-guide-hindi-english-versions" TargetMode="External"/><Relationship Id="rId1163" Type="http://schemas.openxmlformats.org/officeDocument/2006/relationships/hyperlink" Target="https://thewire.in/rights/jnu-sedition-case-activists-arrests" TargetMode="External"/><Relationship Id="rId1164" Type="http://schemas.openxmlformats.org/officeDocument/2006/relationships/hyperlink" Target="https://pbs.twimg.com/media/Dy818tTX4AAhqp3.jpg" TargetMode="External"/><Relationship Id="rId334" Type="http://schemas.openxmlformats.org/officeDocument/2006/relationships/hyperlink" Target="https://thewire.in/society/valentines-day-special-the-comb-a-lost-symbol-of-love" TargetMode="External"/><Relationship Id="rId576" Type="http://schemas.openxmlformats.org/officeDocument/2006/relationships/hyperlink" Target="https://pbs.twimg.com/media/DzRjOLaUwAAGIRw.jpg" TargetMode="External"/><Relationship Id="rId1165" Type="http://schemas.openxmlformats.org/officeDocument/2006/relationships/hyperlink" Target="https://thewire.in" TargetMode="External"/><Relationship Id="rId333" Type="http://schemas.openxmlformats.org/officeDocument/2006/relationships/hyperlink" Target="https://www.swarajabhiyan.org/" TargetMode="External"/><Relationship Id="rId575" Type="http://schemas.openxmlformats.org/officeDocument/2006/relationships/hyperlink" Target="https://thewire.in/politics/amu-sedition-case-republic-tv" TargetMode="External"/><Relationship Id="rId1166" Type="http://schemas.openxmlformats.org/officeDocument/2006/relationships/hyperlink" Target="https://www.instamojo.com/FIJ/?ref=offer_page" TargetMode="External"/><Relationship Id="rId332" Type="http://schemas.openxmlformats.org/officeDocument/2006/relationships/hyperlink" Target="https://youtu.be/0e1ernnssUc" TargetMode="External"/><Relationship Id="rId574" Type="http://schemas.openxmlformats.org/officeDocument/2006/relationships/hyperlink" Target="https://thewire.in" TargetMode="External"/><Relationship Id="rId1167" Type="http://schemas.openxmlformats.org/officeDocument/2006/relationships/hyperlink" Target="https://pbs.twimg.com/media/Dy84ImuWkAEzpe3.jpg" TargetMode="External"/><Relationship Id="rId331" Type="http://schemas.openxmlformats.org/officeDocument/2006/relationships/hyperlink" Target="https://thewire.in" TargetMode="External"/><Relationship Id="rId573" Type="http://schemas.openxmlformats.org/officeDocument/2006/relationships/hyperlink" Target="https://pbs.twimg.com/media/DzRjsksVAAExcyC.jpg" TargetMode="External"/><Relationship Id="rId1168" Type="http://schemas.openxmlformats.org/officeDocument/2006/relationships/hyperlink" Target="https://thewire.in" TargetMode="External"/><Relationship Id="rId370" Type="http://schemas.openxmlformats.org/officeDocument/2006/relationships/hyperlink" Target="https://thewire.in/sport/caster-semenyas-new-iaaf-rules-hormone-testing" TargetMode="External"/><Relationship Id="rId129" Type="http://schemas.openxmlformats.org/officeDocument/2006/relationships/hyperlink" Target="https://thewire.in/rights/child-labourers-telangana-sc-st" TargetMode="External"/><Relationship Id="rId128" Type="http://schemas.openxmlformats.org/officeDocument/2006/relationships/hyperlink" Target="http://www.samajwadiparty.in" TargetMode="External"/><Relationship Id="rId127" Type="http://schemas.openxmlformats.org/officeDocument/2006/relationships/hyperlink" Target="https://thewire.in" TargetMode="External"/><Relationship Id="rId369" Type="http://schemas.openxmlformats.org/officeDocument/2006/relationships/hyperlink" Target="https://www.swarajabhiyan.org/" TargetMode="External"/><Relationship Id="rId126" Type="http://schemas.openxmlformats.org/officeDocument/2006/relationships/hyperlink" Target="https://thewire.in/security/pulwama-attack-kashmir-crpf-jem" TargetMode="External"/><Relationship Id="rId368" Type="http://schemas.openxmlformats.org/officeDocument/2006/relationships/hyperlink" Target="https://youtu.be/qJD7Rv9WEFg" TargetMode="External"/><Relationship Id="rId1190" Type="http://schemas.openxmlformats.org/officeDocument/2006/relationships/hyperlink" Target="https://pbs.twimg.com/media/Dy8OwMPXgAAK0xm.jpg" TargetMode="External"/><Relationship Id="rId1191" Type="http://schemas.openxmlformats.org/officeDocument/2006/relationships/hyperlink" Target="https://thewire.in" TargetMode="External"/><Relationship Id="rId1192" Type="http://schemas.openxmlformats.org/officeDocument/2006/relationships/hyperlink" Target="https://www.instamojo.com/FIJ/jiska-up-uska-desh-will-coalitions-decide-th/" TargetMode="External"/><Relationship Id="rId1193" Type="http://schemas.openxmlformats.org/officeDocument/2006/relationships/hyperlink" Target="https://pbs.twimg.com/media/Dy8Qq0DXQAEBeKM.jpg" TargetMode="External"/><Relationship Id="rId121" Type="http://schemas.openxmlformats.org/officeDocument/2006/relationships/hyperlink" Target="https://thewire.in/security/watch-i-national-security-converstaion-understanding-and-responding-to-pulwama" TargetMode="External"/><Relationship Id="rId363" Type="http://schemas.openxmlformats.org/officeDocument/2006/relationships/hyperlink" Target="https://pbs.twimg.com/media/DzXpxeCU8AACA8m.jpg" TargetMode="External"/><Relationship Id="rId1194" Type="http://schemas.openxmlformats.org/officeDocument/2006/relationships/hyperlink" Target="https://thewire.in" TargetMode="External"/><Relationship Id="rId120" Type="http://schemas.openxmlformats.org/officeDocument/2006/relationships/hyperlink" Target="https://thewire.in" TargetMode="External"/><Relationship Id="rId362" Type="http://schemas.openxmlformats.org/officeDocument/2006/relationships/hyperlink" Target="https://thewire.in/communalism/india-10th-most-dangerous-country-to-live-in-for-christians-report" TargetMode="External"/><Relationship Id="rId1195" Type="http://schemas.openxmlformats.org/officeDocument/2006/relationships/hyperlink" Target="https://pbs.twimg.com/media/Dy8OPtKVAAAdQzf.jpg" TargetMode="External"/><Relationship Id="rId361" Type="http://schemas.openxmlformats.org/officeDocument/2006/relationships/hyperlink" Target="https://thewire.in" TargetMode="External"/><Relationship Id="rId1196" Type="http://schemas.openxmlformats.org/officeDocument/2006/relationships/hyperlink" Target="http://www.samajwadiparty.in" TargetMode="External"/><Relationship Id="rId360" Type="http://schemas.openxmlformats.org/officeDocument/2006/relationships/hyperlink" Target="https://pbs.twimg.com/media/DzX4YosX0AA4uV5.jpg" TargetMode="External"/><Relationship Id="rId1197" Type="http://schemas.openxmlformats.org/officeDocument/2006/relationships/hyperlink" Target="https://thewire.in/rights/what-does-bjp-have-against-wearing-black" TargetMode="External"/><Relationship Id="rId125" Type="http://schemas.openxmlformats.org/officeDocument/2006/relationships/hyperlink" Target="https://thewire.in" TargetMode="External"/><Relationship Id="rId367" Type="http://schemas.openxmlformats.org/officeDocument/2006/relationships/hyperlink" Target="https://thewire.in" TargetMode="External"/><Relationship Id="rId1198" Type="http://schemas.openxmlformats.org/officeDocument/2006/relationships/hyperlink" Target="https://pbs.twimg.com/media/Dy8No9xWoAA-U5h.jpg" TargetMode="External"/><Relationship Id="rId124" Type="http://schemas.openxmlformats.org/officeDocument/2006/relationships/hyperlink" Target="https://thewire.in/rights/why-modi-governments-persecution-of-intellectuals-should-worry-us-all" TargetMode="External"/><Relationship Id="rId366" Type="http://schemas.openxmlformats.org/officeDocument/2006/relationships/hyperlink" Target="https://pbs.twimg.com/media/DzXpZtoV4AAgGYE.jpg" TargetMode="External"/><Relationship Id="rId1199" Type="http://schemas.openxmlformats.org/officeDocument/2006/relationships/hyperlink" Target="https://thewire.in" TargetMode="External"/><Relationship Id="rId123" Type="http://schemas.openxmlformats.org/officeDocument/2006/relationships/hyperlink" Target="https://thewire.in" TargetMode="External"/><Relationship Id="rId365" Type="http://schemas.openxmlformats.org/officeDocument/2006/relationships/hyperlink" Target="https://thewire.in/sport/of-shannon-gabriel-sarfraz-ahmed-and-crickets-cultural-problem" TargetMode="External"/><Relationship Id="rId122" Type="http://schemas.openxmlformats.org/officeDocument/2006/relationships/hyperlink" Target="https://pbs.twimg.com/media/Dzh4rcsXcAIHofS.jpg" TargetMode="External"/><Relationship Id="rId364" Type="http://schemas.openxmlformats.org/officeDocument/2006/relationships/hyperlink" Target="https://thewire.in" TargetMode="External"/><Relationship Id="rId95" Type="http://schemas.openxmlformats.org/officeDocument/2006/relationships/hyperlink" Target="https://thewire.in" TargetMode="External"/><Relationship Id="rId94" Type="http://schemas.openxmlformats.org/officeDocument/2006/relationships/hyperlink" Target="https://thewire.in/health/climate-change-healthcare-vulnerable-communities" TargetMode="External"/><Relationship Id="rId97" Type="http://schemas.openxmlformats.org/officeDocument/2006/relationships/hyperlink" Target="https://thewire.in" TargetMode="External"/><Relationship Id="rId96" Type="http://schemas.openxmlformats.org/officeDocument/2006/relationships/hyperlink" Target="https://thewire.in/tech/how-digitising-land-management-has-taken-away-its-socio-physical-identity" TargetMode="External"/><Relationship Id="rId99" Type="http://schemas.openxmlformats.org/officeDocument/2006/relationships/hyperlink" Target="https://thewire.in" TargetMode="External"/><Relationship Id="rId98" Type="http://schemas.openxmlformats.org/officeDocument/2006/relationships/hyperlink" Target="https://thewire.in/diplomacy/us-backs-indias-right-to-self-defence-drops-customary-call-for-restraint" TargetMode="External"/><Relationship Id="rId91" Type="http://schemas.openxmlformats.org/officeDocument/2006/relationships/hyperlink" Target="https://thewire.in" TargetMode="External"/><Relationship Id="rId90" Type="http://schemas.openxmlformats.org/officeDocument/2006/relationships/hyperlink" Target="https://thewire.in/rights/citizenship-amendment-bill-lapses" TargetMode="External"/><Relationship Id="rId93" Type="http://schemas.openxmlformats.org/officeDocument/2006/relationships/hyperlink" Target="https://thewire.in" TargetMode="External"/><Relationship Id="rId92" Type="http://schemas.openxmlformats.org/officeDocument/2006/relationships/hyperlink" Target="https://thewire.in/media/backstory-pulwama-attack-media" TargetMode="External"/><Relationship Id="rId118" Type="http://schemas.openxmlformats.org/officeDocument/2006/relationships/hyperlink" Target="https://thewire.in/the-arts/sculptor-k-s-radhakrishnan-ephemera" TargetMode="External"/><Relationship Id="rId117" Type="http://schemas.openxmlformats.org/officeDocument/2006/relationships/hyperlink" Target="https://thewire.in" TargetMode="External"/><Relationship Id="rId359" Type="http://schemas.openxmlformats.org/officeDocument/2006/relationships/hyperlink" Target="https://thewire.in/business/with-third-quarter-loss-of-rs-588-crore-jet-airways-awaits-rescue-plan-from-lenders" TargetMode="External"/><Relationship Id="rId116" Type="http://schemas.openxmlformats.org/officeDocument/2006/relationships/hyperlink" Target="https://pbs.twimg.com/media/DziSNx8X0AAH7WI.jpg" TargetMode="External"/><Relationship Id="rId358" Type="http://schemas.openxmlformats.org/officeDocument/2006/relationships/hyperlink" Target="https://thewire.in" TargetMode="External"/><Relationship Id="rId115" Type="http://schemas.openxmlformats.org/officeDocument/2006/relationships/hyperlink" Target="https://thewire.in/security/pulwama-attack-jammu-curfew" TargetMode="External"/><Relationship Id="rId357" Type="http://schemas.openxmlformats.org/officeDocument/2006/relationships/hyperlink" Target="https://thewire.in/rights/amol-palekar-and-a-dystopian-time-of-censorship" TargetMode="External"/><Relationship Id="rId599" Type="http://schemas.openxmlformats.org/officeDocument/2006/relationships/hyperlink" Target="http://www.samajwadiparty.in" TargetMode="External"/><Relationship Id="rId1180" Type="http://schemas.openxmlformats.org/officeDocument/2006/relationships/hyperlink" Target="https://thewire.in/government/citizenship-bill-row-protests-greet-pm-modi-in-assam" TargetMode="External"/><Relationship Id="rId1181" Type="http://schemas.openxmlformats.org/officeDocument/2006/relationships/hyperlink" Target="https://pbs.twimg.com/media/Dy8h03DXgAAYe7a.jpg" TargetMode="External"/><Relationship Id="rId119" Type="http://schemas.openxmlformats.org/officeDocument/2006/relationships/hyperlink" Target="https://pbs.twimg.com/media/DziGtVvX4AA7U2F.jpg" TargetMode="External"/><Relationship Id="rId1182" Type="http://schemas.openxmlformats.org/officeDocument/2006/relationships/hyperlink" Target="https://thewire.in" TargetMode="External"/><Relationship Id="rId110" Type="http://schemas.openxmlformats.org/officeDocument/2006/relationships/hyperlink" Target="https://thewire.in/trade/why-india-revoking-pakistans-most-favoured-nation-status-is-more-symbolic-than-economic" TargetMode="External"/><Relationship Id="rId352" Type="http://schemas.openxmlformats.org/officeDocument/2006/relationships/hyperlink" Target="https://pbs.twimg.com/media/DzYJBMMX0AEmHBm.jpg" TargetMode="External"/><Relationship Id="rId594" Type="http://schemas.openxmlformats.org/officeDocument/2006/relationships/hyperlink" Target="https://thewire.in/politics/congress-bjp-electoral-promises" TargetMode="External"/><Relationship Id="rId1183" Type="http://schemas.openxmlformats.org/officeDocument/2006/relationships/hyperlink" Target="https://thewire.in/health/tb-survivors-challenge-jj-patent-application-on-life-saving-drug" TargetMode="External"/><Relationship Id="rId351" Type="http://schemas.openxmlformats.org/officeDocument/2006/relationships/hyperlink" Target="https://thewire.in/security/kashmir-pulwama-crpf-attack-jem" TargetMode="External"/><Relationship Id="rId593" Type="http://schemas.openxmlformats.org/officeDocument/2006/relationships/hyperlink" Target="https://thewire.in" TargetMode="External"/><Relationship Id="rId1184" Type="http://schemas.openxmlformats.org/officeDocument/2006/relationships/hyperlink" Target="https://pbs.twimg.com/media/Dy8hZZGWsAUCJCf.jpg" TargetMode="External"/><Relationship Id="rId350" Type="http://schemas.openxmlformats.org/officeDocument/2006/relationships/hyperlink" Target="https://thewire.in" TargetMode="External"/><Relationship Id="rId592" Type="http://schemas.openxmlformats.org/officeDocument/2006/relationships/hyperlink" Target="https://pbs.twimg.com/media/DzRPyHIWoAIQMoh.jpg" TargetMode="External"/><Relationship Id="rId1185" Type="http://schemas.openxmlformats.org/officeDocument/2006/relationships/hyperlink" Target="https://thewire.in" TargetMode="External"/><Relationship Id="rId591" Type="http://schemas.openxmlformats.org/officeDocument/2006/relationships/hyperlink" Target="https://thewire.in/government/rafale-price-negotiated-by-modi-govt-cheaper-than-upas-cag" TargetMode="External"/><Relationship Id="rId1186" Type="http://schemas.openxmlformats.org/officeDocument/2006/relationships/hyperlink" Target="https://thewire.in/urban/delhi-matters-signboards-errors" TargetMode="External"/><Relationship Id="rId114" Type="http://schemas.openxmlformats.org/officeDocument/2006/relationships/hyperlink" Target="https://thewire.in" TargetMode="External"/><Relationship Id="rId356" Type="http://schemas.openxmlformats.org/officeDocument/2006/relationships/hyperlink" Target="https://thewire.in" TargetMode="External"/><Relationship Id="rId598" Type="http://schemas.openxmlformats.org/officeDocument/2006/relationships/hyperlink" Target="https://twitter.com/mkstalin/status/1095361271384334336" TargetMode="External"/><Relationship Id="rId1187" Type="http://schemas.openxmlformats.org/officeDocument/2006/relationships/hyperlink" Target="https://pbs.twimg.com/media/Dy8RRodX4AAf9h0.jpg" TargetMode="External"/><Relationship Id="rId113" Type="http://schemas.openxmlformats.org/officeDocument/2006/relationships/hyperlink" Target="https://pbs.twimg.com/media/DziXvKTX0AEXoao.jpg" TargetMode="External"/><Relationship Id="rId355" Type="http://schemas.openxmlformats.org/officeDocument/2006/relationships/hyperlink" Target="https://thewire.in/film/gully-boy-movie-review" TargetMode="External"/><Relationship Id="rId597" Type="http://schemas.openxmlformats.org/officeDocument/2006/relationships/hyperlink" Target="http://www.samajwadiparty.in" TargetMode="External"/><Relationship Id="rId1188" Type="http://schemas.openxmlformats.org/officeDocument/2006/relationships/hyperlink" Target="https://thewire.in" TargetMode="External"/><Relationship Id="rId112" Type="http://schemas.openxmlformats.org/officeDocument/2006/relationships/hyperlink" Target="https://thewire.in/law/vvip-chopper-case-delhi-court-dismisses-christian-michels-bail-plea" TargetMode="External"/><Relationship Id="rId354" Type="http://schemas.openxmlformats.org/officeDocument/2006/relationships/hyperlink" Target="http://atishi.in" TargetMode="External"/><Relationship Id="rId596" Type="http://schemas.openxmlformats.org/officeDocument/2006/relationships/hyperlink" Target="https://twitter.com/hd_kumaraswamy/status/1095386277904568322" TargetMode="External"/><Relationship Id="rId1189" Type="http://schemas.openxmlformats.org/officeDocument/2006/relationships/hyperlink" Target="https://thewire.in/government/the-governments-real-target-is-not-prashant-bhushan-but-a-transparent-judiciary" TargetMode="External"/><Relationship Id="rId111" Type="http://schemas.openxmlformats.org/officeDocument/2006/relationships/hyperlink" Target="https://thewire.in" TargetMode="External"/><Relationship Id="rId353" Type="http://schemas.openxmlformats.org/officeDocument/2006/relationships/hyperlink" Target="https://thewire.in" TargetMode="External"/><Relationship Id="rId595" Type="http://schemas.openxmlformats.org/officeDocument/2006/relationships/hyperlink" Target="https://thewire.in" TargetMode="External"/><Relationship Id="rId1136" Type="http://schemas.openxmlformats.org/officeDocument/2006/relationships/hyperlink" Target="https://thewire.in" TargetMode="External"/><Relationship Id="rId1378" Type="http://schemas.openxmlformats.org/officeDocument/2006/relationships/hyperlink" Target="https://thewire.in/government/10-percent-quota-ews-narendra-modi" TargetMode="External"/><Relationship Id="rId1137" Type="http://schemas.openxmlformats.org/officeDocument/2006/relationships/hyperlink" Target="https://thewire.in/politics/cbi-mamata-banerjee-narendra-modi" TargetMode="External"/><Relationship Id="rId1379" Type="http://schemas.openxmlformats.org/officeDocument/2006/relationships/hyperlink" Target="https://thewire.in" TargetMode="External"/><Relationship Id="rId1138" Type="http://schemas.openxmlformats.org/officeDocument/2006/relationships/hyperlink" Target="https://thewire.in" TargetMode="External"/><Relationship Id="rId1139" Type="http://schemas.openxmlformats.org/officeDocument/2006/relationships/hyperlink" Target="https://thewire.in/rights/jnu-sedition-row-age-of-unreason-and-reasonable-restrictions" TargetMode="External"/><Relationship Id="rId305" Type="http://schemas.openxmlformats.org/officeDocument/2006/relationships/hyperlink" Target="https://thewire.in" TargetMode="External"/><Relationship Id="rId547" Type="http://schemas.openxmlformats.org/officeDocument/2006/relationships/hyperlink" Target="https://pbs.twimg.com/media/DzSRSMUVsAAuT4i.jpg" TargetMode="External"/><Relationship Id="rId789" Type="http://schemas.openxmlformats.org/officeDocument/2006/relationships/hyperlink" Target="https://pbs.twimg.com/media/DzLOxDcW0AABIdB.jpg" TargetMode="External"/><Relationship Id="rId304" Type="http://schemas.openxmlformats.org/officeDocument/2006/relationships/hyperlink" Target="https://pbs.twimg.com/media/DzbeIaMX4AAoqiN.jpg" TargetMode="External"/><Relationship Id="rId546" Type="http://schemas.openxmlformats.org/officeDocument/2006/relationships/hyperlink" Target="https://thewire.in" TargetMode="External"/><Relationship Id="rId788" Type="http://schemas.openxmlformats.org/officeDocument/2006/relationships/hyperlink" Target="https://thewire.in/the-sciences/is-mt-kailash-the-oldest-mountain-in-the-himalaya" TargetMode="External"/><Relationship Id="rId303" Type="http://schemas.openxmlformats.org/officeDocument/2006/relationships/hyperlink" Target="https://thewire.in/security/immediately-end-support-safe-haven-to-terror-groups-us-to-pak" TargetMode="External"/><Relationship Id="rId545" Type="http://schemas.openxmlformats.org/officeDocument/2006/relationships/hyperlink" Target="https://pbs.twimg.com/media/DzSDR7dVAAADy0o.jpg" TargetMode="External"/><Relationship Id="rId787" Type="http://schemas.openxmlformats.org/officeDocument/2006/relationships/hyperlink" Target="https://thewire.in" TargetMode="External"/><Relationship Id="rId302" Type="http://schemas.openxmlformats.org/officeDocument/2006/relationships/hyperlink" Target="https://thewire.in" TargetMode="External"/><Relationship Id="rId544" Type="http://schemas.openxmlformats.org/officeDocument/2006/relationships/hyperlink" Target="https://thewire.in/politics/odisha-congress-bjp-promises" TargetMode="External"/><Relationship Id="rId786" Type="http://schemas.openxmlformats.org/officeDocument/2006/relationships/hyperlink" Target="https://pbs.twimg.com/media/DzLdG-eWwAAHQYF.jpg" TargetMode="External"/><Relationship Id="rId309" Type="http://schemas.openxmlformats.org/officeDocument/2006/relationships/hyperlink" Target="https://pbs.twimg.com/media/DzbZC3sX4AE4oxG.jpg" TargetMode="External"/><Relationship Id="rId308" Type="http://schemas.openxmlformats.org/officeDocument/2006/relationships/hyperlink" Target="https://thewire.in/environment/sc-seeks-report-on-action-taken-against-tribals-who-lost-claim-to-forests" TargetMode="External"/><Relationship Id="rId307" Type="http://schemas.openxmlformats.org/officeDocument/2006/relationships/hyperlink" Target="https://www.swarajabhiyan.org/" TargetMode="External"/><Relationship Id="rId549" Type="http://schemas.openxmlformats.org/officeDocument/2006/relationships/hyperlink" Target="https://thewire.in/rights/academics-condemn-orchestrated-witch-hunt-against-those-who-dissent" TargetMode="External"/><Relationship Id="rId306" Type="http://schemas.openxmlformats.org/officeDocument/2006/relationships/hyperlink" Target="https://www.livemint.com/politics/news/rafale-review-cji-defends-sc-criticises-lawyers-for-giving-publicity-1550210462224.html" TargetMode="External"/><Relationship Id="rId548" Type="http://schemas.openxmlformats.org/officeDocument/2006/relationships/hyperlink" Target="http://aitcofficial.org" TargetMode="External"/><Relationship Id="rId781" Type="http://schemas.openxmlformats.org/officeDocument/2006/relationships/hyperlink" Target="https://thewire.in" TargetMode="External"/><Relationship Id="rId1370" Type="http://schemas.openxmlformats.org/officeDocument/2006/relationships/hyperlink" Target="https://thewire.in/media/the-indian-eye-fake-news-factory-namo-app-silver-touch" TargetMode="External"/><Relationship Id="rId780" Type="http://schemas.openxmlformats.org/officeDocument/2006/relationships/hyperlink" Target="https://pbs.twimg.com/media/DzLjDVfX0AEWS9W.jpg" TargetMode="External"/><Relationship Id="rId1371" Type="http://schemas.openxmlformats.org/officeDocument/2006/relationships/hyperlink" Target="https://pbs.twimg.com/media/Dy0NrZ4X0AchEJQ.png" TargetMode="External"/><Relationship Id="rId1130" Type="http://schemas.openxmlformats.org/officeDocument/2006/relationships/hyperlink" Target="https://thewire.in" TargetMode="External"/><Relationship Id="rId1372" Type="http://schemas.openxmlformats.org/officeDocument/2006/relationships/hyperlink" Target="https://thewire.in" TargetMode="External"/><Relationship Id="rId1131" Type="http://schemas.openxmlformats.org/officeDocument/2006/relationships/hyperlink" Target="https://thewire.in/books/retelling-ramayana-from-sitas-maternal-perspective" TargetMode="External"/><Relationship Id="rId1373" Type="http://schemas.openxmlformats.org/officeDocument/2006/relationships/hyperlink" Target="https://thewire.in/politics/saradha-scam-assam-mamata-banerjee-bjp-himanta-biswa-sarma" TargetMode="External"/><Relationship Id="rId301" Type="http://schemas.openxmlformats.org/officeDocument/2006/relationships/hyperlink" Target="https://pbs.twimg.com/media/Dzbh8u0WsAAL4hJ.jpg" TargetMode="External"/><Relationship Id="rId543" Type="http://schemas.openxmlformats.org/officeDocument/2006/relationships/hyperlink" Target="https://thewire.in" TargetMode="External"/><Relationship Id="rId785" Type="http://schemas.openxmlformats.org/officeDocument/2006/relationships/hyperlink" Target="https://thewire.in/education/principal-vp-resign-after-ahmedabad-college-refuses-to-host-jignesh-mevani-event" TargetMode="External"/><Relationship Id="rId1132" Type="http://schemas.openxmlformats.org/officeDocument/2006/relationships/hyperlink" Target="https://pbs.twimg.com/media/Dy9UY3HXcAUbOlc.jpg" TargetMode="External"/><Relationship Id="rId1374" Type="http://schemas.openxmlformats.org/officeDocument/2006/relationships/hyperlink" Target="https://thewire.in" TargetMode="External"/><Relationship Id="rId300" Type="http://schemas.openxmlformats.org/officeDocument/2006/relationships/hyperlink" Target="https://thewire.in/rights/divisional-status-in-ladakh-snubs-the-demands-of-kargils-people" TargetMode="External"/><Relationship Id="rId542" Type="http://schemas.openxmlformats.org/officeDocument/2006/relationships/hyperlink" Target="https://pbs.twimg.com/media/DzSGb14UYAUZE_w.jpg" TargetMode="External"/><Relationship Id="rId784" Type="http://schemas.openxmlformats.org/officeDocument/2006/relationships/hyperlink" Target="https://thewire.in" TargetMode="External"/><Relationship Id="rId1133" Type="http://schemas.openxmlformats.org/officeDocument/2006/relationships/hyperlink" Target="https://thewire.in" TargetMode="External"/><Relationship Id="rId1375" Type="http://schemas.openxmlformats.org/officeDocument/2006/relationships/hyperlink" Target="https://thewire.in/diplomacy/kartarpur-corridor-impasse-broken-pakistani-delegation-to-visit-india-on-march-13" TargetMode="External"/><Relationship Id="rId541" Type="http://schemas.openxmlformats.org/officeDocument/2006/relationships/hyperlink" Target="https://thewire.in/politics/tekashwi-yadav-bihar-rjd-nitish-kumar" TargetMode="External"/><Relationship Id="rId783" Type="http://schemas.openxmlformats.org/officeDocument/2006/relationships/hyperlink" Target="https://pbs.twimg.com/media/DzLhznMWkAEAtou.jpg" TargetMode="External"/><Relationship Id="rId1134" Type="http://schemas.openxmlformats.org/officeDocument/2006/relationships/hyperlink" Target="https://thewire.in/the-arts/full-text-amol-palekars-speech-criticising-loss-of-independence-in-art" TargetMode="External"/><Relationship Id="rId1376" Type="http://schemas.openxmlformats.org/officeDocument/2006/relationships/hyperlink" Target="https://pbs.twimg.com/media/Dy0Wx66WwAETZDT.jpg" TargetMode="External"/><Relationship Id="rId540" Type="http://schemas.openxmlformats.org/officeDocument/2006/relationships/hyperlink" Target="https://www.swarajabhiyan.org/" TargetMode="External"/><Relationship Id="rId782" Type="http://schemas.openxmlformats.org/officeDocument/2006/relationships/hyperlink" Target="https://thewire.in/politics/principal-vp-resign-after-ahmedabad-college-refuses-to-host-jignesh-mevani-event" TargetMode="External"/><Relationship Id="rId1135" Type="http://schemas.openxmlformats.org/officeDocument/2006/relationships/hyperlink" Target="https://pbs.twimg.com/media/Dy9gvq4W0AAHZnh.jpg" TargetMode="External"/><Relationship Id="rId1377" Type="http://schemas.openxmlformats.org/officeDocument/2006/relationships/hyperlink" Target="https://thewire.in" TargetMode="External"/><Relationship Id="rId1125" Type="http://schemas.openxmlformats.org/officeDocument/2006/relationships/hyperlink" Target="https://thewire.in/politics/feel-the-moment-the-youth-are-coming" TargetMode="External"/><Relationship Id="rId1367" Type="http://schemas.openxmlformats.org/officeDocument/2006/relationships/hyperlink" Target="https://thewire.in/politics/verbal-duel-between-narendra-modi-rahul-gandhi" TargetMode="External"/><Relationship Id="rId1126" Type="http://schemas.openxmlformats.org/officeDocument/2006/relationships/hyperlink" Target="https://thewire.in" TargetMode="External"/><Relationship Id="rId1368" Type="http://schemas.openxmlformats.org/officeDocument/2006/relationships/hyperlink" Target="https://pbs.twimg.com/media/Dy0gYcGXcAASqj2.png" TargetMode="External"/><Relationship Id="rId1127" Type="http://schemas.openxmlformats.org/officeDocument/2006/relationships/hyperlink" Target="https://pbs.twimg.com/media/Dy9xNiGUYAAVfJH.jpg" TargetMode="External"/><Relationship Id="rId1369" Type="http://schemas.openxmlformats.org/officeDocument/2006/relationships/hyperlink" Target="https://thewire.in" TargetMode="External"/><Relationship Id="rId1128" Type="http://schemas.openxmlformats.org/officeDocument/2006/relationships/hyperlink" Target="http://aitcofficial.org" TargetMode="External"/><Relationship Id="rId1129" Type="http://schemas.openxmlformats.org/officeDocument/2006/relationships/hyperlink" Target="https://thewire.in/law/the-governments-real-target-is-not-prashant-bhushan-but-a-transparent-judiciary" TargetMode="External"/><Relationship Id="rId536" Type="http://schemas.openxmlformats.org/officeDocument/2006/relationships/hyperlink" Target="https://thewire.in/video/watch-rafale-deal-did-modi-government-compromise-national-security" TargetMode="External"/><Relationship Id="rId778" Type="http://schemas.openxmlformats.org/officeDocument/2006/relationships/hyperlink" Target="https://thewire.in" TargetMode="External"/><Relationship Id="rId535" Type="http://schemas.openxmlformats.org/officeDocument/2006/relationships/hyperlink" Target="https://thewire.in" TargetMode="External"/><Relationship Id="rId777" Type="http://schemas.openxmlformats.org/officeDocument/2006/relationships/hyperlink" Target="https://pbs.twimg.com/media/DzLoOAKWwAAOF6Q.jpg" TargetMode="External"/><Relationship Id="rId534" Type="http://schemas.openxmlformats.org/officeDocument/2006/relationships/hyperlink" Target="https://pbs.twimg.com/media/DzSd3fyWsAAO3y5.jpg" TargetMode="External"/><Relationship Id="rId776" Type="http://schemas.openxmlformats.org/officeDocument/2006/relationships/hyperlink" Target="https://thewire.in/the-sciences/is-mt-kailash-the-oldest-mountain-in-the-himalaya" TargetMode="External"/><Relationship Id="rId533" Type="http://schemas.openxmlformats.org/officeDocument/2006/relationships/hyperlink" Target="https://thewire.in/the-sciences/six-concerns-over-india-joining-the-plan-s-coalition-for-science-journals" TargetMode="External"/><Relationship Id="rId775" Type="http://schemas.openxmlformats.org/officeDocument/2006/relationships/hyperlink" Target="https://thewire.in" TargetMode="External"/><Relationship Id="rId539" Type="http://schemas.openxmlformats.org/officeDocument/2006/relationships/hyperlink" Target="https://youtu.be/g1HTTpLYJlc" TargetMode="External"/><Relationship Id="rId538" Type="http://schemas.openxmlformats.org/officeDocument/2006/relationships/hyperlink" Target="https://thewire.in" TargetMode="External"/><Relationship Id="rId537" Type="http://schemas.openxmlformats.org/officeDocument/2006/relationships/hyperlink" Target="https://pbs.twimg.com/media/DzSHhVNVsAAGMtm.jpg" TargetMode="External"/><Relationship Id="rId779" Type="http://schemas.openxmlformats.org/officeDocument/2006/relationships/hyperlink" Target="https://thewire.in/politics/as-widespread-protests-continue-citizenship-bill-to-be-tabled-in-rajya-sabha-today" TargetMode="External"/><Relationship Id="rId770" Type="http://schemas.openxmlformats.org/officeDocument/2006/relationships/hyperlink" Target="https://thewire.in" TargetMode="External"/><Relationship Id="rId1360" Type="http://schemas.openxmlformats.org/officeDocument/2006/relationships/hyperlink" Target="http://aitcofficial.org" TargetMode="External"/><Relationship Id="rId1361" Type="http://schemas.openxmlformats.org/officeDocument/2006/relationships/hyperlink" Target="http://aitcofficial.org" TargetMode="External"/><Relationship Id="rId1120" Type="http://schemas.openxmlformats.org/officeDocument/2006/relationships/hyperlink" Target="https://thewire.in" TargetMode="External"/><Relationship Id="rId1362" Type="http://schemas.openxmlformats.org/officeDocument/2006/relationships/hyperlink" Target="http://aitcofficial.org" TargetMode="External"/><Relationship Id="rId532" Type="http://schemas.openxmlformats.org/officeDocument/2006/relationships/hyperlink" Target="https://thewire.in" TargetMode="External"/><Relationship Id="rId774" Type="http://schemas.openxmlformats.org/officeDocument/2006/relationships/hyperlink" Target="https://pbs.twimg.com/media/DzLcZezWwAEFMyr.jpg" TargetMode="External"/><Relationship Id="rId1121" Type="http://schemas.openxmlformats.org/officeDocument/2006/relationships/hyperlink" Target="https://thewire.in/urban/delhi-matters-signboards-errors" TargetMode="External"/><Relationship Id="rId1363" Type="http://schemas.openxmlformats.org/officeDocument/2006/relationships/hyperlink" Target="https://thewire.in/health/coca-cola-junk-food-companies-are-influencing-indias-public-health-policies" TargetMode="External"/><Relationship Id="rId531" Type="http://schemas.openxmlformats.org/officeDocument/2006/relationships/hyperlink" Target="https://pbs.twimg.com/media/DzSPSZSU0AAzpU-.jpg" TargetMode="External"/><Relationship Id="rId773" Type="http://schemas.openxmlformats.org/officeDocument/2006/relationships/hyperlink" Target="https://thewire.in/the-arts/subhash-mukhopadhyays-poems-anticipated-the-india-of-today" TargetMode="External"/><Relationship Id="rId1122" Type="http://schemas.openxmlformats.org/officeDocument/2006/relationships/hyperlink" Target="https://thewire.in" TargetMode="External"/><Relationship Id="rId1364" Type="http://schemas.openxmlformats.org/officeDocument/2006/relationships/hyperlink" Target="https://thewire.in" TargetMode="External"/><Relationship Id="rId530" Type="http://schemas.openxmlformats.org/officeDocument/2006/relationships/hyperlink" Target="https://thewire.in/government/citizenship-bill-lapses-in-rajya-sabha-what-happens-next" TargetMode="External"/><Relationship Id="rId772" Type="http://schemas.openxmlformats.org/officeDocument/2006/relationships/hyperlink" Target="http://www.samajwadiparty.in" TargetMode="External"/><Relationship Id="rId1123" Type="http://schemas.openxmlformats.org/officeDocument/2006/relationships/hyperlink" Target="https://pbs.twimg.com/media/Dy91z_0WkAARzxz.jpg" TargetMode="External"/><Relationship Id="rId1365" Type="http://schemas.openxmlformats.org/officeDocument/2006/relationships/hyperlink" Target="https://thewire.in/government/supreme-court-cat-chairman-sanjiv-chaturvedi" TargetMode="External"/><Relationship Id="rId771" Type="http://schemas.openxmlformats.org/officeDocument/2006/relationships/hyperlink" Target="https://pbs.twimg.com/media/DzLrJTCWkAA-Je-.jpg" TargetMode="External"/><Relationship Id="rId1124" Type="http://schemas.openxmlformats.org/officeDocument/2006/relationships/hyperlink" Target="https://thewire.in" TargetMode="External"/><Relationship Id="rId1366" Type="http://schemas.openxmlformats.org/officeDocument/2006/relationships/hyperlink" Target="https://thewire.in" TargetMode="External"/><Relationship Id="rId1158" Type="http://schemas.openxmlformats.org/officeDocument/2006/relationships/hyperlink" Target="https://thewire.in/government/irrationality-rafale-deal-benchmark-price" TargetMode="External"/><Relationship Id="rId1159" Type="http://schemas.openxmlformats.org/officeDocument/2006/relationships/hyperlink" Target="https://thewire.in" TargetMode="External"/><Relationship Id="rId327" Type="http://schemas.openxmlformats.org/officeDocument/2006/relationships/hyperlink" Target="https://pbs.twimg.com/media/Dza4k7tXgAAS2Pl.jpg" TargetMode="External"/><Relationship Id="rId569" Type="http://schemas.openxmlformats.org/officeDocument/2006/relationships/hyperlink" Target="https://thewire.in" TargetMode="External"/><Relationship Id="rId326" Type="http://schemas.openxmlformats.org/officeDocument/2006/relationships/hyperlink" Target="https://thewire.in/diplomacy/pulwama-attack-jaish-e-mohammed" TargetMode="External"/><Relationship Id="rId568" Type="http://schemas.openxmlformats.org/officeDocument/2006/relationships/hyperlink" Target="https://thewire.in/women/jaipur-dignity-march-sexual-assault" TargetMode="External"/><Relationship Id="rId325" Type="http://schemas.openxmlformats.org/officeDocument/2006/relationships/hyperlink" Target="https://www.swarajabhiyan.org/" TargetMode="External"/><Relationship Id="rId567" Type="http://schemas.openxmlformats.org/officeDocument/2006/relationships/hyperlink" Target="https://thewire.in" TargetMode="External"/><Relationship Id="rId324" Type="http://schemas.openxmlformats.org/officeDocument/2006/relationships/hyperlink" Target="https://thewire.in" TargetMode="External"/><Relationship Id="rId566" Type="http://schemas.openxmlformats.org/officeDocument/2006/relationships/hyperlink" Target="https://pbs.twimg.com/media/DzRpwriUcAASt6P.jpg" TargetMode="External"/><Relationship Id="rId329" Type="http://schemas.openxmlformats.org/officeDocument/2006/relationships/hyperlink" Target="https://thewire.in/film/the-thrid-man-film-noir" TargetMode="External"/><Relationship Id="rId328" Type="http://schemas.openxmlformats.org/officeDocument/2006/relationships/hyperlink" Target="https://thewire.in" TargetMode="External"/><Relationship Id="rId561" Type="http://schemas.openxmlformats.org/officeDocument/2006/relationships/hyperlink" Target="https://thewire.in" TargetMode="External"/><Relationship Id="rId1150" Type="http://schemas.openxmlformats.org/officeDocument/2006/relationships/hyperlink" Target="https://thewire.in" TargetMode="External"/><Relationship Id="rId560" Type="http://schemas.openxmlformats.org/officeDocument/2006/relationships/hyperlink" Target="https://thewire.in/rights/why-the-haren-pandya-murder-is-back-in-the-spotlight" TargetMode="External"/><Relationship Id="rId1151" Type="http://schemas.openxmlformats.org/officeDocument/2006/relationships/hyperlink" Target="https://thewire.in/video/watch-a-temple-over-the-babri-masjid-cannot-be-holy" TargetMode="External"/><Relationship Id="rId1152" Type="http://schemas.openxmlformats.org/officeDocument/2006/relationships/hyperlink" Target="https://pbs.twimg.com/media/Dy9HGR6W0AIPnP5.jpg" TargetMode="External"/><Relationship Id="rId1153" Type="http://schemas.openxmlformats.org/officeDocument/2006/relationships/hyperlink" Target="https://thewire.in" TargetMode="External"/><Relationship Id="rId323" Type="http://schemas.openxmlformats.org/officeDocument/2006/relationships/hyperlink" Target="https://pbs.twimg.com/media/DzbBA1jX4AA9ZA9.jpg" TargetMode="External"/><Relationship Id="rId565" Type="http://schemas.openxmlformats.org/officeDocument/2006/relationships/hyperlink" Target="https://livewire.thewire.in/campus/jamia-imposes-section-144-as-student-protests-show-no-sign-of-slowing-down/" TargetMode="External"/><Relationship Id="rId1154" Type="http://schemas.openxmlformats.org/officeDocument/2006/relationships/hyperlink" Target="https://thewire.in/government/cbi-interrogates-kolkata-police-chief-rajeev-kumar-in-shillong" TargetMode="External"/><Relationship Id="rId322" Type="http://schemas.openxmlformats.org/officeDocument/2006/relationships/hyperlink" Target="https://thewire.in/the-sciences/a-digital-camera-that-can-help-you-see-behind-walls" TargetMode="External"/><Relationship Id="rId564" Type="http://schemas.openxmlformats.org/officeDocument/2006/relationships/hyperlink" Target="https://thewire.in" TargetMode="External"/><Relationship Id="rId1155" Type="http://schemas.openxmlformats.org/officeDocument/2006/relationships/hyperlink" Target="https://pbs.twimg.com/media/Dy9JI3dW0AE6B9W.jpg" TargetMode="External"/><Relationship Id="rId321" Type="http://schemas.openxmlformats.org/officeDocument/2006/relationships/hyperlink" Target="https://thewire.in" TargetMode="External"/><Relationship Id="rId563" Type="http://schemas.openxmlformats.org/officeDocument/2006/relationships/hyperlink" Target="https://pbs.twimg.com/media/DzR7sorUwAALyin.jpg" TargetMode="External"/><Relationship Id="rId1156" Type="http://schemas.openxmlformats.org/officeDocument/2006/relationships/hyperlink" Target="https://thewire.in" TargetMode="External"/><Relationship Id="rId320" Type="http://schemas.openxmlformats.org/officeDocument/2006/relationships/hyperlink" Target="https://pbs.twimg.com/media/DzbG-beXQAAVXOV.jpg" TargetMode="External"/><Relationship Id="rId562" Type="http://schemas.openxmlformats.org/officeDocument/2006/relationships/hyperlink" Target="https://thewire.in/government/narendra-modi-rafale-deal-cag-report" TargetMode="External"/><Relationship Id="rId1157" Type="http://schemas.openxmlformats.org/officeDocument/2006/relationships/hyperlink" Target="http://www.samajwadiparty.in" TargetMode="External"/><Relationship Id="rId1147" Type="http://schemas.openxmlformats.org/officeDocument/2006/relationships/hyperlink" Target="https://thewire.in" TargetMode="External"/><Relationship Id="rId1389" Type="http://schemas.openxmlformats.org/officeDocument/2006/relationships/drawing" Target="../drawings/drawing3.xml"/><Relationship Id="rId1148" Type="http://schemas.openxmlformats.org/officeDocument/2006/relationships/hyperlink" Target="https://livewire.thewire.in/campus/why-have-police-and-armed-forces-become-a-constant-fixture-at-college-campuses/" TargetMode="External"/><Relationship Id="rId1149" Type="http://schemas.openxmlformats.org/officeDocument/2006/relationships/hyperlink" Target="https://pbs.twimg.com/media/Dy9NP1BX4AERbEf.jpg" TargetMode="External"/><Relationship Id="rId316" Type="http://schemas.openxmlformats.org/officeDocument/2006/relationships/hyperlink" Target="https://thewire.in/caste/building-a-feminism-that-centres-the-voices-of-the-oppressed" TargetMode="External"/><Relationship Id="rId558" Type="http://schemas.openxmlformats.org/officeDocument/2006/relationships/hyperlink" Target="https://pbs.twimg.com/media/DzRuWMWU8AYjbXE.jpg" TargetMode="External"/><Relationship Id="rId315" Type="http://schemas.openxmlformats.org/officeDocument/2006/relationships/hyperlink" Target="https://thewire.in" TargetMode="External"/><Relationship Id="rId557" Type="http://schemas.openxmlformats.org/officeDocument/2006/relationships/hyperlink" Target="https://thewire.in/caste/brahmin-family-blocks-wedding-procession-of-dalit-groom-in-uttar-pradesh" TargetMode="External"/><Relationship Id="rId799" Type="http://schemas.openxmlformats.org/officeDocument/2006/relationships/hyperlink" Target="https://thewire.in" TargetMode="External"/><Relationship Id="rId314" Type="http://schemas.openxmlformats.org/officeDocument/2006/relationships/hyperlink" Target="https://pbs.twimg.com/media/DzbUEnYW0AIhe_w.jpg" TargetMode="External"/><Relationship Id="rId556" Type="http://schemas.openxmlformats.org/officeDocument/2006/relationships/hyperlink" Target="http://aitcofficial.org" TargetMode="External"/><Relationship Id="rId798" Type="http://schemas.openxmlformats.org/officeDocument/2006/relationships/hyperlink" Target="https://pbs.twimg.com/media/DzLNnNUXgAAsEwL.jpg" TargetMode="External"/><Relationship Id="rId313" Type="http://schemas.openxmlformats.org/officeDocument/2006/relationships/hyperlink" Target="https://thewire.in/health/india-rare-disease-policy" TargetMode="External"/><Relationship Id="rId555" Type="http://schemas.openxmlformats.org/officeDocument/2006/relationships/hyperlink" Target="https://goo.gl/kjfX53" TargetMode="External"/><Relationship Id="rId797" Type="http://schemas.openxmlformats.org/officeDocument/2006/relationships/hyperlink" Target="https://thewire.in/rights/why-modi-governments-persecution-of-intellectuals-should-worry-us-all" TargetMode="External"/><Relationship Id="rId319" Type="http://schemas.openxmlformats.org/officeDocument/2006/relationships/hyperlink" Target="https://thewire.in/politics/aligarh-muslim-university-republic-tv-sedition-charge" TargetMode="External"/><Relationship Id="rId318" Type="http://schemas.openxmlformats.org/officeDocument/2006/relationships/hyperlink" Target="https://thewire.in" TargetMode="External"/><Relationship Id="rId317" Type="http://schemas.openxmlformats.org/officeDocument/2006/relationships/hyperlink" Target="https://pbs.twimg.com/media/DzbHR6UWsAA6Wu4.jpg" TargetMode="External"/><Relationship Id="rId559" Type="http://schemas.openxmlformats.org/officeDocument/2006/relationships/hyperlink" Target="https://thewire.in" TargetMode="External"/><Relationship Id="rId1380" Type="http://schemas.openxmlformats.org/officeDocument/2006/relationships/hyperlink" Target="https://thewire.in/politics/karnataka-chaos-congress-mlas-budget-session" TargetMode="External"/><Relationship Id="rId550" Type="http://schemas.openxmlformats.org/officeDocument/2006/relationships/hyperlink" Target="https://pbs.twimg.com/media/DzR8DEeU8AE6Klr.jpg" TargetMode="External"/><Relationship Id="rId792" Type="http://schemas.openxmlformats.org/officeDocument/2006/relationships/hyperlink" Target="https://pbs.twimg.com/media/DzLOWAuWkAAxnBX.jpg" TargetMode="External"/><Relationship Id="rId1381" Type="http://schemas.openxmlformats.org/officeDocument/2006/relationships/hyperlink" Target="https://thewire.in" TargetMode="External"/><Relationship Id="rId791" Type="http://schemas.openxmlformats.org/officeDocument/2006/relationships/hyperlink" Target="https://thewire.in/books/review-a-book-on-robotics-thats-really-about-how-evolution-does-it-better" TargetMode="External"/><Relationship Id="rId1140" Type="http://schemas.openxmlformats.org/officeDocument/2006/relationships/hyperlink" Target="https://pbs.twimg.com/media/Dy9TwkwWwAAz8UV.jpg" TargetMode="External"/><Relationship Id="rId1382" Type="http://schemas.openxmlformats.org/officeDocument/2006/relationships/hyperlink" Target="https://thewire.in/politics/what-will-narendra-modi-be-remembered-for" TargetMode="External"/><Relationship Id="rId790" Type="http://schemas.openxmlformats.org/officeDocument/2006/relationships/hyperlink" Target="https://thewire.in" TargetMode="External"/><Relationship Id="rId1141" Type="http://schemas.openxmlformats.org/officeDocument/2006/relationships/hyperlink" Target="https://thewire.in" TargetMode="External"/><Relationship Id="rId1383" Type="http://schemas.openxmlformats.org/officeDocument/2006/relationships/hyperlink" Target="https://thewire.in" TargetMode="External"/><Relationship Id="rId1142" Type="http://schemas.openxmlformats.org/officeDocument/2006/relationships/hyperlink" Target="https://www.thewire.in/the-sciences/could-ancestral-memories-of-experiences-really-be-inherited" TargetMode="External"/><Relationship Id="rId1384" Type="http://schemas.openxmlformats.org/officeDocument/2006/relationships/hyperlink" Target="https://thewire.in/politics/modi-credibility-crisis-corruption-cases" TargetMode="External"/><Relationship Id="rId312" Type="http://schemas.openxmlformats.org/officeDocument/2006/relationships/hyperlink" Target="https://www.swarajabhiyan.org/" TargetMode="External"/><Relationship Id="rId554" Type="http://schemas.openxmlformats.org/officeDocument/2006/relationships/hyperlink" Target="https://thewire.in" TargetMode="External"/><Relationship Id="rId796" Type="http://schemas.openxmlformats.org/officeDocument/2006/relationships/hyperlink" Target="https://thewire.in" TargetMode="External"/><Relationship Id="rId1143" Type="http://schemas.openxmlformats.org/officeDocument/2006/relationships/hyperlink" Target="https://pbs.twimg.com/media/Dy9OjOUXgAAFbbQ.jpg" TargetMode="External"/><Relationship Id="rId1385" Type="http://schemas.openxmlformats.org/officeDocument/2006/relationships/hyperlink" Target="https://thewire.in" TargetMode="External"/><Relationship Id="rId311" Type="http://schemas.openxmlformats.org/officeDocument/2006/relationships/hyperlink" Target="https://barandbench.com/transparency-sc-directions-appointment-cic-ics/" TargetMode="External"/><Relationship Id="rId553" Type="http://schemas.openxmlformats.org/officeDocument/2006/relationships/hyperlink" Target="https://pbs.twimg.com/media/DzSJoF7VYAEF1kz.jpg" TargetMode="External"/><Relationship Id="rId795" Type="http://schemas.openxmlformats.org/officeDocument/2006/relationships/hyperlink" Target="https://pbs.twimg.com/media/DzLN9DYWsAAmi0d.png" TargetMode="External"/><Relationship Id="rId1144" Type="http://schemas.openxmlformats.org/officeDocument/2006/relationships/hyperlink" Target="https://thewire.in" TargetMode="External"/><Relationship Id="rId1386" Type="http://schemas.openxmlformats.org/officeDocument/2006/relationships/hyperlink" Target="https://thewire.in/macro/watch-do-we-tax-enough-and-do-we-tax-the-right-people" TargetMode="External"/><Relationship Id="rId310" Type="http://schemas.openxmlformats.org/officeDocument/2006/relationships/hyperlink" Target="https://thewire.in" TargetMode="External"/><Relationship Id="rId552" Type="http://schemas.openxmlformats.org/officeDocument/2006/relationships/hyperlink" Target="https://thewire.in/politics/delhi-opposition-rally-aap" TargetMode="External"/><Relationship Id="rId794" Type="http://schemas.openxmlformats.org/officeDocument/2006/relationships/hyperlink" Target="https://thewire.in/world/forty-years-iranian-revolution" TargetMode="External"/><Relationship Id="rId1145" Type="http://schemas.openxmlformats.org/officeDocument/2006/relationships/hyperlink" Target="http://www.samajwadiparty.in" TargetMode="External"/><Relationship Id="rId1387" Type="http://schemas.openxmlformats.org/officeDocument/2006/relationships/hyperlink" Target="https://pbs.twimg.com/media/DyzpR5IX0AEps1Y.png" TargetMode="External"/><Relationship Id="rId551" Type="http://schemas.openxmlformats.org/officeDocument/2006/relationships/hyperlink" Target="https://thewire.in" TargetMode="External"/><Relationship Id="rId793" Type="http://schemas.openxmlformats.org/officeDocument/2006/relationships/hyperlink" Target="https://thewire.in" TargetMode="External"/><Relationship Id="rId1146" Type="http://schemas.openxmlformats.org/officeDocument/2006/relationships/hyperlink" Target="https://thewire.in/government/refusing-to-learn-from-experience-jharkhand-makes-aadhaar-mandatory-for-ration" TargetMode="External"/><Relationship Id="rId1388" Type="http://schemas.openxmlformats.org/officeDocument/2006/relationships/hyperlink" Target="https://thewire.in" TargetMode="External"/><Relationship Id="rId297" Type="http://schemas.openxmlformats.org/officeDocument/2006/relationships/hyperlink" Target="https://thewire.in/environment/after-almost-100-years-black-leopard-documented-in-africa" TargetMode="External"/><Relationship Id="rId296" Type="http://schemas.openxmlformats.org/officeDocument/2006/relationships/hyperlink" Target="https://thewire.in" TargetMode="External"/><Relationship Id="rId295" Type="http://schemas.openxmlformats.org/officeDocument/2006/relationships/hyperlink" Target="https://pbs.twimg.com/media/DzbuKSLWsAAgS2P.jpg" TargetMode="External"/><Relationship Id="rId294" Type="http://schemas.openxmlformats.org/officeDocument/2006/relationships/hyperlink" Target="https://thewire.in/security/pulwama-attack-kashmir-crpf-jem" TargetMode="External"/><Relationship Id="rId299" Type="http://schemas.openxmlformats.org/officeDocument/2006/relationships/hyperlink" Target="https://thewire.in" TargetMode="External"/><Relationship Id="rId298" Type="http://schemas.openxmlformats.org/officeDocument/2006/relationships/hyperlink" Target="https://pbs.twimg.com/media/DzblkLFW0AE-ufB.jpg" TargetMode="External"/><Relationship Id="rId271" Type="http://schemas.openxmlformats.org/officeDocument/2006/relationships/hyperlink" Target="https://thewire.in" TargetMode="External"/><Relationship Id="rId270" Type="http://schemas.openxmlformats.org/officeDocument/2006/relationships/hyperlink" Target="https://pbs.twimg.com/media/DzciW2XWkAAMYIz.jpg" TargetMode="External"/><Relationship Id="rId269" Type="http://schemas.openxmlformats.org/officeDocument/2006/relationships/hyperlink" Target="https://thewire.in/law/rajen-gohain-rape-case-court" TargetMode="External"/><Relationship Id="rId264" Type="http://schemas.openxmlformats.org/officeDocument/2006/relationships/hyperlink" Target="https://thewire.in/security/pulwama-attack-kashmir-crpf-jem" TargetMode="External"/><Relationship Id="rId263" Type="http://schemas.openxmlformats.org/officeDocument/2006/relationships/hyperlink" Target="https://thewire.in" TargetMode="External"/><Relationship Id="rId262" Type="http://schemas.openxmlformats.org/officeDocument/2006/relationships/hyperlink" Target="https://pbs.twimg.com/media/DzcozmEX4AAz06Y.jpg" TargetMode="External"/><Relationship Id="rId261" Type="http://schemas.openxmlformats.org/officeDocument/2006/relationships/hyperlink" Target="https://thewire.in/government/in-up-a-wells-water-turned-white-but-official-says-its-too-cold-to-inspect" TargetMode="External"/><Relationship Id="rId268" Type="http://schemas.openxmlformats.org/officeDocument/2006/relationships/hyperlink" Target="https://thewire.in" TargetMode="External"/><Relationship Id="rId267" Type="http://schemas.openxmlformats.org/officeDocument/2006/relationships/hyperlink" Target="https://pbs.twimg.com/media/DzcjLGTXgAAfS0p.jpg" TargetMode="External"/><Relationship Id="rId266" Type="http://schemas.openxmlformats.org/officeDocument/2006/relationships/hyperlink" Target="https://thewire.in/government/with-jaipur-gaushala-in-fund-crunch-hundreds-of-cows-starve-to-death" TargetMode="External"/><Relationship Id="rId265" Type="http://schemas.openxmlformats.org/officeDocument/2006/relationships/hyperlink" Target="https://thewire.in" TargetMode="External"/><Relationship Id="rId260" Type="http://schemas.openxmlformats.org/officeDocument/2006/relationships/hyperlink" Target="https://thewire.in" TargetMode="External"/><Relationship Id="rId259" Type="http://schemas.openxmlformats.org/officeDocument/2006/relationships/hyperlink" Target="https://pbs.twimg.com/media/DzcxhgsX0AAPWrE.jpg" TargetMode="External"/><Relationship Id="rId258" Type="http://schemas.openxmlformats.org/officeDocument/2006/relationships/hyperlink" Target="https://thewire.in/security/curfew-in-jammu-city-after-protests-over-pulwama-attack-army-asked-to-help" TargetMode="External"/><Relationship Id="rId253" Type="http://schemas.openxmlformats.org/officeDocument/2006/relationships/hyperlink" Target="https://thewire.in" TargetMode="External"/><Relationship Id="rId495" Type="http://schemas.openxmlformats.org/officeDocument/2006/relationships/hyperlink" Target="https://thewire.in/politics/delhi-opposition-rally-aap" TargetMode="External"/><Relationship Id="rId252" Type="http://schemas.openxmlformats.org/officeDocument/2006/relationships/hyperlink" Target="https://pbs.twimg.com/media/Dzc3_d0XcAAu9yh.jpg" TargetMode="External"/><Relationship Id="rId494" Type="http://schemas.openxmlformats.org/officeDocument/2006/relationships/hyperlink" Target="https://thewire.in" TargetMode="External"/><Relationship Id="rId251" Type="http://schemas.openxmlformats.org/officeDocument/2006/relationships/hyperlink" Target="https://thewire.in/diplomacy/pulwama-attack-india-summons-pak-high-commissioner-calls-back-envoy-for-consultations" TargetMode="External"/><Relationship Id="rId493" Type="http://schemas.openxmlformats.org/officeDocument/2006/relationships/hyperlink" Target="https://thewire.in/education/13-point-roster-system-rahul-gandhi-hrd-minister-faculty-recruitment" TargetMode="External"/><Relationship Id="rId250" Type="http://schemas.openxmlformats.org/officeDocument/2006/relationships/hyperlink" Target="https://thewire.in" TargetMode="External"/><Relationship Id="rId492" Type="http://schemas.openxmlformats.org/officeDocument/2006/relationships/hyperlink" Target="https://thewire.in" TargetMode="External"/><Relationship Id="rId257" Type="http://schemas.openxmlformats.org/officeDocument/2006/relationships/hyperlink" Target="http://www.samajwadiparty.in" TargetMode="External"/><Relationship Id="rId499" Type="http://schemas.openxmlformats.org/officeDocument/2006/relationships/hyperlink" Target="https://pbs.twimg.com/media/DzScoEqXcAAAXDN.jpg" TargetMode="External"/><Relationship Id="rId256" Type="http://schemas.openxmlformats.org/officeDocument/2006/relationships/hyperlink" Target="https://pbs.twimg.com/media/Dzcz4G9UYAAKEyr.jpg" TargetMode="External"/><Relationship Id="rId498" Type="http://schemas.openxmlformats.org/officeDocument/2006/relationships/hyperlink" Target="https://thewire.in/caste/brahmin-family-blocks-wedding-procession-of-dalit-groom-in-uttar-pradesh" TargetMode="External"/><Relationship Id="rId255" Type="http://schemas.openxmlformats.org/officeDocument/2006/relationships/hyperlink" Target="https://thewire.in" TargetMode="External"/><Relationship Id="rId497" Type="http://schemas.openxmlformats.org/officeDocument/2006/relationships/hyperlink" Target="https://thewire.in" TargetMode="External"/><Relationship Id="rId254" Type="http://schemas.openxmlformats.org/officeDocument/2006/relationships/hyperlink" Target="https://thewire.in/caste/building-a-feminism-that-centres-the-voices-of-the-oppressed" TargetMode="External"/><Relationship Id="rId496" Type="http://schemas.openxmlformats.org/officeDocument/2006/relationships/hyperlink" Target="https://pbs.twimg.com/media/DzSfBnTXQAA_OxA.jpg" TargetMode="External"/><Relationship Id="rId293" Type="http://schemas.openxmlformats.org/officeDocument/2006/relationships/hyperlink" Target="https://thewire.in" TargetMode="External"/><Relationship Id="rId292" Type="http://schemas.openxmlformats.org/officeDocument/2006/relationships/hyperlink" Target="https://thewire.in/rights/attack-on-amu" TargetMode="External"/><Relationship Id="rId291" Type="http://schemas.openxmlformats.org/officeDocument/2006/relationships/hyperlink" Target="https://thewire.in" TargetMode="External"/><Relationship Id="rId290" Type="http://schemas.openxmlformats.org/officeDocument/2006/relationships/hyperlink" Target="https://thewire.in/diplomacy/pulwama-attack-jaish-e-mohammed" TargetMode="External"/><Relationship Id="rId286" Type="http://schemas.openxmlformats.org/officeDocument/2006/relationships/hyperlink" Target="https://thewire.in/security/kashmir-pulwama-crpf-attack-jem" TargetMode="External"/><Relationship Id="rId285" Type="http://schemas.openxmlformats.org/officeDocument/2006/relationships/hyperlink" Target="https://thewire.in" TargetMode="External"/><Relationship Id="rId284" Type="http://schemas.openxmlformats.org/officeDocument/2006/relationships/hyperlink" Target="https://pbs.twimg.com/media/DzcI-5AWsAA35O0.jpg" TargetMode="External"/><Relationship Id="rId283" Type="http://schemas.openxmlformats.org/officeDocument/2006/relationships/hyperlink" Target="https://thewire.in/politics/opposition-parties-stand-with-centre-forces-in-aftermath-of-pulwama-attack" TargetMode="External"/><Relationship Id="rId289" Type="http://schemas.openxmlformats.org/officeDocument/2006/relationships/hyperlink" Target="http://www.samajwadiparty.in" TargetMode="External"/><Relationship Id="rId288" Type="http://schemas.openxmlformats.org/officeDocument/2006/relationships/hyperlink" Target="https://pbs.twimg.com/media/DzcDpfWXQAEi7OD.jpg" TargetMode="External"/><Relationship Id="rId287" Type="http://schemas.openxmlformats.org/officeDocument/2006/relationships/hyperlink" Target="https://thewire.in" TargetMode="External"/><Relationship Id="rId282" Type="http://schemas.openxmlformats.org/officeDocument/2006/relationships/hyperlink" Target="https://thewire.in" TargetMode="External"/><Relationship Id="rId281" Type="http://schemas.openxmlformats.org/officeDocument/2006/relationships/hyperlink" Target="https://pbs.twimg.com/media/DzcM5puX4AIXK43.jpg" TargetMode="External"/><Relationship Id="rId280" Type="http://schemas.openxmlformats.org/officeDocument/2006/relationships/hyperlink" Target="https://thewire.in/politics/will-opposition-unity-in-2019-withstand-the-fragilities-of-past-coalitions" TargetMode="External"/><Relationship Id="rId275" Type="http://schemas.openxmlformats.org/officeDocument/2006/relationships/hyperlink" Target="https://pbs.twimg.com/media/DzcYpCOX0AA06wT.jpg" TargetMode="External"/><Relationship Id="rId274" Type="http://schemas.openxmlformats.org/officeDocument/2006/relationships/hyperlink" Target="https://thewire.in/media/explainer-why-the-philippine-government-is-accused-of-going-after-the-media" TargetMode="External"/><Relationship Id="rId273" Type="http://schemas.openxmlformats.org/officeDocument/2006/relationships/hyperlink" Target="https://thewire.in" TargetMode="External"/><Relationship Id="rId272" Type="http://schemas.openxmlformats.org/officeDocument/2006/relationships/hyperlink" Target="https://thewire.in/government/piyush-goyal-sped-up-footage-vande-bharat" TargetMode="External"/><Relationship Id="rId279" Type="http://schemas.openxmlformats.org/officeDocument/2006/relationships/hyperlink" Target="https://thewire.in" TargetMode="External"/><Relationship Id="rId278" Type="http://schemas.openxmlformats.org/officeDocument/2006/relationships/hyperlink" Target="https://pbs.twimg.com/media/DzcRrZKW0AAGawg.jpg" TargetMode="External"/><Relationship Id="rId277" Type="http://schemas.openxmlformats.org/officeDocument/2006/relationships/hyperlink" Target="https://thewire.in/diplomacy/china-says-no-again-on-backing-indias-bid-to-list-jem-chief-as-global-terrorist" TargetMode="External"/><Relationship Id="rId276" Type="http://schemas.openxmlformats.org/officeDocument/2006/relationships/hyperlink" Target="https://thewire.in" TargetMode="External"/><Relationship Id="rId907" Type="http://schemas.openxmlformats.org/officeDocument/2006/relationships/hyperlink" Target="https://thewire.in" TargetMode="External"/><Relationship Id="rId906" Type="http://schemas.openxmlformats.org/officeDocument/2006/relationships/hyperlink" Target="https://pbs.twimg.com/media/DzHFhc7VYAUL1BB.jpg" TargetMode="External"/><Relationship Id="rId905" Type="http://schemas.openxmlformats.org/officeDocument/2006/relationships/hyperlink" Target="https://thewire.in/history/how-cultural-nationalism-and-womens-rights-locked-horns-in-the-19th-century" TargetMode="External"/><Relationship Id="rId904" Type="http://schemas.openxmlformats.org/officeDocument/2006/relationships/hyperlink" Target="https://thewire.in" TargetMode="External"/><Relationship Id="rId909" Type="http://schemas.openxmlformats.org/officeDocument/2006/relationships/hyperlink" Target="https://pbs.twimg.com/media/DzG72aaX4AErR3X.jpg" TargetMode="External"/><Relationship Id="rId908" Type="http://schemas.openxmlformats.org/officeDocument/2006/relationships/hyperlink" Target="https://thewire.in/government/piyush-goyal-sped-up-footage-vande-bharat" TargetMode="External"/><Relationship Id="rId903" Type="http://schemas.openxmlformats.org/officeDocument/2006/relationships/hyperlink" Target="https://pbs.twimg.com/media/DzHGEXVVAAAk2sr.jpg" TargetMode="External"/><Relationship Id="rId902" Type="http://schemas.openxmlformats.org/officeDocument/2006/relationships/hyperlink" Target="https://thewire.in/law/shashi-tharoor-republic-tv-arnab-goswami-sunanda-pushkar" TargetMode="External"/><Relationship Id="rId901" Type="http://schemas.openxmlformats.org/officeDocument/2006/relationships/hyperlink" Target="https://thewire.in" TargetMode="External"/><Relationship Id="rId900" Type="http://schemas.openxmlformats.org/officeDocument/2006/relationships/hyperlink" Target="https://pbs.twimg.com/media/DzHG43GVAAAcRWh.jpg" TargetMode="External"/><Relationship Id="rId929" Type="http://schemas.openxmlformats.org/officeDocument/2006/relationships/hyperlink" Target="https://thewire.in" TargetMode="External"/><Relationship Id="rId928" Type="http://schemas.openxmlformats.org/officeDocument/2006/relationships/hyperlink" Target="https://pbs.twimg.com/media/DzGrI9DX4AAYYUI.jpg" TargetMode="External"/><Relationship Id="rId927" Type="http://schemas.openxmlformats.org/officeDocument/2006/relationships/hyperlink" Target="https://thewire.in/education/iits-should-be-able-to-choose-their-directors-says-hrd-ministry-panel" TargetMode="External"/><Relationship Id="rId926" Type="http://schemas.openxmlformats.org/officeDocument/2006/relationships/hyperlink" Target="https://thewire.in" TargetMode="External"/><Relationship Id="rId921" Type="http://schemas.openxmlformats.org/officeDocument/2006/relationships/hyperlink" Target="https://pbs.twimg.com/media/DzG7JMuXcAA4dki.jpg" TargetMode="External"/><Relationship Id="rId920" Type="http://schemas.openxmlformats.org/officeDocument/2006/relationships/hyperlink" Target="https://thewire.in/law/shahid-azmi-murder-case-trial" TargetMode="External"/><Relationship Id="rId925" Type="http://schemas.openxmlformats.org/officeDocument/2006/relationships/hyperlink" Target="https://www.thewire.in/women/i-am-a-girl-but-i-was-sold-off-like-cattle" TargetMode="External"/><Relationship Id="rId924" Type="http://schemas.openxmlformats.org/officeDocument/2006/relationships/hyperlink" Target="http://www.samajwadiparty.in" TargetMode="External"/><Relationship Id="rId923" Type="http://schemas.openxmlformats.org/officeDocument/2006/relationships/hyperlink" Target="https://pbs.twimg.com/media/DzG44QoWkAAYedK.jpg" TargetMode="External"/><Relationship Id="rId922" Type="http://schemas.openxmlformats.org/officeDocument/2006/relationships/hyperlink" Target="https://thewire.in" TargetMode="External"/><Relationship Id="rId918" Type="http://schemas.openxmlformats.org/officeDocument/2006/relationships/hyperlink" Target="https://pbs.twimg.com/media/DzG7bCrWsAA7j_E.jpg" TargetMode="External"/><Relationship Id="rId917" Type="http://schemas.openxmlformats.org/officeDocument/2006/relationships/hyperlink" Target="https://thewire.in/government/before-signing-rafale-deal-modi-govt-dropped-anti-corruption-clauses-the-hindu" TargetMode="External"/><Relationship Id="rId916" Type="http://schemas.openxmlformats.org/officeDocument/2006/relationships/hyperlink" Target="https://thewire.in" TargetMode="External"/><Relationship Id="rId915" Type="http://schemas.openxmlformats.org/officeDocument/2006/relationships/hyperlink" Target="https://pbs.twimg.com/media/DzHEj9ZV4AAbVQY.jpg" TargetMode="External"/><Relationship Id="rId919" Type="http://schemas.openxmlformats.org/officeDocument/2006/relationships/hyperlink" Target="https://thewire.in" TargetMode="External"/><Relationship Id="rId910" Type="http://schemas.openxmlformats.org/officeDocument/2006/relationships/hyperlink" Target="https://thewire.in" TargetMode="External"/><Relationship Id="rId914" Type="http://schemas.openxmlformats.org/officeDocument/2006/relationships/hyperlink" Target="https://thewire.in/agriculture/modi-government-farmer-income-support" TargetMode="External"/><Relationship Id="rId913" Type="http://schemas.openxmlformats.org/officeDocument/2006/relationships/hyperlink" Target="https://thewire.in" TargetMode="External"/><Relationship Id="rId912" Type="http://schemas.openxmlformats.org/officeDocument/2006/relationships/hyperlink" Target="https://pbs.twimg.com/media/DzHFOSPUcAA8wMq.jpg" TargetMode="External"/><Relationship Id="rId911" Type="http://schemas.openxmlformats.org/officeDocument/2006/relationships/hyperlink" Target="https://thewire.in/government/gujjar-quota-protest-turns-violent-on-day-3-trains-disrupted-highways-blocked" TargetMode="External"/><Relationship Id="rId1213" Type="http://schemas.openxmlformats.org/officeDocument/2006/relationships/hyperlink" Target="https://pbs.twimg.com/media/Dy7pKNrXcAAlBDc.jpg" TargetMode="External"/><Relationship Id="rId1214" Type="http://schemas.openxmlformats.org/officeDocument/2006/relationships/hyperlink" Target="https://thewire.in" TargetMode="External"/><Relationship Id="rId1215" Type="http://schemas.openxmlformats.org/officeDocument/2006/relationships/hyperlink" Target="https://thewire.in/agriculture/heavy-snow-hurts-kashmirs-apple-farmers" TargetMode="External"/><Relationship Id="rId1216" Type="http://schemas.openxmlformats.org/officeDocument/2006/relationships/hyperlink" Target="https://pbs.twimg.com/media/Dy7n8VJX0AEI1AZ.jpg" TargetMode="External"/><Relationship Id="rId1217" Type="http://schemas.openxmlformats.org/officeDocument/2006/relationships/hyperlink" Target="https://thewire.in" TargetMode="External"/><Relationship Id="rId1218" Type="http://schemas.openxmlformats.org/officeDocument/2006/relationships/hyperlink" Target="https://thewire.in/government/irrationality-rafale-deal-benchmark-price" TargetMode="External"/><Relationship Id="rId1219" Type="http://schemas.openxmlformats.org/officeDocument/2006/relationships/hyperlink" Target="https://pbs.twimg.com/media/Dy7npz1WsAAArai.jpg" TargetMode="External"/><Relationship Id="rId629" Type="http://schemas.openxmlformats.org/officeDocument/2006/relationships/hyperlink" Target="https://thewire.in/education/why-jnu-is-painting-its-students-teachers-as-delinquents" TargetMode="External"/><Relationship Id="rId624" Type="http://schemas.openxmlformats.org/officeDocument/2006/relationships/hyperlink" Target="https://pbs.twimg.com/media/DzQhqh0XgAANPpH.jpg" TargetMode="External"/><Relationship Id="rId866" Type="http://schemas.openxmlformats.org/officeDocument/2006/relationships/hyperlink" Target="https://pbs.twimg.com/media/DzH43paVsAEGMb2.jpg" TargetMode="External"/><Relationship Id="rId623" Type="http://schemas.openxmlformats.org/officeDocument/2006/relationships/hyperlink" Target="https://thewire.in/health/no-local-woe-indias-poor-public-health-feeds-antibiotic-resistance-worldwide" TargetMode="External"/><Relationship Id="rId865" Type="http://schemas.openxmlformats.org/officeDocument/2006/relationships/hyperlink" Target="https://thewire.in/politics/congress-priyanaka-gandhi-up-bjp-gathbandhan" TargetMode="External"/><Relationship Id="rId622" Type="http://schemas.openxmlformats.org/officeDocument/2006/relationships/hyperlink" Target="https://www.swarajabhiyan.org/" TargetMode="External"/><Relationship Id="rId864" Type="http://schemas.openxmlformats.org/officeDocument/2006/relationships/hyperlink" Target="https://thewire.in" TargetMode="External"/><Relationship Id="rId621" Type="http://schemas.openxmlformats.org/officeDocument/2006/relationships/hyperlink" Target="https://thewire.in" TargetMode="External"/><Relationship Id="rId863" Type="http://schemas.openxmlformats.org/officeDocument/2006/relationships/hyperlink" Target="https://pbs.twimg.com/media/DzH6qjoVYAES5Ts.jpg" TargetMode="External"/><Relationship Id="rId628" Type="http://schemas.openxmlformats.org/officeDocument/2006/relationships/hyperlink" Target="https://thewire.in" TargetMode="External"/><Relationship Id="rId627" Type="http://schemas.openxmlformats.org/officeDocument/2006/relationships/hyperlink" Target="https://pbs.twimg.com/media/DzQfSR2XcAEzrKh.jpg" TargetMode="External"/><Relationship Id="rId869" Type="http://schemas.openxmlformats.org/officeDocument/2006/relationships/hyperlink" Target="https://thewire.in" TargetMode="External"/><Relationship Id="rId626" Type="http://schemas.openxmlformats.org/officeDocument/2006/relationships/hyperlink" Target="https://thewire.in/government/chhattisgarh-to-announce-panels-to-address-illegal-arrests-threats-to-media-freedom" TargetMode="External"/><Relationship Id="rId868" Type="http://schemas.openxmlformats.org/officeDocument/2006/relationships/hyperlink" Target="https://thewire.in/government/before-signing-rafale-deal-modi-govt-dropped-anti-corruption-clauses-the-hindu" TargetMode="External"/><Relationship Id="rId625" Type="http://schemas.openxmlformats.org/officeDocument/2006/relationships/hyperlink" Target="https://thewire.in" TargetMode="External"/><Relationship Id="rId867" Type="http://schemas.openxmlformats.org/officeDocument/2006/relationships/hyperlink" Target="https://thewire.in" TargetMode="External"/><Relationship Id="rId620" Type="http://schemas.openxmlformats.org/officeDocument/2006/relationships/hyperlink" Target="https://pbs.twimg.com/media/DzQjrJ4WsAAnmRq.jpg" TargetMode="External"/><Relationship Id="rId862" Type="http://schemas.openxmlformats.org/officeDocument/2006/relationships/hyperlink" Target="https://thewire.in/politics/rahul-gandhi-priyanka-gandhi-scindia-pragmatism" TargetMode="External"/><Relationship Id="rId861" Type="http://schemas.openxmlformats.org/officeDocument/2006/relationships/hyperlink" Target="https://thewire.in" TargetMode="External"/><Relationship Id="rId1210" Type="http://schemas.openxmlformats.org/officeDocument/2006/relationships/hyperlink" Target="https://pbs.twimg.com/media/Dy7pXZTX0AUOofj.jpg" TargetMode="External"/><Relationship Id="rId860" Type="http://schemas.openxmlformats.org/officeDocument/2006/relationships/hyperlink" Target="https://pbs.twimg.com/media/DzIB4hzUwAAhhrc.jpg" TargetMode="External"/><Relationship Id="rId1211" Type="http://schemas.openxmlformats.org/officeDocument/2006/relationships/hyperlink" Target="https://thewire.in" TargetMode="External"/><Relationship Id="rId1212" Type="http://schemas.openxmlformats.org/officeDocument/2006/relationships/hyperlink" Target="https://thewire.in/books/fyodor-dostoyevsky-the-bard-of-a-city-in-ferment" TargetMode="External"/><Relationship Id="rId1202" Type="http://schemas.openxmlformats.org/officeDocument/2006/relationships/hyperlink" Target="https://thewire.in/education/indian-students-arent-abusing-the-us-visa-system-american-universities-are" TargetMode="External"/><Relationship Id="rId1203" Type="http://schemas.openxmlformats.org/officeDocument/2006/relationships/hyperlink" Target="https://thewire.in" TargetMode="External"/><Relationship Id="rId1204" Type="http://schemas.openxmlformats.org/officeDocument/2006/relationships/hyperlink" Target="https://www.thewire.in/government/when-it-comes-to-csr-spending-ongc-reads-the-political-signals-well" TargetMode="External"/><Relationship Id="rId1205" Type="http://schemas.openxmlformats.org/officeDocument/2006/relationships/hyperlink" Target="https://thewire.in" TargetMode="External"/><Relationship Id="rId1206" Type="http://schemas.openxmlformats.org/officeDocument/2006/relationships/hyperlink" Target="https://twitter.com/abpnewstv/status/1093881708259078144" TargetMode="External"/><Relationship Id="rId1207" Type="http://schemas.openxmlformats.org/officeDocument/2006/relationships/hyperlink" Target="https://pbs.twimg.com/media/Dy4_fDjUcAAleEO.jpg" TargetMode="External"/><Relationship Id="rId1208" Type="http://schemas.openxmlformats.org/officeDocument/2006/relationships/hyperlink" Target="https://www.swarajabhiyan.org/" TargetMode="External"/><Relationship Id="rId1209" Type="http://schemas.openxmlformats.org/officeDocument/2006/relationships/hyperlink" Target="https://thewire.in/world/russia-is-growing-its-strategic-influence-in-africa" TargetMode="External"/><Relationship Id="rId619" Type="http://schemas.openxmlformats.org/officeDocument/2006/relationships/hyperlink" Target="https://thewire.in/world/nigeria-has-a-history-of-dodgy-elections-will-it-be-different-this-time" TargetMode="External"/><Relationship Id="rId618" Type="http://schemas.openxmlformats.org/officeDocument/2006/relationships/hyperlink" Target="https://thewire.in" TargetMode="External"/><Relationship Id="rId613" Type="http://schemas.openxmlformats.org/officeDocument/2006/relationships/hyperlink" Target="https://thewire.in/environment/as-ice-melts-greenland-could-become-a-potential-sand-exporter-study" TargetMode="External"/><Relationship Id="rId855" Type="http://schemas.openxmlformats.org/officeDocument/2006/relationships/hyperlink" Target="https://pbs.twimg.com/media/DzIFJIPV4AEDPjC.jpg" TargetMode="External"/><Relationship Id="rId612" Type="http://schemas.openxmlformats.org/officeDocument/2006/relationships/hyperlink" Target="https://thewire.in" TargetMode="External"/><Relationship Id="rId854" Type="http://schemas.openxmlformats.org/officeDocument/2006/relationships/hyperlink" Target="https://thewire.in/labour/insurance-needs-a-stronger-push-in-draft-labour-code-on-social-security" TargetMode="External"/><Relationship Id="rId611" Type="http://schemas.openxmlformats.org/officeDocument/2006/relationships/hyperlink" Target="https://pbs.twimg.com/media/DzQlOesX4AAQk5a.jpg" TargetMode="External"/><Relationship Id="rId853" Type="http://schemas.openxmlformats.org/officeDocument/2006/relationships/hyperlink" Target="https://thewire.in" TargetMode="External"/><Relationship Id="rId610" Type="http://schemas.openxmlformats.org/officeDocument/2006/relationships/hyperlink" Target="https://thewire.in/labour/life-of-labour-faulty-budget-farmers-india-unemployment-crisis" TargetMode="External"/><Relationship Id="rId852" Type="http://schemas.openxmlformats.org/officeDocument/2006/relationships/hyperlink" Target="https://pbs.twimg.com/media/DzILdHLUcAEki3H.jpg" TargetMode="External"/><Relationship Id="rId617" Type="http://schemas.openxmlformats.org/officeDocument/2006/relationships/hyperlink" Target="https://pbs.twimg.com/media/DzQwNrpXQAUXmy0.jpg" TargetMode="External"/><Relationship Id="rId859" Type="http://schemas.openxmlformats.org/officeDocument/2006/relationships/hyperlink" Target="https://thewire.in/politics/two-cpim-tripura-leaders-allegedly-attacked-by-bjp-workers" TargetMode="External"/><Relationship Id="rId616" Type="http://schemas.openxmlformats.org/officeDocument/2006/relationships/hyperlink" Target="https://thewire.in/government/rina-mitra-ips-officier-cbi-bengal-security-adviser" TargetMode="External"/><Relationship Id="rId858" Type="http://schemas.openxmlformats.org/officeDocument/2006/relationships/hyperlink" Target="https://thewire.in" TargetMode="External"/><Relationship Id="rId615" Type="http://schemas.openxmlformats.org/officeDocument/2006/relationships/hyperlink" Target="https://thewire.in" TargetMode="External"/><Relationship Id="rId857" Type="http://schemas.openxmlformats.org/officeDocument/2006/relationships/hyperlink" Target="https://thewire.in/government/piyush-goyal-sped-up-footage-vande-bharat" TargetMode="External"/><Relationship Id="rId614" Type="http://schemas.openxmlformats.org/officeDocument/2006/relationships/hyperlink" Target="https://pbs.twimg.com/media/DzQkkV0XQAAwomP.jpg" TargetMode="External"/><Relationship Id="rId856" Type="http://schemas.openxmlformats.org/officeDocument/2006/relationships/hyperlink" Target="https://thewire.in" TargetMode="External"/><Relationship Id="rId851" Type="http://schemas.openxmlformats.org/officeDocument/2006/relationships/hyperlink" Target="https://thewire.in/government/zparliamentary-panel-15-days-twitter-ceo-senior-officials-deposition" TargetMode="External"/><Relationship Id="rId850" Type="http://schemas.openxmlformats.org/officeDocument/2006/relationships/hyperlink" Target="https://thewire.in" TargetMode="External"/><Relationship Id="rId1200" Type="http://schemas.openxmlformats.org/officeDocument/2006/relationships/hyperlink" Target="https://www.thewire.in/government/high-transfer-of-technology-costs-upa-rafale-deal-cheaper-nda" TargetMode="External"/><Relationship Id="rId1201" Type="http://schemas.openxmlformats.org/officeDocument/2006/relationships/hyperlink" Target="https://thewire.in" TargetMode="External"/><Relationship Id="rId1235" Type="http://schemas.openxmlformats.org/officeDocument/2006/relationships/hyperlink" Target="https://thewire.in/rights/debate-colonial-policy-created-the-northeasts-citizenship-problem" TargetMode="External"/><Relationship Id="rId1236" Type="http://schemas.openxmlformats.org/officeDocument/2006/relationships/hyperlink" Target="https://thewire.in" TargetMode="External"/><Relationship Id="rId1237" Type="http://schemas.openxmlformats.org/officeDocument/2006/relationships/hyperlink" Target="https://thewire.in/government/refusing-to-learn-from-experience-jharkhand-makes-aadhaar-mandatory-for-ration" TargetMode="External"/><Relationship Id="rId1238" Type="http://schemas.openxmlformats.org/officeDocument/2006/relationships/hyperlink" Target="https://thewire.in" TargetMode="External"/><Relationship Id="rId1239" Type="http://schemas.openxmlformats.org/officeDocument/2006/relationships/hyperlink" Target="https://thewire.in/politics/corruption-politics-cbi-lokpal" TargetMode="External"/><Relationship Id="rId409" Type="http://schemas.openxmlformats.org/officeDocument/2006/relationships/hyperlink" Target="https://thewire.in" TargetMode="External"/><Relationship Id="rId404" Type="http://schemas.openxmlformats.org/officeDocument/2006/relationships/hyperlink" Target="https://thewire.in/rights/love-drugs-false-confession" TargetMode="External"/><Relationship Id="rId646" Type="http://schemas.openxmlformats.org/officeDocument/2006/relationships/hyperlink" Target="https://thewire.in" TargetMode="External"/><Relationship Id="rId888" Type="http://schemas.openxmlformats.org/officeDocument/2006/relationships/hyperlink" Target="https://thewire.in" TargetMode="External"/><Relationship Id="rId403" Type="http://schemas.openxmlformats.org/officeDocument/2006/relationships/hyperlink" Target="https://thewire.in" TargetMode="External"/><Relationship Id="rId645" Type="http://schemas.openxmlformats.org/officeDocument/2006/relationships/hyperlink" Target="https://thewire.in/government/cbi-officer-accuses-former-interim-director-nageswara-rao-of-malice-in-transfer" TargetMode="External"/><Relationship Id="rId887" Type="http://schemas.openxmlformats.org/officeDocument/2006/relationships/hyperlink" Target="https://pbs.twimg.com/media/DzHbRFSU0AIx_x7.jpg" TargetMode="External"/><Relationship Id="rId402" Type="http://schemas.openxmlformats.org/officeDocument/2006/relationships/hyperlink" Target="https://thewire.in/government/delhi-vs-centre-supreme-court-bench-split-on-control-of-services" TargetMode="External"/><Relationship Id="rId644" Type="http://schemas.openxmlformats.org/officeDocument/2006/relationships/hyperlink" Target="https://twitter.com/kunalkamra88/status/1095381685271580672" TargetMode="External"/><Relationship Id="rId886" Type="http://schemas.openxmlformats.org/officeDocument/2006/relationships/hyperlink" Target="https://thewire.in/banking/rbis-relief-package-for-msmes-to-help-recast-rs-1-lakh-crore-in-loans-govt" TargetMode="External"/><Relationship Id="rId401" Type="http://schemas.openxmlformats.org/officeDocument/2006/relationships/hyperlink" Target="https://thewire.in" TargetMode="External"/><Relationship Id="rId643" Type="http://schemas.openxmlformats.org/officeDocument/2006/relationships/hyperlink" Target="http://aitcofficial.org" TargetMode="External"/><Relationship Id="rId885" Type="http://schemas.openxmlformats.org/officeDocument/2006/relationships/hyperlink" Target="https://thewire.in" TargetMode="External"/><Relationship Id="rId408" Type="http://schemas.openxmlformats.org/officeDocument/2006/relationships/hyperlink" Target="https://pbs.twimg.com/media/DzW4PkQUYAAykvF.jpg" TargetMode="External"/><Relationship Id="rId407" Type="http://schemas.openxmlformats.org/officeDocument/2006/relationships/hyperlink" Target="https://thewire.in" TargetMode="External"/><Relationship Id="rId649" Type="http://schemas.openxmlformats.org/officeDocument/2006/relationships/hyperlink" Target="https://thewire.in/politics/watch-media-bol-episode-85-rafale-controversy-and-mayawati-versus-media" TargetMode="External"/><Relationship Id="rId406" Type="http://schemas.openxmlformats.org/officeDocument/2006/relationships/hyperlink" Target="https://thewire.in/law/two-supreme-court-employees-sacked-for-tampering-with-order-in-anil-ambani-case-report" TargetMode="External"/><Relationship Id="rId648" Type="http://schemas.openxmlformats.org/officeDocument/2006/relationships/hyperlink" Target="https://thewire.in" TargetMode="External"/><Relationship Id="rId405" Type="http://schemas.openxmlformats.org/officeDocument/2006/relationships/hyperlink" Target="https://thewire.in" TargetMode="External"/><Relationship Id="rId647" Type="http://schemas.openxmlformats.org/officeDocument/2006/relationships/hyperlink" Target="https://thewire.in/law/mohsin-shaikh-murder-case-hrs-dhananjay-desai" TargetMode="External"/><Relationship Id="rId889" Type="http://schemas.openxmlformats.org/officeDocument/2006/relationships/hyperlink" Target="https://thewire.in/law/sc-refuses-to-monitor-cbi-investigation-into-saradha-chit-fund-scam" TargetMode="External"/><Relationship Id="rId880" Type="http://schemas.openxmlformats.org/officeDocument/2006/relationships/hyperlink" Target="https://thewire.in/gender/nine-words-that-can-reduce-the-deadly-toll-of-liquor-tragedies" TargetMode="External"/><Relationship Id="rId1230" Type="http://schemas.openxmlformats.org/officeDocument/2006/relationships/hyperlink" Target="https://thewire.in" TargetMode="External"/><Relationship Id="rId400" Type="http://schemas.openxmlformats.org/officeDocument/2006/relationships/hyperlink" Target="https://livewire.thewire.in/personal/jignesh-mevani-on-valentines-day-moral-policing/" TargetMode="External"/><Relationship Id="rId642" Type="http://schemas.openxmlformats.org/officeDocument/2006/relationships/hyperlink" Target="http://aitcofficial.org" TargetMode="External"/><Relationship Id="rId884" Type="http://schemas.openxmlformats.org/officeDocument/2006/relationships/hyperlink" Target="https://pbs.twimg.com/media/DzHY_HoVsAAGOfE.jpg" TargetMode="External"/><Relationship Id="rId1231" Type="http://schemas.openxmlformats.org/officeDocument/2006/relationships/hyperlink" Target="https://youtu.be/UhQ_mjGW25k" TargetMode="External"/><Relationship Id="rId641" Type="http://schemas.openxmlformats.org/officeDocument/2006/relationships/hyperlink" Target="https://www.swarajabhiyan.org/" TargetMode="External"/><Relationship Id="rId883" Type="http://schemas.openxmlformats.org/officeDocument/2006/relationships/hyperlink" Target="https://thewire.in/books/how-maqbool-butt-passed-on-the-baton-of-militancy-in-kashmir" TargetMode="External"/><Relationship Id="rId1232" Type="http://schemas.openxmlformats.org/officeDocument/2006/relationships/hyperlink" Target="https://www.swarajabhiyan.org/" TargetMode="External"/><Relationship Id="rId640" Type="http://schemas.openxmlformats.org/officeDocument/2006/relationships/hyperlink" Target="https://www.thehindu.com/news/national/rafale-deal-not-on-better-terms-than-upa-era-offer/article26253566.ece" TargetMode="External"/><Relationship Id="rId882" Type="http://schemas.openxmlformats.org/officeDocument/2006/relationships/hyperlink" Target="https://thewire.in" TargetMode="External"/><Relationship Id="rId1233" Type="http://schemas.openxmlformats.org/officeDocument/2006/relationships/hyperlink" Target="https://thewire.in/rights/debate-colonial-policy-created-the-northeasts-citizenship-problem" TargetMode="External"/><Relationship Id="rId881" Type="http://schemas.openxmlformats.org/officeDocument/2006/relationships/hyperlink" Target="https://pbs.twimg.com/media/DzHe4NpUwAAR22S.jpg" TargetMode="External"/><Relationship Id="rId1234" Type="http://schemas.openxmlformats.org/officeDocument/2006/relationships/hyperlink" Target="https://thewire.in" TargetMode="External"/><Relationship Id="rId1224" Type="http://schemas.openxmlformats.org/officeDocument/2006/relationships/hyperlink" Target="https://pbs.twimg.com/media/Dy7dMj7WoAAiGmd.jpg" TargetMode="External"/><Relationship Id="rId1225" Type="http://schemas.openxmlformats.org/officeDocument/2006/relationships/hyperlink" Target="https://www.swarajabhiyan.org/" TargetMode="External"/><Relationship Id="rId1226" Type="http://schemas.openxmlformats.org/officeDocument/2006/relationships/hyperlink" Target="http://aitcofficial.org" TargetMode="External"/><Relationship Id="rId1227" Type="http://schemas.openxmlformats.org/officeDocument/2006/relationships/hyperlink" Target="https://thewire.in/education/indian-students-arent-abusing-the-us-visa-system-american-universities-are" TargetMode="External"/><Relationship Id="rId1228" Type="http://schemas.openxmlformats.org/officeDocument/2006/relationships/hyperlink" Target="https://thewire.in" TargetMode="External"/><Relationship Id="rId1229" Type="http://schemas.openxmlformats.org/officeDocument/2006/relationships/hyperlink" Target="https://thewire.in/history/the-treason-trial-of-netaji-that-never-happened" TargetMode="External"/><Relationship Id="rId635" Type="http://schemas.openxmlformats.org/officeDocument/2006/relationships/hyperlink" Target="https://thewire.in/law/why-the-haren-pandya-murder-is-back-in-the-spotlight" TargetMode="External"/><Relationship Id="rId877" Type="http://schemas.openxmlformats.org/officeDocument/2006/relationships/hyperlink" Target="https://thewire.in" TargetMode="External"/><Relationship Id="rId634" Type="http://schemas.openxmlformats.org/officeDocument/2006/relationships/hyperlink" Target="https://thewire.in" TargetMode="External"/><Relationship Id="rId876" Type="http://schemas.openxmlformats.org/officeDocument/2006/relationships/hyperlink" Target="https://pbs.twimg.com/media/DzHkMn-VYAU1YAY.jpg" TargetMode="External"/><Relationship Id="rId633" Type="http://schemas.openxmlformats.org/officeDocument/2006/relationships/hyperlink" Target="https://pbs.twimg.com/media/DzQd8EwXcAAq6zo.jpg" TargetMode="External"/><Relationship Id="rId875" Type="http://schemas.openxmlformats.org/officeDocument/2006/relationships/hyperlink" Target="https://thewire.in/government/amol-palekar-ngma-clarification-advisory-committees-local-artists" TargetMode="External"/><Relationship Id="rId632" Type="http://schemas.openxmlformats.org/officeDocument/2006/relationships/hyperlink" Target="https://thewire.in/rights/debate-professor-hiren-gohain-lets-talk-about-assam-again" TargetMode="External"/><Relationship Id="rId874" Type="http://schemas.openxmlformats.org/officeDocument/2006/relationships/hyperlink" Target="https://thewire.in" TargetMode="External"/><Relationship Id="rId639" Type="http://schemas.openxmlformats.org/officeDocument/2006/relationships/hyperlink" Target="https://www.swarajabhiyan.org/" TargetMode="External"/><Relationship Id="rId638" Type="http://schemas.openxmlformats.org/officeDocument/2006/relationships/hyperlink" Target="https://indianexpress.com/article/india/chhattisgarh-two-ex-sc-judges-to-head-panels-on-press-and-illegal-arrests-tribals-maoists-5581000/" TargetMode="External"/><Relationship Id="rId637" Type="http://schemas.openxmlformats.org/officeDocument/2006/relationships/hyperlink" Target="https://thewire.in" TargetMode="External"/><Relationship Id="rId879" Type="http://schemas.openxmlformats.org/officeDocument/2006/relationships/hyperlink" Target="https://thewire.in" TargetMode="External"/><Relationship Id="rId636" Type="http://schemas.openxmlformats.org/officeDocument/2006/relationships/hyperlink" Target="https://pbs.twimg.com/media/DzQTu2_W0AEoK1u.jpg" TargetMode="External"/><Relationship Id="rId878" Type="http://schemas.openxmlformats.org/officeDocument/2006/relationships/hyperlink" Target="https://thewire.in/politics/priyanka-gandhi-is-embarking-on-a-high-risk-mission-in-uttar-pradesh" TargetMode="External"/><Relationship Id="rId631" Type="http://schemas.openxmlformats.org/officeDocument/2006/relationships/hyperlink" Target="https://thewire.in" TargetMode="External"/><Relationship Id="rId873" Type="http://schemas.openxmlformats.org/officeDocument/2006/relationships/hyperlink" Target="https://pbs.twimg.com/media/DzHkZecVsAAKdee.jpg" TargetMode="External"/><Relationship Id="rId1220" Type="http://schemas.openxmlformats.org/officeDocument/2006/relationships/hyperlink" Target="https://thewire.in" TargetMode="External"/><Relationship Id="rId630" Type="http://schemas.openxmlformats.org/officeDocument/2006/relationships/hyperlink" Target="https://pbs.twimg.com/media/DzQeQdkWsAEs2pQ.jpg" TargetMode="External"/><Relationship Id="rId872" Type="http://schemas.openxmlformats.org/officeDocument/2006/relationships/hyperlink" Target="https://thewire.in/health/smoking-consuming-alcohol-during-pregnancy-could-cause-facial-deformities" TargetMode="External"/><Relationship Id="rId1221" Type="http://schemas.openxmlformats.org/officeDocument/2006/relationships/hyperlink" Target="https://thewire.in/the-arts/did-academia-kill-jazz" TargetMode="External"/><Relationship Id="rId871" Type="http://schemas.openxmlformats.org/officeDocument/2006/relationships/hyperlink" Target="https://thewire.in" TargetMode="External"/><Relationship Id="rId1222" Type="http://schemas.openxmlformats.org/officeDocument/2006/relationships/hyperlink" Target="https://pbs.twimg.com/media/Dy7nCsAX4AEOlNZ.jpg" TargetMode="External"/><Relationship Id="rId870" Type="http://schemas.openxmlformats.org/officeDocument/2006/relationships/hyperlink" Target="https://www.thewire.in/agriculture/modi-government-farmer-income-support" TargetMode="External"/><Relationship Id="rId1223" Type="http://schemas.openxmlformats.org/officeDocument/2006/relationships/hyperlink" Target="https://thewire.in" TargetMode="External"/><Relationship Id="rId829" Type="http://schemas.openxmlformats.org/officeDocument/2006/relationships/hyperlink" Target="https://thewire.in" TargetMode="External"/><Relationship Id="rId828" Type="http://schemas.openxmlformats.org/officeDocument/2006/relationships/hyperlink" Target="https://thewire.in/rights/ngma-amol-palekar-speech-interrupted" TargetMode="External"/><Relationship Id="rId827" Type="http://schemas.openxmlformats.org/officeDocument/2006/relationships/hyperlink" Target="https://thewire.in" TargetMode="External"/><Relationship Id="rId822" Type="http://schemas.openxmlformats.org/officeDocument/2006/relationships/hyperlink" Target="https://www.youtube.com/watch?v=zVQJunj-asU" TargetMode="External"/><Relationship Id="rId821" Type="http://schemas.openxmlformats.org/officeDocument/2006/relationships/hyperlink" Target="https://pbs.twimg.com/media/DzI2SWcWwAMifdS.jpg" TargetMode="External"/><Relationship Id="rId820" Type="http://schemas.openxmlformats.org/officeDocument/2006/relationships/hyperlink" Target="https://www.newslaundry.com/2019/02/05/jamias-fine-arts-department-is-bustling-with-unheard-harassment-complaints?fbclid=IwAR2mzVYz8En_fF1HwHfqQ5H5nGnLUhh45M84flejTt6Gerca6qYQZXFHKMs%5D" TargetMode="External"/><Relationship Id="rId826" Type="http://schemas.openxmlformats.org/officeDocument/2006/relationships/hyperlink" Target="https://thewire.in/environment/sensing-change-how-sound-light-and-smell-can-affect-plants-and-animals" TargetMode="External"/><Relationship Id="rId825" Type="http://schemas.openxmlformats.org/officeDocument/2006/relationships/hyperlink" Target="https://thewire.in" TargetMode="External"/><Relationship Id="rId824" Type="http://schemas.openxmlformats.org/officeDocument/2006/relationships/hyperlink" Target="https://thewire.in/education/iits-should-be-able-to-choose-their-directors-says-hrd-ministry-panel" TargetMode="External"/><Relationship Id="rId823" Type="http://schemas.openxmlformats.org/officeDocument/2006/relationships/hyperlink" Target="https://thewire.in" TargetMode="External"/><Relationship Id="rId819" Type="http://schemas.openxmlformats.org/officeDocument/2006/relationships/hyperlink" Target="https://thewire.in" TargetMode="External"/><Relationship Id="rId818" Type="http://schemas.openxmlformats.org/officeDocument/2006/relationships/hyperlink" Target="https://thewire.in/agriculture/modi-government-farmer-income-support" TargetMode="External"/><Relationship Id="rId817" Type="http://schemas.openxmlformats.org/officeDocument/2006/relationships/hyperlink" Target="http://www.samajwadiparty.in" TargetMode="External"/><Relationship Id="rId816" Type="http://schemas.openxmlformats.org/officeDocument/2006/relationships/hyperlink" Target="https://pbs.twimg.com/media/DzI7bbyVYAAWcfc.jpg" TargetMode="External"/><Relationship Id="rId811" Type="http://schemas.openxmlformats.org/officeDocument/2006/relationships/hyperlink" Target="https://thewire.in" TargetMode="External"/><Relationship Id="rId810" Type="http://schemas.openxmlformats.org/officeDocument/2006/relationships/hyperlink" Target="https://pbs.twimg.com/media/DzJCGlbX4AAjThC.jpg" TargetMode="External"/><Relationship Id="rId815" Type="http://schemas.openxmlformats.org/officeDocument/2006/relationships/hyperlink" Target="https://thewire.in" TargetMode="External"/><Relationship Id="rId814" Type="http://schemas.openxmlformats.org/officeDocument/2006/relationships/hyperlink" Target="https://thewire.in/books/how-maqbool-butt-passed-on-the-baton-of-militancy-in-kashmir" TargetMode="External"/><Relationship Id="rId813" Type="http://schemas.openxmlformats.org/officeDocument/2006/relationships/hyperlink" Target="https://thewire.in" TargetMode="External"/><Relationship Id="rId812" Type="http://schemas.openxmlformats.org/officeDocument/2006/relationships/hyperlink" Target="https://www.thewire.in/education/govt-body-okays-new-board-to-standardise-vedic-education" TargetMode="External"/><Relationship Id="rId609" Type="http://schemas.openxmlformats.org/officeDocument/2006/relationships/hyperlink" Target="https://thewire.in" TargetMode="External"/><Relationship Id="rId608" Type="http://schemas.openxmlformats.org/officeDocument/2006/relationships/hyperlink" Target="https://thewire.in/rights/haren-pandya-murder-investigation-cbi" TargetMode="External"/><Relationship Id="rId607" Type="http://schemas.openxmlformats.org/officeDocument/2006/relationships/hyperlink" Target="https://thewire.in" TargetMode="External"/><Relationship Id="rId849" Type="http://schemas.openxmlformats.org/officeDocument/2006/relationships/hyperlink" Target="https://thewire.in/rights/haren-pandya-murder-case-explainer" TargetMode="External"/><Relationship Id="rId602" Type="http://schemas.openxmlformats.org/officeDocument/2006/relationships/hyperlink" Target="https://thewire.in" TargetMode="External"/><Relationship Id="rId844" Type="http://schemas.openxmlformats.org/officeDocument/2006/relationships/hyperlink" Target="https://thewire.in" TargetMode="External"/><Relationship Id="rId601" Type="http://schemas.openxmlformats.org/officeDocument/2006/relationships/hyperlink" Target="https://pbs.twimg.com/media/DzRAwAwWwAI2L8A.jpg" TargetMode="External"/><Relationship Id="rId843" Type="http://schemas.openxmlformats.org/officeDocument/2006/relationships/hyperlink" Target="https://thewire.in/environment/bullet-train-gets-clearance-to-pass-through-flamingo-sanctuary-national-park" TargetMode="External"/><Relationship Id="rId600" Type="http://schemas.openxmlformats.org/officeDocument/2006/relationships/hyperlink" Target="https://thewire.in/rights/bhima-koregaon-sc-sets-aside-hc-order-refusing-police-extra-time-to-file-chargesheet" TargetMode="External"/><Relationship Id="rId842" Type="http://schemas.openxmlformats.org/officeDocument/2006/relationships/hyperlink" Target="https://thewire.in" TargetMode="External"/><Relationship Id="rId841" Type="http://schemas.openxmlformats.org/officeDocument/2006/relationships/hyperlink" Target="https://pbs.twimg.com/media/DzIdcT5UYAAayyz.jpg" TargetMode="External"/><Relationship Id="rId606" Type="http://schemas.openxmlformats.org/officeDocument/2006/relationships/hyperlink" Target="https://pbs.twimg.com/media/DzQwt87WkAA54Rt.jpg" TargetMode="External"/><Relationship Id="rId848" Type="http://schemas.openxmlformats.org/officeDocument/2006/relationships/hyperlink" Target="http://aitcofficial.org" TargetMode="External"/><Relationship Id="rId605" Type="http://schemas.openxmlformats.org/officeDocument/2006/relationships/hyperlink" Target="https://thewire.in/history/women-lawyers-history-india" TargetMode="External"/><Relationship Id="rId847" Type="http://schemas.openxmlformats.org/officeDocument/2006/relationships/hyperlink" Target="https://pbs.twimg.com/media/DzIW0DRUwAAKknX.jpg" TargetMode="External"/><Relationship Id="rId604" Type="http://schemas.openxmlformats.org/officeDocument/2006/relationships/hyperlink" Target="https://thewire.in" TargetMode="External"/><Relationship Id="rId846" Type="http://schemas.openxmlformats.org/officeDocument/2006/relationships/hyperlink" Target="https://thewire.in" TargetMode="External"/><Relationship Id="rId603" Type="http://schemas.openxmlformats.org/officeDocument/2006/relationships/hyperlink" Target="https://thewire.in/rights/why-i-resigned-as-principal-of-hk-arts-college-after-jignesh-mevani-was-disinvited" TargetMode="External"/><Relationship Id="rId845" Type="http://schemas.openxmlformats.org/officeDocument/2006/relationships/hyperlink" Target="https://thewire.in/agriculture/waiver-should-include-kcc-loans-from-commercial-banks-say-rajasthan-farmers" TargetMode="External"/><Relationship Id="rId840" Type="http://schemas.openxmlformats.org/officeDocument/2006/relationships/hyperlink" Target="https://thewire.in/law/bombay-high-court-grants-anand-teltumbde-protection-from-arrest" TargetMode="External"/><Relationship Id="rId839" Type="http://schemas.openxmlformats.org/officeDocument/2006/relationships/hyperlink" Target="https://thewire.in" TargetMode="External"/><Relationship Id="rId838" Type="http://schemas.openxmlformats.org/officeDocument/2006/relationships/hyperlink" Target="http://pic.twitter.com/ZABTgeozRS" TargetMode="External"/><Relationship Id="rId833" Type="http://schemas.openxmlformats.org/officeDocument/2006/relationships/hyperlink" Target="http://pic.twitter.com/vhQ5hNRv6y" TargetMode="External"/><Relationship Id="rId832" Type="http://schemas.openxmlformats.org/officeDocument/2006/relationships/hyperlink" Target="http://youtube.com/thewirenews" TargetMode="External"/><Relationship Id="rId831" Type="http://schemas.openxmlformats.org/officeDocument/2006/relationships/hyperlink" Target="https://thewire.in" TargetMode="External"/><Relationship Id="rId830" Type="http://schemas.openxmlformats.org/officeDocument/2006/relationships/hyperlink" Target="https://thewire.in/law/shahid-azmi-murder-case-trial" TargetMode="External"/><Relationship Id="rId837" Type="http://schemas.openxmlformats.org/officeDocument/2006/relationships/hyperlink" Target="http://youtube.com/thewirenews" TargetMode="External"/><Relationship Id="rId836" Type="http://schemas.openxmlformats.org/officeDocument/2006/relationships/hyperlink" Target="https://thewire.in" TargetMode="External"/><Relationship Id="rId835" Type="http://schemas.openxmlformats.org/officeDocument/2006/relationships/hyperlink" Target="https://thewire.in/government/kerala-cpim-mla-under-fire-for-saying-female-ias-officer-does-not-have-brains" TargetMode="External"/><Relationship Id="rId834" Type="http://schemas.openxmlformats.org/officeDocument/2006/relationships/hyperlink" Target="https://thewire.in" TargetMode="External"/><Relationship Id="rId1059" Type="http://schemas.openxmlformats.org/officeDocument/2006/relationships/hyperlink" Target="https://thewire.in" TargetMode="External"/><Relationship Id="rId228" Type="http://schemas.openxmlformats.org/officeDocument/2006/relationships/hyperlink" Target="https://thewire.in" TargetMode="External"/><Relationship Id="rId227" Type="http://schemas.openxmlformats.org/officeDocument/2006/relationships/hyperlink" Target="https://pbs.twimg.com/media/DzdXRjGXQAA28_k.jpg" TargetMode="External"/><Relationship Id="rId469" Type="http://schemas.openxmlformats.org/officeDocument/2006/relationships/hyperlink" Target="https://thewire.in" TargetMode="External"/><Relationship Id="rId226" Type="http://schemas.openxmlformats.org/officeDocument/2006/relationships/hyperlink" Target="https://thewire.in/health/pharma-company-pfizer-to-partner-with-government-on-drug-resistance" TargetMode="External"/><Relationship Id="rId468" Type="http://schemas.openxmlformats.org/officeDocument/2006/relationships/hyperlink" Target="https://pbs.twimg.com/media/DzVVoUEU8AAreAv.jpg" TargetMode="External"/><Relationship Id="rId225" Type="http://schemas.openxmlformats.org/officeDocument/2006/relationships/hyperlink" Target="https://thewire.in" TargetMode="External"/><Relationship Id="rId467" Type="http://schemas.openxmlformats.org/officeDocument/2006/relationships/hyperlink" Target="https://thewire.in/government/centre-granting-flexibility-to-states-is-crucial-to-indias-development" TargetMode="External"/><Relationship Id="rId1290" Type="http://schemas.openxmlformats.org/officeDocument/2006/relationships/hyperlink" Target="https://pbs.twimg.com/media/Dy4Dms-WkAA40dg.jpg" TargetMode="External"/><Relationship Id="rId1291" Type="http://schemas.openxmlformats.org/officeDocument/2006/relationships/hyperlink" Target="https://thewire.in" TargetMode="External"/><Relationship Id="rId229" Type="http://schemas.openxmlformats.org/officeDocument/2006/relationships/hyperlink" Target="https://thewire.in/government/election-commission-sets-aside-plea-de-recognition-ruling-party-ndpp-nagaland" TargetMode="External"/><Relationship Id="rId1050" Type="http://schemas.openxmlformats.org/officeDocument/2006/relationships/hyperlink" Target="https://thewire.in" TargetMode="External"/><Relationship Id="rId1292" Type="http://schemas.openxmlformats.org/officeDocument/2006/relationships/hyperlink" Target="https://thewire.in/education/indian-students-arent-abusing-the-us-visa-system-american-universities-are" TargetMode="External"/><Relationship Id="rId220" Type="http://schemas.openxmlformats.org/officeDocument/2006/relationships/hyperlink" Target="https://thewire.in/government/with-jaipur-gaushala-in-fund-crunch-hundreds-of-cows-starve-to-death" TargetMode="External"/><Relationship Id="rId462" Type="http://schemas.openxmlformats.org/officeDocument/2006/relationships/hyperlink" Target="https://pbs.twimg.com/media/DzVXl--V4AAytBQ.jpg" TargetMode="External"/><Relationship Id="rId1051" Type="http://schemas.openxmlformats.org/officeDocument/2006/relationships/hyperlink" Target="https://thewire.in/rights/death-toll-rises-to-72-in-up-and-uttarakhand-hooch-tragedy" TargetMode="External"/><Relationship Id="rId1293" Type="http://schemas.openxmlformats.org/officeDocument/2006/relationships/hyperlink" Target="https://pbs.twimg.com/media/Dy4Cx5JWwAEdLzR.jpg" TargetMode="External"/><Relationship Id="rId461" Type="http://schemas.openxmlformats.org/officeDocument/2006/relationships/hyperlink" Target="https://thewire.in/religion/valentines-day-maha-shivratri-perennial-love-patriarchy" TargetMode="External"/><Relationship Id="rId1052" Type="http://schemas.openxmlformats.org/officeDocument/2006/relationships/hyperlink" Target="https://pbs.twimg.com/media/DzBvQFFU8AA0vxp.jpg" TargetMode="External"/><Relationship Id="rId1294" Type="http://schemas.openxmlformats.org/officeDocument/2006/relationships/hyperlink" Target="https://thewire.in" TargetMode="External"/><Relationship Id="rId460" Type="http://schemas.openxmlformats.org/officeDocument/2006/relationships/hyperlink" Target="https://thewire.in" TargetMode="External"/><Relationship Id="rId1053" Type="http://schemas.openxmlformats.org/officeDocument/2006/relationships/hyperlink" Target="https://thewire.in" TargetMode="External"/><Relationship Id="rId1295" Type="http://schemas.openxmlformats.org/officeDocument/2006/relationships/hyperlink" Target="https://goo.gl/3VMS8A" TargetMode="External"/><Relationship Id="rId1054" Type="http://schemas.openxmlformats.org/officeDocument/2006/relationships/hyperlink" Target="https://thewire.in/books/retelling-ramayana-from-sitas-maternal-perspective" TargetMode="External"/><Relationship Id="rId1296" Type="http://schemas.openxmlformats.org/officeDocument/2006/relationships/hyperlink" Target="https://pbs.twimg.com/media/Dy4CB6xUYAEJfVv.jpg" TargetMode="External"/><Relationship Id="rId224" Type="http://schemas.openxmlformats.org/officeDocument/2006/relationships/hyperlink" Target="https://thewire.in/security/opposition-parties-stand-with-centre-forces-in-aftermath-of-pulwama-attack" TargetMode="External"/><Relationship Id="rId466" Type="http://schemas.openxmlformats.org/officeDocument/2006/relationships/hyperlink" Target="https://thewire.in" TargetMode="External"/><Relationship Id="rId1055" Type="http://schemas.openxmlformats.org/officeDocument/2006/relationships/hyperlink" Target="https://thewire.in" TargetMode="External"/><Relationship Id="rId1297" Type="http://schemas.openxmlformats.org/officeDocument/2006/relationships/hyperlink" Target="http://aitcofficial.org" TargetMode="External"/><Relationship Id="rId223" Type="http://schemas.openxmlformats.org/officeDocument/2006/relationships/hyperlink" Target="https://thewire.in" TargetMode="External"/><Relationship Id="rId465" Type="http://schemas.openxmlformats.org/officeDocument/2006/relationships/hyperlink" Target="https://pbs.twimg.com/media/DzVWKG9UYAAxxL3.jpg" TargetMode="External"/><Relationship Id="rId1056" Type="http://schemas.openxmlformats.org/officeDocument/2006/relationships/hyperlink" Target="https://thewire.in/the-arts/full-text-amol-palekars-speech-criticising-loss-of-independence-in-art" TargetMode="External"/><Relationship Id="rId1298" Type="http://schemas.openxmlformats.org/officeDocument/2006/relationships/hyperlink" Target="https://www.instamojo.com/FIJ/jiska-up-uska-desh-will-coalitions-decide-th/" TargetMode="External"/><Relationship Id="rId222" Type="http://schemas.openxmlformats.org/officeDocument/2006/relationships/hyperlink" Target="https://thewire.in/security/pulwama-attack-kashmir-crpf-jem" TargetMode="External"/><Relationship Id="rId464" Type="http://schemas.openxmlformats.org/officeDocument/2006/relationships/hyperlink" Target="https://thewire.in/society/juul-vape-e-cigarette-india" TargetMode="External"/><Relationship Id="rId1057" Type="http://schemas.openxmlformats.org/officeDocument/2006/relationships/hyperlink" Target="https://thewire.in" TargetMode="External"/><Relationship Id="rId1299" Type="http://schemas.openxmlformats.org/officeDocument/2006/relationships/hyperlink" Target="https://pbs.twimg.com/media/Dy39p1xW0AEj3GT.jpg" TargetMode="External"/><Relationship Id="rId221" Type="http://schemas.openxmlformats.org/officeDocument/2006/relationships/hyperlink" Target="https://thewire.in" TargetMode="External"/><Relationship Id="rId463" Type="http://schemas.openxmlformats.org/officeDocument/2006/relationships/hyperlink" Target="https://thewire.in" TargetMode="External"/><Relationship Id="rId1058" Type="http://schemas.openxmlformats.org/officeDocument/2006/relationships/hyperlink" Target="https://www.thewire.in/health/coca-cola-junk-food-companies-are-influencing-indias-public-health-policies" TargetMode="External"/><Relationship Id="rId1048" Type="http://schemas.openxmlformats.org/officeDocument/2006/relationships/hyperlink" Target="https://thewire.in/politics/watch-will-narendra-modi-beat-entrenched-anti-incumbency" TargetMode="External"/><Relationship Id="rId1049" Type="http://schemas.openxmlformats.org/officeDocument/2006/relationships/hyperlink" Target="https://pbs.twimg.com/media/DzBuxsUUcAAMMsI.jpg" TargetMode="External"/><Relationship Id="rId217" Type="http://schemas.openxmlformats.org/officeDocument/2006/relationships/hyperlink" Target="https://thewire.in" TargetMode="External"/><Relationship Id="rId459" Type="http://schemas.openxmlformats.org/officeDocument/2006/relationships/hyperlink" Target="https://pbs.twimg.com/media/DzVnoBCUwAARFBS.jpg" TargetMode="External"/><Relationship Id="rId216" Type="http://schemas.openxmlformats.org/officeDocument/2006/relationships/hyperlink" Target="https://thewire.in/film/the-thrid-man-film-noir" TargetMode="External"/><Relationship Id="rId458" Type="http://schemas.openxmlformats.org/officeDocument/2006/relationships/hyperlink" Target="https://livewire.thewire.in/personal/jignesh-mevani-on-valentines-day-moral-policing/" TargetMode="External"/><Relationship Id="rId215" Type="http://schemas.openxmlformats.org/officeDocument/2006/relationships/hyperlink" Target="https://thewire.in" TargetMode="External"/><Relationship Id="rId457" Type="http://schemas.openxmlformats.org/officeDocument/2006/relationships/hyperlink" Target="https://thewire.in" TargetMode="External"/><Relationship Id="rId699" Type="http://schemas.openxmlformats.org/officeDocument/2006/relationships/hyperlink" Target="https://twitter.com/cjpindia/status/1095263989964124160" TargetMode="External"/><Relationship Id="rId214" Type="http://schemas.openxmlformats.org/officeDocument/2006/relationships/hyperlink" Target="https://thewire.in/trade/why-india-revoking-pakistans-most-favoured-nation-status-is-more-symbolic-than-economic" TargetMode="External"/><Relationship Id="rId456" Type="http://schemas.openxmlformats.org/officeDocument/2006/relationships/hyperlink" Target="https://thewire.in/politics/tekashwi-yadav-bihar-rjd-nitish-kumar" TargetMode="External"/><Relationship Id="rId698" Type="http://schemas.openxmlformats.org/officeDocument/2006/relationships/hyperlink" Target="https://thewire.in" TargetMode="External"/><Relationship Id="rId219" Type="http://schemas.openxmlformats.org/officeDocument/2006/relationships/hyperlink" Target="https://thewire.in" TargetMode="External"/><Relationship Id="rId1280" Type="http://schemas.openxmlformats.org/officeDocument/2006/relationships/hyperlink" Target="https://thewire.in/politics/debate-colonial-policy-created-the-northeasts-citizenship-problem" TargetMode="External"/><Relationship Id="rId218" Type="http://schemas.openxmlformats.org/officeDocument/2006/relationships/hyperlink" Target="https://thewire.in/government/in-up-a-wells-water-turned-white-but-official-says-its-too-cold-to-inspect" TargetMode="External"/><Relationship Id="rId1281" Type="http://schemas.openxmlformats.org/officeDocument/2006/relationships/hyperlink" Target="https://pbs.twimg.com/media/Dy4Xs2cXQAA9oV3.jpg" TargetMode="External"/><Relationship Id="rId451" Type="http://schemas.openxmlformats.org/officeDocument/2006/relationships/hyperlink" Target="https://thewire.in" TargetMode="External"/><Relationship Id="rId693" Type="http://schemas.openxmlformats.org/officeDocument/2006/relationships/hyperlink" Target="https://thewire.in/government/anil-ambani-visited-french-defence-officials-just-before-rafale-deal-leaked-email-suggests" TargetMode="External"/><Relationship Id="rId1040" Type="http://schemas.openxmlformats.org/officeDocument/2006/relationships/hyperlink" Target="https://thewire.in" TargetMode="External"/><Relationship Id="rId1282" Type="http://schemas.openxmlformats.org/officeDocument/2006/relationships/hyperlink" Target="https://thewire.in" TargetMode="External"/><Relationship Id="rId450" Type="http://schemas.openxmlformats.org/officeDocument/2006/relationships/hyperlink" Target="https://thewire.in/agriculture/modi-government-farmer-income-support" TargetMode="External"/><Relationship Id="rId692" Type="http://schemas.openxmlformats.org/officeDocument/2006/relationships/hyperlink" Target="https://thewire.in" TargetMode="External"/><Relationship Id="rId1041" Type="http://schemas.openxmlformats.org/officeDocument/2006/relationships/hyperlink" Target="http://pic.twitter.com/JKEB7lSZqi" TargetMode="External"/><Relationship Id="rId1283" Type="http://schemas.openxmlformats.org/officeDocument/2006/relationships/hyperlink" Target="https://thewire.in/world/australia-detention-centres-immigrants-behrouz-boochani" TargetMode="External"/><Relationship Id="rId691" Type="http://schemas.openxmlformats.org/officeDocument/2006/relationships/hyperlink" Target="https://thewire.in/rights/why-i-resigned-as-principal-of-hk-arts-college-after-jignesh-mevani-was-disinvited" TargetMode="External"/><Relationship Id="rId1042" Type="http://schemas.openxmlformats.org/officeDocument/2006/relationships/hyperlink" Target="http://www.samajwadiparty.in" TargetMode="External"/><Relationship Id="rId1284" Type="http://schemas.openxmlformats.org/officeDocument/2006/relationships/hyperlink" Target="https://pbs.twimg.com/media/Dy4FvaHWkAEEjnD.jpg" TargetMode="External"/><Relationship Id="rId690" Type="http://schemas.openxmlformats.org/officeDocument/2006/relationships/hyperlink" Target="https://thewire.in" TargetMode="External"/><Relationship Id="rId1043" Type="http://schemas.openxmlformats.org/officeDocument/2006/relationships/hyperlink" Target="https://www.thewire.in/rights/a-letter-to-sudha-bharadwaj-from-the-world-of-my-childhood" TargetMode="External"/><Relationship Id="rId1285" Type="http://schemas.openxmlformats.org/officeDocument/2006/relationships/hyperlink" Target="https://thewire.in" TargetMode="External"/><Relationship Id="rId213" Type="http://schemas.openxmlformats.org/officeDocument/2006/relationships/hyperlink" Target="https://www.swarajabhiyan.org/" TargetMode="External"/><Relationship Id="rId455" Type="http://schemas.openxmlformats.org/officeDocument/2006/relationships/hyperlink" Target="https://thewire.in" TargetMode="External"/><Relationship Id="rId697" Type="http://schemas.openxmlformats.org/officeDocument/2006/relationships/hyperlink" Target="https://thewire.in/the-sciences/is-mt-kailash-the-oldest-mountain-in-the-himalaya" TargetMode="External"/><Relationship Id="rId1044" Type="http://schemas.openxmlformats.org/officeDocument/2006/relationships/hyperlink" Target="https://thewire.in" TargetMode="External"/><Relationship Id="rId1286" Type="http://schemas.openxmlformats.org/officeDocument/2006/relationships/hyperlink" Target="https://thewire.in/video/watch-kanhaiya-at-young-india-adhikar-march-the-youth-want-jobs-not-riots" TargetMode="External"/><Relationship Id="rId212" Type="http://schemas.openxmlformats.org/officeDocument/2006/relationships/hyperlink" Target="https://www.indiatoday.in/india/story/pulwama-bomber-adil-ahmad-dar-became-terrorist-after-he-was-beaten-by-troops-say-parents-1457317-2019-02-15" TargetMode="External"/><Relationship Id="rId454" Type="http://schemas.openxmlformats.org/officeDocument/2006/relationships/hyperlink" Target="https://thewire.in/government/citizenship-bill-lapses-in-rajya-sabha-what-happens-next" TargetMode="External"/><Relationship Id="rId696" Type="http://schemas.openxmlformats.org/officeDocument/2006/relationships/hyperlink" Target="https://thewire.in" TargetMode="External"/><Relationship Id="rId1045" Type="http://schemas.openxmlformats.org/officeDocument/2006/relationships/hyperlink" Target="https://thewire.in/politics/akhilesh-yadav-samajwadi-party" TargetMode="External"/><Relationship Id="rId1287" Type="http://schemas.openxmlformats.org/officeDocument/2006/relationships/hyperlink" Target="https://pbs.twimg.com/media/Dy4EjtUXQAAPKQU.jpg" TargetMode="External"/><Relationship Id="rId211" Type="http://schemas.openxmlformats.org/officeDocument/2006/relationships/hyperlink" Target="https://thewire.in" TargetMode="External"/><Relationship Id="rId453" Type="http://schemas.openxmlformats.org/officeDocument/2006/relationships/hyperlink" Target="https://thewire.in" TargetMode="External"/><Relationship Id="rId695" Type="http://schemas.openxmlformats.org/officeDocument/2006/relationships/hyperlink" Target="https://thewire.in/government/why-were-so-many-concessions-granted-during-the-rafale-negotiations" TargetMode="External"/><Relationship Id="rId1046" Type="http://schemas.openxmlformats.org/officeDocument/2006/relationships/hyperlink" Target="https://pbs.twimg.com/media/DzBzu1MUcAAjPde.jpg" TargetMode="External"/><Relationship Id="rId1288" Type="http://schemas.openxmlformats.org/officeDocument/2006/relationships/hyperlink" Target="https://thewire.in" TargetMode="External"/><Relationship Id="rId210" Type="http://schemas.openxmlformats.org/officeDocument/2006/relationships/hyperlink" Target="https://thewire.in/politics/will-opposition-unity-in-2019-withstand-the-fragilities-of-past-coalitions" TargetMode="External"/><Relationship Id="rId452" Type="http://schemas.openxmlformats.org/officeDocument/2006/relationships/hyperlink" Target="https://thewire.in/government/narendra-modi-rafale-deal-cag-report" TargetMode="External"/><Relationship Id="rId694" Type="http://schemas.openxmlformats.org/officeDocument/2006/relationships/hyperlink" Target="https://thewire.in" TargetMode="External"/><Relationship Id="rId1047" Type="http://schemas.openxmlformats.org/officeDocument/2006/relationships/hyperlink" Target="https://thewire.in" TargetMode="External"/><Relationship Id="rId1289" Type="http://schemas.openxmlformats.org/officeDocument/2006/relationships/hyperlink" Target="https://thewire.in/government/refusing-to-learn-from-experience-jharkhand-makes-aadhaar-mandatory-for-ration" TargetMode="External"/><Relationship Id="rId491" Type="http://schemas.openxmlformats.org/officeDocument/2006/relationships/hyperlink" Target="https://thewire.in/trade/us-sanctions-venezuela-moves-to-double-oil-exports-to-india" TargetMode="External"/><Relationship Id="rId490" Type="http://schemas.openxmlformats.org/officeDocument/2006/relationships/hyperlink" Target="http://aitcofficial.org" TargetMode="External"/><Relationship Id="rId249" Type="http://schemas.openxmlformats.org/officeDocument/2006/relationships/hyperlink" Target="https://pbs.twimg.com/media/Dzc0e4vWwAI0oEX.jpg" TargetMode="External"/><Relationship Id="rId248" Type="http://schemas.openxmlformats.org/officeDocument/2006/relationships/hyperlink" Target="https://thewire.in/trade/why-india-revoking-pakistans-most-favoured-nation-status-is-more-symbolic-than-economic" TargetMode="External"/><Relationship Id="rId247" Type="http://schemas.openxmlformats.org/officeDocument/2006/relationships/hyperlink" Target="https://thewire.in" TargetMode="External"/><Relationship Id="rId489" Type="http://schemas.openxmlformats.org/officeDocument/2006/relationships/hyperlink" Target="http://aitcofficial.org" TargetMode="External"/><Relationship Id="rId1070" Type="http://schemas.openxmlformats.org/officeDocument/2006/relationships/hyperlink" Target="https://thewire.in/government/irrationality-rafale-deal-benchmark-price" TargetMode="External"/><Relationship Id="rId1071" Type="http://schemas.openxmlformats.org/officeDocument/2006/relationships/hyperlink" Target="https://thewire.in" TargetMode="External"/><Relationship Id="rId1072" Type="http://schemas.openxmlformats.org/officeDocument/2006/relationships/hyperlink" Target="https://www.thehindu.com/news/national/news-analysis-four-reasons-why-the-attacks-on-the-hindus-rafale-story-are-shallow-and-self-implicating/article26225253.ece/amp/?__twitter_impression=true" TargetMode="External"/><Relationship Id="rId242" Type="http://schemas.openxmlformats.org/officeDocument/2006/relationships/hyperlink" Target="https://thewire.in" TargetMode="External"/><Relationship Id="rId484" Type="http://schemas.openxmlformats.org/officeDocument/2006/relationships/hyperlink" Target="https://thewire.in/health/52-out-of-400-ventilators-defunct-in-govt-hospitals-delhi-govt-tells-hc" TargetMode="External"/><Relationship Id="rId1073" Type="http://schemas.openxmlformats.org/officeDocument/2006/relationships/hyperlink" Target="https://www.swarajabhiyan.org/" TargetMode="External"/><Relationship Id="rId241" Type="http://schemas.openxmlformats.org/officeDocument/2006/relationships/hyperlink" Target="https://pbs.twimg.com/media/Dzc1tAGWsAAV7Vh.jpg" TargetMode="External"/><Relationship Id="rId483" Type="http://schemas.openxmlformats.org/officeDocument/2006/relationships/hyperlink" Target="https://thewire.in" TargetMode="External"/><Relationship Id="rId1074" Type="http://schemas.openxmlformats.org/officeDocument/2006/relationships/hyperlink" Target="https://thewire.in/economy/david-harvey-marxist-scholar-neo-liberalism" TargetMode="External"/><Relationship Id="rId240" Type="http://schemas.openxmlformats.org/officeDocument/2006/relationships/hyperlink" Target="https://thewire.in/culture/dashrath-patel-india-architecture" TargetMode="External"/><Relationship Id="rId482" Type="http://schemas.openxmlformats.org/officeDocument/2006/relationships/hyperlink" Target="https://pbs.twimg.com/media/DzVTRvuVsAAJ1ny.jpg" TargetMode="External"/><Relationship Id="rId1075" Type="http://schemas.openxmlformats.org/officeDocument/2006/relationships/hyperlink" Target="https://thewire.in" TargetMode="External"/><Relationship Id="rId481" Type="http://schemas.openxmlformats.org/officeDocument/2006/relationships/hyperlink" Target="https://thewire.in/history/with-a-grand-alliance-in-the-making-remembering-another-from-decades-before" TargetMode="External"/><Relationship Id="rId1076" Type="http://schemas.openxmlformats.org/officeDocument/2006/relationships/hyperlink" Target="https://youtu.be/jtmSNht2w3M" TargetMode="External"/><Relationship Id="rId246" Type="http://schemas.openxmlformats.org/officeDocument/2006/relationships/hyperlink" Target="https://pbs.twimg.com/media/Dzc09YvWkAApclN.jpg" TargetMode="External"/><Relationship Id="rId488" Type="http://schemas.openxmlformats.org/officeDocument/2006/relationships/hyperlink" Target="https://thewire.in" TargetMode="External"/><Relationship Id="rId1077" Type="http://schemas.openxmlformats.org/officeDocument/2006/relationships/hyperlink" Target="https://www.swarajabhiyan.org/" TargetMode="External"/><Relationship Id="rId245" Type="http://schemas.openxmlformats.org/officeDocument/2006/relationships/hyperlink" Target="https://thewire.in/culture/on-ghalibs-150th-death-anniversary-a-visit-to-his-apartment-in-kolkata" TargetMode="External"/><Relationship Id="rId487" Type="http://schemas.openxmlformats.org/officeDocument/2006/relationships/hyperlink" Target="https://pbs.twimg.com/media/DzTdNrfWoAAkWjP.jpg" TargetMode="External"/><Relationship Id="rId1078" Type="http://schemas.openxmlformats.org/officeDocument/2006/relationships/hyperlink" Target="https://newscentral24x7.com/karnataka-yeddyurappa-audio-clip-modi-shah-can-manage-supreme-court-judges-kumaraswamy-operation-kamala/" TargetMode="External"/><Relationship Id="rId244" Type="http://schemas.openxmlformats.org/officeDocument/2006/relationships/hyperlink" Target="https://thewire.in" TargetMode="External"/><Relationship Id="rId486" Type="http://schemas.openxmlformats.org/officeDocument/2006/relationships/hyperlink" Target="https://thewire.in/world/philippines-arrests-journalist-and-duterte-maria-ressa-for-libel" TargetMode="External"/><Relationship Id="rId1079" Type="http://schemas.openxmlformats.org/officeDocument/2006/relationships/hyperlink" Target="https://www.swarajabhiyan.org/" TargetMode="External"/><Relationship Id="rId243" Type="http://schemas.openxmlformats.org/officeDocument/2006/relationships/hyperlink" Target="https://thewire.in/politics/aligarh-muslim-university-republic-tv-sedition-charge" TargetMode="External"/><Relationship Id="rId485" Type="http://schemas.openxmlformats.org/officeDocument/2006/relationships/hyperlink" Target="https://thewire.in" TargetMode="External"/><Relationship Id="rId480" Type="http://schemas.openxmlformats.org/officeDocument/2006/relationships/hyperlink" Target="https://thewire.in" TargetMode="External"/><Relationship Id="rId239" Type="http://schemas.openxmlformats.org/officeDocument/2006/relationships/hyperlink" Target="https://thewire.in" TargetMode="External"/><Relationship Id="rId238" Type="http://schemas.openxmlformats.org/officeDocument/2006/relationships/hyperlink" Target="https://pbs.twimg.com/media/Dzc8DlVXQAEkPd9.jpg" TargetMode="External"/><Relationship Id="rId237" Type="http://schemas.openxmlformats.org/officeDocument/2006/relationships/hyperlink" Target="https://thewire.in/law/vijay-mallya-files-for-permission-to-appeal-against-extradition-order" TargetMode="External"/><Relationship Id="rId479" Type="http://schemas.openxmlformats.org/officeDocument/2006/relationships/hyperlink" Target="https://pbs.twimg.com/media/DzVUYU4VYAEvQPL.png" TargetMode="External"/><Relationship Id="rId236" Type="http://schemas.openxmlformats.org/officeDocument/2006/relationships/hyperlink" Target="https://www.swarajabhiyan.org/" TargetMode="External"/><Relationship Id="rId478" Type="http://schemas.openxmlformats.org/officeDocument/2006/relationships/hyperlink" Target="https://thewire.in/politics/when-narendra-modi-was-fact-checked-by-the-sangh-parivar" TargetMode="External"/><Relationship Id="rId1060" Type="http://schemas.openxmlformats.org/officeDocument/2006/relationships/hyperlink" Target="https://thewire.in/rights/jnu-sedition-row-age-of-unreason-and-reasonable-restrictions" TargetMode="External"/><Relationship Id="rId1061" Type="http://schemas.openxmlformats.org/officeDocument/2006/relationships/hyperlink" Target="https://thewire.in" TargetMode="External"/><Relationship Id="rId231" Type="http://schemas.openxmlformats.org/officeDocument/2006/relationships/hyperlink" Target="https://thewire.in" TargetMode="External"/><Relationship Id="rId473" Type="http://schemas.openxmlformats.org/officeDocument/2006/relationships/hyperlink" Target="https://youtu.be/8RABu0FH23I" TargetMode="External"/><Relationship Id="rId1062" Type="http://schemas.openxmlformats.org/officeDocument/2006/relationships/hyperlink" Target="https://www.thewire.in/agriculture/heavy-snow-hurts-kashmirs-apple-farmers" TargetMode="External"/><Relationship Id="rId230" Type="http://schemas.openxmlformats.org/officeDocument/2006/relationships/hyperlink" Target="https://pbs.twimg.com/media/DzdJqicWoAIu1jg.jpg" TargetMode="External"/><Relationship Id="rId472" Type="http://schemas.openxmlformats.org/officeDocument/2006/relationships/hyperlink" Target="https://thewire.in" TargetMode="External"/><Relationship Id="rId1063" Type="http://schemas.openxmlformats.org/officeDocument/2006/relationships/hyperlink" Target="https://thewire.in" TargetMode="External"/><Relationship Id="rId471" Type="http://schemas.openxmlformats.org/officeDocument/2006/relationships/hyperlink" Target="https://pbs.twimg.com/media/DzVkogMVYAA8Ga3.jpg" TargetMode="External"/><Relationship Id="rId1064" Type="http://schemas.openxmlformats.org/officeDocument/2006/relationships/hyperlink" Target="https://thewire.in/health/why-its-important-for-children-to-do-household-chores" TargetMode="External"/><Relationship Id="rId470" Type="http://schemas.openxmlformats.org/officeDocument/2006/relationships/hyperlink" Target="https://thewire.in/space/nasa-bids-adieu-to-opportunity-the-mars-rover-that-kept-going-and-going" TargetMode="External"/><Relationship Id="rId1065" Type="http://schemas.openxmlformats.org/officeDocument/2006/relationships/hyperlink" Target="https://thewire.in" TargetMode="External"/><Relationship Id="rId235" Type="http://schemas.openxmlformats.org/officeDocument/2006/relationships/hyperlink" Target="https://pbs.twimg.com/media/DzdPcPsXQAMoA1F.jpg" TargetMode="External"/><Relationship Id="rId477" Type="http://schemas.openxmlformats.org/officeDocument/2006/relationships/hyperlink" Target="https://thewire.in" TargetMode="External"/><Relationship Id="rId1066" Type="http://schemas.openxmlformats.org/officeDocument/2006/relationships/hyperlink" Target="https://www.thewire.in/labour/republic-of-grit-a-mizoram-town-is-showing-the-way-to-community-driven-sanitation" TargetMode="External"/><Relationship Id="rId234" Type="http://schemas.openxmlformats.org/officeDocument/2006/relationships/hyperlink" Target="https://thewire.in" TargetMode="External"/><Relationship Id="rId476" Type="http://schemas.openxmlformats.org/officeDocument/2006/relationships/hyperlink" Target="https://pbs.twimg.com/media/DzVVG3KU8AADpta.jpg" TargetMode="External"/><Relationship Id="rId1067" Type="http://schemas.openxmlformats.org/officeDocument/2006/relationships/hyperlink" Target="https://thewire.in" TargetMode="External"/><Relationship Id="rId233" Type="http://schemas.openxmlformats.org/officeDocument/2006/relationships/hyperlink" Target="https://pbs.twimg.com/media/DzdG-p4XcAAG2Sy.jpg" TargetMode="External"/><Relationship Id="rId475" Type="http://schemas.openxmlformats.org/officeDocument/2006/relationships/hyperlink" Target="https://thewire.in/books/yashwant-sinha-india-unmade-book-excerpt" TargetMode="External"/><Relationship Id="rId1068" Type="http://schemas.openxmlformats.org/officeDocument/2006/relationships/hyperlink" Target="https://www.thewire.in/environment/two-thirds-of-glaciers-in-the-hindu-kush-himalayas-could-melt-by-2100" TargetMode="External"/><Relationship Id="rId232" Type="http://schemas.openxmlformats.org/officeDocument/2006/relationships/hyperlink" Target="https://thewire.in/law/sc-directions-appointments-information-commissioners-transparent-time-bound" TargetMode="External"/><Relationship Id="rId474" Type="http://schemas.openxmlformats.org/officeDocument/2006/relationships/hyperlink" Target="https://www.swarajabhiyan.org/" TargetMode="External"/><Relationship Id="rId1069" Type="http://schemas.openxmlformats.org/officeDocument/2006/relationships/hyperlink" Target="https://thewire.in" TargetMode="External"/><Relationship Id="rId1015" Type="http://schemas.openxmlformats.org/officeDocument/2006/relationships/hyperlink" Target="https://www.thewire.in/politics/hd-kumaraswamy-karnataka-bjp-sting" TargetMode="External"/><Relationship Id="rId1257" Type="http://schemas.openxmlformats.org/officeDocument/2006/relationships/hyperlink" Target="https://pbs.twimg.com/media/Dy4zx1KWkAEiekR.jpg" TargetMode="External"/><Relationship Id="rId1016" Type="http://schemas.openxmlformats.org/officeDocument/2006/relationships/hyperlink" Target="https://pbs.twimg.com/media/DzCk5IJUcAAaQb9.jpg" TargetMode="External"/><Relationship Id="rId1258" Type="http://schemas.openxmlformats.org/officeDocument/2006/relationships/hyperlink" Target="https://thewire.in" TargetMode="External"/><Relationship Id="rId1017" Type="http://schemas.openxmlformats.org/officeDocument/2006/relationships/hyperlink" Target="https://thewire.in" TargetMode="External"/><Relationship Id="rId1259" Type="http://schemas.openxmlformats.org/officeDocument/2006/relationships/hyperlink" Target="https://thewire.in/law/watch-investigation-against-robert-vadra-crackdown-on-corruption-or-political-gambit" TargetMode="External"/><Relationship Id="rId1018" Type="http://schemas.openxmlformats.org/officeDocument/2006/relationships/hyperlink" Target="https://thewire.in/government/in-poll-year-modi-government-delays-appointment-of-election-commissioner" TargetMode="External"/><Relationship Id="rId1019" Type="http://schemas.openxmlformats.org/officeDocument/2006/relationships/hyperlink" Target="https://thewire.in" TargetMode="External"/><Relationship Id="rId426" Type="http://schemas.openxmlformats.org/officeDocument/2006/relationships/hyperlink" Target="https://thewire.in/society/valentines-day-special-the-comb-a-lost-symbol-of-love" TargetMode="External"/><Relationship Id="rId668" Type="http://schemas.openxmlformats.org/officeDocument/2006/relationships/hyperlink" Target="https://thewire.in/caste/rajasthan-govt-gujjar-agitation" TargetMode="External"/><Relationship Id="rId425" Type="http://schemas.openxmlformats.org/officeDocument/2006/relationships/hyperlink" Target="https://thewire.in" TargetMode="External"/><Relationship Id="rId667" Type="http://schemas.openxmlformats.org/officeDocument/2006/relationships/hyperlink" Target="https://thewire.in" TargetMode="External"/><Relationship Id="rId424" Type="http://schemas.openxmlformats.org/officeDocument/2006/relationships/hyperlink" Target="https://pbs.twimg.com/media/DzWfumYVAAEVUoy.jpg" TargetMode="External"/><Relationship Id="rId666" Type="http://schemas.openxmlformats.org/officeDocument/2006/relationships/hyperlink" Target="https://thewire.in/the-arts/subhash-mukhopadhyays-poems-anticipated-the-india-of-today" TargetMode="External"/><Relationship Id="rId423" Type="http://schemas.openxmlformats.org/officeDocument/2006/relationships/hyperlink" Target="https://thewire.in/urban/delhi-hotel-fire-incident" TargetMode="External"/><Relationship Id="rId665" Type="http://schemas.openxmlformats.org/officeDocument/2006/relationships/hyperlink" Target="https://thewire.in" TargetMode="External"/><Relationship Id="rId429" Type="http://schemas.openxmlformats.org/officeDocument/2006/relationships/hyperlink" Target="https://pbs.twimg.com/media/DzTmCM-VAAAgiVn.jpg" TargetMode="External"/><Relationship Id="rId428" Type="http://schemas.openxmlformats.org/officeDocument/2006/relationships/hyperlink" Target="https://thewire.in" TargetMode="External"/><Relationship Id="rId427" Type="http://schemas.openxmlformats.org/officeDocument/2006/relationships/hyperlink" Target="https://pbs.twimg.com/media/DzWbhmvV4AAi5uL.jpg" TargetMode="External"/><Relationship Id="rId669" Type="http://schemas.openxmlformats.org/officeDocument/2006/relationships/hyperlink" Target="https://pbs.twimg.com/media/DzNhxK-U8AELtJY.png" TargetMode="External"/><Relationship Id="rId660" Type="http://schemas.openxmlformats.org/officeDocument/2006/relationships/hyperlink" Target="https://thewire.in/rights/jaipur-dignity-march-sexual-assault" TargetMode="External"/><Relationship Id="rId1250" Type="http://schemas.openxmlformats.org/officeDocument/2006/relationships/hyperlink" Target="https://thewire.in" TargetMode="External"/><Relationship Id="rId1251" Type="http://schemas.openxmlformats.org/officeDocument/2006/relationships/hyperlink" Target="https://thewire.in/rights/jharkhand-starvation-deaths-government-welfare-schemes" TargetMode="External"/><Relationship Id="rId1010" Type="http://schemas.openxmlformats.org/officeDocument/2006/relationships/hyperlink" Target="https://pbs.twimg.com/media/DzCrYyDUUAAG7mF.jpg" TargetMode="External"/><Relationship Id="rId1252" Type="http://schemas.openxmlformats.org/officeDocument/2006/relationships/hyperlink" Target="https://thewire.in" TargetMode="External"/><Relationship Id="rId422" Type="http://schemas.openxmlformats.org/officeDocument/2006/relationships/hyperlink" Target="https://thewire.in" TargetMode="External"/><Relationship Id="rId664" Type="http://schemas.openxmlformats.org/officeDocument/2006/relationships/hyperlink" Target="https://thewire.in/books/review-a-book-on-robotics-thats-really-about-how-evolution-does-it-better" TargetMode="External"/><Relationship Id="rId1011" Type="http://schemas.openxmlformats.org/officeDocument/2006/relationships/hyperlink" Target="https://thewire.in" TargetMode="External"/><Relationship Id="rId1253" Type="http://schemas.openxmlformats.org/officeDocument/2006/relationships/hyperlink" Target="https://thewire.in/government/watch-i-pmo-undermined-defence-ministry-in-rafael-negotiations" TargetMode="External"/><Relationship Id="rId421" Type="http://schemas.openxmlformats.org/officeDocument/2006/relationships/hyperlink" Target="https://thewire.in/politics/when-narendra-modi-was-fact-checked-by-the-sangh-parivar" TargetMode="External"/><Relationship Id="rId663" Type="http://schemas.openxmlformats.org/officeDocument/2006/relationships/hyperlink" Target="https://thewire.in" TargetMode="External"/><Relationship Id="rId1012" Type="http://schemas.openxmlformats.org/officeDocument/2006/relationships/hyperlink" Target="https://thewire.in/politics/cannot-disclose-if-bjps-mukul-roy-is-named-in-fir-on-tmc-mlas-killing-police" TargetMode="External"/><Relationship Id="rId1254" Type="http://schemas.openxmlformats.org/officeDocument/2006/relationships/hyperlink" Target="https://pbs.twimg.com/media/Dy41EW1X4AAbRn9.jpg" TargetMode="External"/><Relationship Id="rId420" Type="http://schemas.openxmlformats.org/officeDocument/2006/relationships/hyperlink" Target="https://thewire.in" TargetMode="External"/><Relationship Id="rId662" Type="http://schemas.openxmlformats.org/officeDocument/2006/relationships/hyperlink" Target="https://thewire.in/education/with-all-eyes-on-science-social-science-scholars-flounder-with-even-less-money" TargetMode="External"/><Relationship Id="rId1013" Type="http://schemas.openxmlformats.org/officeDocument/2006/relationships/hyperlink" Target="https://pbs.twimg.com/media/DzCpH0OV4AACr-a.jpg" TargetMode="External"/><Relationship Id="rId1255" Type="http://schemas.openxmlformats.org/officeDocument/2006/relationships/hyperlink" Target="https://thewire.in" TargetMode="External"/><Relationship Id="rId661" Type="http://schemas.openxmlformats.org/officeDocument/2006/relationships/hyperlink" Target="https://thewire.in" TargetMode="External"/><Relationship Id="rId1014" Type="http://schemas.openxmlformats.org/officeDocument/2006/relationships/hyperlink" Target="https://thewire.in" TargetMode="External"/><Relationship Id="rId1256" Type="http://schemas.openxmlformats.org/officeDocument/2006/relationships/hyperlink" Target="https://thewire.in/law/teesta-setalvad-javed-anand-embezzlement-case-anticipatory-bail-pleas" TargetMode="External"/><Relationship Id="rId1004" Type="http://schemas.openxmlformats.org/officeDocument/2006/relationships/hyperlink" Target="https://thewire.in" TargetMode="External"/><Relationship Id="rId1246" Type="http://schemas.openxmlformats.org/officeDocument/2006/relationships/hyperlink" Target="https://thewire.in" TargetMode="External"/><Relationship Id="rId1005" Type="http://schemas.openxmlformats.org/officeDocument/2006/relationships/hyperlink" Target="https://www.thewire.in/politics/akhilesh-yadav-samajwadi-party" TargetMode="External"/><Relationship Id="rId1247" Type="http://schemas.openxmlformats.org/officeDocument/2006/relationships/hyperlink" Target="https://thewire.in/government/in-poll-year-modi-government-delays-appointment-of-election-commissioner" TargetMode="External"/><Relationship Id="rId1006" Type="http://schemas.openxmlformats.org/officeDocument/2006/relationships/hyperlink" Target="https://thewire.in" TargetMode="External"/><Relationship Id="rId1248" Type="http://schemas.openxmlformats.org/officeDocument/2006/relationships/hyperlink" Target="https://thewire.in" TargetMode="External"/><Relationship Id="rId1007" Type="http://schemas.openxmlformats.org/officeDocument/2006/relationships/hyperlink" Target="http://pic.twitter.com/v6MSOXQE5R" TargetMode="External"/><Relationship Id="rId1249" Type="http://schemas.openxmlformats.org/officeDocument/2006/relationships/hyperlink" Target="https://thewire.in/government/ips-officers-who-joined-mamata-banerjees-protest-may-lose-their-medals" TargetMode="External"/><Relationship Id="rId1008" Type="http://schemas.openxmlformats.org/officeDocument/2006/relationships/hyperlink" Target="http://atishi.in" TargetMode="External"/><Relationship Id="rId1009" Type="http://schemas.openxmlformats.org/officeDocument/2006/relationships/hyperlink" Target="https://thewire.in/politics/congress-not-left-out-of-up-alliance-two-seats-left-for-the-party-akhilesh-yadav" TargetMode="External"/><Relationship Id="rId415" Type="http://schemas.openxmlformats.org/officeDocument/2006/relationships/hyperlink" Target="https://thewire.in" TargetMode="External"/><Relationship Id="rId657" Type="http://schemas.openxmlformats.org/officeDocument/2006/relationships/hyperlink" Target="https://www.swarajabhiyan.org/" TargetMode="External"/><Relationship Id="rId899" Type="http://schemas.openxmlformats.org/officeDocument/2006/relationships/hyperlink" Target="https://thewire.in/south-asia/afghanistan-taliban-peace-talks-india" TargetMode="External"/><Relationship Id="rId414" Type="http://schemas.openxmlformats.org/officeDocument/2006/relationships/hyperlink" Target="https://thewire.in/politics/yashwant-sinha-india-unmade-book-excerpt" TargetMode="External"/><Relationship Id="rId656" Type="http://schemas.openxmlformats.org/officeDocument/2006/relationships/hyperlink" Target="https://youtu.be/HM3GKUWpqfE" TargetMode="External"/><Relationship Id="rId898" Type="http://schemas.openxmlformats.org/officeDocument/2006/relationships/hyperlink" Target="http://www.samajwadiparty.in" TargetMode="External"/><Relationship Id="rId413" Type="http://schemas.openxmlformats.org/officeDocument/2006/relationships/hyperlink" Target="https://www.swarajabhiyan.org/" TargetMode="External"/><Relationship Id="rId655" Type="http://schemas.openxmlformats.org/officeDocument/2006/relationships/hyperlink" Target="https://thewire.in" TargetMode="External"/><Relationship Id="rId897" Type="http://schemas.openxmlformats.org/officeDocument/2006/relationships/hyperlink" Target="https://pbs.twimg.com/media/DzHPbtyWkAI_3Ln.jpg" TargetMode="External"/><Relationship Id="rId412" Type="http://schemas.openxmlformats.org/officeDocument/2006/relationships/hyperlink" Target="https://thewire.in" TargetMode="External"/><Relationship Id="rId654" Type="http://schemas.openxmlformats.org/officeDocument/2006/relationships/hyperlink" Target="https://thewire.in/caste/dalit-policemans-wedding-procession-attacked-in-rajasthan" TargetMode="External"/><Relationship Id="rId896" Type="http://schemas.openxmlformats.org/officeDocument/2006/relationships/hyperlink" Target="https://thewire.in" TargetMode="External"/><Relationship Id="rId419" Type="http://schemas.openxmlformats.org/officeDocument/2006/relationships/hyperlink" Target="https://thewire.in/the-sciences/six-concerns-over-india-joining-the-plan-s-coalition-for-science-journals" TargetMode="External"/><Relationship Id="rId418" Type="http://schemas.openxmlformats.org/officeDocument/2006/relationships/hyperlink" Target="https://thewire.in" TargetMode="External"/><Relationship Id="rId417" Type="http://schemas.openxmlformats.org/officeDocument/2006/relationships/hyperlink" Target="https://pbs.twimg.com/media/DzWg5m3VsAAt6iT.jpg" TargetMode="External"/><Relationship Id="rId659" Type="http://schemas.openxmlformats.org/officeDocument/2006/relationships/hyperlink" Target="https://thewire.in" TargetMode="External"/><Relationship Id="rId416" Type="http://schemas.openxmlformats.org/officeDocument/2006/relationships/hyperlink" Target="https://thewire.in/education/watch-operation-sedition-is-amu-being-targeted-the-way-jnu-was" TargetMode="External"/><Relationship Id="rId658" Type="http://schemas.openxmlformats.org/officeDocument/2006/relationships/hyperlink" Target="https://thewire.in/politics/congress-bjp-electoral-promises" TargetMode="External"/><Relationship Id="rId891" Type="http://schemas.openxmlformats.org/officeDocument/2006/relationships/hyperlink" Target="https://thewire.in" TargetMode="External"/><Relationship Id="rId890" Type="http://schemas.openxmlformats.org/officeDocument/2006/relationships/hyperlink" Target="https://pbs.twimg.com/media/DzHYK74V4AEPVEB.png" TargetMode="External"/><Relationship Id="rId1240" Type="http://schemas.openxmlformats.org/officeDocument/2006/relationships/hyperlink" Target="https://thewire.in" TargetMode="External"/><Relationship Id="rId1241" Type="http://schemas.openxmlformats.org/officeDocument/2006/relationships/hyperlink" Target="https://thewire.in/government/10-percent-quota-ews-narendra-modi" TargetMode="External"/><Relationship Id="rId411" Type="http://schemas.openxmlformats.org/officeDocument/2006/relationships/hyperlink" Target="https://pbs.twimg.com/media/DzW0-miUwAAAB-j.jpg" TargetMode="External"/><Relationship Id="rId653" Type="http://schemas.openxmlformats.org/officeDocument/2006/relationships/hyperlink" Target="https://thewire.in" TargetMode="External"/><Relationship Id="rId895" Type="http://schemas.openxmlformats.org/officeDocument/2006/relationships/hyperlink" Target="https://pbs.twimg.com/media/DzHRnFZUcAAR9VJ.jpg" TargetMode="External"/><Relationship Id="rId1000" Type="http://schemas.openxmlformats.org/officeDocument/2006/relationships/hyperlink" Target="https://thewire.in/government/railways-finds-itself-with-tough-task-of-reversing-operating-ratio-before-march-31" TargetMode="External"/><Relationship Id="rId1242" Type="http://schemas.openxmlformats.org/officeDocument/2006/relationships/hyperlink" Target="https://thewire.in" TargetMode="External"/><Relationship Id="rId410" Type="http://schemas.openxmlformats.org/officeDocument/2006/relationships/hyperlink" Target="https://thewire.in/rights/amol-palekar-and-a-dystopian-time-of-censorship" TargetMode="External"/><Relationship Id="rId652" Type="http://schemas.openxmlformats.org/officeDocument/2006/relationships/hyperlink" Target="https://thewire.in/government/parliamentary-panel-twitter-right-wing-bjp-jack-dorsey" TargetMode="External"/><Relationship Id="rId894" Type="http://schemas.openxmlformats.org/officeDocument/2006/relationships/hyperlink" Target="https://thewire.in/government/jallianwala-bagh-light-and-sound-show-funds-narendra-modi" TargetMode="External"/><Relationship Id="rId1001" Type="http://schemas.openxmlformats.org/officeDocument/2006/relationships/hyperlink" Target="https://thewire.in" TargetMode="External"/><Relationship Id="rId1243" Type="http://schemas.openxmlformats.org/officeDocument/2006/relationships/hyperlink" Target="https://thewire.in/media/jk-police-files-chargesheet-against-journalist-accused-of-sheltering-militants" TargetMode="External"/><Relationship Id="rId651" Type="http://schemas.openxmlformats.org/officeDocument/2006/relationships/hyperlink" Target="https://thewire.in" TargetMode="External"/><Relationship Id="rId893" Type="http://schemas.openxmlformats.org/officeDocument/2006/relationships/hyperlink" Target="https://thewire.in" TargetMode="External"/><Relationship Id="rId1002" Type="http://schemas.openxmlformats.org/officeDocument/2006/relationships/hyperlink" Target="https://thewire.in/rights/ngma-amol-palekar-speech-interrupted" TargetMode="External"/><Relationship Id="rId1244" Type="http://schemas.openxmlformats.org/officeDocument/2006/relationships/hyperlink" Target="https://thewire.in" TargetMode="External"/><Relationship Id="rId650" Type="http://schemas.openxmlformats.org/officeDocument/2006/relationships/hyperlink" Target="https://pbs.twimg.com/media/DzNhKBEUUAAdt67.jpg" TargetMode="External"/><Relationship Id="rId892" Type="http://schemas.openxmlformats.org/officeDocument/2006/relationships/hyperlink" Target="https://thewire.in/politics/congress-not-left-out-of-up-alliance-two-seats-left-for-the-party-akhilesh-yadav" TargetMode="External"/><Relationship Id="rId1003" Type="http://schemas.openxmlformats.org/officeDocument/2006/relationships/hyperlink" Target="https://pbs.twimg.com/media/DzCuFK5UcAAvsRq.jpg" TargetMode="External"/><Relationship Id="rId1245" Type="http://schemas.openxmlformats.org/officeDocument/2006/relationships/hyperlink" Target="https://thewire.in/media/the-indian-eye-fake-news-factory-namo-app-silver-touch" TargetMode="External"/><Relationship Id="rId1037" Type="http://schemas.openxmlformats.org/officeDocument/2006/relationships/hyperlink" Target="https://thewire.in" TargetMode="External"/><Relationship Id="rId1279" Type="http://schemas.openxmlformats.org/officeDocument/2006/relationships/hyperlink" Target="https://thewire.in" TargetMode="External"/><Relationship Id="rId1038" Type="http://schemas.openxmlformats.org/officeDocument/2006/relationships/hyperlink" Target="https://thewire.in/government/railways-finds-itself-with-tough-task-of-reversing-operating-ratio-before-march-31" TargetMode="External"/><Relationship Id="rId1039" Type="http://schemas.openxmlformats.org/officeDocument/2006/relationships/hyperlink" Target="https://pbs.twimg.com/media/DzB46n8UcAAqdM8.jpg" TargetMode="External"/><Relationship Id="rId206" Type="http://schemas.openxmlformats.org/officeDocument/2006/relationships/hyperlink" Target="https://thewire.in" TargetMode="External"/><Relationship Id="rId448" Type="http://schemas.openxmlformats.org/officeDocument/2006/relationships/hyperlink" Target="https://pbs.twimg.com/media/DzWIA6hUwAA72mT.jpg" TargetMode="External"/><Relationship Id="rId205" Type="http://schemas.openxmlformats.org/officeDocument/2006/relationships/hyperlink" Target="https://thewire.in/diplomacy/pulwama-attack-india-summons-pak-high-commissioner-calls-back-envoy-for-consultations" TargetMode="External"/><Relationship Id="rId447" Type="http://schemas.openxmlformats.org/officeDocument/2006/relationships/hyperlink" Target="https://thewire.in/business/two-supreme-court-employees-sacked-for-tampering-with-order-in-anil-ambani-case-report" TargetMode="External"/><Relationship Id="rId689" Type="http://schemas.openxmlformats.org/officeDocument/2006/relationships/hyperlink" Target="https://thewire.in/government/jallianwala-bagh-light-and-sound-show-funds-narendra-modi" TargetMode="External"/><Relationship Id="rId204" Type="http://schemas.openxmlformats.org/officeDocument/2006/relationships/hyperlink" Target="https://thewire.in" TargetMode="External"/><Relationship Id="rId446" Type="http://schemas.openxmlformats.org/officeDocument/2006/relationships/hyperlink" Target="https://thewire.in" TargetMode="External"/><Relationship Id="rId688" Type="http://schemas.openxmlformats.org/officeDocument/2006/relationships/hyperlink" Target="https://thewire.in" TargetMode="External"/><Relationship Id="rId203" Type="http://schemas.openxmlformats.org/officeDocument/2006/relationships/hyperlink" Target="https://pbs.twimg.com/media/DzgBkJqX4AAF21U.jpg" TargetMode="External"/><Relationship Id="rId445" Type="http://schemas.openxmlformats.org/officeDocument/2006/relationships/hyperlink" Target="https://thewire.in/politics/amu-sedition-case-republic-tv" TargetMode="External"/><Relationship Id="rId687" Type="http://schemas.openxmlformats.org/officeDocument/2006/relationships/hyperlink" Target="https://thewire.in/rights/why-modi-governments-persecution-of-intellectuals-should-worry-us-all" TargetMode="External"/><Relationship Id="rId209" Type="http://schemas.openxmlformats.org/officeDocument/2006/relationships/hyperlink" Target="https://thewire.in" TargetMode="External"/><Relationship Id="rId208" Type="http://schemas.openxmlformats.org/officeDocument/2006/relationships/hyperlink" Target="https://thewire.in/culture/on-ghalibs-150th-death-anniversary-a-visit-to-his-apartment-in-kolkata" TargetMode="External"/><Relationship Id="rId207" Type="http://schemas.openxmlformats.org/officeDocument/2006/relationships/hyperlink" Target="http://aitcofficial.org" TargetMode="External"/><Relationship Id="rId449" Type="http://schemas.openxmlformats.org/officeDocument/2006/relationships/hyperlink" Target="https://thewire.in" TargetMode="External"/><Relationship Id="rId1270" Type="http://schemas.openxmlformats.org/officeDocument/2006/relationships/hyperlink" Target="https://goo.gl/qopQGk" TargetMode="External"/><Relationship Id="rId440" Type="http://schemas.openxmlformats.org/officeDocument/2006/relationships/hyperlink" Target="https://pbs.twimg.com/media/DzWKDq_VYAEpu_J.jpg" TargetMode="External"/><Relationship Id="rId682" Type="http://schemas.openxmlformats.org/officeDocument/2006/relationships/hyperlink" Target="https://pbs.twimg.com/media/DzNaEcfVYAA6UAu.jpg" TargetMode="External"/><Relationship Id="rId1271" Type="http://schemas.openxmlformats.org/officeDocument/2006/relationships/hyperlink" Target="http://aitcofficial.org" TargetMode="External"/><Relationship Id="rId681" Type="http://schemas.openxmlformats.org/officeDocument/2006/relationships/hyperlink" Target="https://thewire.in/politics/akhilesh-yadav-stopped-at-airport-uproar-against-bjp-in-up-legislature" TargetMode="External"/><Relationship Id="rId1030" Type="http://schemas.openxmlformats.org/officeDocument/2006/relationships/hyperlink" Target="https://thewire.in/rights/jnu-sedition-row-age-of-unreason-and-reasonable-restrictions" TargetMode="External"/><Relationship Id="rId1272" Type="http://schemas.openxmlformats.org/officeDocument/2006/relationships/hyperlink" Target="https://goo.gl/UPASEQ" TargetMode="External"/><Relationship Id="rId680" Type="http://schemas.openxmlformats.org/officeDocument/2006/relationships/hyperlink" Target="https://thewire.in" TargetMode="External"/><Relationship Id="rId1031" Type="http://schemas.openxmlformats.org/officeDocument/2006/relationships/hyperlink" Target="https://thewire.in/books/reading-the-history-of-nazi-germany-as-a-cautionary-tale-for-today" TargetMode="External"/><Relationship Id="rId1273" Type="http://schemas.openxmlformats.org/officeDocument/2006/relationships/hyperlink" Target="http://aitcofficial.org" TargetMode="External"/><Relationship Id="rId1032" Type="http://schemas.openxmlformats.org/officeDocument/2006/relationships/hyperlink" Target="https://pbs.twimg.com/media/DzCI5XpUYAAjcOH.jpg" TargetMode="External"/><Relationship Id="rId1274" Type="http://schemas.openxmlformats.org/officeDocument/2006/relationships/hyperlink" Target="https://thewire.in/south-asia/how-bhutan-came-to-not-be-a-part-of-india" TargetMode="External"/><Relationship Id="rId202" Type="http://schemas.openxmlformats.org/officeDocument/2006/relationships/hyperlink" Target="https://thewire.in/rights/manipuri-student-who-led-protests-against-citizenship-bill-in-delhi-arrested" TargetMode="External"/><Relationship Id="rId444" Type="http://schemas.openxmlformats.org/officeDocument/2006/relationships/hyperlink" Target="https://thewire.in" TargetMode="External"/><Relationship Id="rId686" Type="http://schemas.openxmlformats.org/officeDocument/2006/relationships/hyperlink" Target="https://thewire.in" TargetMode="External"/><Relationship Id="rId1033" Type="http://schemas.openxmlformats.org/officeDocument/2006/relationships/hyperlink" Target="https://thewire.in" TargetMode="External"/><Relationship Id="rId1275" Type="http://schemas.openxmlformats.org/officeDocument/2006/relationships/hyperlink" Target="https://thewire.in" TargetMode="External"/><Relationship Id="rId201" Type="http://schemas.openxmlformats.org/officeDocument/2006/relationships/hyperlink" Target="https://thewire.in" TargetMode="External"/><Relationship Id="rId443" Type="http://schemas.openxmlformats.org/officeDocument/2006/relationships/hyperlink" Target="https://pbs.twimg.com/media/DzWLwFpUcAAIWez.jpg" TargetMode="External"/><Relationship Id="rId685" Type="http://schemas.openxmlformats.org/officeDocument/2006/relationships/hyperlink" Target="https://pbs.twimg.com/media/DzNJGBgU0AAG84m.jpg" TargetMode="External"/><Relationship Id="rId1034" Type="http://schemas.openxmlformats.org/officeDocument/2006/relationships/hyperlink" Target="https://www.thewire.in/agriculture/interview-income-support-announcement-represents-a-tectonic-shift-but-inadequate" TargetMode="External"/><Relationship Id="rId1276" Type="http://schemas.openxmlformats.org/officeDocument/2006/relationships/hyperlink" Target="https://twitter.com/PMOIndia/status/1093493404208484352" TargetMode="External"/><Relationship Id="rId200" Type="http://schemas.openxmlformats.org/officeDocument/2006/relationships/hyperlink" Target="https://pbs.twimg.com/media/DzgCjMJWsAIAUxY.jpg" TargetMode="External"/><Relationship Id="rId442" Type="http://schemas.openxmlformats.org/officeDocument/2006/relationships/hyperlink" Target="https://thewire.in/government/delhi-vs-centre-supreme-court-bench-split-on-control-of-services" TargetMode="External"/><Relationship Id="rId684" Type="http://schemas.openxmlformats.org/officeDocument/2006/relationships/hyperlink" Target="https://thewire.in/film/the-guide-hindi-english-versions" TargetMode="External"/><Relationship Id="rId1035" Type="http://schemas.openxmlformats.org/officeDocument/2006/relationships/hyperlink" Target="https://thewire.in" TargetMode="External"/><Relationship Id="rId1277" Type="http://schemas.openxmlformats.org/officeDocument/2006/relationships/hyperlink" Target="https://thewire.in/government/rural-uttar-pradesh-janani-suraksha-yojana" TargetMode="External"/><Relationship Id="rId441" Type="http://schemas.openxmlformats.org/officeDocument/2006/relationships/hyperlink" Target="https://thewire.in" TargetMode="External"/><Relationship Id="rId683" Type="http://schemas.openxmlformats.org/officeDocument/2006/relationships/hyperlink" Target="https://thewire.in" TargetMode="External"/><Relationship Id="rId1036" Type="http://schemas.openxmlformats.org/officeDocument/2006/relationships/hyperlink" Target="https://www.thewire.in/labour/finding-viable-solutions-to-indias-sanitation-problem" TargetMode="External"/><Relationship Id="rId1278" Type="http://schemas.openxmlformats.org/officeDocument/2006/relationships/hyperlink" Target="https://pbs.twimg.com/media/Dy4YopGX0AAS6IU.jpg" TargetMode="External"/><Relationship Id="rId1026" Type="http://schemas.openxmlformats.org/officeDocument/2006/relationships/hyperlink" Target="https://thewire.in/politics/modi-india-social-fabric-economy" TargetMode="External"/><Relationship Id="rId1268" Type="http://schemas.openxmlformats.org/officeDocument/2006/relationships/hyperlink" Target="https://thewire.in/education/egg-mid-day-meal-jharkhand-government" TargetMode="External"/><Relationship Id="rId1027" Type="http://schemas.openxmlformats.org/officeDocument/2006/relationships/hyperlink" Target="https://thewire.in" TargetMode="External"/><Relationship Id="rId1269" Type="http://schemas.openxmlformats.org/officeDocument/2006/relationships/hyperlink" Target="https://thewire.in" TargetMode="External"/><Relationship Id="rId1028" Type="http://schemas.openxmlformats.org/officeDocument/2006/relationships/hyperlink" Target="https://thewire.in/politics/in-the-age-of-faltering-democracies-noam-chomsky-is-more-relevant-than-ever" TargetMode="External"/><Relationship Id="rId1029" Type="http://schemas.openxmlformats.org/officeDocument/2006/relationships/hyperlink" Target="https://thewire.in" TargetMode="External"/><Relationship Id="rId437" Type="http://schemas.openxmlformats.org/officeDocument/2006/relationships/hyperlink" Target="https://pbs.twimg.com/media/DzWKxzkVsAAlNNR.jpg" TargetMode="External"/><Relationship Id="rId679" Type="http://schemas.openxmlformats.org/officeDocument/2006/relationships/hyperlink" Target="https://pbs.twimg.com/media/DzNd2lSU0AELctS.jpg" TargetMode="External"/><Relationship Id="rId436" Type="http://schemas.openxmlformats.org/officeDocument/2006/relationships/hyperlink" Target="https://thewire.in/education/gujarat-university-afghan-students-relocated-over-food-habit" TargetMode="External"/><Relationship Id="rId678" Type="http://schemas.openxmlformats.org/officeDocument/2006/relationships/hyperlink" Target="https://thewire.in/law/sc-reserves-verdict-on-pil-seeking-fresh-probe-into-haren-pandya-murder-case" TargetMode="External"/><Relationship Id="rId435" Type="http://schemas.openxmlformats.org/officeDocument/2006/relationships/hyperlink" Target="https://thewire.in" TargetMode="External"/><Relationship Id="rId677" Type="http://schemas.openxmlformats.org/officeDocument/2006/relationships/hyperlink" Target="https://thewire.in" TargetMode="External"/><Relationship Id="rId434" Type="http://schemas.openxmlformats.org/officeDocument/2006/relationships/hyperlink" Target="https://pbs.twimg.com/media/DzWMsIKU0AE5_ln.jpg" TargetMode="External"/><Relationship Id="rId676" Type="http://schemas.openxmlformats.org/officeDocument/2006/relationships/hyperlink" Target="https://pbs.twimg.com/media/DzNiYejV4AAZFXS.png" TargetMode="External"/><Relationship Id="rId439" Type="http://schemas.openxmlformats.org/officeDocument/2006/relationships/hyperlink" Target="https://thewire.in/politics/opposition-elections-alliance-common-agenda" TargetMode="External"/><Relationship Id="rId438" Type="http://schemas.openxmlformats.org/officeDocument/2006/relationships/hyperlink" Target="https://thewire.in" TargetMode="External"/><Relationship Id="rId671" Type="http://schemas.openxmlformats.org/officeDocument/2006/relationships/hyperlink" Target="https://thewire.in/the-sciences/lise-meitner-the-forgotten-woman-of-nuclear-physics" TargetMode="External"/><Relationship Id="rId1260" Type="http://schemas.openxmlformats.org/officeDocument/2006/relationships/hyperlink" Target="https://pbs.twimg.com/media/Dy4vYB7WkAApp4K.jpg" TargetMode="External"/><Relationship Id="rId670" Type="http://schemas.openxmlformats.org/officeDocument/2006/relationships/hyperlink" Target="https://thewire.in" TargetMode="External"/><Relationship Id="rId1261" Type="http://schemas.openxmlformats.org/officeDocument/2006/relationships/hyperlink" Target="https://thewire.in" TargetMode="External"/><Relationship Id="rId1020" Type="http://schemas.openxmlformats.org/officeDocument/2006/relationships/hyperlink" Target="https://www.thewire.in/culture/dalit-film-and-cultural-festival-to-be-held-in-new-york-city" TargetMode="External"/><Relationship Id="rId1262" Type="http://schemas.openxmlformats.org/officeDocument/2006/relationships/hyperlink" Target="https://www.instamojo.com/FIJ/jiska-up-uska-desh-will-coalitions-decide-th/" TargetMode="External"/><Relationship Id="rId1021" Type="http://schemas.openxmlformats.org/officeDocument/2006/relationships/hyperlink" Target="https://pbs.twimg.com/media/DzCawcZUYAASQcV.jpg" TargetMode="External"/><Relationship Id="rId1263" Type="http://schemas.openxmlformats.org/officeDocument/2006/relationships/hyperlink" Target="https://pbs.twimg.com/media/Dy4riZwX4AEPjr1.jpg" TargetMode="External"/><Relationship Id="rId433" Type="http://schemas.openxmlformats.org/officeDocument/2006/relationships/hyperlink" Target="https://thewire.in/film/gully-boy-movie-review" TargetMode="External"/><Relationship Id="rId675" Type="http://schemas.openxmlformats.org/officeDocument/2006/relationships/hyperlink" Target="https://thewire.in/politics/rahul-gandhi-reliance-bjp-battle-it-out-rafale" TargetMode="External"/><Relationship Id="rId1022" Type="http://schemas.openxmlformats.org/officeDocument/2006/relationships/hyperlink" Target="https://thewire.in" TargetMode="External"/><Relationship Id="rId1264" Type="http://schemas.openxmlformats.org/officeDocument/2006/relationships/hyperlink" Target="https://thewire.in" TargetMode="External"/><Relationship Id="rId432" Type="http://schemas.openxmlformats.org/officeDocument/2006/relationships/hyperlink" Target="https://thewire.in" TargetMode="External"/><Relationship Id="rId674" Type="http://schemas.openxmlformats.org/officeDocument/2006/relationships/hyperlink" Target="http://www.samajwadiparty.in" TargetMode="External"/><Relationship Id="rId1023" Type="http://schemas.openxmlformats.org/officeDocument/2006/relationships/hyperlink" Target="https://www.thewire.in/women/i-am-a-girl-but-i-was-sold-off-like-cattle" TargetMode="External"/><Relationship Id="rId1265" Type="http://schemas.openxmlformats.org/officeDocument/2006/relationships/hyperlink" Target="https://thewire.in/communalism/muzaffarnagar-riots-seven-life-sentence" TargetMode="External"/><Relationship Id="rId431" Type="http://schemas.openxmlformats.org/officeDocument/2006/relationships/hyperlink" Target="https://pbs.twimg.com/media/DzWQOZDVsAAPOOB.jpg" TargetMode="External"/><Relationship Id="rId673" Type="http://schemas.openxmlformats.org/officeDocument/2006/relationships/hyperlink" Target="https://thewire.in" TargetMode="External"/><Relationship Id="rId1024" Type="http://schemas.openxmlformats.org/officeDocument/2006/relationships/hyperlink" Target="https://pbs.twimg.com/media/DzCWJDPV4AApoeu.jpg" TargetMode="External"/><Relationship Id="rId1266" Type="http://schemas.openxmlformats.org/officeDocument/2006/relationships/hyperlink" Target="https://pbs.twimg.com/media/Dy4kqkxXgAANDwH.jpg" TargetMode="External"/><Relationship Id="rId430" Type="http://schemas.openxmlformats.org/officeDocument/2006/relationships/hyperlink" Target="https://thewire.in/law/rajasthan-congress-grants-5-quota-to-gujjars-passes-the-buck-to-centre" TargetMode="External"/><Relationship Id="rId672" Type="http://schemas.openxmlformats.org/officeDocument/2006/relationships/hyperlink" Target="https://pbs.twimg.com/media/DzNRtv5V4AEGJTG.png" TargetMode="External"/><Relationship Id="rId1025" Type="http://schemas.openxmlformats.org/officeDocument/2006/relationships/hyperlink" Target="https://thewire.in" TargetMode="External"/><Relationship Id="rId1267" Type="http://schemas.openxmlformats.org/officeDocument/2006/relationships/hyperlink" Target="https://thewire.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4">
        <v>43513.80549849537</v>
      </c>
      <c r="B2" s="6" t="s">
        <v>4</v>
      </c>
    </row>
    <row r="3">
      <c r="A3" s="4">
        <v>43513.80550268518</v>
      </c>
      <c r="B3" s="6" t="s">
        <v>5</v>
      </c>
    </row>
    <row r="4">
      <c r="A4" s="4">
        <v>43513.8464796412</v>
      </c>
      <c r="B4" s="6" t="s">
        <v>6</v>
      </c>
    </row>
    <row r="5">
      <c r="A5" s="4">
        <v>43513.88815234954</v>
      </c>
      <c r="B5" s="6" t="s">
        <v>6</v>
      </c>
    </row>
    <row r="6">
      <c r="A6" s="4">
        <v>43513.92981153935</v>
      </c>
      <c r="B6" s="6" t="s">
        <v>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3" max="3" width="16.29"/>
    <col customWidth="1" min="4" max="4" width="41.57"/>
    <col customWidth="1" min="5" max="5" width="17.71"/>
    <col customWidth="1" min="6" max="11" width="16.14"/>
    <col customWidth="1" min="12" max="16" width="11.14"/>
    <col customWidth="1" min="18" max="18" width="34.29"/>
    <col customWidth="1" min="19" max="19" width="19.71"/>
    <col customWidth="1" min="20" max="21" width="12.0"/>
  </cols>
  <sheetData>
    <row r="1" ht="25.5" customHeight="1">
      <c r="A1" s="3" t="s">
        <v>2</v>
      </c>
      <c r="L1" s="5" t="s">
        <v>3</v>
      </c>
    </row>
    <row r="2" ht="29.25" customHeight="1">
      <c r="A2" s="7" t="s">
        <v>0</v>
      </c>
      <c r="B2" s="8" t="s">
        <v>7</v>
      </c>
      <c r="C2" s="8" t="s">
        <v>8</v>
      </c>
      <c r="D2" s="9" t="s">
        <v>9</v>
      </c>
      <c r="E2" s="10" t="s">
        <v>10</v>
      </c>
      <c r="F2" s="10" t="s">
        <v>11</v>
      </c>
      <c r="G2" s="10" t="s">
        <v>12</v>
      </c>
      <c r="H2" s="10" t="s">
        <v>13</v>
      </c>
      <c r="I2" s="8" t="s">
        <v>14</v>
      </c>
      <c r="J2" s="8" t="s">
        <v>15</v>
      </c>
      <c r="K2" s="10" t="s">
        <v>16</v>
      </c>
      <c r="L2" s="8" t="s">
        <v>17</v>
      </c>
      <c r="M2" s="8" t="s">
        <v>18</v>
      </c>
      <c r="N2" s="10" t="s">
        <v>19</v>
      </c>
      <c r="O2" s="10" t="s">
        <v>20</v>
      </c>
      <c r="P2" s="10" t="s">
        <v>21</v>
      </c>
      <c r="Q2" s="10" t="s">
        <v>13</v>
      </c>
      <c r="R2" s="11" t="s">
        <v>22</v>
      </c>
      <c r="S2" s="10" t="s">
        <v>23</v>
      </c>
      <c r="T2" s="10" t="s">
        <v>24</v>
      </c>
      <c r="U2" s="10" t="s">
        <v>25</v>
      </c>
    </row>
    <row r="3">
      <c r="A3" s="12">
        <v>43513.92361111111</v>
      </c>
      <c r="B3" s="13" t="str">
        <f t="shared" ref="B3:B22" si="1">HYPERLINK("https://twitter.com/thewire_in","@thewire_in")</f>
        <v>@thewire_in</v>
      </c>
      <c r="C3" s="14" t="s">
        <v>26</v>
      </c>
      <c r="D3" s="15" t="s">
        <v>27</v>
      </c>
      <c r="E3" s="16" t="str">
        <f>HYPERLINK("https://twitter.com/thewire_in/status/1097173830345228289","1097173830345228289")</f>
        <v>1097173830345228289</v>
      </c>
      <c r="F3" s="17" t="s">
        <v>28</v>
      </c>
      <c r="G3" s="18"/>
      <c r="H3" s="18"/>
      <c r="I3" s="19">
        <v>12.0</v>
      </c>
      <c r="J3" s="19">
        <v>28.0</v>
      </c>
      <c r="K3" s="20" t="str">
        <f t="shared" ref="K3:K22" si="2">HYPERLINK("https://about.twitter.com/products/tweetdeck","TweetDeck")</f>
        <v>TweetDeck</v>
      </c>
      <c r="L3" s="19">
        <v>370747.0</v>
      </c>
      <c r="M3" s="19">
        <v>61.0</v>
      </c>
      <c r="N3" s="19">
        <v>1238.0</v>
      </c>
      <c r="O3" s="21" t="s">
        <v>29</v>
      </c>
      <c r="P3" s="12">
        <v>42106.543125</v>
      </c>
      <c r="Q3" s="18"/>
      <c r="R3" s="22" t="s">
        <v>30</v>
      </c>
      <c r="S3" s="17" t="s">
        <v>31</v>
      </c>
      <c r="T3" s="18"/>
      <c r="U3" s="16" t="str">
        <f t="shared" ref="U3:U22" si="3">HYPERLINK("https://pbs.twimg.com/profile_images/971010414891978753/l3xRvU1M.jpg","View")</f>
        <v>View</v>
      </c>
    </row>
    <row r="4">
      <c r="A4" s="12">
        <v>43513.90972222222</v>
      </c>
      <c r="B4" s="13" t="str">
        <f t="shared" si="1"/>
        <v>@thewire_in</v>
      </c>
      <c r="C4" s="14" t="s">
        <v>26</v>
      </c>
      <c r="D4" s="15" t="s">
        <v>32</v>
      </c>
      <c r="E4" s="16" t="str">
        <f>HYPERLINK("https://twitter.com/thewire_in/status/1097168797432201216","1097168797432201216")</f>
        <v>1097168797432201216</v>
      </c>
      <c r="F4" s="17" t="s">
        <v>33</v>
      </c>
      <c r="G4" s="18"/>
      <c r="H4" s="18"/>
      <c r="I4" s="19">
        <v>5.0</v>
      </c>
      <c r="J4" s="19">
        <v>22.0</v>
      </c>
      <c r="K4" s="20" t="str">
        <f t="shared" si="2"/>
        <v>TweetDeck</v>
      </c>
      <c r="L4" s="19">
        <v>370747.0</v>
      </c>
      <c r="M4" s="19">
        <v>61.0</v>
      </c>
      <c r="N4" s="19">
        <v>1238.0</v>
      </c>
      <c r="O4" s="21" t="s">
        <v>29</v>
      </c>
      <c r="P4" s="12">
        <v>42106.543125</v>
      </c>
      <c r="Q4" s="18"/>
      <c r="R4" s="22" t="s">
        <v>30</v>
      </c>
      <c r="S4" s="17" t="s">
        <v>31</v>
      </c>
      <c r="T4" s="18"/>
      <c r="U4" s="16" t="str">
        <f t="shared" si="3"/>
        <v>View</v>
      </c>
    </row>
    <row r="5">
      <c r="A5" s="12">
        <v>43513.89583333333</v>
      </c>
      <c r="B5" s="13" t="str">
        <f t="shared" si="1"/>
        <v>@thewire_in</v>
      </c>
      <c r="C5" s="14" t="s">
        <v>26</v>
      </c>
      <c r="D5" s="15" t="s">
        <v>34</v>
      </c>
      <c r="E5" s="16" t="str">
        <f>HYPERLINK("https://twitter.com/thewire_in/status/1097163765173362689","1097163765173362689")</f>
        <v>1097163765173362689</v>
      </c>
      <c r="F5" s="17" t="s">
        <v>35</v>
      </c>
      <c r="G5" s="18"/>
      <c r="H5" s="18"/>
      <c r="I5" s="19">
        <v>35.0</v>
      </c>
      <c r="J5" s="19">
        <v>65.0</v>
      </c>
      <c r="K5" s="20" t="str">
        <f t="shared" si="2"/>
        <v>TweetDeck</v>
      </c>
      <c r="L5" s="19">
        <v>370747.0</v>
      </c>
      <c r="M5" s="19">
        <v>61.0</v>
      </c>
      <c r="N5" s="19">
        <v>1238.0</v>
      </c>
      <c r="O5" s="21" t="s">
        <v>29</v>
      </c>
      <c r="P5" s="12">
        <v>42106.543125</v>
      </c>
      <c r="Q5" s="18"/>
      <c r="R5" s="22" t="s">
        <v>30</v>
      </c>
      <c r="S5" s="17" t="s">
        <v>31</v>
      </c>
      <c r="T5" s="18"/>
      <c r="U5" s="16" t="str">
        <f t="shared" si="3"/>
        <v>View</v>
      </c>
    </row>
    <row r="6">
      <c r="A6" s="12">
        <v>43513.881944444445</v>
      </c>
      <c r="B6" s="13" t="str">
        <f t="shared" si="1"/>
        <v>@thewire_in</v>
      </c>
      <c r="C6" s="14" t="s">
        <v>26</v>
      </c>
      <c r="D6" s="15" t="s">
        <v>36</v>
      </c>
      <c r="E6" s="16" t="str">
        <f>HYPERLINK("https://twitter.com/thewire_in/status/1097158730779549696","1097158730779549696")</f>
        <v>1097158730779549696</v>
      </c>
      <c r="F6" s="17" t="s">
        <v>37</v>
      </c>
      <c r="G6" s="18"/>
      <c r="H6" s="18"/>
      <c r="I6" s="19">
        <v>14.0</v>
      </c>
      <c r="J6" s="19">
        <v>23.0</v>
      </c>
      <c r="K6" s="20" t="str">
        <f t="shared" si="2"/>
        <v>TweetDeck</v>
      </c>
      <c r="L6" s="19">
        <v>370717.0</v>
      </c>
      <c r="M6" s="19">
        <v>61.0</v>
      </c>
      <c r="N6" s="19">
        <v>1236.0</v>
      </c>
      <c r="O6" s="21" t="s">
        <v>29</v>
      </c>
      <c r="P6" s="12">
        <v>42106.543125</v>
      </c>
      <c r="Q6" s="18"/>
      <c r="R6" s="22" t="s">
        <v>30</v>
      </c>
      <c r="S6" s="17" t="s">
        <v>31</v>
      </c>
      <c r="T6" s="18"/>
      <c r="U6" s="16" t="str">
        <f t="shared" si="3"/>
        <v>View</v>
      </c>
    </row>
    <row r="7">
      <c r="A7" s="12">
        <v>43513.868055555555</v>
      </c>
      <c r="B7" s="13" t="str">
        <f t="shared" si="1"/>
        <v>@thewire_in</v>
      </c>
      <c r="C7" s="14" t="s">
        <v>26</v>
      </c>
      <c r="D7" s="15" t="s">
        <v>38</v>
      </c>
      <c r="E7" s="16" t="str">
        <f>HYPERLINK("https://twitter.com/thewire_in/status/1097153697879080962","1097153697879080962")</f>
        <v>1097153697879080962</v>
      </c>
      <c r="F7" s="17" t="s">
        <v>39</v>
      </c>
      <c r="G7" s="18"/>
      <c r="H7" s="18"/>
      <c r="I7" s="19">
        <v>4.0</v>
      </c>
      <c r="J7" s="19">
        <v>15.0</v>
      </c>
      <c r="K7" s="20" t="str">
        <f t="shared" si="2"/>
        <v>TweetDeck</v>
      </c>
      <c r="L7" s="19">
        <v>370717.0</v>
      </c>
      <c r="M7" s="19">
        <v>61.0</v>
      </c>
      <c r="N7" s="19">
        <v>1236.0</v>
      </c>
      <c r="O7" s="21" t="s">
        <v>29</v>
      </c>
      <c r="P7" s="12">
        <v>42106.543125</v>
      </c>
      <c r="Q7" s="18"/>
      <c r="R7" s="22" t="s">
        <v>30</v>
      </c>
      <c r="S7" s="17" t="s">
        <v>31</v>
      </c>
      <c r="T7" s="18"/>
      <c r="U7" s="16" t="str">
        <f t="shared" si="3"/>
        <v>View</v>
      </c>
    </row>
    <row r="8">
      <c r="A8" s="12">
        <v>43513.85416666667</v>
      </c>
      <c r="B8" s="13" t="str">
        <f t="shared" si="1"/>
        <v>@thewire_in</v>
      </c>
      <c r="C8" s="14" t="s">
        <v>26</v>
      </c>
      <c r="D8" s="15" t="s">
        <v>40</v>
      </c>
      <c r="E8" s="16" t="str">
        <f>HYPERLINK("https://twitter.com/thewire_in/status/1097148665641222146","1097148665641222146")</f>
        <v>1097148665641222146</v>
      </c>
      <c r="F8" s="17" t="s">
        <v>41</v>
      </c>
      <c r="G8" s="18"/>
      <c r="H8" s="18"/>
      <c r="I8" s="19">
        <v>16.0</v>
      </c>
      <c r="J8" s="19">
        <v>21.0</v>
      </c>
      <c r="K8" s="20" t="str">
        <f t="shared" si="2"/>
        <v>TweetDeck</v>
      </c>
      <c r="L8" s="19">
        <v>370717.0</v>
      </c>
      <c r="M8" s="19">
        <v>61.0</v>
      </c>
      <c r="N8" s="19">
        <v>1236.0</v>
      </c>
      <c r="O8" s="21" t="s">
        <v>29</v>
      </c>
      <c r="P8" s="12">
        <v>42106.543125</v>
      </c>
      <c r="Q8" s="18"/>
      <c r="R8" s="22" t="s">
        <v>30</v>
      </c>
      <c r="S8" s="17" t="s">
        <v>31</v>
      </c>
      <c r="T8" s="18"/>
      <c r="U8" s="16" t="str">
        <f t="shared" si="3"/>
        <v>View</v>
      </c>
    </row>
    <row r="9">
      <c r="A9" s="12">
        <v>43513.84027777778</v>
      </c>
      <c r="B9" s="13" t="str">
        <f t="shared" si="1"/>
        <v>@thewire_in</v>
      </c>
      <c r="C9" s="14" t="s">
        <v>26</v>
      </c>
      <c r="D9" s="15" t="s">
        <v>42</v>
      </c>
      <c r="E9" s="16" t="str">
        <f>HYPERLINK("https://twitter.com/thewire_in/status/1097143631272730625","1097143631272730625")</f>
        <v>1097143631272730625</v>
      </c>
      <c r="F9" s="17" t="s">
        <v>43</v>
      </c>
      <c r="G9" s="18"/>
      <c r="H9" s="18"/>
      <c r="I9" s="19">
        <v>4.0</v>
      </c>
      <c r="J9" s="19">
        <v>13.0</v>
      </c>
      <c r="K9" s="20" t="str">
        <f t="shared" si="2"/>
        <v>TweetDeck</v>
      </c>
      <c r="L9" s="19">
        <v>370692.0</v>
      </c>
      <c r="M9" s="19">
        <v>61.0</v>
      </c>
      <c r="N9" s="19">
        <v>1236.0</v>
      </c>
      <c r="O9" s="21" t="s">
        <v>29</v>
      </c>
      <c r="P9" s="12">
        <v>42106.543125</v>
      </c>
      <c r="Q9" s="18"/>
      <c r="R9" s="22" t="s">
        <v>30</v>
      </c>
      <c r="S9" s="17" t="s">
        <v>31</v>
      </c>
      <c r="T9" s="18"/>
      <c r="U9" s="16" t="str">
        <f t="shared" si="3"/>
        <v>View</v>
      </c>
    </row>
    <row r="10">
      <c r="A10" s="12">
        <v>43513.82638888889</v>
      </c>
      <c r="B10" s="13" t="str">
        <f t="shared" si="1"/>
        <v>@thewire_in</v>
      </c>
      <c r="C10" s="14" t="s">
        <v>26</v>
      </c>
      <c r="D10" s="15" t="s">
        <v>44</v>
      </c>
      <c r="E10" s="16" t="str">
        <f>HYPERLINK("https://twitter.com/thewire_in/status/1097138598128873473","1097138598128873473")</f>
        <v>1097138598128873473</v>
      </c>
      <c r="F10" s="17" t="s">
        <v>45</v>
      </c>
      <c r="G10" s="18"/>
      <c r="H10" s="18"/>
      <c r="I10" s="19">
        <v>4.0</v>
      </c>
      <c r="J10" s="19">
        <v>14.0</v>
      </c>
      <c r="K10" s="20" t="str">
        <f t="shared" si="2"/>
        <v>TweetDeck</v>
      </c>
      <c r="L10" s="19">
        <v>370692.0</v>
      </c>
      <c r="M10" s="19">
        <v>61.0</v>
      </c>
      <c r="N10" s="19">
        <v>1236.0</v>
      </c>
      <c r="O10" s="21" t="s">
        <v>29</v>
      </c>
      <c r="P10" s="12">
        <v>42106.543125</v>
      </c>
      <c r="Q10" s="18"/>
      <c r="R10" s="22" t="s">
        <v>30</v>
      </c>
      <c r="S10" s="17" t="s">
        <v>31</v>
      </c>
      <c r="T10" s="18"/>
      <c r="U10" s="16" t="str">
        <f t="shared" si="3"/>
        <v>View</v>
      </c>
    </row>
    <row r="11">
      <c r="A11" s="12">
        <v>43513.8125</v>
      </c>
      <c r="B11" s="13" t="str">
        <f t="shared" si="1"/>
        <v>@thewire_in</v>
      </c>
      <c r="C11" s="14" t="s">
        <v>26</v>
      </c>
      <c r="D11" s="15" t="s">
        <v>46</v>
      </c>
      <c r="E11" s="16" t="str">
        <f>HYPERLINK("https://twitter.com/thewire_in/status/1097133567384129537","1097133567384129537")</f>
        <v>1097133567384129537</v>
      </c>
      <c r="F11" s="17" t="s">
        <v>47</v>
      </c>
      <c r="G11" s="18"/>
      <c r="H11" s="18"/>
      <c r="I11" s="19">
        <v>21.0</v>
      </c>
      <c r="J11" s="19">
        <v>46.0</v>
      </c>
      <c r="K11" s="20" t="str">
        <f t="shared" si="2"/>
        <v>TweetDeck</v>
      </c>
      <c r="L11" s="19">
        <v>370692.0</v>
      </c>
      <c r="M11" s="19">
        <v>61.0</v>
      </c>
      <c r="N11" s="19">
        <v>1236.0</v>
      </c>
      <c r="O11" s="21" t="s">
        <v>29</v>
      </c>
      <c r="P11" s="12">
        <v>42106.543125</v>
      </c>
      <c r="Q11" s="18"/>
      <c r="R11" s="22" t="s">
        <v>30</v>
      </c>
      <c r="S11" s="17" t="s">
        <v>31</v>
      </c>
      <c r="T11" s="18"/>
      <c r="U11" s="16" t="str">
        <f t="shared" si="3"/>
        <v>View</v>
      </c>
    </row>
    <row r="12">
      <c r="A12" s="12">
        <v>43513.79861111111</v>
      </c>
      <c r="B12" s="13" t="str">
        <f t="shared" si="1"/>
        <v>@thewire_in</v>
      </c>
      <c r="C12" s="14" t="s">
        <v>26</v>
      </c>
      <c r="D12" s="15" t="s">
        <v>48</v>
      </c>
      <c r="E12" s="16" t="str">
        <f>HYPERLINK("https://twitter.com/thewire_in/status/1097128531950067718","1097128531950067718")</f>
        <v>1097128531950067718</v>
      </c>
      <c r="F12" s="17" t="s">
        <v>49</v>
      </c>
      <c r="G12" s="18"/>
      <c r="H12" s="18"/>
      <c r="I12" s="19">
        <v>11.0</v>
      </c>
      <c r="J12" s="19">
        <v>17.0</v>
      </c>
      <c r="K12" s="20" t="str">
        <f t="shared" si="2"/>
        <v>TweetDeck</v>
      </c>
      <c r="L12" s="19">
        <v>370657.0</v>
      </c>
      <c r="M12" s="19">
        <v>61.0</v>
      </c>
      <c r="N12" s="19">
        <v>1238.0</v>
      </c>
      <c r="O12" s="21" t="s">
        <v>29</v>
      </c>
      <c r="P12" s="12">
        <v>42106.543125</v>
      </c>
      <c r="Q12" s="18"/>
      <c r="R12" s="22" t="s">
        <v>30</v>
      </c>
      <c r="S12" s="17" t="s">
        <v>31</v>
      </c>
      <c r="T12" s="18"/>
      <c r="U12" s="16" t="str">
        <f t="shared" si="3"/>
        <v>View</v>
      </c>
    </row>
    <row r="13">
      <c r="A13" s="12">
        <v>43513.78395833333</v>
      </c>
      <c r="B13" s="13" t="str">
        <f t="shared" si="1"/>
        <v>@thewire_in</v>
      </c>
      <c r="C13" s="14" t="s">
        <v>26</v>
      </c>
      <c r="D13" s="15" t="s">
        <v>50</v>
      </c>
      <c r="E13" s="16" t="str">
        <f>HYPERLINK("https://twitter.com/thewire_in/status/1097123222238228480","1097123222238228480")</f>
        <v>1097123222238228480</v>
      </c>
      <c r="F13" s="17" t="s">
        <v>51</v>
      </c>
      <c r="G13" s="17" t="s">
        <v>52</v>
      </c>
      <c r="H13" s="18"/>
      <c r="I13" s="19">
        <v>15.0</v>
      </c>
      <c r="J13" s="19">
        <v>33.0</v>
      </c>
      <c r="K13" s="20" t="str">
        <f t="shared" si="2"/>
        <v>TweetDeck</v>
      </c>
      <c r="L13" s="19">
        <v>370657.0</v>
      </c>
      <c r="M13" s="19">
        <v>61.0</v>
      </c>
      <c r="N13" s="19">
        <v>1238.0</v>
      </c>
      <c r="O13" s="21" t="s">
        <v>29</v>
      </c>
      <c r="P13" s="12">
        <v>42106.543125</v>
      </c>
      <c r="Q13" s="18"/>
      <c r="R13" s="22" t="s">
        <v>30</v>
      </c>
      <c r="S13" s="17" t="s">
        <v>31</v>
      </c>
      <c r="T13" s="18"/>
      <c r="U13" s="16" t="str">
        <f t="shared" si="3"/>
        <v>View</v>
      </c>
    </row>
    <row r="14">
      <c r="A14" s="12">
        <v>43513.768483796295</v>
      </c>
      <c r="B14" s="13" t="str">
        <f t="shared" si="1"/>
        <v>@thewire_in</v>
      </c>
      <c r="C14" s="14" t="s">
        <v>26</v>
      </c>
      <c r="D14" s="15" t="s">
        <v>53</v>
      </c>
      <c r="E14" s="16" t="str">
        <f>HYPERLINK("https://twitter.com/thewire_in/status/1097117612834803712","1097117612834803712")</f>
        <v>1097117612834803712</v>
      </c>
      <c r="F14" s="17" t="s">
        <v>54</v>
      </c>
      <c r="G14" s="17" t="s">
        <v>55</v>
      </c>
      <c r="H14" s="18"/>
      <c r="I14" s="19">
        <v>35.0</v>
      </c>
      <c r="J14" s="19">
        <v>77.0</v>
      </c>
      <c r="K14" s="20" t="str">
        <f t="shared" si="2"/>
        <v>TweetDeck</v>
      </c>
      <c r="L14" s="19">
        <v>370657.0</v>
      </c>
      <c r="M14" s="19">
        <v>61.0</v>
      </c>
      <c r="N14" s="19">
        <v>1238.0</v>
      </c>
      <c r="O14" s="21" t="s">
        <v>29</v>
      </c>
      <c r="P14" s="12">
        <v>42106.543125</v>
      </c>
      <c r="Q14" s="18"/>
      <c r="R14" s="22" t="s">
        <v>30</v>
      </c>
      <c r="S14" s="17" t="s">
        <v>31</v>
      </c>
      <c r="T14" s="18"/>
      <c r="U14" s="16" t="str">
        <f t="shared" si="3"/>
        <v>View</v>
      </c>
    </row>
    <row r="15">
      <c r="A15" s="12">
        <v>43513.751296296294</v>
      </c>
      <c r="B15" s="13" t="str">
        <f t="shared" si="1"/>
        <v>@thewire_in</v>
      </c>
      <c r="C15" s="14" t="s">
        <v>26</v>
      </c>
      <c r="D15" s="15" t="s">
        <v>56</v>
      </c>
      <c r="E15" s="16" t="str">
        <f>HYPERLINK("https://twitter.com/thewire_in/status/1097111388328284161","1097111388328284161")</f>
        <v>1097111388328284161</v>
      </c>
      <c r="F15" s="17" t="s">
        <v>57</v>
      </c>
      <c r="G15" s="17" t="s">
        <v>58</v>
      </c>
      <c r="H15" s="18"/>
      <c r="I15" s="19">
        <v>5.0</v>
      </c>
      <c r="J15" s="19">
        <v>23.0</v>
      </c>
      <c r="K15" s="20" t="str">
        <f t="shared" si="2"/>
        <v>TweetDeck</v>
      </c>
      <c r="L15" s="19">
        <v>370657.0</v>
      </c>
      <c r="M15" s="19">
        <v>61.0</v>
      </c>
      <c r="N15" s="19">
        <v>1238.0</v>
      </c>
      <c r="O15" s="21" t="s">
        <v>29</v>
      </c>
      <c r="P15" s="12">
        <v>42106.543125</v>
      </c>
      <c r="Q15" s="18"/>
      <c r="R15" s="22" t="s">
        <v>30</v>
      </c>
      <c r="S15" s="17" t="s">
        <v>31</v>
      </c>
      <c r="T15" s="18"/>
      <c r="U15" s="16" t="str">
        <f t="shared" si="3"/>
        <v>View</v>
      </c>
    </row>
    <row r="16">
      <c r="A16" s="12">
        <v>43513.73905092593</v>
      </c>
      <c r="B16" s="13" t="str">
        <f t="shared" si="1"/>
        <v>@thewire_in</v>
      </c>
      <c r="C16" s="14" t="s">
        <v>26</v>
      </c>
      <c r="D16" s="15" t="s">
        <v>59</v>
      </c>
      <c r="E16" s="16" t="str">
        <f>HYPERLINK("https://twitter.com/thewire_in/status/1097106949739606016","1097106949739606016")</f>
        <v>1097106949739606016</v>
      </c>
      <c r="F16" s="17" t="s">
        <v>60</v>
      </c>
      <c r="G16" s="18"/>
      <c r="H16" s="18"/>
      <c r="I16" s="19">
        <v>23.0</v>
      </c>
      <c r="J16" s="19">
        <v>40.0</v>
      </c>
      <c r="K16" s="20" t="str">
        <f t="shared" si="2"/>
        <v>TweetDeck</v>
      </c>
      <c r="L16" s="19">
        <v>370657.0</v>
      </c>
      <c r="M16" s="19">
        <v>61.0</v>
      </c>
      <c r="N16" s="19">
        <v>1238.0</v>
      </c>
      <c r="O16" s="21" t="s">
        <v>29</v>
      </c>
      <c r="P16" s="12">
        <v>42106.543125</v>
      </c>
      <c r="Q16" s="18"/>
      <c r="R16" s="22" t="s">
        <v>30</v>
      </c>
      <c r="S16" s="17" t="s">
        <v>31</v>
      </c>
      <c r="T16" s="18"/>
      <c r="U16" s="16" t="str">
        <f t="shared" si="3"/>
        <v>View</v>
      </c>
    </row>
    <row r="17">
      <c r="A17" s="12">
        <v>43513.716099537036</v>
      </c>
      <c r="B17" s="13" t="str">
        <f t="shared" si="1"/>
        <v>@thewire_in</v>
      </c>
      <c r="C17" s="14" t="s">
        <v>26</v>
      </c>
      <c r="D17" s="15" t="s">
        <v>61</v>
      </c>
      <c r="E17" s="16" t="str">
        <f>HYPERLINK("https://twitter.com/thewire_in/status/1097098631964966912","1097098631964966912")</f>
        <v>1097098631964966912</v>
      </c>
      <c r="F17" s="17" t="s">
        <v>62</v>
      </c>
      <c r="G17" s="18"/>
      <c r="H17" s="18"/>
      <c r="I17" s="19">
        <v>6.0</v>
      </c>
      <c r="J17" s="19">
        <v>21.0</v>
      </c>
      <c r="K17" s="20" t="str">
        <f t="shared" si="2"/>
        <v>TweetDeck</v>
      </c>
      <c r="L17" s="19">
        <v>370657.0</v>
      </c>
      <c r="M17" s="19">
        <v>61.0</v>
      </c>
      <c r="N17" s="19">
        <v>1238.0</v>
      </c>
      <c r="O17" s="21" t="s">
        <v>29</v>
      </c>
      <c r="P17" s="12">
        <v>42106.543125</v>
      </c>
      <c r="Q17" s="18"/>
      <c r="R17" s="22" t="s">
        <v>30</v>
      </c>
      <c r="S17" s="17" t="s">
        <v>31</v>
      </c>
      <c r="T17" s="18"/>
      <c r="U17" s="16" t="str">
        <f t="shared" si="3"/>
        <v>View</v>
      </c>
    </row>
    <row r="18">
      <c r="A18" s="12">
        <v>43513.69572916666</v>
      </c>
      <c r="B18" s="13" t="str">
        <f t="shared" si="1"/>
        <v>@thewire_in</v>
      </c>
      <c r="C18" s="14" t="s">
        <v>26</v>
      </c>
      <c r="D18" s="15" t="s">
        <v>63</v>
      </c>
      <c r="E18" s="16" t="str">
        <f>HYPERLINK("https://twitter.com/thewire_in/status/1097091249474015232","1097091249474015232")</f>
        <v>1097091249474015232</v>
      </c>
      <c r="F18" s="17" t="s">
        <v>64</v>
      </c>
      <c r="G18" s="18"/>
      <c r="H18" s="18"/>
      <c r="I18" s="19">
        <v>16.0</v>
      </c>
      <c r="J18" s="19">
        <v>31.0</v>
      </c>
      <c r="K18" s="20" t="str">
        <f t="shared" si="2"/>
        <v>TweetDeck</v>
      </c>
      <c r="L18" s="19">
        <v>370657.0</v>
      </c>
      <c r="M18" s="19">
        <v>61.0</v>
      </c>
      <c r="N18" s="19">
        <v>1238.0</v>
      </c>
      <c r="O18" s="21" t="s">
        <v>29</v>
      </c>
      <c r="P18" s="12">
        <v>42106.543125</v>
      </c>
      <c r="Q18" s="18"/>
      <c r="R18" s="22" t="s">
        <v>30</v>
      </c>
      <c r="S18" s="17" t="s">
        <v>31</v>
      </c>
      <c r="T18" s="18"/>
      <c r="U18" s="16" t="str">
        <f t="shared" si="3"/>
        <v>View</v>
      </c>
    </row>
    <row r="19">
      <c r="A19" s="12">
        <v>43513.68045138889</v>
      </c>
      <c r="B19" s="13" t="str">
        <f t="shared" si="1"/>
        <v>@thewire_in</v>
      </c>
      <c r="C19" s="14" t="s">
        <v>26</v>
      </c>
      <c r="D19" s="15" t="s">
        <v>65</v>
      </c>
      <c r="E19" s="16" t="str">
        <f>HYPERLINK("https://twitter.com/thewire_in/status/1097085711143059456","1097085711143059456")</f>
        <v>1097085711143059456</v>
      </c>
      <c r="F19" s="17" t="s">
        <v>66</v>
      </c>
      <c r="G19" s="17" t="s">
        <v>67</v>
      </c>
      <c r="H19" s="18"/>
      <c r="I19" s="19">
        <v>4.0</v>
      </c>
      <c r="J19" s="19">
        <v>12.0</v>
      </c>
      <c r="K19" s="20" t="str">
        <f t="shared" si="2"/>
        <v>TweetDeck</v>
      </c>
      <c r="L19" s="19">
        <v>370657.0</v>
      </c>
      <c r="M19" s="19">
        <v>61.0</v>
      </c>
      <c r="N19" s="19">
        <v>1238.0</v>
      </c>
      <c r="O19" s="21" t="s">
        <v>29</v>
      </c>
      <c r="P19" s="12">
        <v>42106.543125</v>
      </c>
      <c r="Q19" s="18"/>
      <c r="R19" s="22" t="s">
        <v>30</v>
      </c>
      <c r="S19" s="17" t="s">
        <v>31</v>
      </c>
      <c r="T19" s="18"/>
      <c r="U19" s="16" t="str">
        <f t="shared" si="3"/>
        <v>View</v>
      </c>
    </row>
    <row r="20">
      <c r="A20" s="12">
        <v>43513.666504629626</v>
      </c>
      <c r="B20" s="13" t="str">
        <f t="shared" si="1"/>
        <v>@thewire_in</v>
      </c>
      <c r="C20" s="14" t="s">
        <v>26</v>
      </c>
      <c r="D20" s="15" t="s">
        <v>68</v>
      </c>
      <c r="E20" s="16" t="str">
        <f>HYPERLINK("https://twitter.com/thewire_in/status/1097080660093743105","1097080660093743105")</f>
        <v>1097080660093743105</v>
      </c>
      <c r="F20" s="17" t="s">
        <v>69</v>
      </c>
      <c r="G20" s="17" t="s">
        <v>70</v>
      </c>
      <c r="H20" s="18"/>
      <c r="I20" s="19">
        <v>3.0</v>
      </c>
      <c r="J20" s="19">
        <v>10.0</v>
      </c>
      <c r="K20" s="20" t="str">
        <f t="shared" si="2"/>
        <v>TweetDeck</v>
      </c>
      <c r="L20" s="19">
        <v>370657.0</v>
      </c>
      <c r="M20" s="19">
        <v>61.0</v>
      </c>
      <c r="N20" s="19">
        <v>1238.0</v>
      </c>
      <c r="O20" s="21" t="s">
        <v>29</v>
      </c>
      <c r="P20" s="12">
        <v>42106.543125</v>
      </c>
      <c r="Q20" s="18"/>
      <c r="R20" s="22" t="s">
        <v>30</v>
      </c>
      <c r="S20" s="17" t="s">
        <v>31</v>
      </c>
      <c r="T20" s="18"/>
      <c r="U20" s="16" t="str">
        <f t="shared" si="3"/>
        <v>View</v>
      </c>
    </row>
    <row r="21">
      <c r="A21" s="12">
        <v>43513.65277777778</v>
      </c>
      <c r="B21" s="13" t="str">
        <f t="shared" si="1"/>
        <v>@thewire_in</v>
      </c>
      <c r="C21" s="14" t="s">
        <v>26</v>
      </c>
      <c r="D21" s="15" t="s">
        <v>71</v>
      </c>
      <c r="E21" s="16" t="str">
        <f>HYPERLINK("https://twitter.com/thewire_in/status/1097075683564630016","1097075683564630016")</f>
        <v>1097075683564630016</v>
      </c>
      <c r="F21" s="17" t="s">
        <v>37</v>
      </c>
      <c r="G21" s="18"/>
      <c r="H21" s="18"/>
      <c r="I21" s="19">
        <v>63.0</v>
      </c>
      <c r="J21" s="19">
        <v>152.0</v>
      </c>
      <c r="K21" s="20" t="str">
        <f t="shared" si="2"/>
        <v>TweetDeck</v>
      </c>
      <c r="L21" s="19">
        <v>370657.0</v>
      </c>
      <c r="M21" s="19">
        <v>61.0</v>
      </c>
      <c r="N21" s="19">
        <v>1238.0</v>
      </c>
      <c r="O21" s="21" t="s">
        <v>29</v>
      </c>
      <c r="P21" s="12">
        <v>42106.543125</v>
      </c>
      <c r="Q21" s="18"/>
      <c r="R21" s="22" t="s">
        <v>30</v>
      </c>
      <c r="S21" s="17" t="s">
        <v>31</v>
      </c>
      <c r="T21" s="18"/>
      <c r="U21" s="16" t="str">
        <f t="shared" si="3"/>
        <v>View</v>
      </c>
    </row>
    <row r="22">
      <c r="A22" s="12">
        <v>43513.64165509259</v>
      </c>
      <c r="B22" s="13" t="str">
        <f t="shared" si="1"/>
        <v>@thewire_in</v>
      </c>
      <c r="C22" s="14" t="s">
        <v>26</v>
      </c>
      <c r="D22" s="15" t="s">
        <v>72</v>
      </c>
      <c r="E22" s="16" t="str">
        <f>HYPERLINK("https://twitter.com/thewire_in/status/1097071652981145601","1097071652981145601")</f>
        <v>1097071652981145601</v>
      </c>
      <c r="F22" s="17" t="s">
        <v>73</v>
      </c>
      <c r="G22" s="17" t="s">
        <v>74</v>
      </c>
      <c r="H22" s="18"/>
      <c r="I22" s="19">
        <v>3.0</v>
      </c>
      <c r="J22" s="19">
        <v>9.0</v>
      </c>
      <c r="K22" s="20" t="str">
        <f t="shared" si="2"/>
        <v>TweetDeck</v>
      </c>
      <c r="L22" s="19">
        <v>370657.0</v>
      </c>
      <c r="M22" s="19">
        <v>61.0</v>
      </c>
      <c r="N22" s="19">
        <v>1238.0</v>
      </c>
      <c r="O22" s="21" t="s">
        <v>29</v>
      </c>
      <c r="P22" s="12">
        <v>42106.543125</v>
      </c>
      <c r="Q22" s="18"/>
      <c r="R22" s="22" t="s">
        <v>30</v>
      </c>
      <c r="S22" s="17" t="s">
        <v>31</v>
      </c>
      <c r="T22" s="18"/>
      <c r="U22" s="16" t="str">
        <f t="shared" si="3"/>
        <v>View</v>
      </c>
    </row>
    <row r="23">
      <c r="A23" s="12">
        <v>43513.63186342592</v>
      </c>
      <c r="B23" s="13" t="str">
        <f>HYPERLINK("https://twitter.com/yadavakhilesh","@yadavakhilesh")</f>
        <v>@yadavakhilesh</v>
      </c>
      <c r="C23" s="14" t="s">
        <v>75</v>
      </c>
      <c r="D23" s="15" t="s">
        <v>76</v>
      </c>
      <c r="E23" s="16" t="str">
        <f>HYPERLINK("https://twitter.com/yadavakhilesh/status/1097068104105033728","1097068104105033728")</f>
        <v>1097068104105033728</v>
      </c>
      <c r="F23" s="18"/>
      <c r="G23" s="18"/>
      <c r="H23" s="18"/>
      <c r="I23" s="19">
        <v>1928.0</v>
      </c>
      <c r="J23" s="19">
        <v>8800.0</v>
      </c>
      <c r="K23" s="20" t="str">
        <f>HYPERLINK("http://twitter.com/download/iphone","Twitter for iPhone")</f>
        <v>Twitter for iPhone</v>
      </c>
      <c r="L23" s="19">
        <v>9056148.0</v>
      </c>
      <c r="M23" s="19">
        <v>16.0</v>
      </c>
      <c r="N23" s="19">
        <v>1328.0</v>
      </c>
      <c r="O23" s="21" t="s">
        <v>29</v>
      </c>
      <c r="P23" s="12">
        <v>40012.84861111111</v>
      </c>
      <c r="Q23" s="23" t="s">
        <v>77</v>
      </c>
      <c r="R23" s="22" t="s">
        <v>78</v>
      </c>
      <c r="S23" s="17" t="s">
        <v>79</v>
      </c>
      <c r="T23" s="18"/>
      <c r="U23" s="16" t="str">
        <f>HYPERLINK("https://pbs.twimg.com/profile_images/1096358617459101697/Y2GLsFau.jpg","View")</f>
        <v>View</v>
      </c>
    </row>
    <row r="24">
      <c r="A24" s="12">
        <v>43513.618055555555</v>
      </c>
      <c r="B24" s="13" t="str">
        <f t="shared" ref="B24:B34" si="4">HYPERLINK("https://twitter.com/thewire_in","@thewire_in")</f>
        <v>@thewire_in</v>
      </c>
      <c r="C24" s="14" t="s">
        <v>26</v>
      </c>
      <c r="D24" s="15" t="s">
        <v>80</v>
      </c>
      <c r="E24" s="16" t="str">
        <f>HYPERLINK("https://twitter.com/thewire_in/status/1097063100656832512","1097063100656832512")</f>
        <v>1097063100656832512</v>
      </c>
      <c r="F24" s="17" t="s">
        <v>49</v>
      </c>
      <c r="G24" s="18"/>
      <c r="H24" s="18"/>
      <c r="I24" s="19">
        <v>19.0</v>
      </c>
      <c r="J24" s="19">
        <v>45.0</v>
      </c>
      <c r="K24" s="20" t="str">
        <f t="shared" ref="K24:K34" si="5">HYPERLINK("https://about.twitter.com/products/tweetdeck","TweetDeck")</f>
        <v>TweetDeck</v>
      </c>
      <c r="L24" s="19">
        <v>370657.0</v>
      </c>
      <c r="M24" s="19">
        <v>61.0</v>
      </c>
      <c r="N24" s="19">
        <v>1238.0</v>
      </c>
      <c r="O24" s="21" t="s">
        <v>29</v>
      </c>
      <c r="P24" s="12">
        <v>42106.543125</v>
      </c>
      <c r="Q24" s="18"/>
      <c r="R24" s="22" t="s">
        <v>30</v>
      </c>
      <c r="S24" s="17" t="s">
        <v>31</v>
      </c>
      <c r="T24" s="18"/>
      <c r="U24" s="16" t="str">
        <f t="shared" ref="U24:U34" si="6">HYPERLINK("https://pbs.twimg.com/profile_images/971010414891978753/l3xRvU1M.jpg","View")</f>
        <v>View</v>
      </c>
    </row>
    <row r="25">
      <c r="A25" s="12">
        <v>43513.60416666667</v>
      </c>
      <c r="B25" s="13" t="str">
        <f t="shared" si="4"/>
        <v>@thewire_in</v>
      </c>
      <c r="C25" s="14" t="s">
        <v>26</v>
      </c>
      <c r="D25" s="15" t="s">
        <v>81</v>
      </c>
      <c r="E25" s="16" t="str">
        <f>HYPERLINK("https://twitter.com/thewire_in/status/1097058069354303489","1097058069354303489")</f>
        <v>1097058069354303489</v>
      </c>
      <c r="F25" s="17" t="s">
        <v>82</v>
      </c>
      <c r="G25" s="18"/>
      <c r="H25" s="18"/>
      <c r="I25" s="19">
        <v>15.0</v>
      </c>
      <c r="J25" s="19">
        <v>61.0</v>
      </c>
      <c r="K25" s="20" t="str">
        <f t="shared" si="5"/>
        <v>TweetDeck</v>
      </c>
      <c r="L25" s="19">
        <v>370657.0</v>
      </c>
      <c r="M25" s="19">
        <v>61.0</v>
      </c>
      <c r="N25" s="19">
        <v>1238.0</v>
      </c>
      <c r="O25" s="21" t="s">
        <v>29</v>
      </c>
      <c r="P25" s="12">
        <v>42106.543125</v>
      </c>
      <c r="Q25" s="18"/>
      <c r="R25" s="22" t="s">
        <v>30</v>
      </c>
      <c r="S25" s="17" t="s">
        <v>31</v>
      </c>
      <c r="T25" s="18"/>
      <c r="U25" s="16" t="str">
        <f t="shared" si="6"/>
        <v>View</v>
      </c>
    </row>
    <row r="26">
      <c r="A26" s="12">
        <v>43513.59027777778</v>
      </c>
      <c r="B26" s="13" t="str">
        <f t="shared" si="4"/>
        <v>@thewire_in</v>
      </c>
      <c r="C26" s="14" t="s">
        <v>26</v>
      </c>
      <c r="D26" s="15" t="s">
        <v>83</v>
      </c>
      <c r="E26" s="16" t="str">
        <f>HYPERLINK("https://twitter.com/thewire_in/status/1097053034255929344","1097053034255929344")</f>
        <v>1097053034255929344</v>
      </c>
      <c r="F26" s="17" t="s">
        <v>84</v>
      </c>
      <c r="G26" s="17" t="s">
        <v>85</v>
      </c>
      <c r="H26" s="18"/>
      <c r="I26" s="19">
        <v>9.0</v>
      </c>
      <c r="J26" s="19">
        <v>26.0</v>
      </c>
      <c r="K26" s="20" t="str">
        <f t="shared" si="5"/>
        <v>TweetDeck</v>
      </c>
      <c r="L26" s="19">
        <v>370657.0</v>
      </c>
      <c r="M26" s="19">
        <v>61.0</v>
      </c>
      <c r="N26" s="19">
        <v>1238.0</v>
      </c>
      <c r="O26" s="21" t="s">
        <v>29</v>
      </c>
      <c r="P26" s="12">
        <v>42106.543125</v>
      </c>
      <c r="Q26" s="18"/>
      <c r="R26" s="22" t="s">
        <v>30</v>
      </c>
      <c r="S26" s="17" t="s">
        <v>31</v>
      </c>
      <c r="T26" s="18"/>
      <c r="U26" s="16" t="str">
        <f t="shared" si="6"/>
        <v>View</v>
      </c>
    </row>
    <row r="27">
      <c r="A27" s="12">
        <v>43513.57540509259</v>
      </c>
      <c r="B27" s="13" t="str">
        <f t="shared" si="4"/>
        <v>@thewire_in</v>
      </c>
      <c r="C27" s="14" t="s">
        <v>26</v>
      </c>
      <c r="D27" s="15" t="s">
        <v>86</v>
      </c>
      <c r="E27" s="16" t="str">
        <f>HYPERLINK("https://twitter.com/thewire_in/status/1097047647490375680","1097047647490375680")</f>
        <v>1097047647490375680</v>
      </c>
      <c r="F27" s="17" t="s">
        <v>87</v>
      </c>
      <c r="G27" s="17" t="s">
        <v>88</v>
      </c>
      <c r="H27" s="18"/>
      <c r="I27" s="19">
        <v>14.0</v>
      </c>
      <c r="J27" s="19">
        <v>21.0</v>
      </c>
      <c r="K27" s="20" t="str">
        <f t="shared" si="5"/>
        <v>TweetDeck</v>
      </c>
      <c r="L27" s="19">
        <v>370657.0</v>
      </c>
      <c r="M27" s="19">
        <v>61.0</v>
      </c>
      <c r="N27" s="19">
        <v>1238.0</v>
      </c>
      <c r="O27" s="21" t="s">
        <v>29</v>
      </c>
      <c r="P27" s="12">
        <v>42106.543125</v>
      </c>
      <c r="Q27" s="18"/>
      <c r="R27" s="22" t="s">
        <v>30</v>
      </c>
      <c r="S27" s="17" t="s">
        <v>31</v>
      </c>
      <c r="T27" s="18"/>
      <c r="U27" s="16" t="str">
        <f t="shared" si="6"/>
        <v>View</v>
      </c>
    </row>
    <row r="28">
      <c r="A28" s="12">
        <v>43513.54861111111</v>
      </c>
      <c r="B28" s="13" t="str">
        <f t="shared" si="4"/>
        <v>@thewire_in</v>
      </c>
      <c r="C28" s="14" t="s">
        <v>26</v>
      </c>
      <c r="D28" s="15" t="s">
        <v>89</v>
      </c>
      <c r="E28" s="16" t="str">
        <f>HYPERLINK("https://twitter.com/thewire_in/status/1097037934736302080","1097037934736302080")</f>
        <v>1097037934736302080</v>
      </c>
      <c r="F28" s="17" t="s">
        <v>60</v>
      </c>
      <c r="G28" s="17" t="s">
        <v>90</v>
      </c>
      <c r="H28" s="18"/>
      <c r="I28" s="19">
        <v>11.0</v>
      </c>
      <c r="J28" s="19">
        <v>21.0</v>
      </c>
      <c r="K28" s="20" t="str">
        <f t="shared" si="5"/>
        <v>TweetDeck</v>
      </c>
      <c r="L28" s="19">
        <v>370657.0</v>
      </c>
      <c r="M28" s="19">
        <v>61.0</v>
      </c>
      <c r="N28" s="19">
        <v>1238.0</v>
      </c>
      <c r="O28" s="21" t="s">
        <v>29</v>
      </c>
      <c r="P28" s="12">
        <v>42106.543125</v>
      </c>
      <c r="Q28" s="18"/>
      <c r="R28" s="22" t="s">
        <v>30</v>
      </c>
      <c r="S28" s="17" t="s">
        <v>31</v>
      </c>
      <c r="T28" s="18"/>
      <c r="U28" s="16" t="str">
        <f t="shared" si="6"/>
        <v>View</v>
      </c>
    </row>
    <row r="29">
      <c r="A29" s="12">
        <v>43513.53472222222</v>
      </c>
      <c r="B29" s="13" t="str">
        <f t="shared" si="4"/>
        <v>@thewire_in</v>
      </c>
      <c r="C29" s="14" t="s">
        <v>26</v>
      </c>
      <c r="D29" s="15" t="s">
        <v>91</v>
      </c>
      <c r="E29" s="16" t="str">
        <f>HYPERLINK("https://twitter.com/thewire_in/status/1097032901571547136","1097032901571547136")</f>
        <v>1097032901571547136</v>
      </c>
      <c r="F29" s="17" t="s">
        <v>92</v>
      </c>
      <c r="G29" s="18"/>
      <c r="H29" s="18"/>
      <c r="I29" s="19">
        <v>4.0</v>
      </c>
      <c r="J29" s="19">
        <v>14.0</v>
      </c>
      <c r="K29" s="20" t="str">
        <f t="shared" si="5"/>
        <v>TweetDeck</v>
      </c>
      <c r="L29" s="19">
        <v>370657.0</v>
      </c>
      <c r="M29" s="19">
        <v>61.0</v>
      </c>
      <c r="N29" s="19">
        <v>1238.0</v>
      </c>
      <c r="O29" s="21" t="s">
        <v>29</v>
      </c>
      <c r="P29" s="12">
        <v>42106.543125</v>
      </c>
      <c r="Q29" s="18"/>
      <c r="R29" s="22" t="s">
        <v>30</v>
      </c>
      <c r="S29" s="17" t="s">
        <v>31</v>
      </c>
      <c r="T29" s="18"/>
      <c r="U29" s="16" t="str">
        <f t="shared" si="6"/>
        <v>View</v>
      </c>
    </row>
    <row r="30">
      <c r="A30" s="12">
        <v>43513.52084490741</v>
      </c>
      <c r="B30" s="13" t="str">
        <f t="shared" si="4"/>
        <v>@thewire_in</v>
      </c>
      <c r="C30" s="14" t="s">
        <v>26</v>
      </c>
      <c r="D30" s="15" t="s">
        <v>93</v>
      </c>
      <c r="E30" s="16" t="str">
        <f>HYPERLINK("https://twitter.com/thewire_in/status/1097027873024557056","1097027873024557056")</f>
        <v>1097027873024557056</v>
      </c>
      <c r="F30" s="17" t="s">
        <v>45</v>
      </c>
      <c r="G30" s="17" t="s">
        <v>94</v>
      </c>
      <c r="H30" s="18"/>
      <c r="I30" s="19">
        <v>3.0</v>
      </c>
      <c r="J30" s="19">
        <v>3.0</v>
      </c>
      <c r="K30" s="20" t="str">
        <f t="shared" si="5"/>
        <v>TweetDeck</v>
      </c>
      <c r="L30" s="19">
        <v>370657.0</v>
      </c>
      <c r="M30" s="19">
        <v>61.0</v>
      </c>
      <c r="N30" s="19">
        <v>1238.0</v>
      </c>
      <c r="O30" s="21" t="s">
        <v>29</v>
      </c>
      <c r="P30" s="12">
        <v>42106.543125</v>
      </c>
      <c r="Q30" s="18"/>
      <c r="R30" s="22" t="s">
        <v>30</v>
      </c>
      <c r="S30" s="17" t="s">
        <v>31</v>
      </c>
      <c r="T30" s="18"/>
      <c r="U30" s="16" t="str">
        <f t="shared" si="6"/>
        <v>View</v>
      </c>
    </row>
    <row r="31">
      <c r="A31" s="12">
        <v>43513.506944444445</v>
      </c>
      <c r="B31" s="13" t="str">
        <f t="shared" si="4"/>
        <v>@thewire_in</v>
      </c>
      <c r="C31" s="14" t="s">
        <v>26</v>
      </c>
      <c r="D31" s="15" t="s">
        <v>95</v>
      </c>
      <c r="E31" s="16" t="str">
        <f>HYPERLINK("https://twitter.com/thewire_in/status/1097022835443290112","1097022835443290112")</f>
        <v>1097022835443290112</v>
      </c>
      <c r="F31" s="17" t="s">
        <v>35</v>
      </c>
      <c r="G31" s="18"/>
      <c r="H31" s="18"/>
      <c r="I31" s="19">
        <v>21.0</v>
      </c>
      <c r="J31" s="19">
        <v>20.0</v>
      </c>
      <c r="K31" s="20" t="str">
        <f t="shared" si="5"/>
        <v>TweetDeck</v>
      </c>
      <c r="L31" s="19">
        <v>370657.0</v>
      </c>
      <c r="M31" s="19">
        <v>61.0</v>
      </c>
      <c r="N31" s="19">
        <v>1238.0</v>
      </c>
      <c r="O31" s="21" t="s">
        <v>29</v>
      </c>
      <c r="P31" s="12">
        <v>42106.543125</v>
      </c>
      <c r="Q31" s="18"/>
      <c r="R31" s="22" t="s">
        <v>30</v>
      </c>
      <c r="S31" s="17" t="s">
        <v>31</v>
      </c>
      <c r="T31" s="18"/>
      <c r="U31" s="16" t="str">
        <f t="shared" si="6"/>
        <v>View</v>
      </c>
    </row>
    <row r="32">
      <c r="A32" s="12">
        <v>43513.493055555555</v>
      </c>
      <c r="B32" s="13" t="str">
        <f t="shared" si="4"/>
        <v>@thewire_in</v>
      </c>
      <c r="C32" s="14" t="s">
        <v>26</v>
      </c>
      <c r="D32" s="15" t="s">
        <v>96</v>
      </c>
      <c r="E32" s="16" t="str">
        <f>HYPERLINK("https://twitter.com/thewire_in/status/1097017802299445249","1097017802299445249")</f>
        <v>1097017802299445249</v>
      </c>
      <c r="F32" s="17" t="s">
        <v>97</v>
      </c>
      <c r="G32" s="17" t="s">
        <v>98</v>
      </c>
      <c r="H32" s="18"/>
      <c r="I32" s="19">
        <v>11.0</v>
      </c>
      <c r="J32" s="19">
        <v>26.0</v>
      </c>
      <c r="K32" s="20" t="str">
        <f t="shared" si="5"/>
        <v>TweetDeck</v>
      </c>
      <c r="L32" s="19">
        <v>370657.0</v>
      </c>
      <c r="M32" s="19">
        <v>61.0</v>
      </c>
      <c r="N32" s="19">
        <v>1238.0</v>
      </c>
      <c r="O32" s="21" t="s">
        <v>29</v>
      </c>
      <c r="P32" s="12">
        <v>42106.543125</v>
      </c>
      <c r="Q32" s="18"/>
      <c r="R32" s="22" t="s">
        <v>30</v>
      </c>
      <c r="S32" s="17" t="s">
        <v>31</v>
      </c>
      <c r="T32" s="18"/>
      <c r="U32" s="16" t="str">
        <f t="shared" si="6"/>
        <v>View</v>
      </c>
    </row>
    <row r="33">
      <c r="A33" s="12">
        <v>43513.47916666667</v>
      </c>
      <c r="B33" s="13" t="str">
        <f t="shared" si="4"/>
        <v>@thewire_in</v>
      </c>
      <c r="C33" s="14" t="s">
        <v>26</v>
      </c>
      <c r="D33" s="15" t="s">
        <v>99</v>
      </c>
      <c r="E33" s="16" t="str">
        <f>HYPERLINK("https://twitter.com/thewire_in/status/1097012768920616960","1097012768920616960")</f>
        <v>1097012768920616960</v>
      </c>
      <c r="F33" s="17" t="s">
        <v>33</v>
      </c>
      <c r="G33" s="17" t="s">
        <v>100</v>
      </c>
      <c r="H33" s="18"/>
      <c r="I33" s="19">
        <v>2.0</v>
      </c>
      <c r="J33" s="19">
        <v>12.0</v>
      </c>
      <c r="K33" s="20" t="str">
        <f t="shared" si="5"/>
        <v>TweetDeck</v>
      </c>
      <c r="L33" s="19">
        <v>370657.0</v>
      </c>
      <c r="M33" s="19">
        <v>61.0</v>
      </c>
      <c r="N33" s="19">
        <v>1238.0</v>
      </c>
      <c r="O33" s="21" t="s">
        <v>29</v>
      </c>
      <c r="P33" s="12">
        <v>42106.543125</v>
      </c>
      <c r="Q33" s="18"/>
      <c r="R33" s="22" t="s">
        <v>30</v>
      </c>
      <c r="S33" s="17" t="s">
        <v>31</v>
      </c>
      <c r="T33" s="18"/>
      <c r="U33" s="16" t="str">
        <f t="shared" si="6"/>
        <v>View</v>
      </c>
    </row>
    <row r="34">
      <c r="A34" s="12">
        <v>43513.471909722226</v>
      </c>
      <c r="B34" s="13" t="str">
        <f t="shared" si="4"/>
        <v>@thewire_in</v>
      </c>
      <c r="C34" s="14" t="s">
        <v>26</v>
      </c>
      <c r="D34" s="15" t="s">
        <v>101</v>
      </c>
      <c r="E34" s="16" t="str">
        <f>HYPERLINK("https://twitter.com/thewire_in/status/1097010138186244096","1097010138186244096")</f>
        <v>1097010138186244096</v>
      </c>
      <c r="F34" s="17" t="s">
        <v>49</v>
      </c>
      <c r="G34" s="17" t="s">
        <v>102</v>
      </c>
      <c r="H34" s="18"/>
      <c r="I34" s="19">
        <v>48.0</v>
      </c>
      <c r="J34" s="19">
        <v>76.0</v>
      </c>
      <c r="K34" s="20" t="str">
        <f t="shared" si="5"/>
        <v>TweetDeck</v>
      </c>
      <c r="L34" s="19">
        <v>370657.0</v>
      </c>
      <c r="M34" s="19">
        <v>61.0</v>
      </c>
      <c r="N34" s="19">
        <v>1238.0</v>
      </c>
      <c r="O34" s="21" t="s">
        <v>29</v>
      </c>
      <c r="P34" s="12">
        <v>42106.543125</v>
      </c>
      <c r="Q34" s="18"/>
      <c r="R34" s="22" t="s">
        <v>30</v>
      </c>
      <c r="S34" s="17" t="s">
        <v>31</v>
      </c>
      <c r="T34" s="18"/>
      <c r="U34" s="16" t="str">
        <f t="shared" si="6"/>
        <v>View</v>
      </c>
    </row>
    <row r="35">
      <c r="A35" s="12">
        <v>43513.3540162037</v>
      </c>
      <c r="B35" s="13" t="str">
        <f t="shared" ref="B35:B37" si="7">HYPERLINK("https://twitter.com/MamataOfficial","@MamataOfficial")</f>
        <v>@MamataOfficial</v>
      </c>
      <c r="C35" s="14" t="s">
        <v>103</v>
      </c>
      <c r="D35" s="15" t="s">
        <v>104</v>
      </c>
      <c r="E35" s="16" t="str">
        <f>HYPERLINK("https://twitter.com/MamataOfficial/status/1096967417496985600","1096967417496985600")</f>
        <v>1096967417496985600</v>
      </c>
      <c r="F35" s="18"/>
      <c r="G35" s="18"/>
      <c r="H35" s="18"/>
      <c r="I35" s="19">
        <v>130.0</v>
      </c>
      <c r="J35" s="19">
        <v>1386.0</v>
      </c>
      <c r="K35" s="20" t="str">
        <f t="shared" ref="K35:K37" si="8">HYPERLINK("http://twitter.com/download/android","Twitter for Android")</f>
        <v>Twitter for Android</v>
      </c>
      <c r="L35" s="19">
        <v>3142446.0</v>
      </c>
      <c r="M35" s="19">
        <v>31.0</v>
      </c>
      <c r="N35" s="19">
        <v>741.0</v>
      </c>
      <c r="O35" s="21" t="s">
        <v>29</v>
      </c>
      <c r="P35" s="12">
        <v>41786.52924768518</v>
      </c>
      <c r="Q35" s="23" t="s">
        <v>105</v>
      </c>
      <c r="R35" s="22" t="s">
        <v>106</v>
      </c>
      <c r="S35" s="17" t="s">
        <v>107</v>
      </c>
      <c r="T35" s="18"/>
      <c r="U35" s="16" t="str">
        <f t="shared" ref="U35:U37" si="9">HYPERLINK("https://pbs.twimg.com/profile_images/1058533642262048768/4YcAXL2K.jpg","View")</f>
        <v>View</v>
      </c>
    </row>
    <row r="36">
      <c r="A36" s="12">
        <v>43513.35380787037</v>
      </c>
      <c r="B36" s="13" t="str">
        <f t="shared" si="7"/>
        <v>@MamataOfficial</v>
      </c>
      <c r="C36" s="14" t="s">
        <v>103</v>
      </c>
      <c r="D36" s="15" t="s">
        <v>108</v>
      </c>
      <c r="E36" s="16" t="str">
        <f>HYPERLINK("https://twitter.com/MamataOfficial/status/1096967339336028160","1096967339336028160")</f>
        <v>1096967339336028160</v>
      </c>
      <c r="F36" s="18"/>
      <c r="G36" s="18"/>
      <c r="H36" s="18"/>
      <c r="I36" s="19">
        <v>54.0</v>
      </c>
      <c r="J36" s="19">
        <v>435.0</v>
      </c>
      <c r="K36" s="20" t="str">
        <f t="shared" si="8"/>
        <v>Twitter for Android</v>
      </c>
      <c r="L36" s="19">
        <v>3142446.0</v>
      </c>
      <c r="M36" s="19">
        <v>31.0</v>
      </c>
      <c r="N36" s="19">
        <v>741.0</v>
      </c>
      <c r="O36" s="21" t="s">
        <v>29</v>
      </c>
      <c r="P36" s="12">
        <v>41786.52924768518</v>
      </c>
      <c r="Q36" s="23" t="s">
        <v>105</v>
      </c>
      <c r="R36" s="22" t="s">
        <v>106</v>
      </c>
      <c r="S36" s="17" t="s">
        <v>107</v>
      </c>
      <c r="T36" s="18"/>
      <c r="U36" s="16" t="str">
        <f t="shared" si="9"/>
        <v>View</v>
      </c>
    </row>
    <row r="37">
      <c r="A37" s="12">
        <v>43513.35355324074</v>
      </c>
      <c r="B37" s="13" t="str">
        <f t="shared" si="7"/>
        <v>@MamataOfficial</v>
      </c>
      <c r="C37" s="14" t="s">
        <v>103</v>
      </c>
      <c r="D37" s="15" t="s">
        <v>109</v>
      </c>
      <c r="E37" s="16" t="str">
        <f>HYPERLINK("https://twitter.com/MamataOfficial/status/1096967249397571585","1096967249397571585")</f>
        <v>1096967249397571585</v>
      </c>
      <c r="F37" s="18"/>
      <c r="G37" s="18"/>
      <c r="H37" s="18"/>
      <c r="I37" s="19">
        <v>125.0</v>
      </c>
      <c r="J37" s="19">
        <v>1315.0</v>
      </c>
      <c r="K37" s="20" t="str">
        <f t="shared" si="8"/>
        <v>Twitter for Android</v>
      </c>
      <c r="L37" s="19">
        <v>3142446.0</v>
      </c>
      <c r="M37" s="19">
        <v>31.0</v>
      </c>
      <c r="N37" s="19">
        <v>741.0</v>
      </c>
      <c r="O37" s="21" t="s">
        <v>29</v>
      </c>
      <c r="P37" s="12">
        <v>41786.52924768518</v>
      </c>
      <c r="Q37" s="23" t="s">
        <v>105</v>
      </c>
      <c r="R37" s="22" t="s">
        <v>106</v>
      </c>
      <c r="S37" s="17" t="s">
        <v>107</v>
      </c>
      <c r="T37" s="18"/>
      <c r="U37" s="16" t="str">
        <f t="shared" si="9"/>
        <v>View</v>
      </c>
    </row>
    <row r="38">
      <c r="A38" s="12">
        <v>43513.33333333333</v>
      </c>
      <c r="B38" s="13" t="str">
        <f t="shared" ref="B38:B57" si="10">HYPERLINK("https://twitter.com/thewire_in","@thewire_in")</f>
        <v>@thewire_in</v>
      </c>
      <c r="C38" s="14" t="s">
        <v>26</v>
      </c>
      <c r="D38" s="15" t="s">
        <v>110</v>
      </c>
      <c r="E38" s="16" t="str">
        <f>HYPERLINK("https://twitter.com/thewire_in/status/1096959921403265024","1096959921403265024")</f>
        <v>1096959921403265024</v>
      </c>
      <c r="F38" s="17" t="s">
        <v>41</v>
      </c>
      <c r="G38" s="18"/>
      <c r="H38" s="18"/>
      <c r="I38" s="19">
        <v>33.0</v>
      </c>
      <c r="J38" s="19">
        <v>47.0</v>
      </c>
      <c r="K38" s="20" t="str">
        <f t="shared" ref="K38:K57" si="11">HYPERLINK("https://about.twitter.com/products/tweetdeck","TweetDeck")</f>
        <v>TweetDeck</v>
      </c>
      <c r="L38" s="19">
        <v>370657.0</v>
      </c>
      <c r="M38" s="19">
        <v>61.0</v>
      </c>
      <c r="N38" s="19">
        <v>1238.0</v>
      </c>
      <c r="O38" s="21" t="s">
        <v>29</v>
      </c>
      <c r="P38" s="12">
        <v>42106.543125</v>
      </c>
      <c r="Q38" s="18"/>
      <c r="R38" s="22" t="s">
        <v>30</v>
      </c>
      <c r="S38" s="17" t="s">
        <v>31</v>
      </c>
      <c r="T38" s="18"/>
      <c r="U38" s="16" t="str">
        <f t="shared" ref="U38:U57" si="12">HYPERLINK("https://pbs.twimg.com/profile_images/971010414891978753/l3xRvU1M.jpg","View")</f>
        <v>View</v>
      </c>
    </row>
    <row r="39">
      <c r="A39" s="12">
        <v>43513.319444444445</v>
      </c>
      <c r="B39" s="13" t="str">
        <f t="shared" si="10"/>
        <v>@thewire_in</v>
      </c>
      <c r="C39" s="14" t="s">
        <v>26</v>
      </c>
      <c r="D39" s="15" t="s">
        <v>111</v>
      </c>
      <c r="E39" s="16" t="str">
        <f>HYPERLINK("https://twitter.com/thewire_in/status/1096954887689158668","1096954887689158668")</f>
        <v>1096954887689158668</v>
      </c>
      <c r="F39" s="17" t="s">
        <v>112</v>
      </c>
      <c r="G39" s="18"/>
      <c r="H39" s="18"/>
      <c r="I39" s="19">
        <v>14.0</v>
      </c>
      <c r="J39" s="19">
        <v>43.0</v>
      </c>
      <c r="K39" s="20" t="str">
        <f t="shared" si="11"/>
        <v>TweetDeck</v>
      </c>
      <c r="L39" s="19">
        <v>370657.0</v>
      </c>
      <c r="M39" s="19">
        <v>61.0</v>
      </c>
      <c r="N39" s="19">
        <v>1238.0</v>
      </c>
      <c r="O39" s="21" t="s">
        <v>29</v>
      </c>
      <c r="P39" s="12">
        <v>42106.543125</v>
      </c>
      <c r="Q39" s="18"/>
      <c r="R39" s="22" t="s">
        <v>30</v>
      </c>
      <c r="S39" s="17" t="s">
        <v>31</v>
      </c>
      <c r="T39" s="18"/>
      <c r="U39" s="16" t="str">
        <f t="shared" si="12"/>
        <v>View</v>
      </c>
    </row>
    <row r="40">
      <c r="A40" s="12">
        <v>43513.305555555555</v>
      </c>
      <c r="B40" s="13" t="str">
        <f t="shared" si="10"/>
        <v>@thewire_in</v>
      </c>
      <c r="C40" s="14" t="s">
        <v>26</v>
      </c>
      <c r="D40" s="15" t="s">
        <v>113</v>
      </c>
      <c r="E40" s="16" t="str">
        <f>HYPERLINK("https://twitter.com/thewire_in/status/1096949854553673728","1096949854553673728")</f>
        <v>1096949854553673728</v>
      </c>
      <c r="F40" s="17" t="s">
        <v>82</v>
      </c>
      <c r="G40" s="17" t="s">
        <v>114</v>
      </c>
      <c r="H40" s="18"/>
      <c r="I40" s="19">
        <v>9.0</v>
      </c>
      <c r="J40" s="19">
        <v>41.0</v>
      </c>
      <c r="K40" s="20" t="str">
        <f t="shared" si="11"/>
        <v>TweetDeck</v>
      </c>
      <c r="L40" s="19">
        <v>370657.0</v>
      </c>
      <c r="M40" s="19">
        <v>61.0</v>
      </c>
      <c r="N40" s="19">
        <v>1238.0</v>
      </c>
      <c r="O40" s="21" t="s">
        <v>29</v>
      </c>
      <c r="P40" s="12">
        <v>42106.543125</v>
      </c>
      <c r="Q40" s="18"/>
      <c r="R40" s="22" t="s">
        <v>30</v>
      </c>
      <c r="S40" s="17" t="s">
        <v>31</v>
      </c>
      <c r="T40" s="18"/>
      <c r="U40" s="16" t="str">
        <f t="shared" si="12"/>
        <v>View</v>
      </c>
    </row>
    <row r="41">
      <c r="A41" s="12">
        <v>43513.29166666667</v>
      </c>
      <c r="B41" s="13" t="str">
        <f t="shared" si="10"/>
        <v>@thewire_in</v>
      </c>
      <c r="C41" s="14" t="s">
        <v>26</v>
      </c>
      <c r="D41" s="15" t="s">
        <v>115</v>
      </c>
      <c r="E41" s="16" t="str">
        <f>HYPERLINK("https://twitter.com/thewire_in/status/1096944821464268800","1096944821464268800")</f>
        <v>1096944821464268800</v>
      </c>
      <c r="F41" s="17" t="s">
        <v>35</v>
      </c>
      <c r="G41" s="17" t="s">
        <v>116</v>
      </c>
      <c r="H41" s="18"/>
      <c r="I41" s="19">
        <v>137.0</v>
      </c>
      <c r="J41" s="19">
        <v>209.0</v>
      </c>
      <c r="K41" s="20" t="str">
        <f t="shared" si="11"/>
        <v>TweetDeck</v>
      </c>
      <c r="L41" s="19">
        <v>370657.0</v>
      </c>
      <c r="M41" s="19">
        <v>61.0</v>
      </c>
      <c r="N41" s="19">
        <v>1238.0</v>
      </c>
      <c r="O41" s="21" t="s">
        <v>29</v>
      </c>
      <c r="P41" s="12">
        <v>42106.543125</v>
      </c>
      <c r="Q41" s="18"/>
      <c r="R41" s="22" t="s">
        <v>30</v>
      </c>
      <c r="S41" s="17" t="s">
        <v>31</v>
      </c>
      <c r="T41" s="18"/>
      <c r="U41" s="16" t="str">
        <f t="shared" si="12"/>
        <v>View</v>
      </c>
    </row>
    <row r="42">
      <c r="A42" s="12">
        <v>43512.98611111111</v>
      </c>
      <c r="B42" s="13" t="str">
        <f t="shared" si="10"/>
        <v>@thewire_in</v>
      </c>
      <c r="C42" s="14" t="s">
        <v>26</v>
      </c>
      <c r="D42" s="15" t="s">
        <v>117</v>
      </c>
      <c r="E42" s="16" t="str">
        <f>HYPERLINK("https://twitter.com/thewire_in/status/1096834091993968641","1096834091993968641")</f>
        <v>1096834091993968641</v>
      </c>
      <c r="F42" s="17" t="s">
        <v>118</v>
      </c>
      <c r="G42" s="18"/>
      <c r="H42" s="18"/>
      <c r="I42" s="19">
        <v>40.0</v>
      </c>
      <c r="J42" s="19">
        <v>119.0</v>
      </c>
      <c r="K42" s="20" t="str">
        <f t="shared" si="11"/>
        <v>TweetDeck</v>
      </c>
      <c r="L42" s="19">
        <v>370657.0</v>
      </c>
      <c r="M42" s="19">
        <v>61.0</v>
      </c>
      <c r="N42" s="19">
        <v>1238.0</v>
      </c>
      <c r="O42" s="21" t="s">
        <v>29</v>
      </c>
      <c r="P42" s="12">
        <v>42106.543125</v>
      </c>
      <c r="Q42" s="18"/>
      <c r="R42" s="22" t="s">
        <v>30</v>
      </c>
      <c r="S42" s="17" t="s">
        <v>31</v>
      </c>
      <c r="T42" s="18"/>
      <c r="U42" s="16" t="str">
        <f t="shared" si="12"/>
        <v>View</v>
      </c>
    </row>
    <row r="43">
      <c r="A43" s="12">
        <v>43512.97222222222</v>
      </c>
      <c r="B43" s="13" t="str">
        <f t="shared" si="10"/>
        <v>@thewire_in</v>
      </c>
      <c r="C43" s="14" t="s">
        <v>26</v>
      </c>
      <c r="D43" s="15" t="s">
        <v>119</v>
      </c>
      <c r="E43" s="16" t="str">
        <f>HYPERLINK("https://twitter.com/thewire_in/status/1096829058556547072","1096829058556547072")</f>
        <v>1096829058556547072</v>
      </c>
      <c r="F43" s="17" t="s">
        <v>120</v>
      </c>
      <c r="G43" s="18"/>
      <c r="H43" s="18"/>
      <c r="I43" s="19">
        <v>12.0</v>
      </c>
      <c r="J43" s="19">
        <v>43.0</v>
      </c>
      <c r="K43" s="20" t="str">
        <f t="shared" si="11"/>
        <v>TweetDeck</v>
      </c>
      <c r="L43" s="19">
        <v>370657.0</v>
      </c>
      <c r="M43" s="19">
        <v>61.0</v>
      </c>
      <c r="N43" s="19">
        <v>1238.0</v>
      </c>
      <c r="O43" s="21" t="s">
        <v>29</v>
      </c>
      <c r="P43" s="12">
        <v>42106.543125</v>
      </c>
      <c r="Q43" s="18"/>
      <c r="R43" s="22" t="s">
        <v>30</v>
      </c>
      <c r="S43" s="17" t="s">
        <v>31</v>
      </c>
      <c r="T43" s="18"/>
      <c r="U43" s="16" t="str">
        <f t="shared" si="12"/>
        <v>View</v>
      </c>
    </row>
    <row r="44">
      <c r="A44" s="12">
        <v>43512.95868055556</v>
      </c>
      <c r="B44" s="13" t="str">
        <f t="shared" si="10"/>
        <v>@thewire_in</v>
      </c>
      <c r="C44" s="14" t="s">
        <v>26</v>
      </c>
      <c r="D44" s="15" t="s">
        <v>121</v>
      </c>
      <c r="E44" s="16" t="str">
        <f>HYPERLINK("https://twitter.com/thewire_in/status/1096824151350730752","1096824151350730752")</f>
        <v>1096824151350730752</v>
      </c>
      <c r="F44" s="17" t="s">
        <v>122</v>
      </c>
      <c r="G44" s="18"/>
      <c r="H44" s="18"/>
      <c r="I44" s="19">
        <v>12.0</v>
      </c>
      <c r="J44" s="19">
        <v>27.0</v>
      </c>
      <c r="K44" s="20" t="str">
        <f t="shared" si="11"/>
        <v>TweetDeck</v>
      </c>
      <c r="L44" s="19">
        <v>370657.0</v>
      </c>
      <c r="M44" s="19">
        <v>61.0</v>
      </c>
      <c r="N44" s="19">
        <v>1238.0</v>
      </c>
      <c r="O44" s="21" t="s">
        <v>29</v>
      </c>
      <c r="P44" s="12">
        <v>42106.543125</v>
      </c>
      <c r="Q44" s="18"/>
      <c r="R44" s="22" t="s">
        <v>30</v>
      </c>
      <c r="S44" s="17" t="s">
        <v>31</v>
      </c>
      <c r="T44" s="18"/>
      <c r="U44" s="16" t="str">
        <f t="shared" si="12"/>
        <v>View</v>
      </c>
    </row>
    <row r="45">
      <c r="A45" s="12">
        <v>43512.944444444445</v>
      </c>
      <c r="B45" s="13" t="str">
        <f t="shared" si="10"/>
        <v>@thewire_in</v>
      </c>
      <c r="C45" s="14" t="s">
        <v>26</v>
      </c>
      <c r="D45" s="15" t="s">
        <v>123</v>
      </c>
      <c r="E45" s="16" t="str">
        <f>HYPERLINK("https://twitter.com/thewire_in/status/1096818992369598464","1096818992369598464")</f>
        <v>1096818992369598464</v>
      </c>
      <c r="F45" s="17" t="s">
        <v>124</v>
      </c>
      <c r="G45" s="18"/>
      <c r="H45" s="18"/>
      <c r="I45" s="19">
        <v>8.0</v>
      </c>
      <c r="J45" s="19">
        <v>20.0</v>
      </c>
      <c r="K45" s="20" t="str">
        <f t="shared" si="11"/>
        <v>TweetDeck</v>
      </c>
      <c r="L45" s="19">
        <v>370657.0</v>
      </c>
      <c r="M45" s="19">
        <v>61.0</v>
      </c>
      <c r="N45" s="19">
        <v>1238.0</v>
      </c>
      <c r="O45" s="21" t="s">
        <v>29</v>
      </c>
      <c r="P45" s="12">
        <v>42106.543125</v>
      </c>
      <c r="Q45" s="18"/>
      <c r="R45" s="22" t="s">
        <v>30</v>
      </c>
      <c r="S45" s="17" t="s">
        <v>31</v>
      </c>
      <c r="T45" s="18"/>
      <c r="U45" s="16" t="str">
        <f t="shared" si="12"/>
        <v>View</v>
      </c>
    </row>
    <row r="46">
      <c r="A46" s="12">
        <v>43512.930555555555</v>
      </c>
      <c r="B46" s="13" t="str">
        <f t="shared" si="10"/>
        <v>@thewire_in</v>
      </c>
      <c r="C46" s="14" t="s">
        <v>26</v>
      </c>
      <c r="D46" s="15" t="s">
        <v>125</v>
      </c>
      <c r="E46" s="16" t="str">
        <f>HYPERLINK("https://twitter.com/thewire_in/status/1096813959318069248","1096813959318069248")</f>
        <v>1096813959318069248</v>
      </c>
      <c r="F46" s="17" t="s">
        <v>126</v>
      </c>
      <c r="G46" s="18"/>
      <c r="H46" s="18"/>
      <c r="I46" s="19">
        <v>11.0</v>
      </c>
      <c r="J46" s="19">
        <v>49.0</v>
      </c>
      <c r="K46" s="20" t="str">
        <f t="shared" si="11"/>
        <v>TweetDeck</v>
      </c>
      <c r="L46" s="19">
        <v>370657.0</v>
      </c>
      <c r="M46" s="19">
        <v>61.0</v>
      </c>
      <c r="N46" s="19">
        <v>1238.0</v>
      </c>
      <c r="O46" s="21" t="s">
        <v>29</v>
      </c>
      <c r="P46" s="12">
        <v>42106.543125</v>
      </c>
      <c r="Q46" s="18"/>
      <c r="R46" s="22" t="s">
        <v>30</v>
      </c>
      <c r="S46" s="17" t="s">
        <v>31</v>
      </c>
      <c r="T46" s="18"/>
      <c r="U46" s="16" t="str">
        <f t="shared" si="12"/>
        <v>View</v>
      </c>
    </row>
    <row r="47">
      <c r="A47" s="12">
        <v>43512.928495370375</v>
      </c>
      <c r="B47" s="13" t="str">
        <f t="shared" si="10"/>
        <v>@thewire_in</v>
      </c>
      <c r="C47" s="14" t="s">
        <v>26</v>
      </c>
      <c r="D47" s="15" t="s">
        <v>127</v>
      </c>
      <c r="E47" s="16" t="str">
        <f>HYPERLINK("https://twitter.com/thewire_in/status/1096813214137020416","1096813214137020416")</f>
        <v>1096813214137020416</v>
      </c>
      <c r="F47" s="17" t="s">
        <v>128</v>
      </c>
      <c r="G47" s="17" t="s">
        <v>129</v>
      </c>
      <c r="H47" s="18"/>
      <c r="I47" s="19">
        <v>9.0</v>
      </c>
      <c r="J47" s="19">
        <v>20.0</v>
      </c>
      <c r="K47" s="20" t="str">
        <f t="shared" si="11"/>
        <v>TweetDeck</v>
      </c>
      <c r="L47" s="19">
        <v>370657.0</v>
      </c>
      <c r="M47" s="19">
        <v>61.0</v>
      </c>
      <c r="N47" s="19">
        <v>1238.0</v>
      </c>
      <c r="O47" s="21" t="s">
        <v>29</v>
      </c>
      <c r="P47" s="12">
        <v>42106.543125</v>
      </c>
      <c r="Q47" s="18"/>
      <c r="R47" s="22" t="s">
        <v>30</v>
      </c>
      <c r="S47" s="17" t="s">
        <v>31</v>
      </c>
      <c r="T47" s="18"/>
      <c r="U47" s="16" t="str">
        <f t="shared" si="12"/>
        <v>View</v>
      </c>
    </row>
    <row r="48">
      <c r="A48" s="12">
        <v>43512.92283564815</v>
      </c>
      <c r="B48" s="13" t="str">
        <f t="shared" si="10"/>
        <v>@thewire_in</v>
      </c>
      <c r="C48" s="14" t="s">
        <v>26</v>
      </c>
      <c r="D48" s="15" t="s">
        <v>130</v>
      </c>
      <c r="E48" s="16" t="str">
        <f>HYPERLINK("https://twitter.com/thewire_in/status/1096811160706387968","1096811160706387968")</f>
        <v>1096811160706387968</v>
      </c>
      <c r="F48" s="17" t="s">
        <v>131</v>
      </c>
      <c r="G48" s="17" t="s">
        <v>132</v>
      </c>
      <c r="H48" s="18"/>
      <c r="I48" s="19">
        <v>3.0</v>
      </c>
      <c r="J48" s="19">
        <v>11.0</v>
      </c>
      <c r="K48" s="20" t="str">
        <f t="shared" si="11"/>
        <v>TweetDeck</v>
      </c>
      <c r="L48" s="19">
        <v>370657.0</v>
      </c>
      <c r="M48" s="19">
        <v>61.0</v>
      </c>
      <c r="N48" s="19">
        <v>1238.0</v>
      </c>
      <c r="O48" s="21" t="s">
        <v>29</v>
      </c>
      <c r="P48" s="12">
        <v>42106.543125</v>
      </c>
      <c r="Q48" s="18"/>
      <c r="R48" s="22" t="s">
        <v>30</v>
      </c>
      <c r="S48" s="17" t="s">
        <v>31</v>
      </c>
      <c r="T48" s="18"/>
      <c r="U48" s="16" t="str">
        <f t="shared" si="12"/>
        <v>View</v>
      </c>
    </row>
    <row r="49">
      <c r="A49" s="12">
        <v>43512.91666666667</v>
      </c>
      <c r="B49" s="13" t="str">
        <f t="shared" si="10"/>
        <v>@thewire_in</v>
      </c>
      <c r="C49" s="14" t="s">
        <v>26</v>
      </c>
      <c r="D49" s="15" t="s">
        <v>133</v>
      </c>
      <c r="E49" s="16" t="str">
        <f>HYPERLINK("https://twitter.com/thewire_in/status/1096808926543114240","1096808926543114240")</f>
        <v>1096808926543114240</v>
      </c>
      <c r="F49" s="17" t="s">
        <v>134</v>
      </c>
      <c r="G49" s="18"/>
      <c r="H49" s="18"/>
      <c r="I49" s="19">
        <v>64.0</v>
      </c>
      <c r="J49" s="19">
        <v>164.0</v>
      </c>
      <c r="K49" s="20" t="str">
        <f t="shared" si="11"/>
        <v>TweetDeck</v>
      </c>
      <c r="L49" s="19">
        <v>370657.0</v>
      </c>
      <c r="M49" s="19">
        <v>61.0</v>
      </c>
      <c r="N49" s="19">
        <v>1238.0</v>
      </c>
      <c r="O49" s="21" t="s">
        <v>29</v>
      </c>
      <c r="P49" s="12">
        <v>42106.543125</v>
      </c>
      <c r="Q49" s="18"/>
      <c r="R49" s="22" t="s">
        <v>30</v>
      </c>
      <c r="S49" s="17" t="s">
        <v>31</v>
      </c>
      <c r="T49" s="18"/>
      <c r="U49" s="16" t="str">
        <f t="shared" si="12"/>
        <v>View</v>
      </c>
    </row>
    <row r="50">
      <c r="A50" s="12">
        <v>43512.90277777778</v>
      </c>
      <c r="B50" s="13" t="str">
        <f t="shared" si="10"/>
        <v>@thewire_in</v>
      </c>
      <c r="C50" s="14" t="s">
        <v>26</v>
      </c>
      <c r="D50" s="15" t="s">
        <v>135</v>
      </c>
      <c r="E50" s="16" t="str">
        <f>HYPERLINK("https://twitter.com/thewire_in/status/1096803892799524865","1096803892799524865")</f>
        <v>1096803892799524865</v>
      </c>
      <c r="F50" s="17" t="s">
        <v>136</v>
      </c>
      <c r="G50" s="18"/>
      <c r="H50" s="18"/>
      <c r="I50" s="19">
        <v>36.0</v>
      </c>
      <c r="J50" s="19">
        <v>87.0</v>
      </c>
      <c r="K50" s="20" t="str">
        <f t="shared" si="11"/>
        <v>TweetDeck</v>
      </c>
      <c r="L50" s="19">
        <v>370657.0</v>
      </c>
      <c r="M50" s="19">
        <v>61.0</v>
      </c>
      <c r="N50" s="19">
        <v>1238.0</v>
      </c>
      <c r="O50" s="21" t="s">
        <v>29</v>
      </c>
      <c r="P50" s="12">
        <v>42106.543125</v>
      </c>
      <c r="Q50" s="18"/>
      <c r="R50" s="22" t="s">
        <v>30</v>
      </c>
      <c r="S50" s="17" t="s">
        <v>31</v>
      </c>
      <c r="T50" s="18"/>
      <c r="U50" s="16" t="str">
        <f t="shared" si="12"/>
        <v>View</v>
      </c>
    </row>
    <row r="51">
      <c r="A51" s="12">
        <v>43512.88993055555</v>
      </c>
      <c r="B51" s="13" t="str">
        <f t="shared" si="10"/>
        <v>@thewire_in</v>
      </c>
      <c r="C51" s="14" t="s">
        <v>26</v>
      </c>
      <c r="D51" s="15" t="s">
        <v>137</v>
      </c>
      <c r="E51" s="16" t="str">
        <f>HYPERLINK("https://twitter.com/thewire_in/status/1096799235893313537","1096799235893313537")</f>
        <v>1096799235893313537</v>
      </c>
      <c r="F51" s="17" t="s">
        <v>138</v>
      </c>
      <c r="G51" s="18"/>
      <c r="H51" s="18"/>
      <c r="I51" s="19">
        <v>12.0</v>
      </c>
      <c r="J51" s="19">
        <v>32.0</v>
      </c>
      <c r="K51" s="20" t="str">
        <f t="shared" si="11"/>
        <v>TweetDeck</v>
      </c>
      <c r="L51" s="19">
        <v>370657.0</v>
      </c>
      <c r="M51" s="19">
        <v>61.0</v>
      </c>
      <c r="N51" s="19">
        <v>1238.0</v>
      </c>
      <c r="O51" s="21" t="s">
        <v>29</v>
      </c>
      <c r="P51" s="12">
        <v>42106.543125</v>
      </c>
      <c r="Q51" s="18"/>
      <c r="R51" s="22" t="s">
        <v>30</v>
      </c>
      <c r="S51" s="17" t="s">
        <v>31</v>
      </c>
      <c r="T51" s="18"/>
      <c r="U51" s="16" t="str">
        <f t="shared" si="12"/>
        <v>View</v>
      </c>
    </row>
    <row r="52">
      <c r="A52" s="12">
        <v>43512.87379629629</v>
      </c>
      <c r="B52" s="13" t="str">
        <f t="shared" si="10"/>
        <v>@thewire_in</v>
      </c>
      <c r="C52" s="14" t="s">
        <v>26</v>
      </c>
      <c r="D52" s="15" t="s">
        <v>139</v>
      </c>
      <c r="E52" s="16" t="str">
        <f>HYPERLINK("https://twitter.com/thewire_in/status/1096793389461323776","1096793389461323776")</f>
        <v>1096793389461323776</v>
      </c>
      <c r="F52" s="17" t="s">
        <v>140</v>
      </c>
      <c r="G52" s="17" t="s">
        <v>141</v>
      </c>
      <c r="H52" s="18"/>
      <c r="I52" s="19">
        <v>1.0</v>
      </c>
      <c r="J52" s="19">
        <v>16.0</v>
      </c>
      <c r="K52" s="20" t="str">
        <f t="shared" si="11"/>
        <v>TweetDeck</v>
      </c>
      <c r="L52" s="19">
        <v>370657.0</v>
      </c>
      <c r="M52" s="19">
        <v>61.0</v>
      </c>
      <c r="N52" s="19">
        <v>1238.0</v>
      </c>
      <c r="O52" s="21" t="s">
        <v>29</v>
      </c>
      <c r="P52" s="12">
        <v>42106.543125</v>
      </c>
      <c r="Q52" s="18"/>
      <c r="R52" s="22" t="s">
        <v>30</v>
      </c>
      <c r="S52" s="17" t="s">
        <v>31</v>
      </c>
      <c r="T52" s="18"/>
      <c r="U52" s="16" t="str">
        <f t="shared" si="12"/>
        <v>View</v>
      </c>
    </row>
    <row r="53">
      <c r="A53" s="12">
        <v>43512.85704861111</v>
      </c>
      <c r="B53" s="13" t="str">
        <f t="shared" si="10"/>
        <v>@thewire_in</v>
      </c>
      <c r="C53" s="14" t="s">
        <v>26</v>
      </c>
      <c r="D53" s="15" t="s">
        <v>142</v>
      </c>
      <c r="E53" s="16" t="str">
        <f>HYPERLINK("https://twitter.com/thewire_in/status/1096787322203451393","1096787322203451393")</f>
        <v>1096787322203451393</v>
      </c>
      <c r="F53" s="17" t="s">
        <v>112</v>
      </c>
      <c r="G53" s="17" t="s">
        <v>143</v>
      </c>
      <c r="H53" s="18"/>
      <c r="I53" s="19">
        <v>19.0</v>
      </c>
      <c r="J53" s="19">
        <v>39.0</v>
      </c>
      <c r="K53" s="20" t="str">
        <f t="shared" si="11"/>
        <v>TweetDeck</v>
      </c>
      <c r="L53" s="19">
        <v>370657.0</v>
      </c>
      <c r="M53" s="19">
        <v>61.0</v>
      </c>
      <c r="N53" s="19">
        <v>1238.0</v>
      </c>
      <c r="O53" s="21" t="s">
        <v>29</v>
      </c>
      <c r="P53" s="12">
        <v>42106.543125</v>
      </c>
      <c r="Q53" s="18"/>
      <c r="R53" s="22" t="s">
        <v>30</v>
      </c>
      <c r="S53" s="17" t="s">
        <v>31</v>
      </c>
      <c r="T53" s="18"/>
      <c r="U53" s="16" t="str">
        <f t="shared" si="12"/>
        <v>View</v>
      </c>
    </row>
    <row r="54">
      <c r="A54" s="12">
        <v>43512.84722222222</v>
      </c>
      <c r="B54" s="13" t="str">
        <f t="shared" si="10"/>
        <v>@thewire_in</v>
      </c>
      <c r="C54" s="14" t="s">
        <v>26</v>
      </c>
      <c r="D54" s="15" t="s">
        <v>144</v>
      </c>
      <c r="E54" s="16" t="str">
        <f>HYPERLINK("https://twitter.com/thewire_in/status/1096783760253698050","1096783760253698050")</f>
        <v>1096783760253698050</v>
      </c>
      <c r="F54" s="17" t="s">
        <v>145</v>
      </c>
      <c r="G54" s="17" t="s">
        <v>146</v>
      </c>
      <c r="H54" s="18"/>
      <c r="I54" s="19">
        <v>2.0</v>
      </c>
      <c r="J54" s="19">
        <v>12.0</v>
      </c>
      <c r="K54" s="20" t="str">
        <f t="shared" si="11"/>
        <v>TweetDeck</v>
      </c>
      <c r="L54" s="19">
        <v>370657.0</v>
      </c>
      <c r="M54" s="19">
        <v>61.0</v>
      </c>
      <c r="N54" s="19">
        <v>1238.0</v>
      </c>
      <c r="O54" s="21" t="s">
        <v>29</v>
      </c>
      <c r="P54" s="12">
        <v>42106.543125</v>
      </c>
      <c r="Q54" s="18"/>
      <c r="R54" s="22" t="s">
        <v>30</v>
      </c>
      <c r="S54" s="17" t="s">
        <v>31</v>
      </c>
      <c r="T54" s="18"/>
      <c r="U54" s="16" t="str">
        <f t="shared" si="12"/>
        <v>View</v>
      </c>
    </row>
    <row r="55">
      <c r="A55" s="12">
        <v>43512.83333333333</v>
      </c>
      <c r="B55" s="13" t="str">
        <f t="shared" si="10"/>
        <v>@thewire_in</v>
      </c>
      <c r="C55" s="14" t="s">
        <v>26</v>
      </c>
      <c r="D55" s="15" t="s">
        <v>147</v>
      </c>
      <c r="E55" s="16" t="str">
        <f>HYPERLINK("https://twitter.com/thewire_in/status/1096778728779112448","1096778728779112448")</f>
        <v>1096778728779112448</v>
      </c>
      <c r="F55" s="17" t="s">
        <v>148</v>
      </c>
      <c r="G55" s="17" t="s">
        <v>149</v>
      </c>
      <c r="H55" s="18"/>
      <c r="I55" s="19">
        <v>5.0</v>
      </c>
      <c r="J55" s="19">
        <v>19.0</v>
      </c>
      <c r="K55" s="20" t="str">
        <f t="shared" si="11"/>
        <v>TweetDeck</v>
      </c>
      <c r="L55" s="19">
        <v>370657.0</v>
      </c>
      <c r="M55" s="19">
        <v>61.0</v>
      </c>
      <c r="N55" s="19">
        <v>1238.0</v>
      </c>
      <c r="O55" s="21" t="s">
        <v>29</v>
      </c>
      <c r="P55" s="12">
        <v>42106.543125</v>
      </c>
      <c r="Q55" s="18"/>
      <c r="R55" s="22" t="s">
        <v>30</v>
      </c>
      <c r="S55" s="17" t="s">
        <v>31</v>
      </c>
      <c r="T55" s="18"/>
      <c r="U55" s="16" t="str">
        <f t="shared" si="12"/>
        <v>View</v>
      </c>
    </row>
    <row r="56">
      <c r="A56" s="12">
        <v>43512.819444444445</v>
      </c>
      <c r="B56" s="13" t="str">
        <f t="shared" si="10"/>
        <v>@thewire_in</v>
      </c>
      <c r="C56" s="14" t="s">
        <v>26</v>
      </c>
      <c r="D56" s="15" t="s">
        <v>150</v>
      </c>
      <c r="E56" s="16" t="str">
        <f>HYPERLINK("https://twitter.com/thewire_in/status/1096773693856931840","1096773693856931840")</f>
        <v>1096773693856931840</v>
      </c>
      <c r="F56" s="17" t="s">
        <v>151</v>
      </c>
      <c r="G56" s="18"/>
      <c r="H56" s="18"/>
      <c r="I56" s="19">
        <v>23.0</v>
      </c>
      <c r="J56" s="19">
        <v>49.0</v>
      </c>
      <c r="K56" s="20" t="str">
        <f t="shared" si="11"/>
        <v>TweetDeck</v>
      </c>
      <c r="L56" s="19">
        <v>370657.0</v>
      </c>
      <c r="M56" s="19">
        <v>61.0</v>
      </c>
      <c r="N56" s="19">
        <v>1238.0</v>
      </c>
      <c r="O56" s="21" t="s">
        <v>29</v>
      </c>
      <c r="P56" s="12">
        <v>42106.543125</v>
      </c>
      <c r="Q56" s="18"/>
      <c r="R56" s="22" t="s">
        <v>30</v>
      </c>
      <c r="S56" s="17" t="s">
        <v>31</v>
      </c>
      <c r="T56" s="18"/>
      <c r="U56" s="16" t="str">
        <f t="shared" si="12"/>
        <v>View</v>
      </c>
    </row>
    <row r="57">
      <c r="A57" s="12">
        <v>43512.805555555555</v>
      </c>
      <c r="B57" s="13" t="str">
        <f t="shared" si="10"/>
        <v>@thewire_in</v>
      </c>
      <c r="C57" s="14" t="s">
        <v>26</v>
      </c>
      <c r="D57" s="15" t="s">
        <v>152</v>
      </c>
      <c r="E57" s="16" t="str">
        <f>HYPERLINK("https://twitter.com/thewire_in/status/1096768660599918597","1096768660599918597")</f>
        <v>1096768660599918597</v>
      </c>
      <c r="F57" s="17" t="s">
        <v>153</v>
      </c>
      <c r="G57" s="18"/>
      <c r="H57" s="18"/>
      <c r="I57" s="19">
        <v>64.0</v>
      </c>
      <c r="J57" s="19">
        <v>120.0</v>
      </c>
      <c r="K57" s="20" t="str">
        <f t="shared" si="11"/>
        <v>TweetDeck</v>
      </c>
      <c r="L57" s="19">
        <v>370657.0</v>
      </c>
      <c r="M57" s="19">
        <v>61.0</v>
      </c>
      <c r="N57" s="19">
        <v>1238.0</v>
      </c>
      <c r="O57" s="21" t="s">
        <v>29</v>
      </c>
      <c r="P57" s="12">
        <v>42106.543125</v>
      </c>
      <c r="Q57" s="18"/>
      <c r="R57" s="22" t="s">
        <v>30</v>
      </c>
      <c r="S57" s="17" t="s">
        <v>31</v>
      </c>
      <c r="T57" s="18"/>
      <c r="U57" s="16" t="str">
        <f t="shared" si="12"/>
        <v>View</v>
      </c>
    </row>
    <row r="58">
      <c r="A58" s="12">
        <v>43512.80275462963</v>
      </c>
      <c r="B58" s="13" t="str">
        <f>HYPERLINK("https://twitter.com/yadavakhilesh","@yadavakhilesh")</f>
        <v>@yadavakhilesh</v>
      </c>
      <c r="C58" s="14" t="s">
        <v>75</v>
      </c>
      <c r="D58" s="15" t="s">
        <v>154</v>
      </c>
      <c r="E58" s="16" t="str">
        <f>HYPERLINK("https://twitter.com/yadavakhilesh/status/1096767645721026562","1096767645721026562")</f>
        <v>1096767645721026562</v>
      </c>
      <c r="F58" s="18"/>
      <c r="G58" s="18"/>
      <c r="H58" s="18"/>
      <c r="I58" s="19">
        <v>3474.0</v>
      </c>
      <c r="J58" s="19">
        <v>20762.0</v>
      </c>
      <c r="K58" s="20" t="str">
        <f>HYPERLINK("http://twitter.com/download/iphone","Twitter for iPhone")</f>
        <v>Twitter for iPhone</v>
      </c>
      <c r="L58" s="19">
        <v>9056148.0</v>
      </c>
      <c r="M58" s="19">
        <v>16.0</v>
      </c>
      <c r="N58" s="19">
        <v>1328.0</v>
      </c>
      <c r="O58" s="21" t="s">
        <v>29</v>
      </c>
      <c r="P58" s="12">
        <v>40012.84861111111</v>
      </c>
      <c r="Q58" s="23" t="s">
        <v>77</v>
      </c>
      <c r="R58" s="22" t="s">
        <v>78</v>
      </c>
      <c r="S58" s="17" t="s">
        <v>79</v>
      </c>
      <c r="T58" s="18"/>
      <c r="U58" s="16" t="str">
        <f>HYPERLINK("https://pbs.twimg.com/profile_images/1096358617459101697/Y2GLsFau.jpg","View")</f>
        <v>View</v>
      </c>
    </row>
    <row r="59">
      <c r="A59" s="12">
        <v>43512.79166666667</v>
      </c>
      <c r="B59" s="13" t="str">
        <f t="shared" ref="B59:B64" si="13">HYPERLINK("https://twitter.com/thewire_in","@thewire_in")</f>
        <v>@thewire_in</v>
      </c>
      <c r="C59" s="14" t="s">
        <v>26</v>
      </c>
      <c r="D59" s="15" t="s">
        <v>155</v>
      </c>
      <c r="E59" s="16" t="str">
        <f>HYPERLINK("https://twitter.com/thewire_in/status/1096763628038963200","1096763628038963200")</f>
        <v>1096763628038963200</v>
      </c>
      <c r="F59" s="17" t="s">
        <v>41</v>
      </c>
      <c r="G59" s="17" t="s">
        <v>156</v>
      </c>
      <c r="H59" s="18"/>
      <c r="I59" s="19">
        <v>15.0</v>
      </c>
      <c r="J59" s="19">
        <v>35.0</v>
      </c>
      <c r="K59" s="20" t="str">
        <f t="shared" ref="K59:K64" si="14">HYPERLINK("https://about.twitter.com/products/tweetdeck","TweetDeck")</f>
        <v>TweetDeck</v>
      </c>
      <c r="L59" s="19">
        <v>370657.0</v>
      </c>
      <c r="M59" s="19">
        <v>61.0</v>
      </c>
      <c r="N59" s="19">
        <v>1238.0</v>
      </c>
      <c r="O59" s="21" t="s">
        <v>29</v>
      </c>
      <c r="P59" s="12">
        <v>42106.543125</v>
      </c>
      <c r="Q59" s="18"/>
      <c r="R59" s="22" t="s">
        <v>30</v>
      </c>
      <c r="S59" s="17" t="s">
        <v>31</v>
      </c>
      <c r="T59" s="18"/>
      <c r="U59" s="16" t="str">
        <f t="shared" ref="U59:U64" si="15">HYPERLINK("https://pbs.twimg.com/profile_images/971010414891978753/l3xRvU1M.jpg","View")</f>
        <v>View</v>
      </c>
    </row>
    <row r="60">
      <c r="A60" s="12">
        <v>43512.77778935185</v>
      </c>
      <c r="B60" s="13" t="str">
        <f t="shared" si="13"/>
        <v>@thewire_in</v>
      </c>
      <c r="C60" s="14" t="s">
        <v>26</v>
      </c>
      <c r="D60" s="15" t="s">
        <v>157</v>
      </c>
      <c r="E60" s="16" t="str">
        <f>HYPERLINK("https://twitter.com/thewire_in/status/1096758598548414465","1096758598548414465")</f>
        <v>1096758598548414465</v>
      </c>
      <c r="F60" s="17" t="s">
        <v>158</v>
      </c>
      <c r="G60" s="18"/>
      <c r="H60" s="18"/>
      <c r="I60" s="19">
        <v>33.0</v>
      </c>
      <c r="J60" s="19">
        <v>59.0</v>
      </c>
      <c r="K60" s="20" t="str">
        <f t="shared" si="14"/>
        <v>TweetDeck</v>
      </c>
      <c r="L60" s="19">
        <v>370657.0</v>
      </c>
      <c r="M60" s="19">
        <v>61.0</v>
      </c>
      <c r="N60" s="19">
        <v>1238.0</v>
      </c>
      <c r="O60" s="21" t="s">
        <v>29</v>
      </c>
      <c r="P60" s="12">
        <v>42106.543125</v>
      </c>
      <c r="Q60" s="18"/>
      <c r="R60" s="22" t="s">
        <v>30</v>
      </c>
      <c r="S60" s="17" t="s">
        <v>31</v>
      </c>
      <c r="T60" s="18"/>
      <c r="U60" s="16" t="str">
        <f t="shared" si="15"/>
        <v>View</v>
      </c>
    </row>
    <row r="61">
      <c r="A61" s="12">
        <v>43512.76388888889</v>
      </c>
      <c r="B61" s="13" t="str">
        <f t="shared" si="13"/>
        <v>@thewire_in</v>
      </c>
      <c r="C61" s="14" t="s">
        <v>26</v>
      </c>
      <c r="D61" s="15" t="s">
        <v>159</v>
      </c>
      <c r="E61" s="16" t="str">
        <f>HYPERLINK("https://twitter.com/thewire_in/status/1096753561109704705","1096753561109704705")</f>
        <v>1096753561109704705</v>
      </c>
      <c r="F61" s="17" t="s">
        <v>136</v>
      </c>
      <c r="G61" s="17" t="s">
        <v>160</v>
      </c>
      <c r="H61" s="18"/>
      <c r="I61" s="19">
        <v>4.0</v>
      </c>
      <c r="J61" s="19">
        <v>16.0</v>
      </c>
      <c r="K61" s="20" t="str">
        <f t="shared" si="14"/>
        <v>TweetDeck</v>
      </c>
      <c r="L61" s="19">
        <v>370657.0</v>
      </c>
      <c r="M61" s="19">
        <v>61.0</v>
      </c>
      <c r="N61" s="19">
        <v>1238.0</v>
      </c>
      <c r="O61" s="21" t="s">
        <v>29</v>
      </c>
      <c r="P61" s="12">
        <v>42106.543125</v>
      </c>
      <c r="Q61" s="18"/>
      <c r="R61" s="22" t="s">
        <v>30</v>
      </c>
      <c r="S61" s="17" t="s">
        <v>31</v>
      </c>
      <c r="T61" s="18"/>
      <c r="U61" s="16" t="str">
        <f t="shared" si="15"/>
        <v>View</v>
      </c>
    </row>
    <row r="62">
      <c r="A62" s="12">
        <v>43512.75</v>
      </c>
      <c r="B62" s="13" t="str">
        <f t="shared" si="13"/>
        <v>@thewire_in</v>
      </c>
      <c r="C62" s="14" t="s">
        <v>26</v>
      </c>
      <c r="D62" s="15" t="s">
        <v>161</v>
      </c>
      <c r="E62" s="16" t="str">
        <f>HYPERLINK("https://twitter.com/thewire_in/status/1096748528565710848","1096748528565710848")</f>
        <v>1096748528565710848</v>
      </c>
      <c r="F62" s="17" t="s">
        <v>134</v>
      </c>
      <c r="G62" s="17" t="s">
        <v>162</v>
      </c>
      <c r="H62" s="18"/>
      <c r="I62" s="19">
        <v>8.0</v>
      </c>
      <c r="J62" s="19">
        <v>28.0</v>
      </c>
      <c r="K62" s="20" t="str">
        <f t="shared" si="14"/>
        <v>TweetDeck</v>
      </c>
      <c r="L62" s="19">
        <v>370657.0</v>
      </c>
      <c r="M62" s="19">
        <v>61.0</v>
      </c>
      <c r="N62" s="19">
        <v>1238.0</v>
      </c>
      <c r="O62" s="21" t="s">
        <v>29</v>
      </c>
      <c r="P62" s="12">
        <v>42106.543125</v>
      </c>
      <c r="Q62" s="18"/>
      <c r="R62" s="22" t="s">
        <v>30</v>
      </c>
      <c r="S62" s="17" t="s">
        <v>31</v>
      </c>
      <c r="T62" s="18"/>
      <c r="U62" s="16" t="str">
        <f t="shared" si="15"/>
        <v>View</v>
      </c>
    </row>
    <row r="63">
      <c r="A63" s="12">
        <v>43512.73611111111</v>
      </c>
      <c r="B63" s="13" t="str">
        <f t="shared" si="13"/>
        <v>@thewire_in</v>
      </c>
      <c r="C63" s="14" t="s">
        <v>26</v>
      </c>
      <c r="D63" s="15" t="s">
        <v>163</v>
      </c>
      <c r="E63" s="16" t="str">
        <f>HYPERLINK("https://twitter.com/thewire_in/status/1096743494998142977","1096743494998142977")</f>
        <v>1096743494998142977</v>
      </c>
      <c r="F63" s="17" t="s">
        <v>164</v>
      </c>
      <c r="G63" s="17" t="s">
        <v>165</v>
      </c>
      <c r="H63" s="18"/>
      <c r="I63" s="19">
        <v>11.0</v>
      </c>
      <c r="J63" s="19">
        <v>39.0</v>
      </c>
      <c r="K63" s="20" t="str">
        <f t="shared" si="14"/>
        <v>TweetDeck</v>
      </c>
      <c r="L63" s="19">
        <v>370657.0</v>
      </c>
      <c r="M63" s="19">
        <v>61.0</v>
      </c>
      <c r="N63" s="19">
        <v>1238.0</v>
      </c>
      <c r="O63" s="21" t="s">
        <v>29</v>
      </c>
      <c r="P63" s="12">
        <v>42106.543125</v>
      </c>
      <c r="Q63" s="18"/>
      <c r="R63" s="22" t="s">
        <v>30</v>
      </c>
      <c r="S63" s="17" t="s">
        <v>31</v>
      </c>
      <c r="T63" s="18"/>
      <c r="U63" s="16" t="str">
        <f t="shared" si="15"/>
        <v>View</v>
      </c>
    </row>
    <row r="64">
      <c r="A64" s="12">
        <v>43512.72222222222</v>
      </c>
      <c r="B64" s="13" t="str">
        <f t="shared" si="13"/>
        <v>@thewire_in</v>
      </c>
      <c r="C64" s="14" t="s">
        <v>26</v>
      </c>
      <c r="D64" s="15" t="s">
        <v>166</v>
      </c>
      <c r="E64" s="16" t="str">
        <f>HYPERLINK("https://twitter.com/thewire_in/status/1096738461611024384","1096738461611024384")</f>
        <v>1096738461611024384</v>
      </c>
      <c r="F64" s="17" t="s">
        <v>167</v>
      </c>
      <c r="G64" s="18"/>
      <c r="H64" s="18"/>
      <c r="I64" s="19">
        <v>18.0</v>
      </c>
      <c r="J64" s="19">
        <v>45.0</v>
      </c>
      <c r="K64" s="20" t="str">
        <f t="shared" si="14"/>
        <v>TweetDeck</v>
      </c>
      <c r="L64" s="19">
        <v>370657.0</v>
      </c>
      <c r="M64" s="19">
        <v>61.0</v>
      </c>
      <c r="N64" s="19">
        <v>1238.0</v>
      </c>
      <c r="O64" s="21" t="s">
        <v>29</v>
      </c>
      <c r="P64" s="12">
        <v>42106.543125</v>
      </c>
      <c r="Q64" s="18"/>
      <c r="R64" s="22" t="s">
        <v>30</v>
      </c>
      <c r="S64" s="17" t="s">
        <v>31</v>
      </c>
      <c r="T64" s="18"/>
      <c r="U64" s="16" t="str">
        <f t="shared" si="15"/>
        <v>View</v>
      </c>
    </row>
    <row r="65">
      <c r="A65" s="12">
        <v>43512.72116898149</v>
      </c>
      <c r="B65" s="13" t="str">
        <f>HYPERLINK("https://twitter.com/UmarKhalidJNU","@UmarKhalidJNU")</f>
        <v>@UmarKhalidJNU</v>
      </c>
      <c r="C65" s="14" t="s">
        <v>168</v>
      </c>
      <c r="D65" s="15" t="s">
        <v>169</v>
      </c>
      <c r="E65" s="16" t="str">
        <f>HYPERLINK("https://twitter.com/UmarKhalidJNU/status/1096738079031914501","1096738079031914501")</f>
        <v>1096738079031914501</v>
      </c>
      <c r="F65" s="18"/>
      <c r="G65" s="17" t="s">
        <v>170</v>
      </c>
      <c r="H65" s="18"/>
      <c r="I65" s="19">
        <v>680.0</v>
      </c>
      <c r="J65" s="19">
        <v>3120.0</v>
      </c>
      <c r="K65" s="20" t="str">
        <f>HYPERLINK("http://twitter.com/download/android","Twitter for Android")</f>
        <v>Twitter for Android</v>
      </c>
      <c r="L65" s="19">
        <v>169465.0</v>
      </c>
      <c r="M65" s="19">
        <v>949.0</v>
      </c>
      <c r="N65" s="19">
        <v>133.0</v>
      </c>
      <c r="O65" s="21" t="s">
        <v>29</v>
      </c>
      <c r="P65" s="12">
        <v>42476.1409375</v>
      </c>
      <c r="Q65" s="18"/>
      <c r="R65" s="22" t="s">
        <v>171</v>
      </c>
      <c r="S65" s="18"/>
      <c r="T65" s="18"/>
      <c r="U65" s="16" t="str">
        <f>HYPERLINK("https://pbs.twimg.com/profile_images/978011329960214529/DwI7DbvQ.jpg","View")</f>
        <v>View</v>
      </c>
    </row>
    <row r="66">
      <c r="A66" s="12">
        <v>43512.71332175926</v>
      </c>
      <c r="B66" s="13" t="str">
        <f t="shared" ref="B66:B76" si="16">HYPERLINK("https://twitter.com/thewire_in","@thewire_in")</f>
        <v>@thewire_in</v>
      </c>
      <c r="C66" s="14" t="s">
        <v>26</v>
      </c>
      <c r="D66" s="15" t="s">
        <v>172</v>
      </c>
      <c r="E66" s="16" t="str">
        <f>HYPERLINK("https://twitter.com/thewire_in/status/1096735238988984320","1096735238988984320")</f>
        <v>1096735238988984320</v>
      </c>
      <c r="F66" s="17" t="s">
        <v>173</v>
      </c>
      <c r="G66" s="17" t="s">
        <v>174</v>
      </c>
      <c r="H66" s="18"/>
      <c r="I66" s="19">
        <v>1.0</v>
      </c>
      <c r="J66" s="19">
        <v>16.0</v>
      </c>
      <c r="K66" s="20" t="str">
        <f t="shared" ref="K66:K76" si="17">HYPERLINK("https://about.twitter.com/products/tweetdeck","TweetDeck")</f>
        <v>TweetDeck</v>
      </c>
      <c r="L66" s="19">
        <v>370657.0</v>
      </c>
      <c r="M66" s="19">
        <v>61.0</v>
      </c>
      <c r="N66" s="19">
        <v>1238.0</v>
      </c>
      <c r="O66" s="21" t="s">
        <v>29</v>
      </c>
      <c r="P66" s="12">
        <v>42106.543125</v>
      </c>
      <c r="Q66" s="18"/>
      <c r="R66" s="22" t="s">
        <v>30</v>
      </c>
      <c r="S66" s="17" t="s">
        <v>31</v>
      </c>
      <c r="T66" s="18"/>
      <c r="U66" s="16" t="str">
        <f t="shared" ref="U66:U76" si="18">HYPERLINK("https://pbs.twimg.com/profile_images/971010414891978753/l3xRvU1M.jpg","View")</f>
        <v>View</v>
      </c>
    </row>
    <row r="67">
      <c r="A67" s="12">
        <v>43512.70833333333</v>
      </c>
      <c r="B67" s="13" t="str">
        <f t="shared" si="16"/>
        <v>@thewire_in</v>
      </c>
      <c r="C67" s="14" t="s">
        <v>26</v>
      </c>
      <c r="D67" s="15" t="s">
        <v>175</v>
      </c>
      <c r="E67" s="16" t="str">
        <f>HYPERLINK("https://twitter.com/thewire_in/status/1096733429171814400","1096733429171814400")</f>
        <v>1096733429171814400</v>
      </c>
      <c r="F67" s="17" t="s">
        <v>118</v>
      </c>
      <c r="G67" s="17" t="s">
        <v>176</v>
      </c>
      <c r="H67" s="18"/>
      <c r="I67" s="19">
        <v>7.0</v>
      </c>
      <c r="J67" s="19">
        <v>21.0</v>
      </c>
      <c r="K67" s="20" t="str">
        <f t="shared" si="17"/>
        <v>TweetDeck</v>
      </c>
      <c r="L67" s="19">
        <v>370657.0</v>
      </c>
      <c r="M67" s="19">
        <v>61.0</v>
      </c>
      <c r="N67" s="19">
        <v>1238.0</v>
      </c>
      <c r="O67" s="21" t="s">
        <v>29</v>
      </c>
      <c r="P67" s="12">
        <v>42106.543125</v>
      </c>
      <c r="Q67" s="18"/>
      <c r="R67" s="22" t="s">
        <v>30</v>
      </c>
      <c r="S67" s="17" t="s">
        <v>31</v>
      </c>
      <c r="T67" s="18"/>
      <c r="U67" s="16" t="str">
        <f t="shared" si="18"/>
        <v>View</v>
      </c>
    </row>
    <row r="68">
      <c r="A68" s="12">
        <v>43512.69384259259</v>
      </c>
      <c r="B68" s="13" t="str">
        <f t="shared" si="16"/>
        <v>@thewire_in</v>
      </c>
      <c r="C68" s="14" t="s">
        <v>26</v>
      </c>
      <c r="D68" s="15" t="s">
        <v>177</v>
      </c>
      <c r="E68" s="16" t="str">
        <f>HYPERLINK("https://twitter.com/thewire_in/status/1096728177446191104","1096728177446191104")</f>
        <v>1096728177446191104</v>
      </c>
      <c r="F68" s="17" t="s">
        <v>126</v>
      </c>
      <c r="G68" s="17" t="s">
        <v>178</v>
      </c>
      <c r="H68" s="18"/>
      <c r="I68" s="19">
        <v>10.0</v>
      </c>
      <c r="J68" s="19">
        <v>24.0</v>
      </c>
      <c r="K68" s="20" t="str">
        <f t="shared" si="17"/>
        <v>TweetDeck</v>
      </c>
      <c r="L68" s="19">
        <v>370657.0</v>
      </c>
      <c r="M68" s="19">
        <v>61.0</v>
      </c>
      <c r="N68" s="19">
        <v>1238.0</v>
      </c>
      <c r="O68" s="21" t="s">
        <v>29</v>
      </c>
      <c r="P68" s="12">
        <v>42106.543125</v>
      </c>
      <c r="Q68" s="18"/>
      <c r="R68" s="22" t="s">
        <v>30</v>
      </c>
      <c r="S68" s="17" t="s">
        <v>31</v>
      </c>
      <c r="T68" s="18"/>
      <c r="U68" s="16" t="str">
        <f t="shared" si="18"/>
        <v>View</v>
      </c>
    </row>
    <row r="69">
      <c r="A69" s="12">
        <v>43512.674108796295</v>
      </c>
      <c r="B69" s="13" t="str">
        <f t="shared" si="16"/>
        <v>@thewire_in</v>
      </c>
      <c r="C69" s="14" t="s">
        <v>26</v>
      </c>
      <c r="D69" s="15" t="s">
        <v>179</v>
      </c>
      <c r="E69" s="16" t="str">
        <f>HYPERLINK("https://twitter.com/thewire_in/status/1096721027860754432","1096721027860754432")</f>
        <v>1096721027860754432</v>
      </c>
      <c r="F69" s="17" t="s">
        <v>180</v>
      </c>
      <c r="G69" s="17" t="s">
        <v>181</v>
      </c>
      <c r="H69" s="18"/>
      <c r="I69" s="19">
        <v>3.0</v>
      </c>
      <c r="J69" s="19">
        <v>19.0</v>
      </c>
      <c r="K69" s="20" t="str">
        <f t="shared" si="17"/>
        <v>TweetDeck</v>
      </c>
      <c r="L69" s="19">
        <v>370657.0</v>
      </c>
      <c r="M69" s="19">
        <v>61.0</v>
      </c>
      <c r="N69" s="19">
        <v>1238.0</v>
      </c>
      <c r="O69" s="21" t="s">
        <v>29</v>
      </c>
      <c r="P69" s="12">
        <v>42106.543125</v>
      </c>
      <c r="Q69" s="18"/>
      <c r="R69" s="22" t="s">
        <v>30</v>
      </c>
      <c r="S69" s="17" t="s">
        <v>31</v>
      </c>
      <c r="T69" s="18"/>
      <c r="U69" s="16" t="str">
        <f t="shared" si="18"/>
        <v>View</v>
      </c>
    </row>
    <row r="70">
      <c r="A70" s="12">
        <v>43512.66666666667</v>
      </c>
      <c r="B70" s="13" t="str">
        <f t="shared" si="16"/>
        <v>@thewire_in</v>
      </c>
      <c r="C70" s="14" t="s">
        <v>26</v>
      </c>
      <c r="D70" s="15" t="s">
        <v>182</v>
      </c>
      <c r="E70" s="16" t="str">
        <f>HYPERLINK("https://twitter.com/thewire_in/status/1096718330080182272","1096718330080182272")</f>
        <v>1096718330080182272</v>
      </c>
      <c r="F70" s="17" t="s">
        <v>183</v>
      </c>
      <c r="G70" s="17" t="s">
        <v>184</v>
      </c>
      <c r="H70" s="18"/>
      <c r="I70" s="19">
        <v>2.0</v>
      </c>
      <c r="J70" s="19">
        <v>11.0</v>
      </c>
      <c r="K70" s="20" t="str">
        <f t="shared" si="17"/>
        <v>TweetDeck</v>
      </c>
      <c r="L70" s="19">
        <v>370657.0</v>
      </c>
      <c r="M70" s="19">
        <v>61.0</v>
      </c>
      <c r="N70" s="19">
        <v>1238.0</v>
      </c>
      <c r="O70" s="21" t="s">
        <v>29</v>
      </c>
      <c r="P70" s="12">
        <v>42106.543125</v>
      </c>
      <c r="Q70" s="18"/>
      <c r="R70" s="22" t="s">
        <v>30</v>
      </c>
      <c r="S70" s="17" t="s">
        <v>31</v>
      </c>
      <c r="T70" s="18"/>
      <c r="U70" s="16" t="str">
        <f t="shared" si="18"/>
        <v>View</v>
      </c>
    </row>
    <row r="71">
      <c r="A71" s="12">
        <v>43512.65277777778</v>
      </c>
      <c r="B71" s="13" t="str">
        <f t="shared" si="16"/>
        <v>@thewire_in</v>
      </c>
      <c r="C71" s="14" t="s">
        <v>26</v>
      </c>
      <c r="D71" s="15" t="s">
        <v>185</v>
      </c>
      <c r="E71" s="16" t="str">
        <f>HYPERLINK("https://twitter.com/thewire_in/status/1096713295774441474","1096713295774441474")</f>
        <v>1096713295774441474</v>
      </c>
      <c r="F71" s="17" t="s">
        <v>186</v>
      </c>
      <c r="G71" s="18"/>
      <c r="H71" s="18"/>
      <c r="I71" s="19">
        <v>9.0</v>
      </c>
      <c r="J71" s="19">
        <v>30.0</v>
      </c>
      <c r="K71" s="20" t="str">
        <f t="shared" si="17"/>
        <v>TweetDeck</v>
      </c>
      <c r="L71" s="19">
        <v>370657.0</v>
      </c>
      <c r="M71" s="19">
        <v>61.0</v>
      </c>
      <c r="N71" s="19">
        <v>1238.0</v>
      </c>
      <c r="O71" s="21" t="s">
        <v>29</v>
      </c>
      <c r="P71" s="12">
        <v>42106.543125</v>
      </c>
      <c r="Q71" s="18"/>
      <c r="R71" s="22" t="s">
        <v>30</v>
      </c>
      <c r="S71" s="17" t="s">
        <v>31</v>
      </c>
      <c r="T71" s="18"/>
      <c r="U71" s="16" t="str">
        <f t="shared" si="18"/>
        <v>View</v>
      </c>
    </row>
    <row r="72">
      <c r="A72" s="12">
        <v>43512.63888888889</v>
      </c>
      <c r="B72" s="13" t="str">
        <f t="shared" si="16"/>
        <v>@thewire_in</v>
      </c>
      <c r="C72" s="14" t="s">
        <v>26</v>
      </c>
      <c r="D72" s="15" t="s">
        <v>187</v>
      </c>
      <c r="E72" s="16" t="str">
        <f>HYPERLINK("https://twitter.com/thewire_in/status/1096708262836064257","1096708262836064257")</f>
        <v>1096708262836064257</v>
      </c>
      <c r="F72" s="17" t="s">
        <v>188</v>
      </c>
      <c r="G72" s="18"/>
      <c r="H72" s="18"/>
      <c r="I72" s="19">
        <v>1.0</v>
      </c>
      <c r="J72" s="19">
        <v>16.0</v>
      </c>
      <c r="K72" s="20" t="str">
        <f t="shared" si="17"/>
        <v>TweetDeck</v>
      </c>
      <c r="L72" s="19">
        <v>370657.0</v>
      </c>
      <c r="M72" s="19">
        <v>61.0</v>
      </c>
      <c r="N72" s="19">
        <v>1238.0</v>
      </c>
      <c r="O72" s="21" t="s">
        <v>29</v>
      </c>
      <c r="P72" s="12">
        <v>42106.543125</v>
      </c>
      <c r="Q72" s="18"/>
      <c r="R72" s="22" t="s">
        <v>30</v>
      </c>
      <c r="S72" s="17" t="s">
        <v>31</v>
      </c>
      <c r="T72" s="18"/>
      <c r="U72" s="16" t="str">
        <f t="shared" si="18"/>
        <v>View</v>
      </c>
    </row>
    <row r="73">
      <c r="A73" s="12">
        <v>43512.625</v>
      </c>
      <c r="B73" s="13" t="str">
        <f t="shared" si="16"/>
        <v>@thewire_in</v>
      </c>
      <c r="C73" s="14" t="s">
        <v>26</v>
      </c>
      <c r="D73" s="15" t="s">
        <v>189</v>
      </c>
      <c r="E73" s="16" t="str">
        <f>HYPERLINK("https://twitter.com/thewire_in/status/1096703229293846528","1096703229293846528")</f>
        <v>1096703229293846528</v>
      </c>
      <c r="F73" s="17" t="s">
        <v>190</v>
      </c>
      <c r="G73" s="18"/>
      <c r="H73" s="18"/>
      <c r="I73" s="19">
        <v>55.0</v>
      </c>
      <c r="J73" s="19">
        <v>89.0</v>
      </c>
      <c r="K73" s="20" t="str">
        <f t="shared" si="17"/>
        <v>TweetDeck</v>
      </c>
      <c r="L73" s="19">
        <v>370657.0</v>
      </c>
      <c r="M73" s="19">
        <v>61.0</v>
      </c>
      <c r="N73" s="19">
        <v>1238.0</v>
      </c>
      <c r="O73" s="21" t="s">
        <v>29</v>
      </c>
      <c r="P73" s="12">
        <v>42106.543125</v>
      </c>
      <c r="Q73" s="18"/>
      <c r="R73" s="22" t="s">
        <v>30</v>
      </c>
      <c r="S73" s="17" t="s">
        <v>31</v>
      </c>
      <c r="T73" s="18"/>
      <c r="U73" s="16" t="str">
        <f t="shared" si="18"/>
        <v>View</v>
      </c>
    </row>
    <row r="74">
      <c r="A74" s="12">
        <v>43512.61111111111</v>
      </c>
      <c r="B74" s="13" t="str">
        <f t="shared" si="16"/>
        <v>@thewire_in</v>
      </c>
      <c r="C74" s="14" t="s">
        <v>26</v>
      </c>
      <c r="D74" s="15" t="s">
        <v>191</v>
      </c>
      <c r="E74" s="16" t="str">
        <f>HYPERLINK("https://twitter.com/thewire_in/status/1096698196292759553","1096698196292759553")</f>
        <v>1096698196292759553</v>
      </c>
      <c r="F74" s="17" t="s">
        <v>192</v>
      </c>
      <c r="G74" s="18"/>
      <c r="H74" s="18"/>
      <c r="I74" s="19">
        <v>11.0</v>
      </c>
      <c r="J74" s="19">
        <v>19.0</v>
      </c>
      <c r="K74" s="20" t="str">
        <f t="shared" si="17"/>
        <v>TweetDeck</v>
      </c>
      <c r="L74" s="19">
        <v>370657.0</v>
      </c>
      <c r="M74" s="19">
        <v>61.0</v>
      </c>
      <c r="N74" s="19">
        <v>1238.0</v>
      </c>
      <c r="O74" s="21" t="s">
        <v>29</v>
      </c>
      <c r="P74" s="12">
        <v>42106.543125</v>
      </c>
      <c r="Q74" s="18"/>
      <c r="R74" s="22" t="s">
        <v>30</v>
      </c>
      <c r="S74" s="17" t="s">
        <v>31</v>
      </c>
      <c r="T74" s="18"/>
      <c r="U74" s="16" t="str">
        <f t="shared" si="18"/>
        <v>View</v>
      </c>
    </row>
    <row r="75">
      <c r="A75" s="12">
        <v>43512.59670138889</v>
      </c>
      <c r="B75" s="13" t="str">
        <f t="shared" si="16"/>
        <v>@thewire_in</v>
      </c>
      <c r="C75" s="14" t="s">
        <v>26</v>
      </c>
      <c r="D75" s="15" t="s">
        <v>193</v>
      </c>
      <c r="E75" s="16" t="str">
        <f>HYPERLINK("https://twitter.com/thewire_in/status/1096692975151824896","1096692975151824896")</f>
        <v>1096692975151824896</v>
      </c>
      <c r="F75" s="17" t="s">
        <v>194</v>
      </c>
      <c r="G75" s="17" t="s">
        <v>195</v>
      </c>
      <c r="H75" s="18"/>
      <c r="I75" s="19">
        <v>0.0</v>
      </c>
      <c r="J75" s="19">
        <v>7.0</v>
      </c>
      <c r="K75" s="20" t="str">
        <f t="shared" si="17"/>
        <v>TweetDeck</v>
      </c>
      <c r="L75" s="19">
        <v>370657.0</v>
      </c>
      <c r="M75" s="19">
        <v>61.0</v>
      </c>
      <c r="N75" s="19">
        <v>1238.0</v>
      </c>
      <c r="O75" s="21" t="s">
        <v>29</v>
      </c>
      <c r="P75" s="12">
        <v>42106.543125</v>
      </c>
      <c r="Q75" s="18"/>
      <c r="R75" s="22" t="s">
        <v>30</v>
      </c>
      <c r="S75" s="17" t="s">
        <v>31</v>
      </c>
      <c r="T75" s="18"/>
      <c r="U75" s="16" t="str">
        <f t="shared" si="18"/>
        <v>View</v>
      </c>
    </row>
    <row r="76">
      <c r="A76" s="12">
        <v>43512.589097222226</v>
      </c>
      <c r="B76" s="13" t="str">
        <f t="shared" si="16"/>
        <v>@thewire_in</v>
      </c>
      <c r="C76" s="14" t="s">
        <v>26</v>
      </c>
      <c r="D76" s="15" t="s">
        <v>196</v>
      </c>
      <c r="E76" s="16" t="str">
        <f>HYPERLINK("https://twitter.com/thewire_in/status/1096690220450361344","1096690220450361344")</f>
        <v>1096690220450361344</v>
      </c>
      <c r="F76" s="17" t="s">
        <v>197</v>
      </c>
      <c r="G76" s="17" t="s">
        <v>198</v>
      </c>
      <c r="H76" s="18"/>
      <c r="I76" s="19">
        <v>3.0</v>
      </c>
      <c r="J76" s="19">
        <v>19.0</v>
      </c>
      <c r="K76" s="20" t="str">
        <f t="shared" si="17"/>
        <v>TweetDeck</v>
      </c>
      <c r="L76" s="19">
        <v>370657.0</v>
      </c>
      <c r="M76" s="19">
        <v>61.0</v>
      </c>
      <c r="N76" s="19">
        <v>1238.0</v>
      </c>
      <c r="O76" s="21" t="s">
        <v>29</v>
      </c>
      <c r="P76" s="12">
        <v>42106.543125</v>
      </c>
      <c r="Q76" s="18"/>
      <c r="R76" s="22" t="s">
        <v>30</v>
      </c>
      <c r="S76" s="17" t="s">
        <v>31</v>
      </c>
      <c r="T76" s="18"/>
      <c r="U76" s="16" t="str">
        <f t="shared" si="18"/>
        <v>View</v>
      </c>
    </row>
    <row r="77">
      <c r="A77" s="12">
        <v>43512.53429398148</v>
      </c>
      <c r="B77" s="13" t="str">
        <f>HYPERLINK("https://twitter.com/MamataOfficial","@MamataOfficial")</f>
        <v>@MamataOfficial</v>
      </c>
      <c r="C77" s="14" t="s">
        <v>103</v>
      </c>
      <c r="D77" s="15" t="s">
        <v>199</v>
      </c>
      <c r="E77" s="16" t="str">
        <f>HYPERLINK("https://twitter.com/MamataOfficial/status/1096670359913254912","1096670359913254912")</f>
        <v>1096670359913254912</v>
      </c>
      <c r="F77" s="18"/>
      <c r="G77" s="18"/>
      <c r="H77" s="18"/>
      <c r="I77" s="19">
        <v>763.0</v>
      </c>
      <c r="J77" s="19">
        <v>6151.0</v>
      </c>
      <c r="K77" s="20" t="str">
        <f>HYPERLINK("http://twitter.com/download/android","Twitter for Android")</f>
        <v>Twitter for Android</v>
      </c>
      <c r="L77" s="19">
        <v>3142446.0</v>
      </c>
      <c r="M77" s="19">
        <v>31.0</v>
      </c>
      <c r="N77" s="19">
        <v>741.0</v>
      </c>
      <c r="O77" s="21" t="s">
        <v>29</v>
      </c>
      <c r="P77" s="12">
        <v>41786.52924768518</v>
      </c>
      <c r="Q77" s="23" t="s">
        <v>105</v>
      </c>
      <c r="R77" s="22" t="s">
        <v>106</v>
      </c>
      <c r="S77" s="17" t="s">
        <v>107</v>
      </c>
      <c r="T77" s="18"/>
      <c r="U77" s="16" t="str">
        <f>HYPERLINK("https://pbs.twimg.com/profile_images/1058533642262048768/4YcAXL2K.jpg","View")</f>
        <v>View</v>
      </c>
    </row>
    <row r="78">
      <c r="A78" s="12">
        <v>43512.53076388889</v>
      </c>
      <c r="B78" s="13" t="str">
        <f t="shared" ref="B78:B81" si="19">HYPERLINK("https://twitter.com/thewire_in","@thewire_in")</f>
        <v>@thewire_in</v>
      </c>
      <c r="C78" s="14" t="s">
        <v>26</v>
      </c>
      <c r="D78" s="15" t="s">
        <v>200</v>
      </c>
      <c r="E78" s="16" t="str">
        <f>HYPERLINK("https://twitter.com/thewire_in/status/1096669078662586368","1096669078662586368")</f>
        <v>1096669078662586368</v>
      </c>
      <c r="F78" s="17" t="s">
        <v>120</v>
      </c>
      <c r="G78" s="17" t="s">
        <v>201</v>
      </c>
      <c r="H78" s="18"/>
      <c r="I78" s="19">
        <v>5.0</v>
      </c>
      <c r="J78" s="19">
        <v>12.0</v>
      </c>
      <c r="K78" s="20" t="str">
        <f t="shared" ref="K78:K81" si="20">HYPERLINK("https://about.twitter.com/products/tweetdeck","TweetDeck")</f>
        <v>TweetDeck</v>
      </c>
      <c r="L78" s="19">
        <v>370657.0</v>
      </c>
      <c r="M78" s="19">
        <v>61.0</v>
      </c>
      <c r="N78" s="19">
        <v>1238.0</v>
      </c>
      <c r="O78" s="21" t="s">
        <v>29</v>
      </c>
      <c r="P78" s="12">
        <v>42106.543125</v>
      </c>
      <c r="Q78" s="18"/>
      <c r="R78" s="22" t="s">
        <v>30</v>
      </c>
      <c r="S78" s="17" t="s">
        <v>31</v>
      </c>
      <c r="T78" s="18"/>
      <c r="U78" s="16" t="str">
        <f t="shared" ref="U78:U81" si="21">HYPERLINK("https://pbs.twimg.com/profile_images/971010414891978753/l3xRvU1M.jpg","View")</f>
        <v>View</v>
      </c>
    </row>
    <row r="79">
      <c r="A79" s="12">
        <v>43512.48611111111</v>
      </c>
      <c r="B79" s="13" t="str">
        <f t="shared" si="19"/>
        <v>@thewire_in</v>
      </c>
      <c r="C79" s="14" t="s">
        <v>26</v>
      </c>
      <c r="D79" s="15" t="s">
        <v>202</v>
      </c>
      <c r="E79" s="16" t="str">
        <f>HYPERLINK("https://twitter.com/thewire_in/status/1096652898035994624","1096652898035994624")</f>
        <v>1096652898035994624</v>
      </c>
      <c r="F79" s="17" t="s">
        <v>203</v>
      </c>
      <c r="G79" s="17" t="s">
        <v>204</v>
      </c>
      <c r="H79" s="18"/>
      <c r="I79" s="19">
        <v>1.0</v>
      </c>
      <c r="J79" s="19">
        <v>12.0</v>
      </c>
      <c r="K79" s="20" t="str">
        <f t="shared" si="20"/>
        <v>TweetDeck</v>
      </c>
      <c r="L79" s="19">
        <v>370657.0</v>
      </c>
      <c r="M79" s="19">
        <v>61.0</v>
      </c>
      <c r="N79" s="19">
        <v>1238.0</v>
      </c>
      <c r="O79" s="21" t="s">
        <v>29</v>
      </c>
      <c r="P79" s="12">
        <v>42106.543125</v>
      </c>
      <c r="Q79" s="18"/>
      <c r="R79" s="22" t="s">
        <v>30</v>
      </c>
      <c r="S79" s="17" t="s">
        <v>31</v>
      </c>
      <c r="T79" s="18"/>
      <c r="U79" s="16" t="str">
        <f t="shared" si="21"/>
        <v>View</v>
      </c>
    </row>
    <row r="80">
      <c r="A80" s="12">
        <v>43512.47222222222</v>
      </c>
      <c r="B80" s="13" t="str">
        <f t="shared" si="19"/>
        <v>@thewire_in</v>
      </c>
      <c r="C80" s="14" t="s">
        <v>26</v>
      </c>
      <c r="D80" s="24" t="s">
        <v>205</v>
      </c>
      <c r="E80" s="16" t="str">
        <f>HYPERLINK("https://twitter.com/thewire_in/status/1096647864451850240","1096647864451850240")</f>
        <v>1096647864451850240</v>
      </c>
      <c r="F80" s="17" t="s">
        <v>206</v>
      </c>
      <c r="G80" s="17" t="s">
        <v>207</v>
      </c>
      <c r="H80" s="18"/>
      <c r="I80" s="19">
        <v>4.0</v>
      </c>
      <c r="J80" s="19">
        <v>16.0</v>
      </c>
      <c r="K80" s="20" t="str">
        <f t="shared" si="20"/>
        <v>TweetDeck</v>
      </c>
      <c r="L80" s="19">
        <v>370657.0</v>
      </c>
      <c r="M80" s="19">
        <v>61.0</v>
      </c>
      <c r="N80" s="19">
        <v>1238.0</v>
      </c>
      <c r="O80" s="21" t="s">
        <v>29</v>
      </c>
      <c r="P80" s="12">
        <v>42106.543125</v>
      </c>
      <c r="Q80" s="18"/>
      <c r="R80" s="22" t="s">
        <v>30</v>
      </c>
      <c r="S80" s="17" t="s">
        <v>31</v>
      </c>
      <c r="T80" s="18"/>
      <c r="U80" s="16" t="str">
        <f t="shared" si="21"/>
        <v>View</v>
      </c>
    </row>
    <row r="81">
      <c r="A81" s="12">
        <v>43512.47122685185</v>
      </c>
      <c r="B81" s="13" t="str">
        <f t="shared" si="19"/>
        <v>@thewire_in</v>
      </c>
      <c r="C81" s="14" t="s">
        <v>26</v>
      </c>
      <c r="D81" s="15" t="s">
        <v>208</v>
      </c>
      <c r="E81" s="16" t="str">
        <f>HYPERLINK("https://twitter.com/thewire_in/status/1096647506581176320","1096647506581176320")</f>
        <v>1096647506581176320</v>
      </c>
      <c r="F81" s="17" t="s">
        <v>209</v>
      </c>
      <c r="G81" s="17" t="s">
        <v>210</v>
      </c>
      <c r="H81" s="18"/>
      <c r="I81" s="19">
        <v>1.0</v>
      </c>
      <c r="J81" s="19">
        <v>5.0</v>
      </c>
      <c r="K81" s="20" t="str">
        <f t="shared" si="20"/>
        <v>TweetDeck</v>
      </c>
      <c r="L81" s="19">
        <v>370657.0</v>
      </c>
      <c r="M81" s="19">
        <v>61.0</v>
      </c>
      <c r="N81" s="19">
        <v>1238.0</v>
      </c>
      <c r="O81" s="21" t="s">
        <v>29</v>
      </c>
      <c r="P81" s="12">
        <v>42106.543125</v>
      </c>
      <c r="Q81" s="18"/>
      <c r="R81" s="22" t="s">
        <v>30</v>
      </c>
      <c r="S81" s="17" t="s">
        <v>31</v>
      </c>
      <c r="T81" s="18"/>
      <c r="U81" s="16" t="str">
        <f t="shared" si="21"/>
        <v>View</v>
      </c>
    </row>
    <row r="82">
      <c r="A82" s="12">
        <v>43512.46469907407</v>
      </c>
      <c r="B82" s="13" t="str">
        <f>HYPERLINK("https://twitter.com/pbhushan1","@pbhushan1")</f>
        <v>@pbhushan1</v>
      </c>
      <c r="C82" s="14" t="s">
        <v>211</v>
      </c>
      <c r="D82" s="15" t="s">
        <v>212</v>
      </c>
      <c r="E82" s="16" t="str">
        <f>HYPERLINK("https://twitter.com/pbhushan1/status/1096645138628128768","1096645138628128768")</f>
        <v>1096645138628128768</v>
      </c>
      <c r="F82" s="17" t="s">
        <v>213</v>
      </c>
      <c r="G82" s="18"/>
      <c r="H82" s="18"/>
      <c r="I82" s="19">
        <v>788.0</v>
      </c>
      <c r="J82" s="19">
        <v>2242.0</v>
      </c>
      <c r="K82" s="20" t="str">
        <f>HYPERLINK("http://twitter.com/download/android","Twitter for Android")</f>
        <v>Twitter for Android</v>
      </c>
      <c r="L82" s="19">
        <v>1225380.0</v>
      </c>
      <c r="M82" s="19">
        <v>41.0</v>
      </c>
      <c r="N82" s="19">
        <v>515.0</v>
      </c>
      <c r="O82" s="21" t="s">
        <v>29</v>
      </c>
      <c r="P82" s="12">
        <v>41649.61666666667</v>
      </c>
      <c r="Q82" s="23" t="s">
        <v>214</v>
      </c>
      <c r="R82" s="22" t="s">
        <v>215</v>
      </c>
      <c r="S82" s="17" t="s">
        <v>216</v>
      </c>
      <c r="T82" s="18"/>
      <c r="U82" s="16" t="str">
        <f>HYPERLINK("https://pbs.twimg.com/profile_images/1069849736943943680/akSKEZCQ.jpg","View")</f>
        <v>View</v>
      </c>
    </row>
    <row r="83">
      <c r="A83" s="12">
        <v>43512.46125</v>
      </c>
      <c r="B83" s="13" t="str">
        <f t="shared" ref="B83:B88" si="22">HYPERLINK("https://twitter.com/thewire_in","@thewire_in")</f>
        <v>@thewire_in</v>
      </c>
      <c r="C83" s="14" t="s">
        <v>26</v>
      </c>
      <c r="D83" s="15" t="s">
        <v>217</v>
      </c>
      <c r="E83" s="16" t="str">
        <f>HYPERLINK("https://twitter.com/thewire_in/status/1096643889279262722","1096643889279262722")</f>
        <v>1096643889279262722</v>
      </c>
      <c r="F83" s="17" t="s">
        <v>218</v>
      </c>
      <c r="G83" s="17" t="s">
        <v>219</v>
      </c>
      <c r="H83" s="18"/>
      <c r="I83" s="19">
        <v>2.0</v>
      </c>
      <c r="J83" s="19">
        <v>18.0</v>
      </c>
      <c r="K83" s="20" t="str">
        <f t="shared" ref="K83:K88" si="23">HYPERLINK("https://about.twitter.com/products/tweetdeck","TweetDeck")</f>
        <v>TweetDeck</v>
      </c>
      <c r="L83" s="19">
        <v>370657.0</v>
      </c>
      <c r="M83" s="19">
        <v>61.0</v>
      </c>
      <c r="N83" s="19">
        <v>1238.0</v>
      </c>
      <c r="O83" s="21" t="s">
        <v>29</v>
      </c>
      <c r="P83" s="12">
        <v>42106.543125</v>
      </c>
      <c r="Q83" s="18"/>
      <c r="R83" s="22" t="s">
        <v>30</v>
      </c>
      <c r="S83" s="17" t="s">
        <v>31</v>
      </c>
      <c r="T83" s="18"/>
      <c r="U83" s="16" t="str">
        <f t="shared" ref="U83:U88" si="24">HYPERLINK("https://pbs.twimg.com/profile_images/971010414891978753/l3xRvU1M.jpg","View")</f>
        <v>View</v>
      </c>
    </row>
    <row r="84">
      <c r="A84" s="12">
        <v>43512.45833333333</v>
      </c>
      <c r="B84" s="13" t="str">
        <f t="shared" si="22"/>
        <v>@thewire_in</v>
      </c>
      <c r="C84" s="14" t="s">
        <v>26</v>
      </c>
      <c r="D84" s="15" t="s">
        <v>220</v>
      </c>
      <c r="E84" s="16" t="str">
        <f>HYPERLINK("https://twitter.com/thewire_in/status/1096642831492378624","1096642831492378624")</f>
        <v>1096642831492378624</v>
      </c>
      <c r="F84" s="17" t="s">
        <v>124</v>
      </c>
      <c r="G84" s="17" t="s">
        <v>221</v>
      </c>
      <c r="H84" s="18"/>
      <c r="I84" s="19">
        <v>3.0</v>
      </c>
      <c r="J84" s="19">
        <v>15.0</v>
      </c>
      <c r="K84" s="20" t="str">
        <f t="shared" si="23"/>
        <v>TweetDeck</v>
      </c>
      <c r="L84" s="19">
        <v>370657.0</v>
      </c>
      <c r="M84" s="19">
        <v>61.0</v>
      </c>
      <c r="N84" s="19">
        <v>1238.0</v>
      </c>
      <c r="O84" s="21" t="s">
        <v>29</v>
      </c>
      <c r="P84" s="12">
        <v>42106.543125</v>
      </c>
      <c r="Q84" s="18"/>
      <c r="R84" s="22" t="s">
        <v>30</v>
      </c>
      <c r="S84" s="17" t="s">
        <v>31</v>
      </c>
      <c r="T84" s="18"/>
      <c r="U84" s="16" t="str">
        <f t="shared" si="24"/>
        <v>View</v>
      </c>
    </row>
    <row r="85">
      <c r="A85" s="12">
        <v>43512.44445601852</v>
      </c>
      <c r="B85" s="13" t="str">
        <f t="shared" si="22"/>
        <v>@thewire_in</v>
      </c>
      <c r="C85" s="14" t="s">
        <v>26</v>
      </c>
      <c r="D85" s="15" t="s">
        <v>222</v>
      </c>
      <c r="E85" s="16" t="str">
        <f>HYPERLINK("https://twitter.com/thewire_in/status/1096637805076176896","1096637805076176896")</f>
        <v>1096637805076176896</v>
      </c>
      <c r="F85" s="17" t="s">
        <v>223</v>
      </c>
      <c r="G85" s="17" t="s">
        <v>224</v>
      </c>
      <c r="H85" s="18"/>
      <c r="I85" s="19">
        <v>1.0</v>
      </c>
      <c r="J85" s="19">
        <v>15.0</v>
      </c>
      <c r="K85" s="20" t="str">
        <f t="shared" si="23"/>
        <v>TweetDeck</v>
      </c>
      <c r="L85" s="19">
        <v>370657.0</v>
      </c>
      <c r="M85" s="19">
        <v>61.0</v>
      </c>
      <c r="N85" s="19">
        <v>1238.0</v>
      </c>
      <c r="O85" s="21" t="s">
        <v>29</v>
      </c>
      <c r="P85" s="12">
        <v>42106.543125</v>
      </c>
      <c r="Q85" s="18"/>
      <c r="R85" s="22" t="s">
        <v>30</v>
      </c>
      <c r="S85" s="17" t="s">
        <v>31</v>
      </c>
      <c r="T85" s="18"/>
      <c r="U85" s="16" t="str">
        <f t="shared" si="24"/>
        <v>View</v>
      </c>
    </row>
    <row r="86">
      <c r="A86" s="12">
        <v>43512.430555555555</v>
      </c>
      <c r="B86" s="13" t="str">
        <f t="shared" si="22"/>
        <v>@thewire_in</v>
      </c>
      <c r="C86" s="14" t="s">
        <v>26</v>
      </c>
      <c r="D86" s="15" t="s">
        <v>225</v>
      </c>
      <c r="E86" s="16" t="str">
        <f>HYPERLINK("https://twitter.com/thewire_in/status/1096632765100015616","1096632765100015616")</f>
        <v>1096632765100015616</v>
      </c>
      <c r="F86" s="17" t="s">
        <v>226</v>
      </c>
      <c r="G86" s="17" t="s">
        <v>227</v>
      </c>
      <c r="H86" s="18"/>
      <c r="I86" s="19">
        <v>8.0</v>
      </c>
      <c r="J86" s="19">
        <v>28.0</v>
      </c>
      <c r="K86" s="20" t="str">
        <f t="shared" si="23"/>
        <v>TweetDeck</v>
      </c>
      <c r="L86" s="19">
        <v>370657.0</v>
      </c>
      <c r="M86" s="19">
        <v>61.0</v>
      </c>
      <c r="N86" s="19">
        <v>1238.0</v>
      </c>
      <c r="O86" s="21" t="s">
        <v>29</v>
      </c>
      <c r="P86" s="12">
        <v>42106.543125</v>
      </c>
      <c r="Q86" s="18"/>
      <c r="R86" s="22" t="s">
        <v>30</v>
      </c>
      <c r="S86" s="17" t="s">
        <v>31</v>
      </c>
      <c r="T86" s="18"/>
      <c r="U86" s="16" t="str">
        <f t="shared" si="24"/>
        <v>View</v>
      </c>
    </row>
    <row r="87">
      <c r="A87" s="12">
        <v>43512.41819444444</v>
      </c>
      <c r="B87" s="13" t="str">
        <f t="shared" si="22"/>
        <v>@thewire_in</v>
      </c>
      <c r="C87" s="14" t="s">
        <v>26</v>
      </c>
      <c r="D87" s="15" t="s">
        <v>228</v>
      </c>
      <c r="E87" s="16" t="str">
        <f>HYPERLINK("https://twitter.com/thewire_in/status/1096628286858366978","1096628286858366978")</f>
        <v>1096628286858366978</v>
      </c>
      <c r="F87" s="17" t="s">
        <v>158</v>
      </c>
      <c r="G87" s="17" t="s">
        <v>229</v>
      </c>
      <c r="H87" s="18"/>
      <c r="I87" s="19">
        <v>38.0</v>
      </c>
      <c r="J87" s="19">
        <v>56.0</v>
      </c>
      <c r="K87" s="20" t="str">
        <f t="shared" si="23"/>
        <v>TweetDeck</v>
      </c>
      <c r="L87" s="19">
        <v>370657.0</v>
      </c>
      <c r="M87" s="19">
        <v>61.0</v>
      </c>
      <c r="N87" s="19">
        <v>1238.0</v>
      </c>
      <c r="O87" s="21" t="s">
        <v>29</v>
      </c>
      <c r="P87" s="12">
        <v>42106.543125</v>
      </c>
      <c r="Q87" s="18"/>
      <c r="R87" s="22" t="s">
        <v>30</v>
      </c>
      <c r="S87" s="17" t="s">
        <v>31</v>
      </c>
      <c r="T87" s="18"/>
      <c r="U87" s="16" t="str">
        <f t="shared" si="24"/>
        <v>View</v>
      </c>
    </row>
    <row r="88">
      <c r="A88" s="12">
        <v>43512.319444444445</v>
      </c>
      <c r="B88" s="13" t="str">
        <f t="shared" si="22"/>
        <v>@thewire_in</v>
      </c>
      <c r="C88" s="14" t="s">
        <v>26</v>
      </c>
      <c r="D88" s="15" t="s">
        <v>230</v>
      </c>
      <c r="E88" s="16" t="str">
        <f>HYPERLINK("https://twitter.com/thewire_in/status/1096592499747971072","1096592499747971072")</f>
        <v>1096592499747971072</v>
      </c>
      <c r="F88" s="17" t="s">
        <v>188</v>
      </c>
      <c r="G88" s="18"/>
      <c r="H88" s="18"/>
      <c r="I88" s="19">
        <v>14.0</v>
      </c>
      <c r="J88" s="19">
        <v>67.0</v>
      </c>
      <c r="K88" s="20" t="str">
        <f t="shared" si="23"/>
        <v>TweetDeck</v>
      </c>
      <c r="L88" s="19">
        <v>370657.0</v>
      </c>
      <c r="M88" s="19">
        <v>61.0</v>
      </c>
      <c r="N88" s="19">
        <v>1238.0</v>
      </c>
      <c r="O88" s="21" t="s">
        <v>29</v>
      </c>
      <c r="P88" s="12">
        <v>42106.543125</v>
      </c>
      <c r="Q88" s="18"/>
      <c r="R88" s="22" t="s">
        <v>30</v>
      </c>
      <c r="S88" s="17" t="s">
        <v>31</v>
      </c>
      <c r="T88" s="18"/>
      <c r="U88" s="16" t="str">
        <f t="shared" si="24"/>
        <v>View</v>
      </c>
    </row>
    <row r="89">
      <c r="A89" s="12">
        <v>43512.31273148148</v>
      </c>
      <c r="B89" s="13" t="str">
        <f>HYPERLINK("https://twitter.com/MamataOfficial","@MamataOfficial")</f>
        <v>@MamataOfficial</v>
      </c>
      <c r="C89" s="14" t="s">
        <v>103</v>
      </c>
      <c r="D89" s="15" t="s">
        <v>231</v>
      </c>
      <c r="E89" s="16" t="str">
        <f>HYPERLINK("https://twitter.com/MamataOfficial/status/1096590069375225857","1096590069375225857")</f>
        <v>1096590069375225857</v>
      </c>
      <c r="F89" s="18"/>
      <c r="G89" s="18"/>
      <c r="H89" s="18"/>
      <c r="I89" s="19">
        <v>170.0</v>
      </c>
      <c r="J89" s="19">
        <v>1885.0</v>
      </c>
      <c r="K89" s="20" t="str">
        <f>HYPERLINK("http://twitter.com/download/android","Twitter for Android")</f>
        <v>Twitter for Android</v>
      </c>
      <c r="L89" s="19">
        <v>3142446.0</v>
      </c>
      <c r="M89" s="19">
        <v>31.0</v>
      </c>
      <c r="N89" s="19">
        <v>741.0</v>
      </c>
      <c r="O89" s="21" t="s">
        <v>29</v>
      </c>
      <c r="P89" s="12">
        <v>41786.52924768518</v>
      </c>
      <c r="Q89" s="23" t="s">
        <v>105</v>
      </c>
      <c r="R89" s="22" t="s">
        <v>106</v>
      </c>
      <c r="S89" s="17" t="s">
        <v>107</v>
      </c>
      <c r="T89" s="18"/>
      <c r="U89" s="16" t="str">
        <f>HYPERLINK("https://pbs.twimg.com/profile_images/1058533642262048768/4YcAXL2K.jpg","View")</f>
        <v>View</v>
      </c>
    </row>
    <row r="90">
      <c r="A90" s="12">
        <v>43512.305555555555</v>
      </c>
      <c r="B90" s="13" t="str">
        <f t="shared" ref="B90:B91" si="25">HYPERLINK("https://twitter.com/thewire_in","@thewire_in")</f>
        <v>@thewire_in</v>
      </c>
      <c r="C90" s="14" t="s">
        <v>26</v>
      </c>
      <c r="D90" s="15" t="s">
        <v>232</v>
      </c>
      <c r="E90" s="16" t="str">
        <f>HYPERLINK("https://twitter.com/thewire_in/status/1096587466645983232","1096587466645983232")</f>
        <v>1096587466645983232</v>
      </c>
      <c r="F90" s="17" t="s">
        <v>233</v>
      </c>
      <c r="G90" s="18"/>
      <c r="H90" s="18"/>
      <c r="I90" s="19">
        <v>19.0</v>
      </c>
      <c r="J90" s="19">
        <v>65.0</v>
      </c>
      <c r="K90" s="20" t="str">
        <f t="shared" ref="K90:K91" si="26">HYPERLINK("https://about.twitter.com/products/tweetdeck","TweetDeck")</f>
        <v>TweetDeck</v>
      </c>
      <c r="L90" s="19">
        <v>370657.0</v>
      </c>
      <c r="M90" s="19">
        <v>61.0</v>
      </c>
      <c r="N90" s="19">
        <v>1238.0</v>
      </c>
      <c r="O90" s="21" t="s">
        <v>29</v>
      </c>
      <c r="P90" s="12">
        <v>42106.543125</v>
      </c>
      <c r="Q90" s="18"/>
      <c r="R90" s="22" t="s">
        <v>30</v>
      </c>
      <c r="S90" s="17" t="s">
        <v>31</v>
      </c>
      <c r="T90" s="18"/>
      <c r="U90" s="16" t="str">
        <f t="shared" ref="U90:U91" si="27">HYPERLINK("https://pbs.twimg.com/profile_images/971010414891978753/l3xRvU1M.jpg","View")</f>
        <v>View</v>
      </c>
    </row>
    <row r="91">
      <c r="A91" s="12">
        <v>43512.29166666667</v>
      </c>
      <c r="B91" s="13" t="str">
        <f t="shared" si="25"/>
        <v>@thewire_in</v>
      </c>
      <c r="C91" s="14" t="s">
        <v>26</v>
      </c>
      <c r="D91" s="15" t="s">
        <v>234</v>
      </c>
      <c r="E91" s="16" t="str">
        <f>HYPERLINK("https://twitter.com/thewire_in/status/1096582434207006720","1096582434207006720")</f>
        <v>1096582434207006720</v>
      </c>
      <c r="F91" s="17" t="s">
        <v>235</v>
      </c>
      <c r="G91" s="18"/>
      <c r="H91" s="18"/>
      <c r="I91" s="19">
        <v>8.0</v>
      </c>
      <c r="J91" s="19">
        <v>30.0</v>
      </c>
      <c r="K91" s="20" t="str">
        <f t="shared" si="26"/>
        <v>TweetDeck</v>
      </c>
      <c r="L91" s="19">
        <v>370657.0</v>
      </c>
      <c r="M91" s="19">
        <v>61.0</v>
      </c>
      <c r="N91" s="19">
        <v>1238.0</v>
      </c>
      <c r="O91" s="21" t="s">
        <v>29</v>
      </c>
      <c r="P91" s="12">
        <v>42106.543125</v>
      </c>
      <c r="Q91" s="18"/>
      <c r="R91" s="22" t="s">
        <v>30</v>
      </c>
      <c r="S91" s="17" t="s">
        <v>31</v>
      </c>
      <c r="T91" s="18"/>
      <c r="U91" s="16" t="str">
        <f t="shared" si="27"/>
        <v>View</v>
      </c>
    </row>
    <row r="92">
      <c r="A92" s="12">
        <v>43512.26585648148</v>
      </c>
      <c r="B92" s="13" t="str">
        <f>HYPERLINK("https://twitter.com/pbhushan1","@pbhushan1")</f>
        <v>@pbhushan1</v>
      </c>
      <c r="C92" s="14" t="s">
        <v>211</v>
      </c>
      <c r="D92" s="15" t="s">
        <v>236</v>
      </c>
      <c r="E92" s="16" t="str">
        <f>HYPERLINK("https://twitter.com/pbhushan1/status/1096573083039739905","1096573083039739905")</f>
        <v>1096573083039739905</v>
      </c>
      <c r="F92" s="17" t="s">
        <v>237</v>
      </c>
      <c r="G92" s="18"/>
      <c r="H92" s="18"/>
      <c r="I92" s="19">
        <v>4163.0</v>
      </c>
      <c r="J92" s="19">
        <v>9923.0</v>
      </c>
      <c r="K92" s="20" t="str">
        <f>HYPERLINK("http://twitter.com/download/android","Twitter for Android")</f>
        <v>Twitter for Android</v>
      </c>
      <c r="L92" s="19">
        <v>1225380.0</v>
      </c>
      <c r="M92" s="19">
        <v>41.0</v>
      </c>
      <c r="N92" s="19">
        <v>515.0</v>
      </c>
      <c r="O92" s="21" t="s">
        <v>29</v>
      </c>
      <c r="P92" s="12">
        <v>41649.61666666667</v>
      </c>
      <c r="Q92" s="23" t="s">
        <v>214</v>
      </c>
      <c r="R92" s="22" t="s">
        <v>215</v>
      </c>
      <c r="S92" s="17" t="s">
        <v>216</v>
      </c>
      <c r="T92" s="18"/>
      <c r="U92" s="16" t="str">
        <f>HYPERLINK("https://pbs.twimg.com/profile_images/1069849736943943680/akSKEZCQ.jpg","View")</f>
        <v>View</v>
      </c>
    </row>
    <row r="93">
      <c r="A93" s="12">
        <v>43511.97917824074</v>
      </c>
      <c r="B93" s="13" t="str">
        <f t="shared" ref="B93:B101" si="28">HYPERLINK("https://twitter.com/thewire_in","@thewire_in")</f>
        <v>@thewire_in</v>
      </c>
      <c r="C93" s="14" t="s">
        <v>26</v>
      </c>
      <c r="D93" s="15" t="s">
        <v>238</v>
      </c>
      <c r="E93" s="16" t="str">
        <f>HYPERLINK("https://twitter.com/thewire_in/status/1096469192662892545","1096469192662892545")</f>
        <v>1096469192662892545</v>
      </c>
      <c r="F93" s="17" t="s">
        <v>138</v>
      </c>
      <c r="G93" s="18"/>
      <c r="H93" s="18"/>
      <c r="I93" s="19">
        <v>18.0</v>
      </c>
      <c r="J93" s="19">
        <v>66.0</v>
      </c>
      <c r="K93" s="20" t="str">
        <f t="shared" ref="K93:K101" si="29">HYPERLINK("https://about.twitter.com/products/tweetdeck","TweetDeck")</f>
        <v>TweetDeck</v>
      </c>
      <c r="L93" s="19">
        <v>370657.0</v>
      </c>
      <c r="M93" s="19">
        <v>61.0</v>
      </c>
      <c r="N93" s="19">
        <v>1238.0</v>
      </c>
      <c r="O93" s="21" t="s">
        <v>29</v>
      </c>
      <c r="P93" s="12">
        <v>42106.543125</v>
      </c>
      <c r="Q93" s="18"/>
      <c r="R93" s="22" t="s">
        <v>30</v>
      </c>
      <c r="S93" s="17" t="s">
        <v>31</v>
      </c>
      <c r="T93" s="18"/>
      <c r="U93" s="16" t="str">
        <f t="shared" ref="U93:U101" si="30">HYPERLINK("https://pbs.twimg.com/profile_images/971010414891978753/l3xRvU1M.jpg","View")</f>
        <v>View</v>
      </c>
    </row>
    <row r="94">
      <c r="A94" s="12">
        <v>43511.96527777778</v>
      </c>
      <c r="B94" s="13" t="str">
        <f t="shared" si="28"/>
        <v>@thewire_in</v>
      </c>
      <c r="C94" s="14" t="s">
        <v>26</v>
      </c>
      <c r="D94" s="15" t="s">
        <v>239</v>
      </c>
      <c r="E94" s="16" t="str">
        <f>HYPERLINK("https://twitter.com/thewire_in/status/1096464154368593921","1096464154368593921")</f>
        <v>1096464154368593921</v>
      </c>
      <c r="F94" s="17" t="s">
        <v>240</v>
      </c>
      <c r="G94" s="18"/>
      <c r="H94" s="18"/>
      <c r="I94" s="19">
        <v>2.0</v>
      </c>
      <c r="J94" s="19">
        <v>21.0</v>
      </c>
      <c r="K94" s="20" t="str">
        <f t="shared" si="29"/>
        <v>TweetDeck</v>
      </c>
      <c r="L94" s="19">
        <v>370657.0</v>
      </c>
      <c r="M94" s="19">
        <v>61.0</v>
      </c>
      <c r="N94" s="19">
        <v>1238.0</v>
      </c>
      <c r="O94" s="21" t="s">
        <v>29</v>
      </c>
      <c r="P94" s="12">
        <v>42106.543125</v>
      </c>
      <c r="Q94" s="18"/>
      <c r="R94" s="22" t="s">
        <v>30</v>
      </c>
      <c r="S94" s="17" t="s">
        <v>31</v>
      </c>
      <c r="T94" s="18"/>
      <c r="U94" s="16" t="str">
        <f t="shared" si="30"/>
        <v>View</v>
      </c>
    </row>
    <row r="95">
      <c r="A95" s="12">
        <v>43511.95138888889</v>
      </c>
      <c r="B95" s="13" t="str">
        <f t="shared" si="28"/>
        <v>@thewire_in</v>
      </c>
      <c r="C95" s="14" t="s">
        <v>26</v>
      </c>
      <c r="D95" s="15" t="s">
        <v>241</v>
      </c>
      <c r="E95" s="16" t="str">
        <f>HYPERLINK("https://twitter.com/thewire_in/status/1096459121208016903","1096459121208016903")</f>
        <v>1096459121208016903</v>
      </c>
      <c r="F95" s="17" t="s">
        <v>242</v>
      </c>
      <c r="G95" s="18"/>
      <c r="H95" s="18"/>
      <c r="I95" s="19">
        <v>23.0</v>
      </c>
      <c r="J95" s="19">
        <v>37.0</v>
      </c>
      <c r="K95" s="20" t="str">
        <f t="shared" si="29"/>
        <v>TweetDeck</v>
      </c>
      <c r="L95" s="19">
        <v>370657.0</v>
      </c>
      <c r="M95" s="19">
        <v>61.0</v>
      </c>
      <c r="N95" s="19">
        <v>1238.0</v>
      </c>
      <c r="O95" s="21" t="s">
        <v>29</v>
      </c>
      <c r="P95" s="12">
        <v>42106.543125</v>
      </c>
      <c r="Q95" s="18"/>
      <c r="R95" s="22" t="s">
        <v>30</v>
      </c>
      <c r="S95" s="17" t="s">
        <v>31</v>
      </c>
      <c r="T95" s="18"/>
      <c r="U95" s="16" t="str">
        <f t="shared" si="30"/>
        <v>View</v>
      </c>
    </row>
    <row r="96">
      <c r="A96" s="12">
        <v>43511.93751157407</v>
      </c>
      <c r="B96" s="13" t="str">
        <f t="shared" si="28"/>
        <v>@thewire_in</v>
      </c>
      <c r="C96" s="14" t="s">
        <v>26</v>
      </c>
      <c r="D96" s="15" t="s">
        <v>243</v>
      </c>
      <c r="E96" s="16" t="str">
        <f>HYPERLINK("https://twitter.com/thewire_in/status/1096454092430499840","1096454092430499840")</f>
        <v>1096454092430499840</v>
      </c>
      <c r="F96" s="17" t="s">
        <v>186</v>
      </c>
      <c r="G96" s="18"/>
      <c r="H96" s="18"/>
      <c r="I96" s="19">
        <v>28.0</v>
      </c>
      <c r="J96" s="19">
        <v>56.0</v>
      </c>
      <c r="K96" s="20" t="str">
        <f t="shared" si="29"/>
        <v>TweetDeck</v>
      </c>
      <c r="L96" s="19">
        <v>370657.0</v>
      </c>
      <c r="M96" s="19">
        <v>61.0</v>
      </c>
      <c r="N96" s="19">
        <v>1238.0</v>
      </c>
      <c r="O96" s="21" t="s">
        <v>29</v>
      </c>
      <c r="P96" s="12">
        <v>42106.543125</v>
      </c>
      <c r="Q96" s="18"/>
      <c r="R96" s="22" t="s">
        <v>30</v>
      </c>
      <c r="S96" s="17" t="s">
        <v>31</v>
      </c>
      <c r="T96" s="18"/>
      <c r="U96" s="16" t="str">
        <f t="shared" si="30"/>
        <v>View</v>
      </c>
    </row>
    <row r="97">
      <c r="A97" s="12">
        <v>43511.92361111111</v>
      </c>
      <c r="B97" s="13" t="str">
        <f t="shared" si="28"/>
        <v>@thewire_in</v>
      </c>
      <c r="C97" s="14" t="s">
        <v>26</v>
      </c>
      <c r="D97" s="15" t="s">
        <v>244</v>
      </c>
      <c r="E97" s="16" t="str">
        <f>HYPERLINK("https://twitter.com/thewire_in/status/1096449054567936000","1096449054567936000")</f>
        <v>1096449054567936000</v>
      </c>
      <c r="F97" s="17" t="s">
        <v>153</v>
      </c>
      <c r="G97" s="18"/>
      <c r="H97" s="18"/>
      <c r="I97" s="19">
        <v>117.0</v>
      </c>
      <c r="J97" s="19">
        <v>283.0</v>
      </c>
      <c r="K97" s="20" t="str">
        <f t="shared" si="29"/>
        <v>TweetDeck</v>
      </c>
      <c r="L97" s="19">
        <v>370657.0</v>
      </c>
      <c r="M97" s="19">
        <v>61.0</v>
      </c>
      <c r="N97" s="19">
        <v>1238.0</v>
      </c>
      <c r="O97" s="21" t="s">
        <v>29</v>
      </c>
      <c r="P97" s="12">
        <v>42106.543125</v>
      </c>
      <c r="Q97" s="18"/>
      <c r="R97" s="22" t="s">
        <v>30</v>
      </c>
      <c r="S97" s="17" t="s">
        <v>31</v>
      </c>
      <c r="T97" s="18"/>
      <c r="U97" s="16" t="str">
        <f t="shared" si="30"/>
        <v>View</v>
      </c>
    </row>
    <row r="98">
      <c r="A98" s="12">
        <v>43511.90972222222</v>
      </c>
      <c r="B98" s="13" t="str">
        <f t="shared" si="28"/>
        <v>@thewire_in</v>
      </c>
      <c r="C98" s="14" t="s">
        <v>26</v>
      </c>
      <c r="D98" s="15" t="s">
        <v>245</v>
      </c>
      <c r="E98" s="16" t="str">
        <f>HYPERLINK("https://twitter.com/thewire_in/status/1096444021667450881","1096444021667450881")</f>
        <v>1096444021667450881</v>
      </c>
      <c r="F98" s="17" t="s">
        <v>246</v>
      </c>
      <c r="G98" s="18"/>
      <c r="H98" s="18"/>
      <c r="I98" s="19">
        <v>20.0</v>
      </c>
      <c r="J98" s="19">
        <v>110.0</v>
      </c>
      <c r="K98" s="20" t="str">
        <f t="shared" si="29"/>
        <v>TweetDeck</v>
      </c>
      <c r="L98" s="19">
        <v>370657.0</v>
      </c>
      <c r="M98" s="19">
        <v>61.0</v>
      </c>
      <c r="N98" s="19">
        <v>1238.0</v>
      </c>
      <c r="O98" s="21" t="s">
        <v>29</v>
      </c>
      <c r="P98" s="12">
        <v>42106.543125</v>
      </c>
      <c r="Q98" s="18"/>
      <c r="R98" s="22" t="s">
        <v>30</v>
      </c>
      <c r="S98" s="17" t="s">
        <v>31</v>
      </c>
      <c r="T98" s="18"/>
      <c r="U98" s="16" t="str">
        <f t="shared" si="30"/>
        <v>View</v>
      </c>
    </row>
    <row r="99">
      <c r="A99" s="12">
        <v>43511.901400462964</v>
      </c>
      <c r="B99" s="13" t="str">
        <f t="shared" si="28"/>
        <v>@thewire_in</v>
      </c>
      <c r="C99" s="14" t="s">
        <v>26</v>
      </c>
      <c r="D99" s="15" t="s">
        <v>247</v>
      </c>
      <c r="E99" s="16" t="str">
        <f>HYPERLINK("https://twitter.com/thewire_in/status/1096441007984517126","1096441007984517126")</f>
        <v>1096441007984517126</v>
      </c>
      <c r="F99" s="17" t="s">
        <v>248</v>
      </c>
      <c r="G99" s="17" t="s">
        <v>249</v>
      </c>
      <c r="H99" s="18"/>
      <c r="I99" s="19">
        <v>3.0</v>
      </c>
      <c r="J99" s="19">
        <v>13.0</v>
      </c>
      <c r="K99" s="20" t="str">
        <f t="shared" si="29"/>
        <v>TweetDeck</v>
      </c>
      <c r="L99" s="19">
        <v>370657.0</v>
      </c>
      <c r="M99" s="19">
        <v>61.0</v>
      </c>
      <c r="N99" s="19">
        <v>1238.0</v>
      </c>
      <c r="O99" s="21" t="s">
        <v>29</v>
      </c>
      <c r="P99" s="12">
        <v>42106.543125</v>
      </c>
      <c r="Q99" s="18"/>
      <c r="R99" s="22" t="s">
        <v>30</v>
      </c>
      <c r="S99" s="17" t="s">
        <v>31</v>
      </c>
      <c r="T99" s="18"/>
      <c r="U99" s="16" t="str">
        <f t="shared" si="30"/>
        <v>View</v>
      </c>
    </row>
    <row r="100">
      <c r="A100" s="12">
        <v>43511.89584490741</v>
      </c>
      <c r="B100" s="13" t="str">
        <f t="shared" si="28"/>
        <v>@thewire_in</v>
      </c>
      <c r="C100" s="14" t="s">
        <v>26</v>
      </c>
      <c r="D100" s="15" t="s">
        <v>250</v>
      </c>
      <c r="E100" s="16" t="str">
        <f>HYPERLINK("https://twitter.com/thewire_in/status/1096438992864772096","1096438992864772096")</f>
        <v>1096438992864772096</v>
      </c>
      <c r="F100" s="17" t="s">
        <v>251</v>
      </c>
      <c r="G100" s="17" t="s">
        <v>252</v>
      </c>
      <c r="H100" s="18"/>
      <c r="I100" s="19">
        <v>4.0</v>
      </c>
      <c r="J100" s="19">
        <v>12.0</v>
      </c>
      <c r="K100" s="20" t="str">
        <f t="shared" si="29"/>
        <v>TweetDeck</v>
      </c>
      <c r="L100" s="19">
        <v>370657.0</v>
      </c>
      <c r="M100" s="19">
        <v>61.0</v>
      </c>
      <c r="N100" s="19">
        <v>1238.0</v>
      </c>
      <c r="O100" s="21" t="s">
        <v>29</v>
      </c>
      <c r="P100" s="12">
        <v>42106.543125</v>
      </c>
      <c r="Q100" s="18"/>
      <c r="R100" s="22" t="s">
        <v>30</v>
      </c>
      <c r="S100" s="17" t="s">
        <v>31</v>
      </c>
      <c r="T100" s="18"/>
      <c r="U100" s="16" t="str">
        <f t="shared" si="30"/>
        <v>View</v>
      </c>
    </row>
    <row r="101">
      <c r="A101" s="12">
        <v>43511.881944444445</v>
      </c>
      <c r="B101" s="13" t="str">
        <f t="shared" si="28"/>
        <v>@thewire_in</v>
      </c>
      <c r="C101" s="14" t="s">
        <v>26</v>
      </c>
      <c r="D101" s="15" t="s">
        <v>253</v>
      </c>
      <c r="E101" s="16" t="str">
        <f>HYPERLINK("https://twitter.com/thewire_in/status/1096433955375640576","1096433955375640576")</f>
        <v>1096433955375640576</v>
      </c>
      <c r="F101" s="17" t="s">
        <v>192</v>
      </c>
      <c r="G101" s="17" t="s">
        <v>254</v>
      </c>
      <c r="H101" s="18"/>
      <c r="I101" s="19">
        <v>6.0</v>
      </c>
      <c r="J101" s="19">
        <v>23.0</v>
      </c>
      <c r="K101" s="20" t="str">
        <f t="shared" si="29"/>
        <v>TweetDeck</v>
      </c>
      <c r="L101" s="19">
        <v>370657.0</v>
      </c>
      <c r="M101" s="19">
        <v>61.0</v>
      </c>
      <c r="N101" s="19">
        <v>1238.0</v>
      </c>
      <c r="O101" s="21" t="s">
        <v>29</v>
      </c>
      <c r="P101" s="12">
        <v>42106.543125</v>
      </c>
      <c r="Q101" s="18"/>
      <c r="R101" s="22" t="s">
        <v>30</v>
      </c>
      <c r="S101" s="17" t="s">
        <v>31</v>
      </c>
      <c r="T101" s="18"/>
      <c r="U101" s="16" t="str">
        <f t="shared" si="30"/>
        <v>View</v>
      </c>
    </row>
    <row r="102">
      <c r="A102" s="12">
        <v>43511.87767361111</v>
      </c>
      <c r="B102" s="13" t="str">
        <f>HYPERLINK("https://twitter.com/pbhushan1","@pbhushan1")</f>
        <v>@pbhushan1</v>
      </c>
      <c r="C102" s="14" t="s">
        <v>211</v>
      </c>
      <c r="D102" s="15" t="s">
        <v>255</v>
      </c>
      <c r="E102" s="16" t="str">
        <f>HYPERLINK("https://twitter.com/pbhushan1/status/1096432406704332802","1096432406704332802")</f>
        <v>1096432406704332802</v>
      </c>
      <c r="F102" s="18"/>
      <c r="G102" s="17" t="s">
        <v>256</v>
      </c>
      <c r="H102" s="18"/>
      <c r="I102" s="19">
        <v>1069.0</v>
      </c>
      <c r="J102" s="19">
        <v>2097.0</v>
      </c>
      <c r="K102" s="20" t="str">
        <f>HYPERLINK("http://twitter.com/download/android","Twitter for Android")</f>
        <v>Twitter for Android</v>
      </c>
      <c r="L102" s="19">
        <v>1225380.0</v>
      </c>
      <c r="M102" s="19">
        <v>41.0</v>
      </c>
      <c r="N102" s="19">
        <v>515.0</v>
      </c>
      <c r="O102" s="21" t="s">
        <v>29</v>
      </c>
      <c r="P102" s="12">
        <v>41649.61666666667</v>
      </c>
      <c r="Q102" s="23" t="s">
        <v>214</v>
      </c>
      <c r="R102" s="22" t="s">
        <v>215</v>
      </c>
      <c r="S102" s="17" t="s">
        <v>216</v>
      </c>
      <c r="T102" s="18"/>
      <c r="U102" s="16" t="str">
        <f>HYPERLINK("https://pbs.twimg.com/profile_images/1069849736943943680/akSKEZCQ.jpg","View")</f>
        <v>View</v>
      </c>
    </row>
    <row r="103">
      <c r="A103" s="12">
        <v>43511.868055555555</v>
      </c>
      <c r="B103" s="13" t="str">
        <f t="shared" ref="B103:B109" si="31">HYPERLINK("https://twitter.com/thewire_in","@thewire_in")</f>
        <v>@thewire_in</v>
      </c>
      <c r="C103" s="14" t="s">
        <v>26</v>
      </c>
      <c r="D103" s="15" t="s">
        <v>257</v>
      </c>
      <c r="E103" s="16" t="str">
        <f>HYPERLINK("https://twitter.com/thewire_in/status/1096428922076459008","1096428922076459008")</f>
        <v>1096428922076459008</v>
      </c>
      <c r="F103" s="17" t="s">
        <v>258</v>
      </c>
      <c r="G103" s="17" t="s">
        <v>259</v>
      </c>
      <c r="H103" s="18"/>
      <c r="I103" s="19">
        <v>2.0</v>
      </c>
      <c r="J103" s="19">
        <v>9.0</v>
      </c>
      <c r="K103" s="20" t="str">
        <f t="shared" ref="K103:K109" si="32">HYPERLINK("https://about.twitter.com/products/tweetdeck","TweetDeck")</f>
        <v>TweetDeck</v>
      </c>
      <c r="L103" s="19">
        <v>370657.0</v>
      </c>
      <c r="M103" s="19">
        <v>61.0</v>
      </c>
      <c r="N103" s="19">
        <v>1238.0</v>
      </c>
      <c r="O103" s="21" t="s">
        <v>29</v>
      </c>
      <c r="P103" s="12">
        <v>42106.543125</v>
      </c>
      <c r="Q103" s="18"/>
      <c r="R103" s="22" t="s">
        <v>30</v>
      </c>
      <c r="S103" s="17" t="s">
        <v>31</v>
      </c>
      <c r="T103" s="18"/>
      <c r="U103" s="16" t="str">
        <f t="shared" ref="U103:U109" si="33">HYPERLINK("https://pbs.twimg.com/profile_images/971010414891978753/l3xRvU1M.jpg","View")</f>
        <v>View</v>
      </c>
    </row>
    <row r="104">
      <c r="A104" s="12">
        <v>43511.85416666667</v>
      </c>
      <c r="B104" s="13" t="str">
        <f t="shared" si="31"/>
        <v>@thewire_in</v>
      </c>
      <c r="C104" s="14" t="s">
        <v>26</v>
      </c>
      <c r="D104" s="15" t="s">
        <v>260</v>
      </c>
      <c r="E104" s="16" t="str">
        <f>HYPERLINK("https://twitter.com/thewire_in/status/1096423889566081026","1096423889566081026")</f>
        <v>1096423889566081026</v>
      </c>
      <c r="F104" s="17" t="s">
        <v>261</v>
      </c>
      <c r="G104" s="17" t="s">
        <v>262</v>
      </c>
      <c r="H104" s="18"/>
      <c r="I104" s="19">
        <v>2.0</v>
      </c>
      <c r="J104" s="19">
        <v>11.0</v>
      </c>
      <c r="K104" s="20" t="str">
        <f t="shared" si="32"/>
        <v>TweetDeck</v>
      </c>
      <c r="L104" s="19">
        <v>370657.0</v>
      </c>
      <c r="M104" s="19">
        <v>61.0</v>
      </c>
      <c r="N104" s="19">
        <v>1238.0</v>
      </c>
      <c r="O104" s="21" t="s">
        <v>29</v>
      </c>
      <c r="P104" s="12">
        <v>42106.543125</v>
      </c>
      <c r="Q104" s="18"/>
      <c r="R104" s="22" t="s">
        <v>30</v>
      </c>
      <c r="S104" s="17" t="s">
        <v>31</v>
      </c>
      <c r="T104" s="18"/>
      <c r="U104" s="16" t="str">
        <f t="shared" si="33"/>
        <v>View</v>
      </c>
    </row>
    <row r="105">
      <c r="A105" s="12">
        <v>43511.84027777778</v>
      </c>
      <c r="B105" s="13" t="str">
        <f t="shared" si="31"/>
        <v>@thewire_in</v>
      </c>
      <c r="C105" s="14" t="s">
        <v>26</v>
      </c>
      <c r="D105" s="15" t="s">
        <v>263</v>
      </c>
      <c r="E105" s="16" t="str">
        <f>HYPERLINK("https://twitter.com/thewire_in/status/1096418855734464512","1096418855734464512")</f>
        <v>1096418855734464512</v>
      </c>
      <c r="F105" s="17" t="s">
        <v>264</v>
      </c>
      <c r="G105" s="18"/>
      <c r="H105" s="18"/>
      <c r="I105" s="19">
        <v>265.0</v>
      </c>
      <c r="J105" s="19">
        <v>603.0</v>
      </c>
      <c r="K105" s="20" t="str">
        <f t="shared" si="32"/>
        <v>TweetDeck</v>
      </c>
      <c r="L105" s="19">
        <v>370657.0</v>
      </c>
      <c r="M105" s="19">
        <v>61.0</v>
      </c>
      <c r="N105" s="19">
        <v>1238.0</v>
      </c>
      <c r="O105" s="21" t="s">
        <v>29</v>
      </c>
      <c r="P105" s="12">
        <v>42106.543125</v>
      </c>
      <c r="Q105" s="18"/>
      <c r="R105" s="22" t="s">
        <v>30</v>
      </c>
      <c r="S105" s="17" t="s">
        <v>31</v>
      </c>
      <c r="T105" s="18"/>
      <c r="U105" s="16" t="str">
        <f t="shared" si="33"/>
        <v>View</v>
      </c>
    </row>
    <row r="106">
      <c r="A106" s="12">
        <v>43511.82638888889</v>
      </c>
      <c r="B106" s="13" t="str">
        <f t="shared" si="31"/>
        <v>@thewire_in</v>
      </c>
      <c r="C106" s="14" t="s">
        <v>26</v>
      </c>
      <c r="D106" s="15" t="s">
        <v>265</v>
      </c>
      <c r="E106" s="16" t="str">
        <f>HYPERLINK("https://twitter.com/thewire_in/status/1096413822917570565","1096413822917570565")</f>
        <v>1096413822917570565</v>
      </c>
      <c r="F106" s="17" t="s">
        <v>233</v>
      </c>
      <c r="G106" s="17" t="s">
        <v>266</v>
      </c>
      <c r="H106" s="18"/>
      <c r="I106" s="19">
        <v>13.0</v>
      </c>
      <c r="J106" s="19">
        <v>35.0</v>
      </c>
      <c r="K106" s="20" t="str">
        <f t="shared" si="32"/>
        <v>TweetDeck</v>
      </c>
      <c r="L106" s="19">
        <v>370657.0</v>
      </c>
      <c r="M106" s="19">
        <v>61.0</v>
      </c>
      <c r="N106" s="19">
        <v>1238.0</v>
      </c>
      <c r="O106" s="21" t="s">
        <v>29</v>
      </c>
      <c r="P106" s="12">
        <v>42106.543125</v>
      </c>
      <c r="Q106" s="18"/>
      <c r="R106" s="22" t="s">
        <v>30</v>
      </c>
      <c r="S106" s="17" t="s">
        <v>31</v>
      </c>
      <c r="T106" s="18"/>
      <c r="U106" s="16" t="str">
        <f t="shared" si="33"/>
        <v>View</v>
      </c>
    </row>
    <row r="107">
      <c r="A107" s="12">
        <v>43511.81251157407</v>
      </c>
      <c r="B107" s="13" t="str">
        <f t="shared" si="31"/>
        <v>@thewire_in</v>
      </c>
      <c r="C107" s="14" t="s">
        <v>26</v>
      </c>
      <c r="D107" s="15" t="s">
        <v>267</v>
      </c>
      <c r="E107" s="16" t="str">
        <f>HYPERLINK("https://twitter.com/thewire_in/status/1096408793582395393","1096408793582395393")</f>
        <v>1096408793582395393</v>
      </c>
      <c r="F107" s="17" t="s">
        <v>138</v>
      </c>
      <c r="G107" s="17" t="s">
        <v>268</v>
      </c>
      <c r="H107" s="18"/>
      <c r="I107" s="19">
        <v>9.0</v>
      </c>
      <c r="J107" s="19">
        <v>29.0</v>
      </c>
      <c r="K107" s="20" t="str">
        <f t="shared" si="32"/>
        <v>TweetDeck</v>
      </c>
      <c r="L107" s="19">
        <v>370657.0</v>
      </c>
      <c r="M107" s="19">
        <v>61.0</v>
      </c>
      <c r="N107" s="19">
        <v>1238.0</v>
      </c>
      <c r="O107" s="21" t="s">
        <v>29</v>
      </c>
      <c r="P107" s="12">
        <v>42106.543125</v>
      </c>
      <c r="Q107" s="18"/>
      <c r="R107" s="22" t="s">
        <v>30</v>
      </c>
      <c r="S107" s="17" t="s">
        <v>31</v>
      </c>
      <c r="T107" s="18"/>
      <c r="U107" s="16" t="str">
        <f t="shared" si="33"/>
        <v>View</v>
      </c>
    </row>
    <row r="108">
      <c r="A108" s="12">
        <v>43511.80653935185</v>
      </c>
      <c r="B108" s="13" t="str">
        <f t="shared" si="31"/>
        <v>@thewire_in</v>
      </c>
      <c r="C108" s="14" t="s">
        <v>26</v>
      </c>
      <c r="D108" s="15" t="s">
        <v>269</v>
      </c>
      <c r="E108" s="16" t="str">
        <f>HYPERLINK("https://twitter.com/thewire_in/status/1096406630227423234","1096406630227423234")</f>
        <v>1096406630227423234</v>
      </c>
      <c r="F108" s="17" t="s">
        <v>188</v>
      </c>
      <c r="G108" s="17" t="s">
        <v>270</v>
      </c>
      <c r="H108" s="18"/>
      <c r="I108" s="19">
        <v>3.0</v>
      </c>
      <c r="J108" s="19">
        <v>15.0</v>
      </c>
      <c r="K108" s="20" t="str">
        <f t="shared" si="32"/>
        <v>TweetDeck</v>
      </c>
      <c r="L108" s="19">
        <v>370657.0</v>
      </c>
      <c r="M108" s="19">
        <v>61.0</v>
      </c>
      <c r="N108" s="19">
        <v>1238.0</v>
      </c>
      <c r="O108" s="21" t="s">
        <v>29</v>
      </c>
      <c r="P108" s="12">
        <v>42106.543125</v>
      </c>
      <c r="Q108" s="18"/>
      <c r="R108" s="22" t="s">
        <v>30</v>
      </c>
      <c r="S108" s="17" t="s">
        <v>31</v>
      </c>
      <c r="T108" s="18"/>
      <c r="U108" s="16" t="str">
        <f t="shared" si="33"/>
        <v>View</v>
      </c>
    </row>
    <row r="109">
      <c r="A109" s="12">
        <v>43511.79861111111</v>
      </c>
      <c r="B109" s="13" t="str">
        <f t="shared" si="31"/>
        <v>@thewire_in</v>
      </c>
      <c r="C109" s="14" t="s">
        <v>26</v>
      </c>
      <c r="D109" s="15" t="s">
        <v>271</v>
      </c>
      <c r="E109" s="16" t="str">
        <f>HYPERLINK("https://twitter.com/thewire_in/status/1096403756042735616","1096403756042735616")</f>
        <v>1096403756042735616</v>
      </c>
      <c r="F109" s="17" t="s">
        <v>272</v>
      </c>
      <c r="G109" s="18"/>
      <c r="H109" s="18"/>
      <c r="I109" s="19">
        <v>17.0</v>
      </c>
      <c r="J109" s="19">
        <v>48.0</v>
      </c>
      <c r="K109" s="20" t="str">
        <f t="shared" si="32"/>
        <v>TweetDeck</v>
      </c>
      <c r="L109" s="19">
        <v>370657.0</v>
      </c>
      <c r="M109" s="19">
        <v>61.0</v>
      </c>
      <c r="N109" s="19">
        <v>1238.0</v>
      </c>
      <c r="O109" s="21" t="s">
        <v>29</v>
      </c>
      <c r="P109" s="12">
        <v>42106.543125</v>
      </c>
      <c r="Q109" s="18"/>
      <c r="R109" s="22" t="s">
        <v>30</v>
      </c>
      <c r="S109" s="17" t="s">
        <v>31</v>
      </c>
      <c r="T109" s="18"/>
      <c r="U109" s="16" t="str">
        <f t="shared" si="33"/>
        <v>View</v>
      </c>
    </row>
    <row r="110">
      <c r="A110" s="12">
        <v>43511.794016203705</v>
      </c>
      <c r="B110" s="13" t="str">
        <f>HYPERLINK("https://twitter.com/yadavakhilesh","@yadavakhilesh")</f>
        <v>@yadavakhilesh</v>
      </c>
      <c r="C110" s="14" t="s">
        <v>75</v>
      </c>
      <c r="D110" s="15" t="s">
        <v>273</v>
      </c>
      <c r="E110" s="16" t="str">
        <f>HYPERLINK("https://twitter.com/yadavakhilesh/status/1096402092007219200","1096402092007219200")</f>
        <v>1096402092007219200</v>
      </c>
      <c r="F110" s="18"/>
      <c r="G110" s="17" t="s">
        <v>274</v>
      </c>
      <c r="H110" s="18"/>
      <c r="I110" s="19">
        <v>4734.0</v>
      </c>
      <c r="J110" s="19">
        <v>27137.0</v>
      </c>
      <c r="K110" s="20" t="str">
        <f>HYPERLINK("http://twitter.com/download/iphone","Twitter for iPhone")</f>
        <v>Twitter for iPhone</v>
      </c>
      <c r="L110" s="19">
        <v>9056148.0</v>
      </c>
      <c r="M110" s="19">
        <v>16.0</v>
      </c>
      <c r="N110" s="19">
        <v>1328.0</v>
      </c>
      <c r="O110" s="21" t="s">
        <v>29</v>
      </c>
      <c r="P110" s="12">
        <v>40012.84861111111</v>
      </c>
      <c r="Q110" s="23" t="s">
        <v>77</v>
      </c>
      <c r="R110" s="22" t="s">
        <v>78</v>
      </c>
      <c r="S110" s="17" t="s">
        <v>79</v>
      </c>
      <c r="T110" s="18"/>
      <c r="U110" s="16" t="str">
        <f>HYPERLINK("https://pbs.twimg.com/profile_images/1096358617459101697/Y2GLsFau.jpg","View")</f>
        <v>View</v>
      </c>
    </row>
    <row r="111">
      <c r="A111" s="12">
        <v>43511.787256944444</v>
      </c>
      <c r="B111" s="13" t="str">
        <f t="shared" ref="B111:B121" si="34">HYPERLINK("https://twitter.com/thewire_in","@thewire_in")</f>
        <v>@thewire_in</v>
      </c>
      <c r="C111" s="14" t="s">
        <v>26</v>
      </c>
      <c r="D111" s="15" t="s">
        <v>275</v>
      </c>
      <c r="E111" s="16" t="str">
        <f>HYPERLINK("https://twitter.com/thewire_in/status/1096399641019629568","1096399641019629568")</f>
        <v>1096399641019629568</v>
      </c>
      <c r="F111" s="17" t="s">
        <v>276</v>
      </c>
      <c r="G111" s="17" t="s">
        <v>277</v>
      </c>
      <c r="H111" s="18"/>
      <c r="I111" s="19">
        <v>5.0</v>
      </c>
      <c r="J111" s="19">
        <v>27.0</v>
      </c>
      <c r="K111" s="20" t="str">
        <f t="shared" ref="K111:K121" si="35">HYPERLINK("https://about.twitter.com/products/tweetdeck","TweetDeck")</f>
        <v>TweetDeck</v>
      </c>
      <c r="L111" s="19">
        <v>370657.0</v>
      </c>
      <c r="M111" s="19">
        <v>61.0</v>
      </c>
      <c r="N111" s="19">
        <v>1238.0</v>
      </c>
      <c r="O111" s="21" t="s">
        <v>29</v>
      </c>
      <c r="P111" s="12">
        <v>42106.543125</v>
      </c>
      <c r="Q111" s="18"/>
      <c r="R111" s="22" t="s">
        <v>30</v>
      </c>
      <c r="S111" s="17" t="s">
        <v>31</v>
      </c>
      <c r="T111" s="18"/>
      <c r="U111" s="16" t="str">
        <f t="shared" ref="U111:U121" si="36">HYPERLINK("https://pbs.twimg.com/profile_images/971010414891978753/l3xRvU1M.jpg","View")</f>
        <v>View</v>
      </c>
    </row>
    <row r="112">
      <c r="A112" s="12">
        <v>43511.78472222222</v>
      </c>
      <c r="B112" s="13" t="str">
        <f t="shared" si="34"/>
        <v>@thewire_in</v>
      </c>
      <c r="C112" s="14" t="s">
        <v>26</v>
      </c>
      <c r="D112" s="15" t="s">
        <v>278</v>
      </c>
      <c r="E112" s="16" t="str">
        <f>HYPERLINK("https://twitter.com/thewire_in/status/1096398723066650624","1096398723066650624")</f>
        <v>1096398723066650624</v>
      </c>
      <c r="F112" s="17" t="s">
        <v>242</v>
      </c>
      <c r="G112" s="17" t="s">
        <v>279</v>
      </c>
      <c r="H112" s="18"/>
      <c r="I112" s="19">
        <v>7.0</v>
      </c>
      <c r="J112" s="19">
        <v>24.0</v>
      </c>
      <c r="K112" s="20" t="str">
        <f t="shared" si="35"/>
        <v>TweetDeck</v>
      </c>
      <c r="L112" s="19">
        <v>370657.0</v>
      </c>
      <c r="M112" s="19">
        <v>61.0</v>
      </c>
      <c r="N112" s="19">
        <v>1238.0</v>
      </c>
      <c r="O112" s="21" t="s">
        <v>29</v>
      </c>
      <c r="P112" s="12">
        <v>42106.543125</v>
      </c>
      <c r="Q112" s="18"/>
      <c r="R112" s="22" t="s">
        <v>30</v>
      </c>
      <c r="S112" s="17" t="s">
        <v>31</v>
      </c>
      <c r="T112" s="18"/>
      <c r="U112" s="16" t="str">
        <f t="shared" si="36"/>
        <v>View</v>
      </c>
    </row>
    <row r="113">
      <c r="A113" s="12">
        <v>43511.77084490741</v>
      </c>
      <c r="B113" s="13" t="str">
        <f t="shared" si="34"/>
        <v>@thewire_in</v>
      </c>
      <c r="C113" s="14" t="s">
        <v>26</v>
      </c>
      <c r="D113" s="15" t="s">
        <v>280</v>
      </c>
      <c r="E113" s="16" t="str">
        <f>HYPERLINK("https://twitter.com/thewire_in/status/1096393694989582338","1096393694989582338")</f>
        <v>1096393694989582338</v>
      </c>
      <c r="F113" s="17" t="s">
        <v>153</v>
      </c>
      <c r="G113" s="18"/>
      <c r="H113" s="18"/>
      <c r="I113" s="19">
        <v>22.0</v>
      </c>
      <c r="J113" s="19">
        <v>76.0</v>
      </c>
      <c r="K113" s="20" t="str">
        <f t="shared" si="35"/>
        <v>TweetDeck</v>
      </c>
      <c r="L113" s="19">
        <v>370657.0</v>
      </c>
      <c r="M113" s="19">
        <v>61.0</v>
      </c>
      <c r="N113" s="19">
        <v>1238.0</v>
      </c>
      <c r="O113" s="21" t="s">
        <v>29</v>
      </c>
      <c r="P113" s="12">
        <v>42106.543125</v>
      </c>
      <c r="Q113" s="18"/>
      <c r="R113" s="22" t="s">
        <v>30</v>
      </c>
      <c r="S113" s="17" t="s">
        <v>31</v>
      </c>
      <c r="T113" s="18"/>
      <c r="U113" s="16" t="str">
        <f t="shared" si="36"/>
        <v>View</v>
      </c>
    </row>
    <row r="114">
      <c r="A114" s="12">
        <v>43511.756944444445</v>
      </c>
      <c r="B114" s="13" t="str">
        <f t="shared" si="34"/>
        <v>@thewire_in</v>
      </c>
      <c r="C114" s="14" t="s">
        <v>26</v>
      </c>
      <c r="D114" s="15" t="s">
        <v>281</v>
      </c>
      <c r="E114" s="16" t="str">
        <f>HYPERLINK("https://twitter.com/thewire_in/status/1096388656779079681","1096388656779079681")</f>
        <v>1096388656779079681</v>
      </c>
      <c r="F114" s="17" t="s">
        <v>186</v>
      </c>
      <c r="G114" s="17" t="s">
        <v>282</v>
      </c>
      <c r="H114" s="18"/>
      <c r="I114" s="19">
        <v>6.0</v>
      </c>
      <c r="J114" s="19">
        <v>19.0</v>
      </c>
      <c r="K114" s="20" t="str">
        <f t="shared" si="35"/>
        <v>TweetDeck</v>
      </c>
      <c r="L114" s="19">
        <v>370657.0</v>
      </c>
      <c r="M114" s="19">
        <v>61.0</v>
      </c>
      <c r="N114" s="19">
        <v>1238.0</v>
      </c>
      <c r="O114" s="21" t="s">
        <v>29</v>
      </c>
      <c r="P114" s="12">
        <v>42106.543125</v>
      </c>
      <c r="Q114" s="18"/>
      <c r="R114" s="22" t="s">
        <v>30</v>
      </c>
      <c r="S114" s="17" t="s">
        <v>31</v>
      </c>
      <c r="T114" s="18"/>
      <c r="U114" s="16" t="str">
        <f t="shared" si="36"/>
        <v>View</v>
      </c>
    </row>
    <row r="115">
      <c r="A115" s="12">
        <v>43511.74084490741</v>
      </c>
      <c r="B115" s="13" t="str">
        <f t="shared" si="34"/>
        <v>@thewire_in</v>
      </c>
      <c r="C115" s="14" t="s">
        <v>26</v>
      </c>
      <c r="D115" s="15" t="s">
        <v>283</v>
      </c>
      <c r="E115" s="16" t="str">
        <f>HYPERLINK("https://twitter.com/thewire_in/status/1096382822187761664","1096382822187761664")</f>
        <v>1096382822187761664</v>
      </c>
      <c r="F115" s="17" t="s">
        <v>284</v>
      </c>
      <c r="G115" s="17" t="s">
        <v>285</v>
      </c>
      <c r="H115" s="18"/>
      <c r="I115" s="19">
        <v>15.0</v>
      </c>
      <c r="J115" s="19">
        <v>37.0</v>
      </c>
      <c r="K115" s="20" t="str">
        <f t="shared" si="35"/>
        <v>TweetDeck</v>
      </c>
      <c r="L115" s="19">
        <v>370657.0</v>
      </c>
      <c r="M115" s="19">
        <v>61.0</v>
      </c>
      <c r="N115" s="19">
        <v>1238.0</v>
      </c>
      <c r="O115" s="21" t="s">
        <v>29</v>
      </c>
      <c r="P115" s="12">
        <v>42106.543125</v>
      </c>
      <c r="Q115" s="18"/>
      <c r="R115" s="22" t="s">
        <v>30</v>
      </c>
      <c r="S115" s="17" t="s">
        <v>31</v>
      </c>
      <c r="T115" s="18"/>
      <c r="U115" s="16" t="str">
        <f t="shared" si="36"/>
        <v>View</v>
      </c>
    </row>
    <row r="116">
      <c r="A116" s="12">
        <v>43511.72222222222</v>
      </c>
      <c r="B116" s="13" t="str">
        <f t="shared" si="34"/>
        <v>@thewire_in</v>
      </c>
      <c r="C116" s="14" t="s">
        <v>26</v>
      </c>
      <c r="D116" s="15" t="s">
        <v>286</v>
      </c>
      <c r="E116" s="16" t="str">
        <f>HYPERLINK("https://twitter.com/thewire_in/status/1096376073737117696","1096376073737117696")</f>
        <v>1096376073737117696</v>
      </c>
      <c r="F116" s="17" t="s">
        <v>287</v>
      </c>
      <c r="G116" s="18"/>
      <c r="H116" s="18"/>
      <c r="I116" s="19">
        <v>40.0</v>
      </c>
      <c r="J116" s="19">
        <v>102.0</v>
      </c>
      <c r="K116" s="20" t="str">
        <f t="shared" si="35"/>
        <v>TweetDeck</v>
      </c>
      <c r="L116" s="19">
        <v>370657.0</v>
      </c>
      <c r="M116" s="19">
        <v>61.0</v>
      </c>
      <c r="N116" s="19">
        <v>1238.0</v>
      </c>
      <c r="O116" s="21" t="s">
        <v>29</v>
      </c>
      <c r="P116" s="12">
        <v>42106.543125</v>
      </c>
      <c r="Q116" s="18"/>
      <c r="R116" s="22" t="s">
        <v>30</v>
      </c>
      <c r="S116" s="17" t="s">
        <v>31</v>
      </c>
      <c r="T116" s="18"/>
      <c r="U116" s="16" t="str">
        <f t="shared" si="36"/>
        <v>View</v>
      </c>
    </row>
    <row r="117">
      <c r="A117" s="12">
        <v>43511.71146990741</v>
      </c>
      <c r="B117" s="13" t="str">
        <f t="shared" si="34"/>
        <v>@thewire_in</v>
      </c>
      <c r="C117" s="14" t="s">
        <v>26</v>
      </c>
      <c r="D117" s="15" t="s">
        <v>288</v>
      </c>
      <c r="E117" s="16" t="str">
        <f>HYPERLINK("https://twitter.com/thewire_in/status/1096372177941733376","1096372177941733376")</f>
        <v>1096372177941733376</v>
      </c>
      <c r="F117" s="17" t="s">
        <v>289</v>
      </c>
      <c r="G117" s="17" t="s">
        <v>290</v>
      </c>
      <c r="H117" s="18"/>
      <c r="I117" s="19">
        <v>4.0</v>
      </c>
      <c r="J117" s="19">
        <v>12.0</v>
      </c>
      <c r="K117" s="20" t="str">
        <f t="shared" si="35"/>
        <v>TweetDeck</v>
      </c>
      <c r="L117" s="19">
        <v>370657.0</v>
      </c>
      <c r="M117" s="19">
        <v>61.0</v>
      </c>
      <c r="N117" s="19">
        <v>1238.0</v>
      </c>
      <c r="O117" s="21" t="s">
        <v>29</v>
      </c>
      <c r="P117" s="12">
        <v>42106.543125</v>
      </c>
      <c r="Q117" s="18"/>
      <c r="R117" s="22" t="s">
        <v>30</v>
      </c>
      <c r="S117" s="17" t="s">
        <v>31</v>
      </c>
      <c r="T117" s="18"/>
      <c r="U117" s="16" t="str">
        <f t="shared" si="36"/>
        <v>View</v>
      </c>
    </row>
    <row r="118">
      <c r="A118" s="12">
        <v>43511.69357638889</v>
      </c>
      <c r="B118" s="13" t="str">
        <f t="shared" si="34"/>
        <v>@thewire_in</v>
      </c>
      <c r="C118" s="14" t="s">
        <v>26</v>
      </c>
      <c r="D118" s="15" t="s">
        <v>291</v>
      </c>
      <c r="E118" s="16" t="str">
        <f>HYPERLINK("https://twitter.com/thewire_in/status/1096365693489111040","1096365693489111040")</f>
        <v>1096365693489111040</v>
      </c>
      <c r="F118" s="17" t="s">
        <v>167</v>
      </c>
      <c r="G118" s="17" t="s">
        <v>292</v>
      </c>
      <c r="H118" s="18"/>
      <c r="I118" s="19">
        <v>16.0</v>
      </c>
      <c r="J118" s="19">
        <v>33.0</v>
      </c>
      <c r="K118" s="20" t="str">
        <f t="shared" si="35"/>
        <v>TweetDeck</v>
      </c>
      <c r="L118" s="19">
        <v>370657.0</v>
      </c>
      <c r="M118" s="19">
        <v>61.0</v>
      </c>
      <c r="N118" s="19">
        <v>1238.0</v>
      </c>
      <c r="O118" s="21" t="s">
        <v>29</v>
      </c>
      <c r="P118" s="12">
        <v>42106.543125</v>
      </c>
      <c r="Q118" s="18"/>
      <c r="R118" s="22" t="s">
        <v>30</v>
      </c>
      <c r="S118" s="17" t="s">
        <v>31</v>
      </c>
      <c r="T118" s="18"/>
      <c r="U118" s="16" t="str">
        <f t="shared" si="36"/>
        <v>View</v>
      </c>
    </row>
    <row r="119">
      <c r="A119" s="12">
        <v>43511.680555555555</v>
      </c>
      <c r="B119" s="13" t="str">
        <f t="shared" si="34"/>
        <v>@thewire_in</v>
      </c>
      <c r="C119" s="14" t="s">
        <v>26</v>
      </c>
      <c r="D119" s="15" t="s">
        <v>293</v>
      </c>
      <c r="E119" s="16" t="str">
        <f>HYPERLINK("https://twitter.com/thewire_in/status/1096360974318166017","1096360974318166017")</f>
        <v>1096360974318166017</v>
      </c>
      <c r="F119" s="17" t="s">
        <v>235</v>
      </c>
      <c r="G119" s="17" t="s">
        <v>294</v>
      </c>
      <c r="H119" s="18"/>
      <c r="I119" s="19">
        <v>5.0</v>
      </c>
      <c r="J119" s="19">
        <v>23.0</v>
      </c>
      <c r="K119" s="20" t="str">
        <f t="shared" si="35"/>
        <v>TweetDeck</v>
      </c>
      <c r="L119" s="19">
        <v>370657.0</v>
      </c>
      <c r="M119" s="19">
        <v>61.0</v>
      </c>
      <c r="N119" s="19">
        <v>1238.0</v>
      </c>
      <c r="O119" s="21" t="s">
        <v>29</v>
      </c>
      <c r="P119" s="12">
        <v>42106.543125</v>
      </c>
      <c r="Q119" s="18"/>
      <c r="R119" s="22" t="s">
        <v>30</v>
      </c>
      <c r="S119" s="17" t="s">
        <v>31</v>
      </c>
      <c r="T119" s="18"/>
      <c r="U119" s="16" t="str">
        <f t="shared" si="36"/>
        <v>View</v>
      </c>
    </row>
    <row r="120">
      <c r="A120" s="12">
        <v>43511.66805555555</v>
      </c>
      <c r="B120" s="13" t="str">
        <f t="shared" si="34"/>
        <v>@thewire_in</v>
      </c>
      <c r="C120" s="14" t="s">
        <v>26</v>
      </c>
      <c r="D120" s="15" t="s">
        <v>295</v>
      </c>
      <c r="E120" s="16" t="str">
        <f>HYPERLINK("https://twitter.com/thewire_in/status/1096356445648506880","1096356445648506880")</f>
        <v>1096356445648506880</v>
      </c>
      <c r="F120" s="17" t="s">
        <v>296</v>
      </c>
      <c r="G120" s="17" t="s">
        <v>297</v>
      </c>
      <c r="H120" s="18"/>
      <c r="I120" s="19">
        <v>2.0</v>
      </c>
      <c r="J120" s="19">
        <v>23.0</v>
      </c>
      <c r="K120" s="20" t="str">
        <f t="shared" si="35"/>
        <v>TweetDeck</v>
      </c>
      <c r="L120" s="19">
        <v>370657.0</v>
      </c>
      <c r="M120" s="19">
        <v>61.0</v>
      </c>
      <c r="N120" s="19">
        <v>1238.0</v>
      </c>
      <c r="O120" s="21" t="s">
        <v>29</v>
      </c>
      <c r="P120" s="12">
        <v>42106.543125</v>
      </c>
      <c r="Q120" s="18"/>
      <c r="R120" s="22" t="s">
        <v>30</v>
      </c>
      <c r="S120" s="17" t="s">
        <v>31</v>
      </c>
      <c r="T120" s="18"/>
      <c r="U120" s="16" t="str">
        <f t="shared" si="36"/>
        <v>View</v>
      </c>
    </row>
    <row r="121">
      <c r="A121" s="12">
        <v>43511.65053240741</v>
      </c>
      <c r="B121" s="13" t="str">
        <f t="shared" si="34"/>
        <v>@thewire_in</v>
      </c>
      <c r="C121" s="14" t="s">
        <v>26</v>
      </c>
      <c r="D121" s="15" t="s">
        <v>298</v>
      </c>
      <c r="E121" s="16" t="str">
        <f>HYPERLINK("https://twitter.com/thewire_in/status/1096350094318882816","1096350094318882816")</f>
        <v>1096350094318882816</v>
      </c>
      <c r="F121" s="17" t="s">
        <v>299</v>
      </c>
      <c r="G121" s="18"/>
      <c r="H121" s="18"/>
      <c r="I121" s="19">
        <v>65.0</v>
      </c>
      <c r="J121" s="19">
        <v>133.0</v>
      </c>
      <c r="K121" s="20" t="str">
        <f t="shared" si="35"/>
        <v>TweetDeck</v>
      </c>
      <c r="L121" s="19">
        <v>370657.0</v>
      </c>
      <c r="M121" s="19">
        <v>61.0</v>
      </c>
      <c r="N121" s="19">
        <v>1238.0</v>
      </c>
      <c r="O121" s="21" t="s">
        <v>29</v>
      </c>
      <c r="P121" s="12">
        <v>42106.543125</v>
      </c>
      <c r="Q121" s="18"/>
      <c r="R121" s="22" t="s">
        <v>30</v>
      </c>
      <c r="S121" s="17" t="s">
        <v>31</v>
      </c>
      <c r="T121" s="18"/>
      <c r="U121" s="16" t="str">
        <f t="shared" si="36"/>
        <v>View</v>
      </c>
    </row>
    <row r="122">
      <c r="A122" s="12">
        <v>43511.647685185184</v>
      </c>
      <c r="B122" s="13" t="str">
        <f>HYPERLINK("https://twitter.com/yadavakhilesh","@yadavakhilesh")</f>
        <v>@yadavakhilesh</v>
      </c>
      <c r="C122" s="14" t="s">
        <v>75</v>
      </c>
      <c r="D122" s="15" t="s">
        <v>300</v>
      </c>
      <c r="E122" s="16" t="str">
        <f>HYPERLINK("https://twitter.com/yadavakhilesh/status/1096349061555343360","1096349061555343360")</f>
        <v>1096349061555343360</v>
      </c>
      <c r="F122" s="18"/>
      <c r="G122" s="17" t="s">
        <v>301</v>
      </c>
      <c r="H122" s="18"/>
      <c r="I122" s="19">
        <v>2611.0</v>
      </c>
      <c r="J122" s="19">
        <v>17829.0</v>
      </c>
      <c r="K122" s="20" t="str">
        <f>HYPERLINK("http://twitter.com/download/iphone","Twitter for iPhone")</f>
        <v>Twitter for iPhone</v>
      </c>
      <c r="L122" s="19">
        <v>9056149.0</v>
      </c>
      <c r="M122" s="19">
        <v>16.0</v>
      </c>
      <c r="N122" s="19">
        <v>1328.0</v>
      </c>
      <c r="O122" s="21" t="s">
        <v>29</v>
      </c>
      <c r="P122" s="12">
        <v>40012.84861111111</v>
      </c>
      <c r="Q122" s="23" t="s">
        <v>77</v>
      </c>
      <c r="R122" s="22" t="s">
        <v>78</v>
      </c>
      <c r="S122" s="17" t="s">
        <v>79</v>
      </c>
      <c r="T122" s="18"/>
      <c r="U122" s="16" t="str">
        <f>HYPERLINK("https://pbs.twimg.com/profile_images/1096358617459101697/Y2GLsFau.jpg","View")</f>
        <v>View</v>
      </c>
    </row>
    <row r="123">
      <c r="A123" s="12">
        <v>43511.62703703703</v>
      </c>
      <c r="B123" s="13" t="str">
        <f t="shared" ref="B123:B128" si="37">HYPERLINK("https://twitter.com/thewire_in","@thewire_in")</f>
        <v>@thewire_in</v>
      </c>
      <c r="C123" s="14" t="s">
        <v>26</v>
      </c>
      <c r="D123" s="15" t="s">
        <v>302</v>
      </c>
      <c r="E123" s="16" t="str">
        <f>HYPERLINK("https://twitter.com/thewire_in/status/1096341578812149760","1096341578812149760")</f>
        <v>1096341578812149760</v>
      </c>
      <c r="F123" s="17" t="s">
        <v>303</v>
      </c>
      <c r="G123" s="18"/>
      <c r="H123" s="18"/>
      <c r="I123" s="19">
        <v>12.0</v>
      </c>
      <c r="J123" s="19">
        <v>46.0</v>
      </c>
      <c r="K123" s="20" t="str">
        <f t="shared" ref="K123:K128" si="38">HYPERLINK("https://about.twitter.com/products/tweetdeck","TweetDeck")</f>
        <v>TweetDeck</v>
      </c>
      <c r="L123" s="19">
        <v>370657.0</v>
      </c>
      <c r="M123" s="19">
        <v>61.0</v>
      </c>
      <c r="N123" s="19">
        <v>1238.0</v>
      </c>
      <c r="O123" s="21" t="s">
        <v>29</v>
      </c>
      <c r="P123" s="12">
        <v>42106.543125</v>
      </c>
      <c r="Q123" s="18"/>
      <c r="R123" s="22" t="s">
        <v>30</v>
      </c>
      <c r="S123" s="17" t="s">
        <v>31</v>
      </c>
      <c r="T123" s="18"/>
      <c r="U123" s="16" t="str">
        <f t="shared" ref="U123:U128" si="39">HYPERLINK("https://pbs.twimg.com/profile_images/971010414891978753/l3xRvU1M.jpg","View")</f>
        <v>View</v>
      </c>
    </row>
    <row r="124">
      <c r="A124" s="12">
        <v>43511.60523148148</v>
      </c>
      <c r="B124" s="13" t="str">
        <f t="shared" si="37"/>
        <v>@thewire_in</v>
      </c>
      <c r="C124" s="14" t="s">
        <v>26</v>
      </c>
      <c r="D124" s="15" t="s">
        <v>304</v>
      </c>
      <c r="E124" s="16" t="str">
        <f>HYPERLINK("https://twitter.com/thewire_in/status/1096333677607440384","1096333677607440384")</f>
        <v>1096333677607440384</v>
      </c>
      <c r="F124" s="17" t="s">
        <v>305</v>
      </c>
      <c r="G124" s="18"/>
      <c r="H124" s="18"/>
      <c r="I124" s="19">
        <v>15.0</v>
      </c>
      <c r="J124" s="19">
        <v>49.0</v>
      </c>
      <c r="K124" s="20" t="str">
        <f t="shared" si="38"/>
        <v>TweetDeck</v>
      </c>
      <c r="L124" s="19">
        <v>370657.0</v>
      </c>
      <c r="M124" s="19">
        <v>61.0</v>
      </c>
      <c r="N124" s="19">
        <v>1238.0</v>
      </c>
      <c r="O124" s="21" t="s">
        <v>29</v>
      </c>
      <c r="P124" s="12">
        <v>42106.543125</v>
      </c>
      <c r="Q124" s="18"/>
      <c r="R124" s="22" t="s">
        <v>30</v>
      </c>
      <c r="S124" s="17" t="s">
        <v>31</v>
      </c>
      <c r="T124" s="18"/>
      <c r="U124" s="16" t="str">
        <f t="shared" si="39"/>
        <v>View</v>
      </c>
    </row>
    <row r="125">
      <c r="A125" s="12">
        <v>43511.59027777778</v>
      </c>
      <c r="B125" s="13" t="str">
        <f t="shared" si="37"/>
        <v>@thewire_in</v>
      </c>
      <c r="C125" s="14" t="s">
        <v>26</v>
      </c>
      <c r="D125" s="15" t="s">
        <v>306</v>
      </c>
      <c r="E125" s="16" t="str">
        <f>HYPERLINK("https://twitter.com/thewire_in/status/1096328258776416256","1096328258776416256")</f>
        <v>1096328258776416256</v>
      </c>
      <c r="F125" s="17" t="s">
        <v>153</v>
      </c>
      <c r="G125" s="17" t="s">
        <v>307</v>
      </c>
      <c r="H125" s="18"/>
      <c r="I125" s="19">
        <v>67.0</v>
      </c>
      <c r="J125" s="19">
        <v>133.0</v>
      </c>
      <c r="K125" s="20" t="str">
        <f t="shared" si="38"/>
        <v>TweetDeck</v>
      </c>
      <c r="L125" s="19">
        <v>370657.0</v>
      </c>
      <c r="M125" s="19">
        <v>61.0</v>
      </c>
      <c r="N125" s="19">
        <v>1238.0</v>
      </c>
      <c r="O125" s="21" t="s">
        <v>29</v>
      </c>
      <c r="P125" s="12">
        <v>42106.543125</v>
      </c>
      <c r="Q125" s="18"/>
      <c r="R125" s="22" t="s">
        <v>30</v>
      </c>
      <c r="S125" s="17" t="s">
        <v>31</v>
      </c>
      <c r="T125" s="18"/>
      <c r="U125" s="16" t="str">
        <f t="shared" si="39"/>
        <v>View</v>
      </c>
    </row>
    <row r="126">
      <c r="A126" s="12">
        <v>43511.56251157407</v>
      </c>
      <c r="B126" s="13" t="str">
        <f t="shared" si="37"/>
        <v>@thewire_in</v>
      </c>
      <c r="C126" s="14" t="s">
        <v>26</v>
      </c>
      <c r="D126" s="15" t="s">
        <v>308</v>
      </c>
      <c r="E126" s="16" t="str">
        <f>HYPERLINK("https://twitter.com/thewire_in/status/1096318195219218432","1096318195219218432")</f>
        <v>1096318195219218432</v>
      </c>
      <c r="F126" s="17" t="s">
        <v>309</v>
      </c>
      <c r="G126" s="17" t="s">
        <v>310</v>
      </c>
      <c r="H126" s="18"/>
      <c r="I126" s="19">
        <v>10.0</v>
      </c>
      <c r="J126" s="19">
        <v>44.0</v>
      </c>
      <c r="K126" s="20" t="str">
        <f t="shared" si="38"/>
        <v>TweetDeck</v>
      </c>
      <c r="L126" s="19">
        <v>370657.0</v>
      </c>
      <c r="M126" s="19">
        <v>61.0</v>
      </c>
      <c r="N126" s="19">
        <v>1238.0</v>
      </c>
      <c r="O126" s="21" t="s">
        <v>29</v>
      </c>
      <c r="P126" s="12">
        <v>42106.543125</v>
      </c>
      <c r="Q126" s="18"/>
      <c r="R126" s="22" t="s">
        <v>30</v>
      </c>
      <c r="S126" s="17" t="s">
        <v>31</v>
      </c>
      <c r="T126" s="18"/>
      <c r="U126" s="16" t="str">
        <f t="shared" si="39"/>
        <v>View</v>
      </c>
    </row>
    <row r="127">
      <c r="A127" s="12">
        <v>43511.55123842593</v>
      </c>
      <c r="B127" s="13" t="str">
        <f t="shared" si="37"/>
        <v>@thewire_in</v>
      </c>
      <c r="C127" s="14" t="s">
        <v>26</v>
      </c>
      <c r="D127" s="15" t="s">
        <v>311</v>
      </c>
      <c r="E127" s="16" t="str">
        <f>HYPERLINK("https://twitter.com/thewire_in/status/1096314110701199360","1096314110701199360")</f>
        <v>1096314110701199360</v>
      </c>
      <c r="F127" s="17" t="s">
        <v>312</v>
      </c>
      <c r="G127" s="17" t="s">
        <v>313</v>
      </c>
      <c r="H127" s="18"/>
      <c r="I127" s="19">
        <v>3.0</v>
      </c>
      <c r="J127" s="19">
        <v>12.0</v>
      </c>
      <c r="K127" s="20" t="str">
        <f t="shared" si="38"/>
        <v>TweetDeck</v>
      </c>
      <c r="L127" s="19">
        <v>370657.0</v>
      </c>
      <c r="M127" s="19">
        <v>61.0</v>
      </c>
      <c r="N127" s="19">
        <v>1238.0</v>
      </c>
      <c r="O127" s="21" t="s">
        <v>29</v>
      </c>
      <c r="P127" s="12">
        <v>42106.543125</v>
      </c>
      <c r="Q127" s="18"/>
      <c r="R127" s="22" t="s">
        <v>30</v>
      </c>
      <c r="S127" s="17" t="s">
        <v>31</v>
      </c>
      <c r="T127" s="18"/>
      <c r="U127" s="16" t="str">
        <f t="shared" si="39"/>
        <v>View</v>
      </c>
    </row>
    <row r="128">
      <c r="A128" s="12">
        <v>43511.53385416667</v>
      </c>
      <c r="B128" s="13" t="str">
        <f t="shared" si="37"/>
        <v>@thewire_in</v>
      </c>
      <c r="C128" s="14" t="s">
        <v>26</v>
      </c>
      <c r="D128" s="15" t="s">
        <v>314</v>
      </c>
      <c r="E128" s="16" t="str">
        <f>HYPERLINK("https://twitter.com/thewire_in/status/1096307810332278785","1096307810332278785")</f>
        <v>1096307810332278785</v>
      </c>
      <c r="F128" s="17" t="s">
        <v>315</v>
      </c>
      <c r="G128" s="17" t="s">
        <v>316</v>
      </c>
      <c r="H128" s="18"/>
      <c r="I128" s="19">
        <v>14.0</v>
      </c>
      <c r="J128" s="19">
        <v>22.0</v>
      </c>
      <c r="K128" s="20" t="str">
        <f t="shared" si="38"/>
        <v>TweetDeck</v>
      </c>
      <c r="L128" s="19">
        <v>370657.0</v>
      </c>
      <c r="M128" s="19">
        <v>61.0</v>
      </c>
      <c r="N128" s="19">
        <v>1238.0</v>
      </c>
      <c r="O128" s="21" t="s">
        <v>29</v>
      </c>
      <c r="P128" s="12">
        <v>42106.543125</v>
      </c>
      <c r="Q128" s="18"/>
      <c r="R128" s="22" t="s">
        <v>30</v>
      </c>
      <c r="S128" s="17" t="s">
        <v>31</v>
      </c>
      <c r="T128" s="18"/>
      <c r="U128" s="16" t="str">
        <f t="shared" si="39"/>
        <v>View</v>
      </c>
    </row>
    <row r="129">
      <c r="A129" s="12">
        <v>43511.53082175926</v>
      </c>
      <c r="B129" s="13" t="str">
        <f>HYPERLINK("https://twitter.com/pbhushan1","@pbhushan1")</f>
        <v>@pbhushan1</v>
      </c>
      <c r="C129" s="14" t="s">
        <v>211</v>
      </c>
      <c r="D129" s="15" t="s">
        <v>317</v>
      </c>
      <c r="E129" s="16" t="str">
        <f>HYPERLINK("https://twitter.com/pbhushan1/status/1096306714956185600","1096306714956185600")</f>
        <v>1096306714956185600</v>
      </c>
      <c r="F129" s="17" t="s">
        <v>318</v>
      </c>
      <c r="G129" s="18"/>
      <c r="H129" s="18"/>
      <c r="I129" s="19">
        <v>354.0</v>
      </c>
      <c r="J129" s="19">
        <v>723.0</v>
      </c>
      <c r="K129" s="20" t="str">
        <f>HYPERLINK("http://twitter.com/download/android","Twitter for Android")</f>
        <v>Twitter for Android</v>
      </c>
      <c r="L129" s="19">
        <v>1225380.0</v>
      </c>
      <c r="M129" s="19">
        <v>41.0</v>
      </c>
      <c r="N129" s="19">
        <v>515.0</v>
      </c>
      <c r="O129" s="21" t="s">
        <v>29</v>
      </c>
      <c r="P129" s="12">
        <v>41649.61666666667</v>
      </c>
      <c r="Q129" s="23" t="s">
        <v>214</v>
      </c>
      <c r="R129" s="22" t="s">
        <v>215</v>
      </c>
      <c r="S129" s="17" t="s">
        <v>216</v>
      </c>
      <c r="T129" s="18"/>
      <c r="U129" s="16" t="str">
        <f>HYPERLINK("https://pbs.twimg.com/profile_images/1069849736943943680/akSKEZCQ.jpg","View")</f>
        <v>View</v>
      </c>
    </row>
    <row r="130">
      <c r="A130" s="12">
        <v>43511.5186574074</v>
      </c>
      <c r="B130" s="13" t="str">
        <f>HYPERLINK("https://twitter.com/thewire_in","@thewire_in")</f>
        <v>@thewire_in</v>
      </c>
      <c r="C130" s="14" t="s">
        <v>26</v>
      </c>
      <c r="D130" s="15" t="s">
        <v>319</v>
      </c>
      <c r="E130" s="16" t="str">
        <f>HYPERLINK("https://twitter.com/thewire_in/status/1096302304553259008","1096302304553259008")</f>
        <v>1096302304553259008</v>
      </c>
      <c r="F130" s="17" t="s">
        <v>320</v>
      </c>
      <c r="G130" s="17" t="s">
        <v>321</v>
      </c>
      <c r="H130" s="18"/>
      <c r="I130" s="19">
        <v>7.0</v>
      </c>
      <c r="J130" s="19">
        <v>27.0</v>
      </c>
      <c r="K130" s="20" t="str">
        <f>HYPERLINK("https://about.twitter.com/products/tweetdeck","TweetDeck")</f>
        <v>TweetDeck</v>
      </c>
      <c r="L130" s="19">
        <v>370657.0</v>
      </c>
      <c r="M130" s="19">
        <v>61.0</v>
      </c>
      <c r="N130" s="19">
        <v>1238.0</v>
      </c>
      <c r="O130" s="21" t="s">
        <v>29</v>
      </c>
      <c r="P130" s="12">
        <v>42106.543125</v>
      </c>
      <c r="Q130" s="18"/>
      <c r="R130" s="22" t="s">
        <v>30</v>
      </c>
      <c r="S130" s="17" t="s">
        <v>31</v>
      </c>
      <c r="T130" s="18"/>
      <c r="U130" s="16" t="str">
        <f>HYPERLINK("https://pbs.twimg.com/profile_images/971010414891978753/l3xRvU1M.jpg","View")</f>
        <v>View</v>
      </c>
    </row>
    <row r="131">
      <c r="A131" s="12">
        <v>43511.5068287037</v>
      </c>
      <c r="B131" s="13" t="str">
        <f>HYPERLINK("https://twitter.com/pbhushan1","@pbhushan1")</f>
        <v>@pbhushan1</v>
      </c>
      <c r="C131" s="14" t="s">
        <v>211</v>
      </c>
      <c r="D131" s="15" t="s">
        <v>322</v>
      </c>
      <c r="E131" s="16" t="str">
        <f>HYPERLINK("https://twitter.com/pbhushan1/status/1096298017311936512","1096298017311936512")</f>
        <v>1096298017311936512</v>
      </c>
      <c r="F131" s="17" t="s">
        <v>323</v>
      </c>
      <c r="G131" s="18"/>
      <c r="H131" s="18"/>
      <c r="I131" s="19">
        <v>244.0</v>
      </c>
      <c r="J131" s="19">
        <v>603.0</v>
      </c>
      <c r="K131" s="20" t="str">
        <f>HYPERLINK("http://twitter.com/download/android","Twitter for Android")</f>
        <v>Twitter for Android</v>
      </c>
      <c r="L131" s="19">
        <v>1225380.0</v>
      </c>
      <c r="M131" s="19">
        <v>41.0</v>
      </c>
      <c r="N131" s="19">
        <v>515.0</v>
      </c>
      <c r="O131" s="21" t="s">
        <v>29</v>
      </c>
      <c r="P131" s="12">
        <v>41649.61666666667</v>
      </c>
      <c r="Q131" s="23" t="s">
        <v>214</v>
      </c>
      <c r="R131" s="22" t="s">
        <v>215</v>
      </c>
      <c r="S131" s="17" t="s">
        <v>216</v>
      </c>
      <c r="T131" s="18"/>
      <c r="U131" s="16" t="str">
        <f>HYPERLINK("https://pbs.twimg.com/profile_images/1069849736943943680/akSKEZCQ.jpg","View")</f>
        <v>View</v>
      </c>
    </row>
    <row r="132">
      <c r="A132" s="12">
        <v>43511.503333333334</v>
      </c>
      <c r="B132" s="13" t="str">
        <f t="shared" ref="B132:B135" si="40">HYPERLINK("https://twitter.com/thewire_in","@thewire_in")</f>
        <v>@thewire_in</v>
      </c>
      <c r="C132" s="14" t="s">
        <v>26</v>
      </c>
      <c r="D132" s="15" t="s">
        <v>324</v>
      </c>
      <c r="E132" s="16" t="str">
        <f>HYPERLINK("https://twitter.com/thewire_in/status/1096296751793913856","1096296751793913856")</f>
        <v>1096296751793913856</v>
      </c>
      <c r="F132" s="17" t="s">
        <v>325</v>
      </c>
      <c r="G132" s="17" t="s">
        <v>326</v>
      </c>
      <c r="H132" s="18"/>
      <c r="I132" s="19">
        <v>7.0</v>
      </c>
      <c r="J132" s="19">
        <v>18.0</v>
      </c>
      <c r="K132" s="20" t="str">
        <f t="shared" ref="K132:K135" si="41">HYPERLINK("https://about.twitter.com/products/tweetdeck","TweetDeck")</f>
        <v>TweetDeck</v>
      </c>
      <c r="L132" s="19">
        <v>370657.0</v>
      </c>
      <c r="M132" s="19">
        <v>61.0</v>
      </c>
      <c r="N132" s="19">
        <v>1238.0</v>
      </c>
      <c r="O132" s="21" t="s">
        <v>29</v>
      </c>
      <c r="P132" s="12">
        <v>42106.543125</v>
      </c>
      <c r="Q132" s="18"/>
      <c r="R132" s="22" t="s">
        <v>30</v>
      </c>
      <c r="S132" s="17" t="s">
        <v>31</v>
      </c>
      <c r="T132" s="18"/>
      <c r="U132" s="16" t="str">
        <f t="shared" ref="U132:U135" si="42">HYPERLINK("https://pbs.twimg.com/profile_images/971010414891978753/l3xRvU1M.jpg","View")</f>
        <v>View</v>
      </c>
    </row>
    <row r="133">
      <c r="A133" s="12">
        <v>43511.47916666667</v>
      </c>
      <c r="B133" s="13" t="str">
        <f t="shared" si="40"/>
        <v>@thewire_in</v>
      </c>
      <c r="C133" s="14" t="s">
        <v>26</v>
      </c>
      <c r="D133" s="15" t="s">
        <v>327</v>
      </c>
      <c r="E133" s="16" t="str">
        <f>HYPERLINK("https://twitter.com/thewire_in/status/1096287993759821824","1096287993759821824")</f>
        <v>1096287993759821824</v>
      </c>
      <c r="F133" s="17" t="s">
        <v>272</v>
      </c>
      <c r="G133" s="17" t="s">
        <v>328</v>
      </c>
      <c r="H133" s="18"/>
      <c r="I133" s="19">
        <v>9.0</v>
      </c>
      <c r="J133" s="19">
        <v>30.0</v>
      </c>
      <c r="K133" s="20" t="str">
        <f t="shared" si="41"/>
        <v>TweetDeck</v>
      </c>
      <c r="L133" s="19">
        <v>370657.0</v>
      </c>
      <c r="M133" s="19">
        <v>61.0</v>
      </c>
      <c r="N133" s="19">
        <v>1238.0</v>
      </c>
      <c r="O133" s="21" t="s">
        <v>29</v>
      </c>
      <c r="P133" s="12">
        <v>42106.543125</v>
      </c>
      <c r="Q133" s="18"/>
      <c r="R133" s="22" t="s">
        <v>30</v>
      </c>
      <c r="S133" s="17" t="s">
        <v>31</v>
      </c>
      <c r="T133" s="18"/>
      <c r="U133" s="16" t="str">
        <f t="shared" si="42"/>
        <v>View</v>
      </c>
    </row>
    <row r="134">
      <c r="A134" s="12">
        <v>43511.46359953703</v>
      </c>
      <c r="B134" s="13" t="str">
        <f t="shared" si="40"/>
        <v>@thewire_in</v>
      </c>
      <c r="C134" s="14" t="s">
        <v>26</v>
      </c>
      <c r="D134" s="24" t="s">
        <v>329</v>
      </c>
      <c r="E134" s="16" t="str">
        <f>HYPERLINK("https://twitter.com/thewire_in/status/1096282352853106689","1096282352853106689")</f>
        <v>1096282352853106689</v>
      </c>
      <c r="F134" s="17" t="s">
        <v>264</v>
      </c>
      <c r="G134" s="17" t="s">
        <v>330</v>
      </c>
      <c r="H134" s="18"/>
      <c r="I134" s="19">
        <v>49.0</v>
      </c>
      <c r="J134" s="19">
        <v>116.0</v>
      </c>
      <c r="K134" s="20" t="str">
        <f t="shared" si="41"/>
        <v>TweetDeck</v>
      </c>
      <c r="L134" s="19">
        <v>370657.0</v>
      </c>
      <c r="M134" s="19">
        <v>61.0</v>
      </c>
      <c r="N134" s="19">
        <v>1238.0</v>
      </c>
      <c r="O134" s="21" t="s">
        <v>29</v>
      </c>
      <c r="P134" s="12">
        <v>42106.543125</v>
      </c>
      <c r="Q134" s="18"/>
      <c r="R134" s="22" t="s">
        <v>30</v>
      </c>
      <c r="S134" s="17" t="s">
        <v>31</v>
      </c>
      <c r="T134" s="18"/>
      <c r="U134" s="16" t="str">
        <f t="shared" si="42"/>
        <v>View</v>
      </c>
    </row>
    <row r="135">
      <c r="A135" s="12">
        <v>43511.445486111115</v>
      </c>
      <c r="B135" s="13" t="str">
        <f t="shared" si="40"/>
        <v>@thewire_in</v>
      </c>
      <c r="C135" s="14" t="s">
        <v>26</v>
      </c>
      <c r="D135" s="15" t="s">
        <v>331</v>
      </c>
      <c r="E135" s="16" t="str">
        <f>HYPERLINK("https://twitter.com/thewire_in/status/1096275790499581953","1096275790499581953")</f>
        <v>1096275790499581953</v>
      </c>
      <c r="F135" s="17" t="s">
        <v>332</v>
      </c>
      <c r="G135" s="17" t="s">
        <v>333</v>
      </c>
      <c r="H135" s="18"/>
      <c r="I135" s="19">
        <v>2.0</v>
      </c>
      <c r="J135" s="19">
        <v>8.0</v>
      </c>
      <c r="K135" s="20" t="str">
        <f t="shared" si="41"/>
        <v>TweetDeck</v>
      </c>
      <c r="L135" s="19">
        <v>370657.0</v>
      </c>
      <c r="M135" s="19">
        <v>61.0</v>
      </c>
      <c r="N135" s="19">
        <v>1238.0</v>
      </c>
      <c r="O135" s="21" t="s">
        <v>29</v>
      </c>
      <c r="P135" s="12">
        <v>42106.543125</v>
      </c>
      <c r="Q135" s="18"/>
      <c r="R135" s="22" t="s">
        <v>30</v>
      </c>
      <c r="S135" s="17" t="s">
        <v>31</v>
      </c>
      <c r="T135" s="18"/>
      <c r="U135" s="16" t="str">
        <f t="shared" si="42"/>
        <v>View</v>
      </c>
    </row>
    <row r="136">
      <c r="A136" s="12">
        <v>43511.42695601852</v>
      </c>
      <c r="B136" s="13" t="str">
        <f>HYPERLINK("https://twitter.com/pbhushan1","@pbhushan1")</f>
        <v>@pbhushan1</v>
      </c>
      <c r="C136" s="14" t="s">
        <v>211</v>
      </c>
      <c r="D136" s="15" t="s">
        <v>334</v>
      </c>
      <c r="E136" s="16" t="str">
        <f>HYPERLINK("https://twitter.com/pbhushan1/status/1096269071639855104","1096269071639855104")</f>
        <v>1096269071639855104</v>
      </c>
      <c r="F136" s="23" t="s">
        <v>335</v>
      </c>
      <c r="G136" s="18"/>
      <c r="H136" s="18"/>
      <c r="I136" s="19">
        <v>359.0</v>
      </c>
      <c r="J136" s="19">
        <v>947.0</v>
      </c>
      <c r="K136" s="20" t="str">
        <f>HYPERLINK("http://twitter.com/download/android","Twitter for Android")</f>
        <v>Twitter for Android</v>
      </c>
      <c r="L136" s="19">
        <v>1225380.0</v>
      </c>
      <c r="M136" s="19">
        <v>41.0</v>
      </c>
      <c r="N136" s="19">
        <v>515.0</v>
      </c>
      <c r="O136" s="21" t="s">
        <v>29</v>
      </c>
      <c r="P136" s="12">
        <v>41649.61666666667</v>
      </c>
      <c r="Q136" s="23" t="s">
        <v>214</v>
      </c>
      <c r="R136" s="22" t="s">
        <v>215</v>
      </c>
      <c r="S136" s="17" t="s">
        <v>216</v>
      </c>
      <c r="T136" s="18"/>
      <c r="U136" s="16" t="str">
        <f>HYPERLINK("https://pbs.twimg.com/profile_images/1069849736943943680/akSKEZCQ.jpg","View")</f>
        <v>View</v>
      </c>
    </row>
    <row r="137">
      <c r="A137" s="12">
        <v>43511.419907407406</v>
      </c>
      <c r="B137" s="13" t="str">
        <f t="shared" ref="B137:B138" si="43">HYPERLINK("https://twitter.com/thewire_in","@thewire_in")</f>
        <v>@thewire_in</v>
      </c>
      <c r="C137" s="14" t="s">
        <v>26</v>
      </c>
      <c r="D137" s="15" t="s">
        <v>336</v>
      </c>
      <c r="E137" s="16" t="str">
        <f>HYPERLINK("https://twitter.com/thewire_in/status/1096266518449586176","1096266518449586176")</f>
        <v>1096266518449586176</v>
      </c>
      <c r="F137" s="17" t="s">
        <v>303</v>
      </c>
      <c r="G137" s="17" t="s">
        <v>337</v>
      </c>
      <c r="H137" s="18"/>
      <c r="I137" s="19">
        <v>8.0</v>
      </c>
      <c r="J137" s="19">
        <v>18.0</v>
      </c>
      <c r="K137" s="20" t="str">
        <f t="shared" ref="K137:K138" si="44">HYPERLINK("https://about.twitter.com/products/tweetdeck","TweetDeck")</f>
        <v>TweetDeck</v>
      </c>
      <c r="L137" s="19">
        <v>370657.0</v>
      </c>
      <c r="M137" s="19">
        <v>61.0</v>
      </c>
      <c r="N137" s="19">
        <v>1238.0</v>
      </c>
      <c r="O137" s="21" t="s">
        <v>29</v>
      </c>
      <c r="P137" s="12">
        <v>42106.543125</v>
      </c>
      <c r="Q137" s="18"/>
      <c r="R137" s="22" t="s">
        <v>30</v>
      </c>
      <c r="S137" s="17" t="s">
        <v>31</v>
      </c>
      <c r="T137" s="18"/>
      <c r="U137" s="16" t="str">
        <f t="shared" ref="U137:U138" si="45">HYPERLINK("https://pbs.twimg.com/profile_images/971010414891978753/l3xRvU1M.jpg","View")</f>
        <v>View</v>
      </c>
    </row>
    <row r="138">
      <c r="A138" s="12">
        <v>43511.392442129625</v>
      </c>
      <c r="B138" s="13" t="str">
        <f t="shared" si="43"/>
        <v>@thewire_in</v>
      </c>
      <c r="C138" s="14" t="s">
        <v>26</v>
      </c>
      <c r="D138" s="24" t="s">
        <v>338</v>
      </c>
      <c r="E138" s="16" t="str">
        <f>HYPERLINK("https://twitter.com/thewire_in/status/1096256564577603584","1096256564577603584")</f>
        <v>1096256564577603584</v>
      </c>
      <c r="F138" s="17" t="s">
        <v>240</v>
      </c>
      <c r="G138" s="17" t="s">
        <v>339</v>
      </c>
      <c r="H138" s="18"/>
      <c r="I138" s="19">
        <v>2.0</v>
      </c>
      <c r="J138" s="19">
        <v>13.0</v>
      </c>
      <c r="K138" s="20" t="str">
        <f t="shared" si="44"/>
        <v>TweetDeck</v>
      </c>
      <c r="L138" s="19">
        <v>370657.0</v>
      </c>
      <c r="M138" s="19">
        <v>61.0</v>
      </c>
      <c r="N138" s="19">
        <v>1238.0</v>
      </c>
      <c r="O138" s="21" t="s">
        <v>29</v>
      </c>
      <c r="P138" s="12">
        <v>42106.543125</v>
      </c>
      <c r="Q138" s="18"/>
      <c r="R138" s="22" t="s">
        <v>30</v>
      </c>
      <c r="S138" s="17" t="s">
        <v>31</v>
      </c>
      <c r="T138" s="18"/>
      <c r="U138" s="16" t="str">
        <f t="shared" si="45"/>
        <v>View</v>
      </c>
    </row>
    <row r="139">
      <c r="A139" s="12">
        <v>43511.38502314815</v>
      </c>
      <c r="B139" s="13" t="str">
        <f>HYPERLINK("https://twitter.com/pbhushan1","@pbhushan1")</f>
        <v>@pbhushan1</v>
      </c>
      <c r="C139" s="14" t="s">
        <v>211</v>
      </c>
      <c r="D139" s="15" t="s">
        <v>340</v>
      </c>
      <c r="E139" s="16" t="str">
        <f>HYPERLINK("https://twitter.com/pbhushan1/status/1096253876892770305","1096253876892770305")</f>
        <v>1096253876892770305</v>
      </c>
      <c r="F139" s="17" t="s">
        <v>341</v>
      </c>
      <c r="G139" s="18"/>
      <c r="H139" s="18"/>
      <c r="I139" s="19">
        <v>1205.0</v>
      </c>
      <c r="J139" s="19">
        <v>3354.0</v>
      </c>
      <c r="K139" s="20" t="str">
        <f>HYPERLINK("http://twitter.com/download/android","Twitter for Android")</f>
        <v>Twitter for Android</v>
      </c>
      <c r="L139" s="19">
        <v>1225380.0</v>
      </c>
      <c r="M139" s="19">
        <v>41.0</v>
      </c>
      <c r="N139" s="19">
        <v>515.0</v>
      </c>
      <c r="O139" s="21" t="s">
        <v>29</v>
      </c>
      <c r="P139" s="12">
        <v>41649.61666666667</v>
      </c>
      <c r="Q139" s="23" t="s">
        <v>214</v>
      </c>
      <c r="R139" s="22" t="s">
        <v>215</v>
      </c>
      <c r="S139" s="17" t="s">
        <v>216</v>
      </c>
      <c r="T139" s="18"/>
      <c r="U139" s="16" t="str">
        <f>HYPERLINK("https://pbs.twimg.com/profile_images/1069849736943943680/akSKEZCQ.jpg","View")</f>
        <v>View</v>
      </c>
    </row>
    <row r="140">
      <c r="A140" s="12">
        <v>43510.98611111111</v>
      </c>
      <c r="B140" s="13" t="str">
        <f t="shared" ref="B140:B148" si="46">HYPERLINK("https://twitter.com/thewire_in","@thewire_in")</f>
        <v>@thewire_in</v>
      </c>
      <c r="C140" s="14" t="s">
        <v>26</v>
      </c>
      <c r="D140" s="15" t="s">
        <v>342</v>
      </c>
      <c r="E140" s="16" t="str">
        <f>HYPERLINK("https://twitter.com/thewire_in/status/1096109315922915330","1096109315922915330")</f>
        <v>1096109315922915330</v>
      </c>
      <c r="F140" s="17" t="s">
        <v>343</v>
      </c>
      <c r="G140" s="18"/>
      <c r="H140" s="18"/>
      <c r="I140" s="19">
        <v>7.0</v>
      </c>
      <c r="J140" s="19">
        <v>33.0</v>
      </c>
      <c r="K140" s="20" t="str">
        <f t="shared" ref="K140:K148" si="47">HYPERLINK("https://about.twitter.com/products/tweetdeck","TweetDeck")</f>
        <v>TweetDeck</v>
      </c>
      <c r="L140" s="19">
        <v>370657.0</v>
      </c>
      <c r="M140" s="19">
        <v>61.0</v>
      </c>
      <c r="N140" s="19">
        <v>1238.0</v>
      </c>
      <c r="O140" s="21" t="s">
        <v>29</v>
      </c>
      <c r="P140" s="12">
        <v>42106.543125</v>
      </c>
      <c r="Q140" s="18"/>
      <c r="R140" s="22" t="s">
        <v>30</v>
      </c>
      <c r="S140" s="17" t="s">
        <v>31</v>
      </c>
      <c r="T140" s="18"/>
      <c r="U140" s="16" t="str">
        <f t="shared" ref="U140:U148" si="48">HYPERLINK("https://pbs.twimg.com/profile_images/971010414891978753/l3xRvU1M.jpg","View")</f>
        <v>View</v>
      </c>
    </row>
    <row r="141">
      <c r="A141" s="12">
        <v>43510.97222222222</v>
      </c>
      <c r="B141" s="13" t="str">
        <f t="shared" si="46"/>
        <v>@thewire_in</v>
      </c>
      <c r="C141" s="14" t="s">
        <v>26</v>
      </c>
      <c r="D141" s="15" t="s">
        <v>344</v>
      </c>
      <c r="E141" s="16" t="str">
        <f>HYPERLINK("https://twitter.com/thewire_in/status/1096104283228000256","1096104283228000256")</f>
        <v>1096104283228000256</v>
      </c>
      <c r="F141" s="17" t="s">
        <v>345</v>
      </c>
      <c r="G141" s="18"/>
      <c r="H141" s="18"/>
      <c r="I141" s="19">
        <v>49.0</v>
      </c>
      <c r="J141" s="19">
        <v>130.0</v>
      </c>
      <c r="K141" s="20" t="str">
        <f t="shared" si="47"/>
        <v>TweetDeck</v>
      </c>
      <c r="L141" s="19">
        <v>370657.0</v>
      </c>
      <c r="M141" s="19">
        <v>61.0</v>
      </c>
      <c r="N141" s="19">
        <v>1238.0</v>
      </c>
      <c r="O141" s="21" t="s">
        <v>29</v>
      </c>
      <c r="P141" s="12">
        <v>42106.543125</v>
      </c>
      <c r="Q141" s="18"/>
      <c r="R141" s="22" t="s">
        <v>30</v>
      </c>
      <c r="S141" s="17" t="s">
        <v>31</v>
      </c>
      <c r="T141" s="18"/>
      <c r="U141" s="16" t="str">
        <f t="shared" si="48"/>
        <v>View</v>
      </c>
    </row>
    <row r="142">
      <c r="A142" s="12">
        <v>43510.95833333333</v>
      </c>
      <c r="B142" s="13" t="str">
        <f t="shared" si="46"/>
        <v>@thewire_in</v>
      </c>
      <c r="C142" s="14" t="s">
        <v>26</v>
      </c>
      <c r="D142" s="15" t="s">
        <v>346</v>
      </c>
      <c r="E142" s="16" t="str">
        <f>HYPERLINK("https://twitter.com/thewire_in/status/1096099252055486464","1096099252055486464")</f>
        <v>1096099252055486464</v>
      </c>
      <c r="F142" s="17" t="s">
        <v>347</v>
      </c>
      <c r="G142" s="18"/>
      <c r="H142" s="18"/>
      <c r="I142" s="19">
        <v>50.0</v>
      </c>
      <c r="J142" s="19">
        <v>92.0</v>
      </c>
      <c r="K142" s="20" t="str">
        <f t="shared" si="47"/>
        <v>TweetDeck</v>
      </c>
      <c r="L142" s="19">
        <v>370657.0</v>
      </c>
      <c r="M142" s="19">
        <v>61.0</v>
      </c>
      <c r="N142" s="19">
        <v>1238.0</v>
      </c>
      <c r="O142" s="21" t="s">
        <v>29</v>
      </c>
      <c r="P142" s="12">
        <v>42106.543125</v>
      </c>
      <c r="Q142" s="18"/>
      <c r="R142" s="22" t="s">
        <v>30</v>
      </c>
      <c r="S142" s="17" t="s">
        <v>31</v>
      </c>
      <c r="T142" s="18"/>
      <c r="U142" s="16" t="str">
        <f t="shared" si="48"/>
        <v>View</v>
      </c>
    </row>
    <row r="143">
      <c r="A143" s="12">
        <v>43510.944444444445</v>
      </c>
      <c r="B143" s="13" t="str">
        <f t="shared" si="46"/>
        <v>@thewire_in</v>
      </c>
      <c r="C143" s="14" t="s">
        <v>26</v>
      </c>
      <c r="D143" s="15" t="s">
        <v>348</v>
      </c>
      <c r="E143" s="16" t="str">
        <f>HYPERLINK("https://twitter.com/thewire_in/status/1096094217233989633","1096094217233989633")</f>
        <v>1096094217233989633</v>
      </c>
      <c r="F143" s="17" t="s">
        <v>349</v>
      </c>
      <c r="G143" s="18"/>
      <c r="H143" s="18"/>
      <c r="I143" s="19">
        <v>5.0</v>
      </c>
      <c r="J143" s="19">
        <v>27.0</v>
      </c>
      <c r="K143" s="20" t="str">
        <f t="shared" si="47"/>
        <v>TweetDeck</v>
      </c>
      <c r="L143" s="19">
        <v>370657.0</v>
      </c>
      <c r="M143" s="19">
        <v>61.0</v>
      </c>
      <c r="N143" s="19">
        <v>1238.0</v>
      </c>
      <c r="O143" s="21" t="s">
        <v>29</v>
      </c>
      <c r="P143" s="12">
        <v>42106.543125</v>
      </c>
      <c r="Q143" s="18"/>
      <c r="R143" s="22" t="s">
        <v>30</v>
      </c>
      <c r="S143" s="17" t="s">
        <v>31</v>
      </c>
      <c r="T143" s="18"/>
      <c r="U143" s="16" t="str">
        <f t="shared" si="48"/>
        <v>View</v>
      </c>
    </row>
    <row r="144">
      <c r="A144" s="12">
        <v>43510.930555555555</v>
      </c>
      <c r="B144" s="13" t="str">
        <f t="shared" si="46"/>
        <v>@thewire_in</v>
      </c>
      <c r="C144" s="14" t="s">
        <v>26</v>
      </c>
      <c r="D144" s="15" t="s">
        <v>350</v>
      </c>
      <c r="E144" s="16" t="str">
        <f>HYPERLINK("https://twitter.com/thewire_in/status/1096089183909826562","1096089183909826562")</f>
        <v>1096089183909826562</v>
      </c>
      <c r="F144" s="17" t="s">
        <v>351</v>
      </c>
      <c r="G144" s="18"/>
      <c r="H144" s="18"/>
      <c r="I144" s="19">
        <v>5.0</v>
      </c>
      <c r="J144" s="19">
        <v>21.0</v>
      </c>
      <c r="K144" s="20" t="str">
        <f t="shared" si="47"/>
        <v>TweetDeck</v>
      </c>
      <c r="L144" s="19">
        <v>370657.0</v>
      </c>
      <c r="M144" s="19">
        <v>61.0</v>
      </c>
      <c r="N144" s="19">
        <v>1238.0</v>
      </c>
      <c r="O144" s="21" t="s">
        <v>29</v>
      </c>
      <c r="P144" s="12">
        <v>42106.543125</v>
      </c>
      <c r="Q144" s="18"/>
      <c r="R144" s="22" t="s">
        <v>30</v>
      </c>
      <c r="S144" s="17" t="s">
        <v>31</v>
      </c>
      <c r="T144" s="18"/>
      <c r="U144" s="16" t="str">
        <f t="shared" si="48"/>
        <v>View</v>
      </c>
    </row>
    <row r="145">
      <c r="A145" s="12">
        <v>43510.91666666667</v>
      </c>
      <c r="B145" s="13" t="str">
        <f t="shared" si="46"/>
        <v>@thewire_in</v>
      </c>
      <c r="C145" s="14" t="s">
        <v>26</v>
      </c>
      <c r="D145" s="15" t="s">
        <v>352</v>
      </c>
      <c r="E145" s="16" t="str">
        <f>HYPERLINK("https://twitter.com/thewire_in/status/1096084152724512769","1096084152724512769")</f>
        <v>1096084152724512769</v>
      </c>
      <c r="F145" s="17" t="s">
        <v>353</v>
      </c>
      <c r="G145" s="18"/>
      <c r="H145" s="18"/>
      <c r="I145" s="19">
        <v>67.0</v>
      </c>
      <c r="J145" s="19">
        <v>181.0</v>
      </c>
      <c r="K145" s="20" t="str">
        <f t="shared" si="47"/>
        <v>TweetDeck</v>
      </c>
      <c r="L145" s="19">
        <v>370657.0</v>
      </c>
      <c r="M145" s="19">
        <v>61.0</v>
      </c>
      <c r="N145" s="19">
        <v>1238.0</v>
      </c>
      <c r="O145" s="21" t="s">
        <v>29</v>
      </c>
      <c r="P145" s="12">
        <v>42106.543125</v>
      </c>
      <c r="Q145" s="18"/>
      <c r="R145" s="22" t="s">
        <v>30</v>
      </c>
      <c r="S145" s="17" t="s">
        <v>31</v>
      </c>
      <c r="T145" s="18"/>
      <c r="U145" s="16" t="str">
        <f t="shared" si="48"/>
        <v>View</v>
      </c>
    </row>
    <row r="146">
      <c r="A146" s="12">
        <v>43510.90278935185</v>
      </c>
      <c r="B146" s="13" t="str">
        <f t="shared" si="46"/>
        <v>@thewire_in</v>
      </c>
      <c r="C146" s="14" t="s">
        <v>26</v>
      </c>
      <c r="D146" s="15" t="s">
        <v>354</v>
      </c>
      <c r="E146" s="16" t="str">
        <f>HYPERLINK("https://twitter.com/thewire_in/status/1096079122164412416","1096079122164412416")</f>
        <v>1096079122164412416</v>
      </c>
      <c r="F146" s="17" t="s">
        <v>355</v>
      </c>
      <c r="G146" s="18"/>
      <c r="H146" s="18"/>
      <c r="I146" s="19">
        <v>1.0</v>
      </c>
      <c r="J146" s="19">
        <v>13.0</v>
      </c>
      <c r="K146" s="20" t="str">
        <f t="shared" si="47"/>
        <v>TweetDeck</v>
      </c>
      <c r="L146" s="19">
        <v>370657.0</v>
      </c>
      <c r="M146" s="19">
        <v>61.0</v>
      </c>
      <c r="N146" s="19">
        <v>1238.0</v>
      </c>
      <c r="O146" s="21" t="s">
        <v>29</v>
      </c>
      <c r="P146" s="12">
        <v>42106.543125</v>
      </c>
      <c r="Q146" s="18"/>
      <c r="R146" s="22" t="s">
        <v>30</v>
      </c>
      <c r="S146" s="17" t="s">
        <v>31</v>
      </c>
      <c r="T146" s="18"/>
      <c r="U146" s="16" t="str">
        <f t="shared" si="48"/>
        <v>View</v>
      </c>
    </row>
    <row r="147">
      <c r="A147" s="12">
        <v>43510.88888888889</v>
      </c>
      <c r="B147" s="13" t="str">
        <f t="shared" si="46"/>
        <v>@thewire_in</v>
      </c>
      <c r="C147" s="14" t="s">
        <v>26</v>
      </c>
      <c r="D147" s="15" t="s">
        <v>356</v>
      </c>
      <c r="E147" s="16" t="str">
        <f>HYPERLINK("https://twitter.com/thewire_in/status/1096074084201377792","1096074084201377792")</f>
        <v>1096074084201377792</v>
      </c>
      <c r="F147" s="17" t="s">
        <v>357</v>
      </c>
      <c r="G147" s="17" t="s">
        <v>358</v>
      </c>
      <c r="H147" s="18"/>
      <c r="I147" s="19">
        <v>2.0</v>
      </c>
      <c r="J147" s="19">
        <v>19.0</v>
      </c>
      <c r="K147" s="20" t="str">
        <f t="shared" si="47"/>
        <v>TweetDeck</v>
      </c>
      <c r="L147" s="19">
        <v>370657.0</v>
      </c>
      <c r="M147" s="19">
        <v>61.0</v>
      </c>
      <c r="N147" s="19">
        <v>1238.0</v>
      </c>
      <c r="O147" s="21" t="s">
        <v>29</v>
      </c>
      <c r="P147" s="12">
        <v>42106.543125</v>
      </c>
      <c r="Q147" s="18"/>
      <c r="R147" s="22" t="s">
        <v>30</v>
      </c>
      <c r="S147" s="17" t="s">
        <v>31</v>
      </c>
      <c r="T147" s="18"/>
      <c r="U147" s="16" t="str">
        <f t="shared" si="48"/>
        <v>View</v>
      </c>
    </row>
    <row r="148">
      <c r="A148" s="12">
        <v>43510.887662037036</v>
      </c>
      <c r="B148" s="13" t="str">
        <f t="shared" si="46"/>
        <v>@thewire_in</v>
      </c>
      <c r="C148" s="14" t="s">
        <v>26</v>
      </c>
      <c r="D148" s="15" t="s">
        <v>359</v>
      </c>
      <c r="E148" s="16" t="str">
        <f>HYPERLINK("https://twitter.com/thewire_in/status/1096073640028921856","1096073640028921856")</f>
        <v>1096073640028921856</v>
      </c>
      <c r="F148" s="17" t="s">
        <v>299</v>
      </c>
      <c r="G148" s="17" t="s">
        <v>360</v>
      </c>
      <c r="H148" s="18"/>
      <c r="I148" s="19">
        <v>13.0</v>
      </c>
      <c r="J148" s="19">
        <v>30.0</v>
      </c>
      <c r="K148" s="20" t="str">
        <f t="shared" si="47"/>
        <v>TweetDeck</v>
      </c>
      <c r="L148" s="19">
        <v>370657.0</v>
      </c>
      <c r="M148" s="19">
        <v>61.0</v>
      </c>
      <c r="N148" s="19">
        <v>1238.0</v>
      </c>
      <c r="O148" s="21" t="s">
        <v>29</v>
      </c>
      <c r="P148" s="12">
        <v>42106.543125</v>
      </c>
      <c r="Q148" s="18"/>
      <c r="R148" s="22" t="s">
        <v>30</v>
      </c>
      <c r="S148" s="17" t="s">
        <v>31</v>
      </c>
      <c r="T148" s="18"/>
      <c r="U148" s="16" t="str">
        <f t="shared" si="48"/>
        <v>View</v>
      </c>
    </row>
    <row r="149">
      <c r="A149" s="12">
        <v>43510.87809027778</v>
      </c>
      <c r="B149" s="13" t="str">
        <f>HYPERLINK("https://twitter.com/AtishiAAP","@AtishiAAP")</f>
        <v>@AtishiAAP</v>
      </c>
      <c r="C149" s="14" t="s">
        <v>361</v>
      </c>
      <c r="D149" s="15" t="s">
        <v>362</v>
      </c>
      <c r="E149" s="16" t="str">
        <f>HYPERLINK("https://twitter.com/AtishiAAP/status/1096070170424930304","1096070170424930304")</f>
        <v>1096070170424930304</v>
      </c>
      <c r="F149" s="18"/>
      <c r="G149" s="18"/>
      <c r="H149" s="18"/>
      <c r="I149" s="19">
        <v>194.0</v>
      </c>
      <c r="J149" s="19">
        <v>563.0</v>
      </c>
      <c r="K149" s="20" t="str">
        <f>HYPERLINK("http://twitter.com/download/android","Twitter for Android")</f>
        <v>Twitter for Android</v>
      </c>
      <c r="L149" s="19">
        <v>158378.0</v>
      </c>
      <c r="M149" s="19">
        <v>640.0</v>
      </c>
      <c r="N149" s="19">
        <v>278.0</v>
      </c>
      <c r="O149" s="21" t="s">
        <v>29</v>
      </c>
      <c r="P149" s="12">
        <v>40779.88040509259</v>
      </c>
      <c r="Q149" s="18"/>
      <c r="R149" s="25" t="s">
        <v>363</v>
      </c>
      <c r="S149" s="17" t="s">
        <v>364</v>
      </c>
      <c r="T149" s="18"/>
      <c r="U149" s="16" t="str">
        <f>HYPERLINK("https://pbs.twimg.com/profile_images/990610847444684801/-IvXvqiy.jpg","View")</f>
        <v>View</v>
      </c>
    </row>
    <row r="150">
      <c r="A150" s="12">
        <v>43510.87501157407</v>
      </c>
      <c r="B150" s="13" t="str">
        <f t="shared" ref="B150:B154" si="49">HYPERLINK("https://twitter.com/thewire_in","@thewire_in")</f>
        <v>@thewire_in</v>
      </c>
      <c r="C150" s="14" t="s">
        <v>26</v>
      </c>
      <c r="D150" s="15" t="s">
        <v>365</v>
      </c>
      <c r="E150" s="16" t="str">
        <f>HYPERLINK("https://twitter.com/thewire_in/status/1096069057185497088","1096069057185497088")</f>
        <v>1096069057185497088</v>
      </c>
      <c r="F150" s="17" t="s">
        <v>366</v>
      </c>
      <c r="G150" s="18"/>
      <c r="H150" s="18"/>
      <c r="I150" s="19">
        <v>5.0</v>
      </c>
      <c r="J150" s="19">
        <v>26.0</v>
      </c>
      <c r="K150" s="20" t="str">
        <f t="shared" ref="K150:K154" si="50">HYPERLINK("https://about.twitter.com/products/tweetdeck","TweetDeck")</f>
        <v>TweetDeck</v>
      </c>
      <c r="L150" s="19">
        <v>370657.0</v>
      </c>
      <c r="M150" s="19">
        <v>61.0</v>
      </c>
      <c r="N150" s="19">
        <v>1238.0</v>
      </c>
      <c r="O150" s="21" t="s">
        <v>29</v>
      </c>
      <c r="P150" s="12">
        <v>42106.543125</v>
      </c>
      <c r="Q150" s="18"/>
      <c r="R150" s="22" t="s">
        <v>30</v>
      </c>
      <c r="S150" s="17" t="s">
        <v>31</v>
      </c>
      <c r="T150" s="18"/>
      <c r="U150" s="16" t="str">
        <f t="shared" ref="U150:U154" si="51">HYPERLINK("https://pbs.twimg.com/profile_images/971010414891978753/l3xRvU1M.jpg","View")</f>
        <v>View</v>
      </c>
    </row>
    <row r="151">
      <c r="A151" s="12">
        <v>43510.86146990741</v>
      </c>
      <c r="B151" s="13" t="str">
        <f t="shared" si="49"/>
        <v>@thewire_in</v>
      </c>
      <c r="C151" s="14" t="s">
        <v>26</v>
      </c>
      <c r="D151" s="15" t="s">
        <v>367</v>
      </c>
      <c r="E151" s="16" t="str">
        <f>HYPERLINK("https://twitter.com/thewire_in/status/1096064148331483138","1096064148331483138")</f>
        <v>1096064148331483138</v>
      </c>
      <c r="F151" s="17" t="s">
        <v>368</v>
      </c>
      <c r="G151" s="18"/>
      <c r="H151" s="18"/>
      <c r="I151" s="19">
        <v>23.0</v>
      </c>
      <c r="J151" s="19">
        <v>54.0</v>
      </c>
      <c r="K151" s="20" t="str">
        <f t="shared" si="50"/>
        <v>TweetDeck</v>
      </c>
      <c r="L151" s="19">
        <v>370657.0</v>
      </c>
      <c r="M151" s="19">
        <v>61.0</v>
      </c>
      <c r="N151" s="19">
        <v>1238.0</v>
      </c>
      <c r="O151" s="21" t="s">
        <v>29</v>
      </c>
      <c r="P151" s="12">
        <v>42106.543125</v>
      </c>
      <c r="Q151" s="18"/>
      <c r="R151" s="22" t="s">
        <v>30</v>
      </c>
      <c r="S151" s="17" t="s">
        <v>31</v>
      </c>
      <c r="T151" s="18"/>
      <c r="U151" s="16" t="str">
        <f t="shared" si="51"/>
        <v>View</v>
      </c>
    </row>
    <row r="152">
      <c r="A152" s="12">
        <v>43510.84722222222</v>
      </c>
      <c r="B152" s="13" t="str">
        <f t="shared" si="49"/>
        <v>@thewire_in</v>
      </c>
      <c r="C152" s="14" t="s">
        <v>26</v>
      </c>
      <c r="D152" s="15" t="s">
        <v>369</v>
      </c>
      <c r="E152" s="16" t="str">
        <f>HYPERLINK("https://twitter.com/thewire_in/status/1096058984782475264","1096058984782475264")</f>
        <v>1096058984782475264</v>
      </c>
      <c r="F152" s="17" t="s">
        <v>370</v>
      </c>
      <c r="G152" s="17" t="s">
        <v>371</v>
      </c>
      <c r="H152" s="18"/>
      <c r="I152" s="19">
        <v>1.0</v>
      </c>
      <c r="J152" s="19">
        <v>7.0</v>
      </c>
      <c r="K152" s="20" t="str">
        <f t="shared" si="50"/>
        <v>TweetDeck</v>
      </c>
      <c r="L152" s="19">
        <v>370657.0</v>
      </c>
      <c r="M152" s="19">
        <v>61.0</v>
      </c>
      <c r="N152" s="19">
        <v>1238.0</v>
      </c>
      <c r="O152" s="21" t="s">
        <v>29</v>
      </c>
      <c r="P152" s="12">
        <v>42106.543125</v>
      </c>
      <c r="Q152" s="18"/>
      <c r="R152" s="22" t="s">
        <v>30</v>
      </c>
      <c r="S152" s="17" t="s">
        <v>31</v>
      </c>
      <c r="T152" s="18"/>
      <c r="U152" s="16" t="str">
        <f t="shared" si="51"/>
        <v>View</v>
      </c>
    </row>
    <row r="153">
      <c r="A153" s="12">
        <v>43510.83333333333</v>
      </c>
      <c r="B153" s="13" t="str">
        <f t="shared" si="49"/>
        <v>@thewire_in</v>
      </c>
      <c r="C153" s="14" t="s">
        <v>26</v>
      </c>
      <c r="D153" s="15" t="s">
        <v>372</v>
      </c>
      <c r="E153" s="16" t="str">
        <f>HYPERLINK("https://twitter.com/thewire_in/status/1096053951936380928","1096053951936380928")</f>
        <v>1096053951936380928</v>
      </c>
      <c r="F153" s="17" t="s">
        <v>345</v>
      </c>
      <c r="G153" s="17" t="s">
        <v>373</v>
      </c>
      <c r="H153" s="18"/>
      <c r="I153" s="19">
        <v>27.0</v>
      </c>
      <c r="J153" s="19">
        <v>59.0</v>
      </c>
      <c r="K153" s="20" t="str">
        <f t="shared" si="50"/>
        <v>TweetDeck</v>
      </c>
      <c r="L153" s="19">
        <v>370657.0</v>
      </c>
      <c r="M153" s="19">
        <v>61.0</v>
      </c>
      <c r="N153" s="19">
        <v>1238.0</v>
      </c>
      <c r="O153" s="21" t="s">
        <v>29</v>
      </c>
      <c r="P153" s="12">
        <v>42106.543125</v>
      </c>
      <c r="Q153" s="18"/>
      <c r="R153" s="22" t="s">
        <v>30</v>
      </c>
      <c r="S153" s="17" t="s">
        <v>31</v>
      </c>
      <c r="T153" s="18"/>
      <c r="U153" s="16" t="str">
        <f t="shared" si="51"/>
        <v>View</v>
      </c>
    </row>
    <row r="154">
      <c r="A154" s="12">
        <v>43510.819444444445</v>
      </c>
      <c r="B154" s="13" t="str">
        <f t="shared" si="49"/>
        <v>@thewire_in</v>
      </c>
      <c r="C154" s="14" t="s">
        <v>26</v>
      </c>
      <c r="D154" s="15" t="s">
        <v>374</v>
      </c>
      <c r="E154" s="16" t="str">
        <f>HYPERLINK("https://twitter.com/thewire_in/status/1096048918201155586","1096048918201155586")</f>
        <v>1096048918201155586</v>
      </c>
      <c r="F154" s="17" t="s">
        <v>375</v>
      </c>
      <c r="G154" s="17" t="s">
        <v>376</v>
      </c>
      <c r="H154" s="18"/>
      <c r="I154" s="19">
        <v>2.0</v>
      </c>
      <c r="J154" s="19">
        <v>10.0</v>
      </c>
      <c r="K154" s="20" t="str">
        <f t="shared" si="50"/>
        <v>TweetDeck</v>
      </c>
      <c r="L154" s="19">
        <v>370657.0</v>
      </c>
      <c r="M154" s="19">
        <v>61.0</v>
      </c>
      <c r="N154" s="19">
        <v>1238.0</v>
      </c>
      <c r="O154" s="21" t="s">
        <v>29</v>
      </c>
      <c r="P154" s="12">
        <v>42106.543125</v>
      </c>
      <c r="Q154" s="18"/>
      <c r="R154" s="22" t="s">
        <v>30</v>
      </c>
      <c r="S154" s="17" t="s">
        <v>31</v>
      </c>
      <c r="T154" s="18"/>
      <c r="U154" s="16" t="str">
        <f t="shared" si="51"/>
        <v>View</v>
      </c>
    </row>
    <row r="155">
      <c r="A155" s="12">
        <v>43510.81571759259</v>
      </c>
      <c r="B155" s="13" t="str">
        <f>HYPERLINK("https://twitter.com/UmarKhalidJNU","@UmarKhalidJNU")</f>
        <v>@UmarKhalidJNU</v>
      </c>
      <c r="C155" s="14" t="s">
        <v>168</v>
      </c>
      <c r="D155" s="15" t="s">
        <v>377</v>
      </c>
      <c r="E155" s="16" t="str">
        <f>HYPERLINK("https://twitter.com/UmarKhalidJNU/status/1096047566192562176","1096047566192562176")</f>
        <v>1096047566192562176</v>
      </c>
      <c r="F155" s="18"/>
      <c r="G155" s="18"/>
      <c r="H155" s="18"/>
      <c r="I155" s="19">
        <v>1039.0</v>
      </c>
      <c r="J155" s="19">
        <v>5370.0</v>
      </c>
      <c r="K155" s="20" t="str">
        <f t="shared" ref="K155:K156" si="52">HYPERLINK("http://twitter.com/download/android","Twitter for Android")</f>
        <v>Twitter for Android</v>
      </c>
      <c r="L155" s="19">
        <v>169465.0</v>
      </c>
      <c r="M155" s="19">
        <v>949.0</v>
      </c>
      <c r="N155" s="19">
        <v>133.0</v>
      </c>
      <c r="O155" s="21" t="s">
        <v>29</v>
      </c>
      <c r="P155" s="12">
        <v>42476.1409375</v>
      </c>
      <c r="Q155" s="18"/>
      <c r="R155" s="22" t="s">
        <v>171</v>
      </c>
      <c r="S155" s="18"/>
      <c r="T155" s="18"/>
      <c r="U155" s="16" t="str">
        <f>HYPERLINK("https://pbs.twimg.com/profile_images/978011329960214529/DwI7DbvQ.jpg","View")</f>
        <v>View</v>
      </c>
    </row>
    <row r="156">
      <c r="A156" s="12">
        <v>43510.812048611115</v>
      </c>
      <c r="B156" s="13" t="str">
        <f>HYPERLINK("https://twitter.com/pbhushan1","@pbhushan1")</f>
        <v>@pbhushan1</v>
      </c>
      <c r="C156" s="14" t="s">
        <v>211</v>
      </c>
      <c r="D156" s="15" t="s">
        <v>378</v>
      </c>
      <c r="E156" s="16" t="str">
        <f>HYPERLINK("https://twitter.com/pbhushan1/status/1096046240503119872","1096046240503119872")</f>
        <v>1096046240503119872</v>
      </c>
      <c r="F156" s="17" t="s">
        <v>379</v>
      </c>
      <c r="G156" s="18"/>
      <c r="H156" s="18"/>
      <c r="I156" s="19">
        <v>353.0</v>
      </c>
      <c r="J156" s="19">
        <v>1019.0</v>
      </c>
      <c r="K156" s="20" t="str">
        <f t="shared" si="52"/>
        <v>Twitter for Android</v>
      </c>
      <c r="L156" s="19">
        <v>1225380.0</v>
      </c>
      <c r="M156" s="19">
        <v>41.0</v>
      </c>
      <c r="N156" s="19">
        <v>515.0</v>
      </c>
      <c r="O156" s="21" t="s">
        <v>29</v>
      </c>
      <c r="P156" s="12">
        <v>41649.61666666667</v>
      </c>
      <c r="Q156" s="23" t="s">
        <v>214</v>
      </c>
      <c r="R156" s="22" t="s">
        <v>215</v>
      </c>
      <c r="S156" s="17" t="s">
        <v>216</v>
      </c>
      <c r="T156" s="18"/>
      <c r="U156" s="16" t="str">
        <f>HYPERLINK("https://pbs.twimg.com/profile_images/1069849736943943680/akSKEZCQ.jpg","View")</f>
        <v>View</v>
      </c>
    </row>
    <row r="157">
      <c r="A157" s="12">
        <v>43510.805555555555</v>
      </c>
      <c r="B157" s="13" t="str">
        <f t="shared" ref="B157:B159" si="53">HYPERLINK("https://twitter.com/thewire_in","@thewire_in")</f>
        <v>@thewire_in</v>
      </c>
      <c r="C157" s="14" t="s">
        <v>26</v>
      </c>
      <c r="D157" s="24" t="s">
        <v>380</v>
      </c>
      <c r="E157" s="16" t="str">
        <f>HYPERLINK("https://twitter.com/thewire_in/status/1096043885107658752","1096043885107658752")</f>
        <v>1096043885107658752</v>
      </c>
      <c r="F157" s="17" t="s">
        <v>381</v>
      </c>
      <c r="G157" s="17" t="s">
        <v>382</v>
      </c>
      <c r="H157" s="18"/>
      <c r="I157" s="19">
        <v>2.0</v>
      </c>
      <c r="J157" s="19">
        <v>7.0</v>
      </c>
      <c r="K157" s="20" t="str">
        <f t="shared" ref="K157:K159" si="54">HYPERLINK("https://about.twitter.com/products/tweetdeck","TweetDeck")</f>
        <v>TweetDeck</v>
      </c>
      <c r="L157" s="19">
        <v>370657.0</v>
      </c>
      <c r="M157" s="19">
        <v>61.0</v>
      </c>
      <c r="N157" s="19">
        <v>1238.0</v>
      </c>
      <c r="O157" s="21" t="s">
        <v>29</v>
      </c>
      <c r="P157" s="12">
        <v>42106.543125</v>
      </c>
      <c r="Q157" s="18"/>
      <c r="R157" s="22" t="s">
        <v>30</v>
      </c>
      <c r="S157" s="17" t="s">
        <v>31</v>
      </c>
      <c r="T157" s="18"/>
      <c r="U157" s="16" t="str">
        <f t="shared" ref="U157:U159" si="55">HYPERLINK("https://pbs.twimg.com/profile_images/971010414891978753/l3xRvU1M.jpg","View")</f>
        <v>View</v>
      </c>
    </row>
    <row r="158">
      <c r="A158" s="12">
        <v>43510.79166666667</v>
      </c>
      <c r="B158" s="13" t="str">
        <f t="shared" si="53"/>
        <v>@thewire_in</v>
      </c>
      <c r="C158" s="14" t="s">
        <v>26</v>
      </c>
      <c r="D158" s="15" t="s">
        <v>383</v>
      </c>
      <c r="E158" s="16" t="str">
        <f>HYPERLINK("https://twitter.com/thewire_in/status/1096038851674550278","1096038851674550278")</f>
        <v>1096038851674550278</v>
      </c>
      <c r="F158" s="17" t="s">
        <v>384</v>
      </c>
      <c r="G158" s="17" t="s">
        <v>385</v>
      </c>
      <c r="H158" s="18"/>
      <c r="I158" s="19">
        <v>2.0</v>
      </c>
      <c r="J158" s="19">
        <v>15.0</v>
      </c>
      <c r="K158" s="20" t="str">
        <f t="shared" si="54"/>
        <v>TweetDeck</v>
      </c>
      <c r="L158" s="19">
        <v>370657.0</v>
      </c>
      <c r="M158" s="19">
        <v>61.0</v>
      </c>
      <c r="N158" s="19">
        <v>1238.0</v>
      </c>
      <c r="O158" s="21" t="s">
        <v>29</v>
      </c>
      <c r="P158" s="12">
        <v>42106.543125</v>
      </c>
      <c r="Q158" s="18"/>
      <c r="R158" s="22" t="s">
        <v>30</v>
      </c>
      <c r="S158" s="17" t="s">
        <v>31</v>
      </c>
      <c r="T158" s="18"/>
      <c r="U158" s="16" t="str">
        <f t="shared" si="55"/>
        <v>View</v>
      </c>
    </row>
    <row r="159">
      <c r="A159" s="12">
        <v>43510.78347222222</v>
      </c>
      <c r="B159" s="13" t="str">
        <f t="shared" si="53"/>
        <v>@thewire_in</v>
      </c>
      <c r="C159" s="14" t="s">
        <v>26</v>
      </c>
      <c r="D159" s="15" t="s">
        <v>386</v>
      </c>
      <c r="E159" s="16" t="str">
        <f>HYPERLINK("https://twitter.com/thewire_in/status/1096035881352257537","1096035881352257537")</f>
        <v>1096035881352257537</v>
      </c>
      <c r="F159" s="17" t="s">
        <v>387</v>
      </c>
      <c r="G159" s="17" t="s">
        <v>388</v>
      </c>
      <c r="H159" s="18"/>
      <c r="I159" s="19">
        <v>24.0</v>
      </c>
      <c r="J159" s="19">
        <v>47.0</v>
      </c>
      <c r="K159" s="20" t="str">
        <f t="shared" si="54"/>
        <v>TweetDeck</v>
      </c>
      <c r="L159" s="19">
        <v>370657.0</v>
      </c>
      <c r="M159" s="19">
        <v>61.0</v>
      </c>
      <c r="N159" s="19">
        <v>1238.0</v>
      </c>
      <c r="O159" s="21" t="s">
        <v>29</v>
      </c>
      <c r="P159" s="12">
        <v>42106.543125</v>
      </c>
      <c r="Q159" s="18"/>
      <c r="R159" s="22" t="s">
        <v>30</v>
      </c>
      <c r="S159" s="17" t="s">
        <v>31</v>
      </c>
      <c r="T159" s="18"/>
      <c r="U159" s="16" t="str">
        <f t="shared" si="55"/>
        <v>View</v>
      </c>
    </row>
    <row r="160">
      <c r="A160" s="12">
        <v>43510.781180555554</v>
      </c>
      <c r="B160" s="13" t="str">
        <f>HYPERLINK("https://twitter.com/yadavakhilesh","@yadavakhilesh")</f>
        <v>@yadavakhilesh</v>
      </c>
      <c r="C160" s="14" t="s">
        <v>75</v>
      </c>
      <c r="D160" s="15" t="s">
        <v>389</v>
      </c>
      <c r="E160" s="16" t="str">
        <f>HYPERLINK("https://twitter.com/yadavakhilesh/status/1096035052012650497","1096035052012650497")</f>
        <v>1096035052012650497</v>
      </c>
      <c r="F160" s="18"/>
      <c r="G160" s="18"/>
      <c r="H160" s="18"/>
      <c r="I160" s="19">
        <v>4919.0</v>
      </c>
      <c r="J160" s="19">
        <v>28214.0</v>
      </c>
      <c r="K160" s="20" t="str">
        <f>HYPERLINK("http://twitter.com/download/iphone","Twitter for iPhone")</f>
        <v>Twitter for iPhone</v>
      </c>
      <c r="L160" s="19">
        <v>9056149.0</v>
      </c>
      <c r="M160" s="19">
        <v>16.0</v>
      </c>
      <c r="N160" s="19">
        <v>1328.0</v>
      </c>
      <c r="O160" s="21" t="s">
        <v>29</v>
      </c>
      <c r="P160" s="12">
        <v>40012.84861111111</v>
      </c>
      <c r="Q160" s="23" t="s">
        <v>77</v>
      </c>
      <c r="R160" s="22" t="s">
        <v>78</v>
      </c>
      <c r="S160" s="17" t="s">
        <v>79</v>
      </c>
      <c r="T160" s="18"/>
      <c r="U160" s="16" t="str">
        <f>HYPERLINK("https://pbs.twimg.com/profile_images/1096358617459101697/Y2GLsFau.jpg","View")</f>
        <v>View</v>
      </c>
    </row>
    <row r="161">
      <c r="A161" s="12">
        <v>43510.77777777778</v>
      </c>
      <c r="B161" s="13" t="str">
        <f t="shared" ref="B161:B162" si="56">HYPERLINK("https://twitter.com/thewire_in","@thewire_in")</f>
        <v>@thewire_in</v>
      </c>
      <c r="C161" s="14" t="s">
        <v>26</v>
      </c>
      <c r="D161" s="15" t="s">
        <v>390</v>
      </c>
      <c r="E161" s="16" t="str">
        <f>HYPERLINK("https://twitter.com/thewire_in/status/1096033818593521664","1096033818593521664")</f>
        <v>1096033818593521664</v>
      </c>
      <c r="F161" s="17" t="s">
        <v>391</v>
      </c>
      <c r="G161" s="17" t="s">
        <v>392</v>
      </c>
      <c r="H161" s="18"/>
      <c r="I161" s="19">
        <v>6.0</v>
      </c>
      <c r="J161" s="19">
        <v>12.0</v>
      </c>
      <c r="K161" s="20" t="str">
        <f t="shared" ref="K161:K162" si="57">HYPERLINK("https://about.twitter.com/products/tweetdeck","TweetDeck")</f>
        <v>TweetDeck</v>
      </c>
      <c r="L161" s="19">
        <v>370657.0</v>
      </c>
      <c r="M161" s="19">
        <v>61.0</v>
      </c>
      <c r="N161" s="19">
        <v>1238.0</v>
      </c>
      <c r="O161" s="21" t="s">
        <v>29</v>
      </c>
      <c r="P161" s="12">
        <v>42106.543125</v>
      </c>
      <c r="Q161" s="18"/>
      <c r="R161" s="22" t="s">
        <v>30</v>
      </c>
      <c r="S161" s="17" t="s">
        <v>31</v>
      </c>
      <c r="T161" s="18"/>
      <c r="U161" s="16" t="str">
        <f t="shared" ref="U161:U162" si="58">HYPERLINK("https://pbs.twimg.com/profile_images/971010414891978753/l3xRvU1M.jpg","View")</f>
        <v>View</v>
      </c>
    </row>
    <row r="162">
      <c r="A162" s="12">
        <v>43510.76388888889</v>
      </c>
      <c r="B162" s="13" t="str">
        <f t="shared" si="56"/>
        <v>@thewire_in</v>
      </c>
      <c r="C162" s="14" t="s">
        <v>26</v>
      </c>
      <c r="D162" s="15" t="s">
        <v>393</v>
      </c>
      <c r="E162" s="16" t="str">
        <f>HYPERLINK("https://twitter.com/thewire_in/status/1096028785307074560","1096028785307074560")</f>
        <v>1096028785307074560</v>
      </c>
      <c r="F162" s="17" t="s">
        <v>347</v>
      </c>
      <c r="G162" s="17" t="s">
        <v>394</v>
      </c>
      <c r="H162" s="18"/>
      <c r="I162" s="19">
        <v>28.0</v>
      </c>
      <c r="J162" s="19">
        <v>62.0</v>
      </c>
      <c r="K162" s="20" t="str">
        <f t="shared" si="57"/>
        <v>TweetDeck</v>
      </c>
      <c r="L162" s="19">
        <v>370657.0</v>
      </c>
      <c r="M162" s="19">
        <v>61.0</v>
      </c>
      <c r="N162" s="19">
        <v>1238.0</v>
      </c>
      <c r="O162" s="21" t="s">
        <v>29</v>
      </c>
      <c r="P162" s="12">
        <v>42106.543125</v>
      </c>
      <c r="Q162" s="18"/>
      <c r="R162" s="22" t="s">
        <v>30</v>
      </c>
      <c r="S162" s="17" t="s">
        <v>31</v>
      </c>
      <c r="T162" s="18"/>
      <c r="U162" s="16" t="str">
        <f t="shared" si="58"/>
        <v>View</v>
      </c>
    </row>
    <row r="163">
      <c r="A163" s="12">
        <v>43510.75173611111</v>
      </c>
      <c r="B163" s="13" t="str">
        <f>HYPERLINK("https://twitter.com/MamataOfficial","@MamataOfficial")</f>
        <v>@MamataOfficial</v>
      </c>
      <c r="C163" s="14" t="s">
        <v>103</v>
      </c>
      <c r="D163" s="15" t="s">
        <v>395</v>
      </c>
      <c r="E163" s="16" t="str">
        <f>HYPERLINK("https://twitter.com/MamataOfficial/status/1096024382059597824","1096024382059597824")</f>
        <v>1096024382059597824</v>
      </c>
      <c r="F163" s="18"/>
      <c r="G163" s="18"/>
      <c r="H163" s="18"/>
      <c r="I163" s="19">
        <v>690.0</v>
      </c>
      <c r="J163" s="19">
        <v>4851.0</v>
      </c>
      <c r="K163" s="20" t="str">
        <f>HYPERLINK("http://twitter.com/download/iphone","Twitter for iPhone")</f>
        <v>Twitter for iPhone</v>
      </c>
      <c r="L163" s="19">
        <v>3142446.0</v>
      </c>
      <c r="M163" s="19">
        <v>31.0</v>
      </c>
      <c r="N163" s="19">
        <v>741.0</v>
      </c>
      <c r="O163" s="21" t="s">
        <v>29</v>
      </c>
      <c r="P163" s="12">
        <v>41786.52924768518</v>
      </c>
      <c r="Q163" s="23" t="s">
        <v>105</v>
      </c>
      <c r="R163" s="22" t="s">
        <v>106</v>
      </c>
      <c r="S163" s="17" t="s">
        <v>107</v>
      </c>
      <c r="T163" s="18"/>
      <c r="U163" s="16" t="str">
        <f>HYPERLINK("https://pbs.twimg.com/profile_images/1058533642262048768/4YcAXL2K.jpg","View")</f>
        <v>View</v>
      </c>
    </row>
    <row r="164">
      <c r="A164" s="12">
        <v>43510.75</v>
      </c>
      <c r="B164" s="13" t="str">
        <f t="shared" ref="B164:B166" si="59">HYPERLINK("https://twitter.com/thewire_in","@thewire_in")</f>
        <v>@thewire_in</v>
      </c>
      <c r="C164" s="14" t="s">
        <v>26</v>
      </c>
      <c r="D164" s="15" t="s">
        <v>396</v>
      </c>
      <c r="E164" s="16" t="str">
        <f>HYPERLINK("https://twitter.com/thewire_in/status/1096023753396551680","1096023753396551680")</f>
        <v>1096023753396551680</v>
      </c>
      <c r="F164" s="17" t="s">
        <v>397</v>
      </c>
      <c r="G164" s="17" t="s">
        <v>398</v>
      </c>
      <c r="H164" s="18"/>
      <c r="I164" s="19">
        <v>4.0</v>
      </c>
      <c r="J164" s="19">
        <v>8.0</v>
      </c>
      <c r="K164" s="20" t="str">
        <f t="shared" ref="K164:K166" si="60">HYPERLINK("https://about.twitter.com/products/tweetdeck","TweetDeck")</f>
        <v>TweetDeck</v>
      </c>
      <c r="L164" s="19">
        <v>370657.0</v>
      </c>
      <c r="M164" s="19">
        <v>61.0</v>
      </c>
      <c r="N164" s="19">
        <v>1238.0</v>
      </c>
      <c r="O164" s="21" t="s">
        <v>29</v>
      </c>
      <c r="P164" s="12">
        <v>42106.543125</v>
      </c>
      <c r="Q164" s="18"/>
      <c r="R164" s="22" t="s">
        <v>30</v>
      </c>
      <c r="S164" s="17" t="s">
        <v>31</v>
      </c>
      <c r="T164" s="18"/>
      <c r="U164" s="16" t="str">
        <f t="shared" ref="U164:U166" si="61">HYPERLINK("https://pbs.twimg.com/profile_images/971010414891978753/l3xRvU1M.jpg","View")</f>
        <v>View</v>
      </c>
    </row>
    <row r="165">
      <c r="A165" s="12">
        <v>43510.73611111111</v>
      </c>
      <c r="B165" s="13" t="str">
        <f t="shared" si="59"/>
        <v>@thewire_in</v>
      </c>
      <c r="C165" s="14" t="s">
        <v>26</v>
      </c>
      <c r="D165" s="24" t="s">
        <v>399</v>
      </c>
      <c r="E165" s="16" t="str">
        <f>HYPERLINK("https://twitter.com/thewire_in/status/1096018718998622210","1096018718998622210")</f>
        <v>1096018718998622210</v>
      </c>
      <c r="F165" s="17" t="s">
        <v>349</v>
      </c>
      <c r="G165" s="17" t="s">
        <v>400</v>
      </c>
      <c r="H165" s="18"/>
      <c r="I165" s="19">
        <v>5.0</v>
      </c>
      <c r="J165" s="19">
        <v>16.0</v>
      </c>
      <c r="K165" s="20" t="str">
        <f t="shared" si="60"/>
        <v>TweetDeck</v>
      </c>
      <c r="L165" s="19">
        <v>370657.0</v>
      </c>
      <c r="M165" s="19">
        <v>61.0</v>
      </c>
      <c r="N165" s="19">
        <v>1238.0</v>
      </c>
      <c r="O165" s="21" t="s">
        <v>29</v>
      </c>
      <c r="P165" s="12">
        <v>42106.543125</v>
      </c>
      <c r="Q165" s="18"/>
      <c r="R165" s="22" t="s">
        <v>30</v>
      </c>
      <c r="S165" s="17" t="s">
        <v>31</v>
      </c>
      <c r="T165" s="18"/>
      <c r="U165" s="16" t="str">
        <f t="shared" si="61"/>
        <v>View</v>
      </c>
    </row>
    <row r="166">
      <c r="A166" s="12">
        <v>43510.72222222222</v>
      </c>
      <c r="B166" s="13" t="str">
        <f t="shared" si="59"/>
        <v>@thewire_in</v>
      </c>
      <c r="C166" s="14" t="s">
        <v>26</v>
      </c>
      <c r="D166" s="15" t="s">
        <v>401</v>
      </c>
      <c r="E166" s="16" t="str">
        <f>HYPERLINK("https://twitter.com/thewire_in/status/1096013686261596160","1096013686261596160")</f>
        <v>1096013686261596160</v>
      </c>
      <c r="F166" s="17" t="s">
        <v>402</v>
      </c>
      <c r="G166" s="17" t="s">
        <v>403</v>
      </c>
      <c r="H166" s="18"/>
      <c r="I166" s="19">
        <v>0.0</v>
      </c>
      <c r="J166" s="19">
        <v>9.0</v>
      </c>
      <c r="K166" s="20" t="str">
        <f t="shared" si="60"/>
        <v>TweetDeck</v>
      </c>
      <c r="L166" s="19">
        <v>370657.0</v>
      </c>
      <c r="M166" s="19">
        <v>61.0</v>
      </c>
      <c r="N166" s="19">
        <v>1238.0</v>
      </c>
      <c r="O166" s="21" t="s">
        <v>29</v>
      </c>
      <c r="P166" s="12">
        <v>42106.543125</v>
      </c>
      <c r="Q166" s="18"/>
      <c r="R166" s="22" t="s">
        <v>30</v>
      </c>
      <c r="S166" s="17" t="s">
        <v>31</v>
      </c>
      <c r="T166" s="18"/>
      <c r="U166" s="16" t="str">
        <f t="shared" si="61"/>
        <v>View</v>
      </c>
    </row>
    <row r="167">
      <c r="A167" s="12">
        <v>43510.72216435186</v>
      </c>
      <c r="B167" s="13" t="str">
        <f>HYPERLINK("https://twitter.com/MamataOfficial","@MamataOfficial")</f>
        <v>@MamataOfficial</v>
      </c>
      <c r="C167" s="14" t="s">
        <v>103</v>
      </c>
      <c r="D167" s="15" t="s">
        <v>404</v>
      </c>
      <c r="E167" s="16" t="str">
        <f>HYPERLINK("https://twitter.com/MamataOfficial/status/1096013663746420736","1096013663746420736")</f>
        <v>1096013663746420736</v>
      </c>
      <c r="F167" s="18"/>
      <c r="G167" s="18"/>
      <c r="H167" s="18"/>
      <c r="I167" s="19">
        <v>372.0</v>
      </c>
      <c r="J167" s="19">
        <v>2313.0</v>
      </c>
      <c r="K167" s="20" t="str">
        <f>HYPERLINK("http://twitter.com/download/iphone","Twitter for iPhone")</f>
        <v>Twitter for iPhone</v>
      </c>
      <c r="L167" s="19">
        <v>3142446.0</v>
      </c>
      <c r="M167" s="19">
        <v>31.0</v>
      </c>
      <c r="N167" s="19">
        <v>741.0</v>
      </c>
      <c r="O167" s="21" t="s">
        <v>29</v>
      </c>
      <c r="P167" s="12">
        <v>41786.52924768518</v>
      </c>
      <c r="Q167" s="23" t="s">
        <v>105</v>
      </c>
      <c r="R167" s="22" t="s">
        <v>106</v>
      </c>
      <c r="S167" s="17" t="s">
        <v>107</v>
      </c>
      <c r="T167" s="18"/>
      <c r="U167" s="16" t="str">
        <f>HYPERLINK("https://pbs.twimg.com/profile_images/1058533642262048768/4YcAXL2K.jpg","View")</f>
        <v>View</v>
      </c>
    </row>
    <row r="168">
      <c r="A168" s="12">
        <v>43510.71378472222</v>
      </c>
      <c r="B168" s="13" t="str">
        <f t="shared" ref="B168:B174" si="62">HYPERLINK("https://twitter.com/thewire_in","@thewire_in")</f>
        <v>@thewire_in</v>
      </c>
      <c r="C168" s="14" t="s">
        <v>26</v>
      </c>
      <c r="D168" s="15" t="s">
        <v>405</v>
      </c>
      <c r="E168" s="16" t="str">
        <f>HYPERLINK("https://twitter.com/thewire_in/status/1096010627410096128","1096010627410096128")</f>
        <v>1096010627410096128</v>
      </c>
      <c r="F168" s="17" t="s">
        <v>406</v>
      </c>
      <c r="G168" s="17" t="s">
        <v>407</v>
      </c>
      <c r="H168" s="18"/>
      <c r="I168" s="19">
        <v>11.0</v>
      </c>
      <c r="J168" s="19">
        <v>42.0</v>
      </c>
      <c r="K168" s="20" t="str">
        <f t="shared" ref="K168:K174" si="63">HYPERLINK("https://about.twitter.com/products/tweetdeck","TweetDeck")</f>
        <v>TweetDeck</v>
      </c>
      <c r="L168" s="19">
        <v>370657.0</v>
      </c>
      <c r="M168" s="19">
        <v>61.0</v>
      </c>
      <c r="N168" s="19">
        <v>1238.0</v>
      </c>
      <c r="O168" s="21" t="s">
        <v>29</v>
      </c>
      <c r="P168" s="12">
        <v>42106.543125</v>
      </c>
      <c r="Q168" s="18"/>
      <c r="R168" s="22" t="s">
        <v>30</v>
      </c>
      <c r="S168" s="17" t="s">
        <v>31</v>
      </c>
      <c r="T168" s="18"/>
      <c r="U168" s="16" t="str">
        <f t="shared" ref="U168:U174" si="64">HYPERLINK("https://pbs.twimg.com/profile_images/971010414891978753/l3xRvU1M.jpg","View")</f>
        <v>View</v>
      </c>
    </row>
    <row r="169">
      <c r="A169" s="12">
        <v>43510.694444444445</v>
      </c>
      <c r="B169" s="13" t="str">
        <f t="shared" si="62"/>
        <v>@thewire_in</v>
      </c>
      <c r="C169" s="14" t="s">
        <v>26</v>
      </c>
      <c r="D169" s="15" t="s">
        <v>408</v>
      </c>
      <c r="E169" s="16" t="str">
        <f>HYPERLINK("https://twitter.com/thewire_in/status/1096003619671998464","1096003619671998464")</f>
        <v>1096003619671998464</v>
      </c>
      <c r="F169" s="17" t="s">
        <v>409</v>
      </c>
      <c r="G169" s="18"/>
      <c r="H169" s="18"/>
      <c r="I169" s="19">
        <v>80.0</v>
      </c>
      <c r="J169" s="19">
        <v>429.0</v>
      </c>
      <c r="K169" s="20" t="str">
        <f t="shared" si="63"/>
        <v>TweetDeck</v>
      </c>
      <c r="L169" s="19">
        <v>370657.0</v>
      </c>
      <c r="M169" s="19">
        <v>61.0</v>
      </c>
      <c r="N169" s="19">
        <v>1238.0</v>
      </c>
      <c r="O169" s="21" t="s">
        <v>29</v>
      </c>
      <c r="P169" s="12">
        <v>42106.543125</v>
      </c>
      <c r="Q169" s="18"/>
      <c r="R169" s="22" t="s">
        <v>30</v>
      </c>
      <c r="S169" s="17" t="s">
        <v>31</v>
      </c>
      <c r="T169" s="18"/>
      <c r="U169" s="16" t="str">
        <f t="shared" si="64"/>
        <v>View</v>
      </c>
    </row>
    <row r="170">
      <c r="A170" s="12">
        <v>43510.680555555555</v>
      </c>
      <c r="B170" s="13" t="str">
        <f t="shared" si="62"/>
        <v>@thewire_in</v>
      </c>
      <c r="C170" s="14" t="s">
        <v>26</v>
      </c>
      <c r="D170" s="15" t="s">
        <v>410</v>
      </c>
      <c r="E170" s="16" t="str">
        <f>HYPERLINK("https://twitter.com/thewire_in/status/1095998586662326272","1095998586662326272")</f>
        <v>1095998586662326272</v>
      </c>
      <c r="F170" s="17" t="s">
        <v>411</v>
      </c>
      <c r="G170" s="18"/>
      <c r="H170" s="18"/>
      <c r="I170" s="19">
        <v>7.0</v>
      </c>
      <c r="J170" s="19">
        <v>28.0</v>
      </c>
      <c r="K170" s="20" t="str">
        <f t="shared" si="63"/>
        <v>TweetDeck</v>
      </c>
      <c r="L170" s="19">
        <v>370657.0</v>
      </c>
      <c r="M170" s="19">
        <v>61.0</v>
      </c>
      <c r="N170" s="19">
        <v>1238.0</v>
      </c>
      <c r="O170" s="21" t="s">
        <v>29</v>
      </c>
      <c r="P170" s="12">
        <v>42106.543125</v>
      </c>
      <c r="Q170" s="18"/>
      <c r="R170" s="22" t="s">
        <v>30</v>
      </c>
      <c r="S170" s="17" t="s">
        <v>31</v>
      </c>
      <c r="T170" s="18"/>
      <c r="U170" s="16" t="str">
        <f t="shared" si="64"/>
        <v>View</v>
      </c>
    </row>
    <row r="171">
      <c r="A171" s="12">
        <v>43510.66666666667</v>
      </c>
      <c r="B171" s="13" t="str">
        <f t="shared" si="62"/>
        <v>@thewire_in</v>
      </c>
      <c r="C171" s="14" t="s">
        <v>26</v>
      </c>
      <c r="D171" s="15" t="s">
        <v>412</v>
      </c>
      <c r="E171" s="16" t="str">
        <f>HYPERLINK("https://twitter.com/thewire_in/status/1095993553371553793","1095993553371553793")</f>
        <v>1095993553371553793</v>
      </c>
      <c r="F171" s="17" t="s">
        <v>413</v>
      </c>
      <c r="G171" s="18"/>
      <c r="H171" s="18"/>
      <c r="I171" s="19">
        <v>3.0</v>
      </c>
      <c r="J171" s="19">
        <v>9.0</v>
      </c>
      <c r="K171" s="20" t="str">
        <f t="shared" si="63"/>
        <v>TweetDeck</v>
      </c>
      <c r="L171" s="19">
        <v>370657.0</v>
      </c>
      <c r="M171" s="19">
        <v>61.0</v>
      </c>
      <c r="N171" s="19">
        <v>1238.0</v>
      </c>
      <c r="O171" s="21" t="s">
        <v>29</v>
      </c>
      <c r="P171" s="12">
        <v>42106.543125</v>
      </c>
      <c r="Q171" s="18"/>
      <c r="R171" s="22" t="s">
        <v>30</v>
      </c>
      <c r="S171" s="17" t="s">
        <v>31</v>
      </c>
      <c r="T171" s="18"/>
      <c r="U171" s="16" t="str">
        <f t="shared" si="64"/>
        <v>View</v>
      </c>
    </row>
    <row r="172">
      <c r="A172" s="12">
        <v>43510.652708333335</v>
      </c>
      <c r="B172" s="13" t="str">
        <f t="shared" si="62"/>
        <v>@thewire_in</v>
      </c>
      <c r="C172" s="14" t="s">
        <v>26</v>
      </c>
      <c r="D172" s="15" t="s">
        <v>414</v>
      </c>
      <c r="E172" s="16" t="str">
        <f>HYPERLINK("https://twitter.com/thewire_in/status/1095988495632363520","1095988495632363520")</f>
        <v>1095988495632363520</v>
      </c>
      <c r="F172" s="17" t="s">
        <v>415</v>
      </c>
      <c r="G172" s="18"/>
      <c r="H172" s="18"/>
      <c r="I172" s="19">
        <v>94.0</v>
      </c>
      <c r="J172" s="19">
        <v>203.0</v>
      </c>
      <c r="K172" s="20" t="str">
        <f t="shared" si="63"/>
        <v>TweetDeck</v>
      </c>
      <c r="L172" s="19">
        <v>370657.0</v>
      </c>
      <c r="M172" s="19">
        <v>61.0</v>
      </c>
      <c r="N172" s="19">
        <v>1238.0</v>
      </c>
      <c r="O172" s="21" t="s">
        <v>29</v>
      </c>
      <c r="P172" s="12">
        <v>42106.543125</v>
      </c>
      <c r="Q172" s="18"/>
      <c r="R172" s="22" t="s">
        <v>30</v>
      </c>
      <c r="S172" s="17" t="s">
        <v>31</v>
      </c>
      <c r="T172" s="18"/>
      <c r="U172" s="16" t="str">
        <f t="shared" si="64"/>
        <v>View</v>
      </c>
    </row>
    <row r="173">
      <c r="A173" s="12">
        <v>43510.642488425925</v>
      </c>
      <c r="B173" s="13" t="str">
        <f t="shared" si="62"/>
        <v>@thewire_in</v>
      </c>
      <c r="C173" s="14" t="s">
        <v>26</v>
      </c>
      <c r="D173" s="15" t="s">
        <v>416</v>
      </c>
      <c r="E173" s="16" t="str">
        <f>HYPERLINK("https://twitter.com/thewire_in/status/1095984790547787776","1095984790547787776")</f>
        <v>1095984790547787776</v>
      </c>
      <c r="F173" s="18"/>
      <c r="G173" s="17" t="s">
        <v>417</v>
      </c>
      <c r="H173" s="18"/>
      <c r="I173" s="19">
        <v>14.0</v>
      </c>
      <c r="J173" s="19">
        <v>54.0</v>
      </c>
      <c r="K173" s="20" t="str">
        <f t="shared" si="63"/>
        <v>TweetDeck</v>
      </c>
      <c r="L173" s="19">
        <v>370657.0</v>
      </c>
      <c r="M173" s="19">
        <v>61.0</v>
      </c>
      <c r="N173" s="19">
        <v>1238.0</v>
      </c>
      <c r="O173" s="21" t="s">
        <v>29</v>
      </c>
      <c r="P173" s="12">
        <v>42106.543125</v>
      </c>
      <c r="Q173" s="18"/>
      <c r="R173" s="22" t="s">
        <v>30</v>
      </c>
      <c r="S173" s="17" t="s">
        <v>31</v>
      </c>
      <c r="T173" s="18"/>
      <c r="U173" s="16" t="str">
        <f t="shared" si="64"/>
        <v>View</v>
      </c>
    </row>
    <row r="174">
      <c r="A174" s="12">
        <v>43510.63238425926</v>
      </c>
      <c r="B174" s="13" t="str">
        <f t="shared" si="62"/>
        <v>@thewire_in</v>
      </c>
      <c r="C174" s="14" t="s">
        <v>26</v>
      </c>
      <c r="D174" s="15" t="s">
        <v>418</v>
      </c>
      <c r="E174" s="16" t="str">
        <f>HYPERLINK("https://twitter.com/thewire_in/status/1095981131298615296","1095981131298615296")</f>
        <v>1095981131298615296</v>
      </c>
      <c r="F174" s="17" t="s">
        <v>368</v>
      </c>
      <c r="G174" s="17" t="s">
        <v>419</v>
      </c>
      <c r="H174" s="18"/>
      <c r="I174" s="19">
        <v>9.0</v>
      </c>
      <c r="J174" s="19">
        <v>23.0</v>
      </c>
      <c r="K174" s="20" t="str">
        <f t="shared" si="63"/>
        <v>TweetDeck</v>
      </c>
      <c r="L174" s="19">
        <v>370657.0</v>
      </c>
      <c r="M174" s="19">
        <v>61.0</v>
      </c>
      <c r="N174" s="19">
        <v>1238.0</v>
      </c>
      <c r="O174" s="21" t="s">
        <v>29</v>
      </c>
      <c r="P174" s="12">
        <v>42106.543125</v>
      </c>
      <c r="Q174" s="18"/>
      <c r="R174" s="22" t="s">
        <v>30</v>
      </c>
      <c r="S174" s="17" t="s">
        <v>31</v>
      </c>
      <c r="T174" s="18"/>
      <c r="U174" s="16" t="str">
        <f t="shared" si="64"/>
        <v>View</v>
      </c>
    </row>
    <row r="175">
      <c r="A175" s="12">
        <v>43510.62859953704</v>
      </c>
      <c r="B175" s="13" t="str">
        <f>HYPERLINK("https://twitter.com/pbhushan1","@pbhushan1")</f>
        <v>@pbhushan1</v>
      </c>
      <c r="C175" s="14" t="s">
        <v>211</v>
      </c>
      <c r="D175" s="15" t="s">
        <v>420</v>
      </c>
      <c r="E175" s="16" t="str">
        <f>HYPERLINK("https://twitter.com/pbhushan1/status/1095979758146465792","1095979758146465792")</f>
        <v>1095979758146465792</v>
      </c>
      <c r="F175" s="23" t="s">
        <v>421</v>
      </c>
      <c r="G175" s="18"/>
      <c r="H175" s="18"/>
      <c r="I175" s="19">
        <v>621.0</v>
      </c>
      <c r="J175" s="19">
        <v>1508.0</v>
      </c>
      <c r="K175" s="20" t="str">
        <f>HYPERLINK("http://twitter.com/download/android","Twitter for Android")</f>
        <v>Twitter for Android</v>
      </c>
      <c r="L175" s="19">
        <v>1225380.0</v>
      </c>
      <c r="M175" s="19">
        <v>41.0</v>
      </c>
      <c r="N175" s="19">
        <v>515.0</v>
      </c>
      <c r="O175" s="21" t="s">
        <v>29</v>
      </c>
      <c r="P175" s="12">
        <v>41649.61666666667</v>
      </c>
      <c r="Q175" s="23" t="s">
        <v>214</v>
      </c>
      <c r="R175" s="22" t="s">
        <v>215</v>
      </c>
      <c r="S175" s="17" t="s">
        <v>216</v>
      </c>
      <c r="T175" s="18"/>
      <c r="U175" s="16" t="str">
        <f>HYPERLINK("https://pbs.twimg.com/profile_images/1069849736943943680/akSKEZCQ.jpg","View")</f>
        <v>View</v>
      </c>
    </row>
    <row r="176">
      <c r="A176" s="12">
        <v>43510.61111111111</v>
      </c>
      <c r="B176" s="13" t="str">
        <f t="shared" ref="B176:B178" si="65">HYPERLINK("https://twitter.com/thewire_in","@thewire_in")</f>
        <v>@thewire_in</v>
      </c>
      <c r="C176" s="14" t="s">
        <v>26</v>
      </c>
      <c r="D176" s="15" t="s">
        <v>422</v>
      </c>
      <c r="E176" s="16" t="str">
        <f>HYPERLINK("https://twitter.com/thewire_in/status/1095973420649480192","1095973420649480192")</f>
        <v>1095973420649480192</v>
      </c>
      <c r="F176" s="17" t="s">
        <v>423</v>
      </c>
      <c r="G176" s="18"/>
      <c r="H176" s="18"/>
      <c r="I176" s="19">
        <v>66.0</v>
      </c>
      <c r="J176" s="19">
        <v>158.0</v>
      </c>
      <c r="K176" s="20" t="str">
        <f t="shared" ref="K176:K178" si="66">HYPERLINK("https://about.twitter.com/products/tweetdeck","TweetDeck")</f>
        <v>TweetDeck</v>
      </c>
      <c r="L176" s="19">
        <v>370657.0</v>
      </c>
      <c r="M176" s="19">
        <v>61.0</v>
      </c>
      <c r="N176" s="19">
        <v>1238.0</v>
      </c>
      <c r="O176" s="21" t="s">
        <v>29</v>
      </c>
      <c r="P176" s="12">
        <v>42106.543125</v>
      </c>
      <c r="Q176" s="18"/>
      <c r="R176" s="22" t="s">
        <v>30</v>
      </c>
      <c r="S176" s="17" t="s">
        <v>31</v>
      </c>
      <c r="T176" s="18"/>
      <c r="U176" s="16" t="str">
        <f t="shared" ref="U176:U178" si="67">HYPERLINK("https://pbs.twimg.com/profile_images/971010414891978753/l3xRvU1M.jpg","View")</f>
        <v>View</v>
      </c>
    </row>
    <row r="177">
      <c r="A177" s="12">
        <v>43510.59722222222</v>
      </c>
      <c r="B177" s="13" t="str">
        <f t="shared" si="65"/>
        <v>@thewire_in</v>
      </c>
      <c r="C177" s="14" t="s">
        <v>26</v>
      </c>
      <c r="D177" s="15" t="s">
        <v>424</v>
      </c>
      <c r="E177" s="16" t="str">
        <f>HYPERLINK("https://twitter.com/thewire_in/status/1095968387396718592","1095968387396718592")</f>
        <v>1095968387396718592</v>
      </c>
      <c r="F177" s="17" t="s">
        <v>425</v>
      </c>
      <c r="G177" s="17" t="s">
        <v>426</v>
      </c>
      <c r="H177" s="18"/>
      <c r="I177" s="19">
        <v>11.0</v>
      </c>
      <c r="J177" s="19">
        <v>36.0</v>
      </c>
      <c r="K177" s="20" t="str">
        <f t="shared" si="66"/>
        <v>TweetDeck</v>
      </c>
      <c r="L177" s="19">
        <v>370657.0</v>
      </c>
      <c r="M177" s="19">
        <v>61.0</v>
      </c>
      <c r="N177" s="19">
        <v>1238.0</v>
      </c>
      <c r="O177" s="21" t="s">
        <v>29</v>
      </c>
      <c r="P177" s="12">
        <v>42106.543125</v>
      </c>
      <c r="Q177" s="18"/>
      <c r="R177" s="22" t="s">
        <v>30</v>
      </c>
      <c r="S177" s="17" t="s">
        <v>31</v>
      </c>
      <c r="T177" s="18"/>
      <c r="U177" s="16" t="str">
        <f t="shared" si="67"/>
        <v>View</v>
      </c>
    </row>
    <row r="178">
      <c r="A178" s="12">
        <v>43510.59206018518</v>
      </c>
      <c r="B178" s="13" t="str">
        <f t="shared" si="65"/>
        <v>@thewire_in</v>
      </c>
      <c r="C178" s="14" t="s">
        <v>26</v>
      </c>
      <c r="D178" s="15" t="s">
        <v>427</v>
      </c>
      <c r="E178" s="16" t="str">
        <f>HYPERLINK("https://twitter.com/thewire_in/status/1095966517546471424","1095966517546471424")</f>
        <v>1095966517546471424</v>
      </c>
      <c r="F178" s="17" t="s">
        <v>355</v>
      </c>
      <c r="G178" s="18"/>
      <c r="H178" s="18"/>
      <c r="I178" s="19">
        <v>5.0</v>
      </c>
      <c r="J178" s="19">
        <v>12.0</v>
      </c>
      <c r="K178" s="20" t="str">
        <f t="shared" si="66"/>
        <v>TweetDeck</v>
      </c>
      <c r="L178" s="19">
        <v>370657.0</v>
      </c>
      <c r="M178" s="19">
        <v>61.0</v>
      </c>
      <c r="N178" s="19">
        <v>1238.0</v>
      </c>
      <c r="O178" s="21" t="s">
        <v>29</v>
      </c>
      <c r="P178" s="12">
        <v>42106.543125</v>
      </c>
      <c r="Q178" s="18"/>
      <c r="R178" s="22" t="s">
        <v>30</v>
      </c>
      <c r="S178" s="17" t="s">
        <v>31</v>
      </c>
      <c r="T178" s="18"/>
      <c r="U178" s="16" t="str">
        <f t="shared" si="67"/>
        <v>View</v>
      </c>
    </row>
    <row r="179">
      <c r="A179" s="12">
        <v>43510.57443287037</v>
      </c>
      <c r="B179" s="13" t="str">
        <f>HYPERLINK("https://twitter.com/UmarKhalidJNU","@UmarKhalidJNU")</f>
        <v>@UmarKhalidJNU</v>
      </c>
      <c r="C179" s="14" t="s">
        <v>168</v>
      </c>
      <c r="D179" s="15" t="s">
        <v>428</v>
      </c>
      <c r="E179" s="16" t="str">
        <f>HYPERLINK("https://twitter.com/UmarKhalidJNU/status/1095960128631623681","1095960128631623681")</f>
        <v>1095960128631623681</v>
      </c>
      <c r="F179" s="18"/>
      <c r="G179" s="18"/>
      <c r="H179" s="18"/>
      <c r="I179" s="19">
        <v>460.0</v>
      </c>
      <c r="J179" s="19">
        <v>2132.0</v>
      </c>
      <c r="K179" s="20" t="str">
        <f>HYPERLINK("http://twitter.com/download/android","Twitter for Android")</f>
        <v>Twitter for Android</v>
      </c>
      <c r="L179" s="19">
        <v>169465.0</v>
      </c>
      <c r="M179" s="19">
        <v>949.0</v>
      </c>
      <c r="N179" s="19">
        <v>133.0</v>
      </c>
      <c r="O179" s="21" t="s">
        <v>29</v>
      </c>
      <c r="P179" s="12">
        <v>42476.1409375</v>
      </c>
      <c r="Q179" s="18"/>
      <c r="R179" s="22" t="s">
        <v>171</v>
      </c>
      <c r="S179" s="18"/>
      <c r="T179" s="18"/>
      <c r="U179" s="16" t="str">
        <f>HYPERLINK("https://pbs.twimg.com/profile_images/978011329960214529/DwI7DbvQ.jpg","View")</f>
        <v>View</v>
      </c>
    </row>
    <row r="180">
      <c r="A180" s="12">
        <v>43510.569444444445</v>
      </c>
      <c r="B180" s="13" t="str">
        <f t="shared" ref="B180:B182" si="68">HYPERLINK("https://twitter.com/thewire_in","@thewire_in")</f>
        <v>@thewire_in</v>
      </c>
      <c r="C180" s="14" t="s">
        <v>26</v>
      </c>
      <c r="D180" s="15" t="s">
        <v>429</v>
      </c>
      <c r="E180" s="16" t="str">
        <f>HYPERLINK("https://twitter.com/thewire_in/status/1095958321742237696","1095958321742237696")</f>
        <v>1095958321742237696</v>
      </c>
      <c r="F180" s="17" t="s">
        <v>430</v>
      </c>
      <c r="G180" s="18"/>
      <c r="H180" s="18"/>
      <c r="I180" s="19">
        <v>284.0</v>
      </c>
      <c r="J180" s="19">
        <v>695.0</v>
      </c>
      <c r="K180" s="20" t="str">
        <f t="shared" ref="K180:K182" si="69">HYPERLINK("https://about.twitter.com/products/tweetdeck","TweetDeck")</f>
        <v>TweetDeck</v>
      </c>
      <c r="L180" s="19">
        <v>370657.0</v>
      </c>
      <c r="M180" s="19">
        <v>61.0</v>
      </c>
      <c r="N180" s="19">
        <v>1238.0</v>
      </c>
      <c r="O180" s="21" t="s">
        <v>29</v>
      </c>
      <c r="P180" s="12">
        <v>42106.543125</v>
      </c>
      <c r="Q180" s="18"/>
      <c r="R180" s="22" t="s">
        <v>30</v>
      </c>
      <c r="S180" s="17" t="s">
        <v>31</v>
      </c>
      <c r="T180" s="18"/>
      <c r="U180" s="16" t="str">
        <f t="shared" ref="U180:U182" si="70">HYPERLINK("https://pbs.twimg.com/profile_images/971010414891978753/l3xRvU1M.jpg","View")</f>
        <v>View</v>
      </c>
    </row>
    <row r="181">
      <c r="A181" s="12">
        <v>43510.567824074074</v>
      </c>
      <c r="B181" s="13" t="str">
        <f t="shared" si="68"/>
        <v>@thewire_in</v>
      </c>
      <c r="C181" s="14" t="s">
        <v>26</v>
      </c>
      <c r="D181" s="15" t="s">
        <v>431</v>
      </c>
      <c r="E181" s="16" t="str">
        <f>HYPERLINK("https://twitter.com/thewire_in/status/1095957733327564805","1095957733327564805")</f>
        <v>1095957733327564805</v>
      </c>
      <c r="F181" s="17" t="s">
        <v>432</v>
      </c>
      <c r="G181" s="17" t="s">
        <v>433</v>
      </c>
      <c r="H181" s="18"/>
      <c r="I181" s="19">
        <v>1.0</v>
      </c>
      <c r="J181" s="19">
        <v>4.0</v>
      </c>
      <c r="K181" s="20" t="str">
        <f t="shared" si="69"/>
        <v>TweetDeck</v>
      </c>
      <c r="L181" s="19">
        <v>370657.0</v>
      </c>
      <c r="M181" s="19">
        <v>61.0</v>
      </c>
      <c r="N181" s="19">
        <v>1238.0</v>
      </c>
      <c r="O181" s="21" t="s">
        <v>29</v>
      </c>
      <c r="P181" s="12">
        <v>42106.543125</v>
      </c>
      <c r="Q181" s="18"/>
      <c r="R181" s="22" t="s">
        <v>30</v>
      </c>
      <c r="S181" s="17" t="s">
        <v>31</v>
      </c>
      <c r="T181" s="18"/>
      <c r="U181" s="16" t="str">
        <f t="shared" si="70"/>
        <v>View</v>
      </c>
    </row>
    <row r="182">
      <c r="A182" s="12">
        <v>43510.55582175926</v>
      </c>
      <c r="B182" s="13" t="str">
        <f t="shared" si="68"/>
        <v>@thewire_in</v>
      </c>
      <c r="C182" s="14" t="s">
        <v>26</v>
      </c>
      <c r="D182" s="15" t="s">
        <v>434</v>
      </c>
      <c r="E182" s="16" t="str">
        <f>HYPERLINK("https://twitter.com/thewire_in/status/1095953384702529536","1095953384702529536")</f>
        <v>1095953384702529536</v>
      </c>
      <c r="F182" s="17" t="s">
        <v>343</v>
      </c>
      <c r="G182" s="17" t="s">
        <v>435</v>
      </c>
      <c r="H182" s="18"/>
      <c r="I182" s="19">
        <v>3.0</v>
      </c>
      <c r="J182" s="19">
        <v>24.0</v>
      </c>
      <c r="K182" s="20" t="str">
        <f t="shared" si="69"/>
        <v>TweetDeck</v>
      </c>
      <c r="L182" s="19">
        <v>370657.0</v>
      </c>
      <c r="M182" s="19">
        <v>61.0</v>
      </c>
      <c r="N182" s="19">
        <v>1238.0</v>
      </c>
      <c r="O182" s="21" t="s">
        <v>29</v>
      </c>
      <c r="P182" s="12">
        <v>42106.543125</v>
      </c>
      <c r="Q182" s="18"/>
      <c r="R182" s="22" t="s">
        <v>30</v>
      </c>
      <c r="S182" s="17" t="s">
        <v>31</v>
      </c>
      <c r="T182" s="18"/>
      <c r="U182" s="16" t="str">
        <f t="shared" si="70"/>
        <v>View</v>
      </c>
    </row>
    <row r="183">
      <c r="A183" s="12">
        <v>43510.55174768518</v>
      </c>
      <c r="B183" s="13" t="str">
        <f>HYPERLINK("https://twitter.com/UmarKhalidJNU","@UmarKhalidJNU")</f>
        <v>@UmarKhalidJNU</v>
      </c>
      <c r="C183" s="14" t="s">
        <v>168</v>
      </c>
      <c r="D183" s="15" t="s">
        <v>436</v>
      </c>
      <c r="E183" s="16" t="str">
        <f>HYPERLINK("https://twitter.com/UmarKhalidJNU/status/1095951908286607361","1095951908286607361")</f>
        <v>1095951908286607361</v>
      </c>
      <c r="F183" s="23" t="s">
        <v>437</v>
      </c>
      <c r="G183" s="17" t="s">
        <v>438</v>
      </c>
      <c r="H183" s="18"/>
      <c r="I183" s="19">
        <v>129.0</v>
      </c>
      <c r="J183" s="19">
        <v>529.0</v>
      </c>
      <c r="K183" s="20" t="str">
        <f>HYPERLINK("http://twitter.com/download/android","Twitter for Android")</f>
        <v>Twitter for Android</v>
      </c>
      <c r="L183" s="19">
        <v>169465.0</v>
      </c>
      <c r="M183" s="19">
        <v>949.0</v>
      </c>
      <c r="N183" s="19">
        <v>133.0</v>
      </c>
      <c r="O183" s="21" t="s">
        <v>29</v>
      </c>
      <c r="P183" s="12">
        <v>42476.1409375</v>
      </c>
      <c r="Q183" s="18"/>
      <c r="R183" s="22" t="s">
        <v>171</v>
      </c>
      <c r="S183" s="18"/>
      <c r="T183" s="18"/>
      <c r="U183" s="16" t="str">
        <f>HYPERLINK("https://pbs.twimg.com/profile_images/978011329960214529/DwI7DbvQ.jpg","View")</f>
        <v>View</v>
      </c>
    </row>
    <row r="184">
      <c r="A184" s="12">
        <v>43510.54166666667</v>
      </c>
      <c r="B184" s="13" t="str">
        <f t="shared" ref="B184:B199" si="71">HYPERLINK("https://twitter.com/thewire_in","@thewire_in")</f>
        <v>@thewire_in</v>
      </c>
      <c r="C184" s="14" t="s">
        <v>26</v>
      </c>
      <c r="D184" s="15" t="s">
        <v>439</v>
      </c>
      <c r="E184" s="16" t="str">
        <f>HYPERLINK("https://twitter.com/thewire_in/status/1095948254532042752","1095948254532042752")</f>
        <v>1095948254532042752</v>
      </c>
      <c r="F184" s="17" t="s">
        <v>440</v>
      </c>
      <c r="G184" s="17" t="s">
        <v>441</v>
      </c>
      <c r="H184" s="18"/>
      <c r="I184" s="19">
        <v>11.0</v>
      </c>
      <c r="J184" s="19">
        <v>26.0</v>
      </c>
      <c r="K184" s="20" t="str">
        <f t="shared" ref="K184:K199" si="72">HYPERLINK("https://about.twitter.com/products/tweetdeck","TweetDeck")</f>
        <v>TweetDeck</v>
      </c>
      <c r="L184" s="19">
        <v>370657.0</v>
      </c>
      <c r="M184" s="19">
        <v>61.0</v>
      </c>
      <c r="N184" s="19">
        <v>1238.0</v>
      </c>
      <c r="O184" s="21" t="s">
        <v>29</v>
      </c>
      <c r="P184" s="12">
        <v>42106.543125</v>
      </c>
      <c r="Q184" s="18"/>
      <c r="R184" s="22" t="s">
        <v>30</v>
      </c>
      <c r="S184" s="17" t="s">
        <v>31</v>
      </c>
      <c r="T184" s="18"/>
      <c r="U184" s="16" t="str">
        <f t="shared" ref="U184:U199" si="73">HYPERLINK("https://pbs.twimg.com/profile_images/971010414891978753/l3xRvU1M.jpg","View")</f>
        <v>View</v>
      </c>
    </row>
    <row r="185">
      <c r="A185" s="12">
        <v>43510.52777777778</v>
      </c>
      <c r="B185" s="13" t="str">
        <f t="shared" si="71"/>
        <v>@thewire_in</v>
      </c>
      <c r="C185" s="14" t="s">
        <v>26</v>
      </c>
      <c r="D185" s="15" t="s">
        <v>442</v>
      </c>
      <c r="E185" s="16" t="str">
        <f>HYPERLINK("https://twitter.com/thewire_in/status/1095943221342060544","1095943221342060544")</f>
        <v>1095943221342060544</v>
      </c>
      <c r="F185" s="17" t="s">
        <v>366</v>
      </c>
      <c r="G185" s="17" t="s">
        <v>443</v>
      </c>
      <c r="H185" s="18"/>
      <c r="I185" s="19">
        <v>5.0</v>
      </c>
      <c r="J185" s="19">
        <v>27.0</v>
      </c>
      <c r="K185" s="20" t="str">
        <f t="shared" si="72"/>
        <v>TweetDeck</v>
      </c>
      <c r="L185" s="19">
        <v>370657.0</v>
      </c>
      <c r="M185" s="19">
        <v>61.0</v>
      </c>
      <c r="N185" s="19">
        <v>1238.0</v>
      </c>
      <c r="O185" s="21" t="s">
        <v>29</v>
      </c>
      <c r="P185" s="12">
        <v>42106.543125</v>
      </c>
      <c r="Q185" s="18"/>
      <c r="R185" s="22" t="s">
        <v>30</v>
      </c>
      <c r="S185" s="17" t="s">
        <v>31</v>
      </c>
      <c r="T185" s="18"/>
      <c r="U185" s="16" t="str">
        <f t="shared" si="73"/>
        <v>View</v>
      </c>
    </row>
    <row r="186">
      <c r="A186" s="12">
        <v>43510.52083333333</v>
      </c>
      <c r="B186" s="13" t="str">
        <f t="shared" si="71"/>
        <v>@thewire_in</v>
      </c>
      <c r="C186" s="14" t="s">
        <v>26</v>
      </c>
      <c r="D186" s="15" t="s">
        <v>444</v>
      </c>
      <c r="E186" s="16" t="str">
        <f>HYPERLINK("https://twitter.com/thewire_in/status/1095940706965741568","1095940706965741568")</f>
        <v>1095940706965741568</v>
      </c>
      <c r="F186" s="17" t="s">
        <v>445</v>
      </c>
      <c r="G186" s="17" t="s">
        <v>446</v>
      </c>
      <c r="H186" s="18"/>
      <c r="I186" s="19">
        <v>6.0</v>
      </c>
      <c r="J186" s="19">
        <v>18.0</v>
      </c>
      <c r="K186" s="20" t="str">
        <f t="shared" si="72"/>
        <v>TweetDeck</v>
      </c>
      <c r="L186" s="19">
        <v>370657.0</v>
      </c>
      <c r="M186" s="19">
        <v>61.0</v>
      </c>
      <c r="N186" s="19">
        <v>1238.0</v>
      </c>
      <c r="O186" s="21" t="s">
        <v>29</v>
      </c>
      <c r="P186" s="12">
        <v>42106.543125</v>
      </c>
      <c r="Q186" s="18"/>
      <c r="R186" s="22" t="s">
        <v>30</v>
      </c>
      <c r="S186" s="17" t="s">
        <v>31</v>
      </c>
      <c r="T186" s="18"/>
      <c r="U186" s="16" t="str">
        <f t="shared" si="73"/>
        <v>View</v>
      </c>
    </row>
    <row r="187">
      <c r="A187" s="12">
        <v>43510.51388888889</v>
      </c>
      <c r="B187" s="13" t="str">
        <f t="shared" si="71"/>
        <v>@thewire_in</v>
      </c>
      <c r="C187" s="14" t="s">
        <v>26</v>
      </c>
      <c r="D187" s="15" t="s">
        <v>447</v>
      </c>
      <c r="E187" s="16" t="str">
        <f>HYPERLINK("https://twitter.com/thewire_in/status/1095938188441341952","1095938188441341952")</f>
        <v>1095938188441341952</v>
      </c>
      <c r="F187" s="17" t="s">
        <v>448</v>
      </c>
      <c r="G187" s="17" t="s">
        <v>449</v>
      </c>
      <c r="H187" s="18"/>
      <c r="I187" s="19">
        <v>1.0</v>
      </c>
      <c r="J187" s="19">
        <v>25.0</v>
      </c>
      <c r="K187" s="20" t="str">
        <f t="shared" si="72"/>
        <v>TweetDeck</v>
      </c>
      <c r="L187" s="19">
        <v>370657.0</v>
      </c>
      <c r="M187" s="19">
        <v>61.0</v>
      </c>
      <c r="N187" s="19">
        <v>1238.0</v>
      </c>
      <c r="O187" s="21" t="s">
        <v>29</v>
      </c>
      <c r="P187" s="12">
        <v>42106.543125</v>
      </c>
      <c r="Q187" s="18"/>
      <c r="R187" s="22" t="s">
        <v>30</v>
      </c>
      <c r="S187" s="17" t="s">
        <v>31</v>
      </c>
      <c r="T187" s="18"/>
      <c r="U187" s="16" t="str">
        <f t="shared" si="73"/>
        <v>View</v>
      </c>
    </row>
    <row r="188">
      <c r="A188" s="12">
        <v>43510.5071875</v>
      </c>
      <c r="B188" s="13" t="str">
        <f t="shared" si="71"/>
        <v>@thewire_in</v>
      </c>
      <c r="C188" s="14" t="s">
        <v>26</v>
      </c>
      <c r="D188" s="15" t="s">
        <v>450</v>
      </c>
      <c r="E188" s="16" t="str">
        <f>HYPERLINK("https://twitter.com/thewire_in/status/1095935761507962880","1095935761507962880")</f>
        <v>1095935761507962880</v>
      </c>
      <c r="F188" s="17" t="s">
        <v>411</v>
      </c>
      <c r="G188" s="17" t="s">
        <v>451</v>
      </c>
      <c r="H188" s="18"/>
      <c r="I188" s="19">
        <v>5.0</v>
      </c>
      <c r="J188" s="19">
        <v>17.0</v>
      </c>
      <c r="K188" s="20" t="str">
        <f t="shared" si="72"/>
        <v>TweetDeck</v>
      </c>
      <c r="L188" s="19">
        <v>370657.0</v>
      </c>
      <c r="M188" s="19">
        <v>61.0</v>
      </c>
      <c r="N188" s="19">
        <v>1238.0</v>
      </c>
      <c r="O188" s="21" t="s">
        <v>29</v>
      </c>
      <c r="P188" s="12">
        <v>42106.543125</v>
      </c>
      <c r="Q188" s="18"/>
      <c r="R188" s="22" t="s">
        <v>30</v>
      </c>
      <c r="S188" s="17" t="s">
        <v>31</v>
      </c>
      <c r="T188" s="18"/>
      <c r="U188" s="16" t="str">
        <f t="shared" si="73"/>
        <v>View</v>
      </c>
    </row>
    <row r="189">
      <c r="A189" s="12">
        <v>43510.5</v>
      </c>
      <c r="B189" s="13" t="str">
        <f t="shared" si="71"/>
        <v>@thewire_in</v>
      </c>
      <c r="C189" s="14" t="s">
        <v>26</v>
      </c>
      <c r="D189" s="15" t="s">
        <v>452</v>
      </c>
      <c r="E189" s="16" t="str">
        <f>HYPERLINK("https://twitter.com/thewire_in/status/1095933155016470532","1095933155016470532")</f>
        <v>1095933155016470532</v>
      </c>
      <c r="F189" s="17" t="s">
        <v>453</v>
      </c>
      <c r="G189" s="18"/>
      <c r="H189" s="18"/>
      <c r="I189" s="19">
        <v>24.0</v>
      </c>
      <c r="J189" s="19">
        <v>53.0</v>
      </c>
      <c r="K189" s="20" t="str">
        <f t="shared" si="72"/>
        <v>TweetDeck</v>
      </c>
      <c r="L189" s="19">
        <v>370657.0</v>
      </c>
      <c r="M189" s="19">
        <v>61.0</v>
      </c>
      <c r="N189" s="19">
        <v>1238.0</v>
      </c>
      <c r="O189" s="21" t="s">
        <v>29</v>
      </c>
      <c r="P189" s="12">
        <v>42106.543125</v>
      </c>
      <c r="Q189" s="18"/>
      <c r="R189" s="22" t="s">
        <v>30</v>
      </c>
      <c r="S189" s="17" t="s">
        <v>31</v>
      </c>
      <c r="T189" s="18"/>
      <c r="U189" s="16" t="str">
        <f t="shared" si="73"/>
        <v>View</v>
      </c>
    </row>
    <row r="190">
      <c r="A190" s="12">
        <v>43510.49594907407</v>
      </c>
      <c r="B190" s="13" t="str">
        <f t="shared" si="71"/>
        <v>@thewire_in</v>
      </c>
      <c r="C190" s="14" t="s">
        <v>26</v>
      </c>
      <c r="D190" s="15" t="s">
        <v>454</v>
      </c>
      <c r="E190" s="16" t="str">
        <f>HYPERLINK("https://twitter.com/thewire_in/status/1095931687140118528","1095931687140118528")</f>
        <v>1095931687140118528</v>
      </c>
      <c r="F190" s="17" t="s">
        <v>455</v>
      </c>
      <c r="G190" s="17" t="s">
        <v>456</v>
      </c>
      <c r="H190" s="18"/>
      <c r="I190" s="19">
        <v>35.0</v>
      </c>
      <c r="J190" s="19">
        <v>42.0</v>
      </c>
      <c r="K190" s="20" t="str">
        <f t="shared" si="72"/>
        <v>TweetDeck</v>
      </c>
      <c r="L190" s="19">
        <v>370657.0</v>
      </c>
      <c r="M190" s="19">
        <v>61.0</v>
      </c>
      <c r="N190" s="19">
        <v>1238.0</v>
      </c>
      <c r="O190" s="21" t="s">
        <v>29</v>
      </c>
      <c r="P190" s="12">
        <v>42106.543125</v>
      </c>
      <c r="Q190" s="18"/>
      <c r="R190" s="22" t="s">
        <v>30</v>
      </c>
      <c r="S190" s="17" t="s">
        <v>31</v>
      </c>
      <c r="T190" s="18"/>
      <c r="U190" s="16" t="str">
        <f t="shared" si="73"/>
        <v>View</v>
      </c>
    </row>
    <row r="191">
      <c r="A191" s="12">
        <v>43510.48611111111</v>
      </c>
      <c r="B191" s="13" t="str">
        <f t="shared" si="71"/>
        <v>@thewire_in</v>
      </c>
      <c r="C191" s="14" t="s">
        <v>26</v>
      </c>
      <c r="D191" s="15" t="s">
        <v>457</v>
      </c>
      <c r="E191" s="16" t="str">
        <f>HYPERLINK("https://twitter.com/thewire_in/status/1095928122191409152","1095928122191409152")</f>
        <v>1095928122191409152</v>
      </c>
      <c r="F191" s="17" t="s">
        <v>458</v>
      </c>
      <c r="G191" s="18"/>
      <c r="H191" s="18"/>
      <c r="I191" s="19">
        <v>12.0</v>
      </c>
      <c r="J191" s="19">
        <v>45.0</v>
      </c>
      <c r="K191" s="20" t="str">
        <f t="shared" si="72"/>
        <v>TweetDeck</v>
      </c>
      <c r="L191" s="19">
        <v>370657.0</v>
      </c>
      <c r="M191" s="19">
        <v>61.0</v>
      </c>
      <c r="N191" s="19">
        <v>1238.0</v>
      </c>
      <c r="O191" s="21" t="s">
        <v>29</v>
      </c>
      <c r="P191" s="12">
        <v>42106.543125</v>
      </c>
      <c r="Q191" s="18"/>
      <c r="R191" s="22" t="s">
        <v>30</v>
      </c>
      <c r="S191" s="17" t="s">
        <v>31</v>
      </c>
      <c r="T191" s="18"/>
      <c r="U191" s="16" t="str">
        <f t="shared" si="73"/>
        <v>View</v>
      </c>
    </row>
    <row r="192">
      <c r="A192" s="12">
        <v>43510.47222222222</v>
      </c>
      <c r="B192" s="13" t="str">
        <f t="shared" si="71"/>
        <v>@thewire_in</v>
      </c>
      <c r="C192" s="14" t="s">
        <v>26</v>
      </c>
      <c r="D192" s="15" t="s">
        <v>459</v>
      </c>
      <c r="E192" s="16" t="str">
        <f>HYPERLINK("https://twitter.com/thewire_in/status/1095923089139879938","1095923089139879938")</f>
        <v>1095923089139879938</v>
      </c>
      <c r="F192" s="17" t="s">
        <v>460</v>
      </c>
      <c r="G192" s="18"/>
      <c r="H192" s="18"/>
      <c r="I192" s="19">
        <v>11.0</v>
      </c>
      <c r="J192" s="19">
        <v>24.0</v>
      </c>
      <c r="K192" s="20" t="str">
        <f t="shared" si="72"/>
        <v>TweetDeck</v>
      </c>
      <c r="L192" s="19">
        <v>370657.0</v>
      </c>
      <c r="M192" s="19">
        <v>61.0</v>
      </c>
      <c r="N192" s="19">
        <v>1238.0</v>
      </c>
      <c r="O192" s="21" t="s">
        <v>29</v>
      </c>
      <c r="P192" s="12">
        <v>42106.543125</v>
      </c>
      <c r="Q192" s="18"/>
      <c r="R192" s="22" t="s">
        <v>30</v>
      </c>
      <c r="S192" s="17" t="s">
        <v>31</v>
      </c>
      <c r="T192" s="18"/>
      <c r="U192" s="16" t="str">
        <f t="shared" si="73"/>
        <v>View</v>
      </c>
    </row>
    <row r="193">
      <c r="A193" s="12">
        <v>43510.45833333333</v>
      </c>
      <c r="B193" s="13" t="str">
        <f t="shared" si="71"/>
        <v>@thewire_in</v>
      </c>
      <c r="C193" s="14" t="s">
        <v>26</v>
      </c>
      <c r="D193" s="15" t="s">
        <v>461</v>
      </c>
      <c r="E193" s="16" t="str">
        <f>HYPERLINK("https://twitter.com/thewire_in/status/1095918056537083904","1095918056537083904")</f>
        <v>1095918056537083904</v>
      </c>
      <c r="F193" s="17" t="s">
        <v>462</v>
      </c>
      <c r="G193" s="18"/>
      <c r="H193" s="18"/>
      <c r="I193" s="19">
        <v>22.0</v>
      </c>
      <c r="J193" s="19">
        <v>67.0</v>
      </c>
      <c r="K193" s="20" t="str">
        <f t="shared" si="72"/>
        <v>TweetDeck</v>
      </c>
      <c r="L193" s="19">
        <v>370657.0</v>
      </c>
      <c r="M193" s="19">
        <v>61.0</v>
      </c>
      <c r="N193" s="19">
        <v>1238.0</v>
      </c>
      <c r="O193" s="21" t="s">
        <v>29</v>
      </c>
      <c r="P193" s="12">
        <v>42106.543125</v>
      </c>
      <c r="Q193" s="18"/>
      <c r="R193" s="22" t="s">
        <v>30</v>
      </c>
      <c r="S193" s="17" t="s">
        <v>31</v>
      </c>
      <c r="T193" s="18"/>
      <c r="U193" s="16" t="str">
        <f t="shared" si="73"/>
        <v>View</v>
      </c>
    </row>
    <row r="194">
      <c r="A194" s="12">
        <v>43510.444444444445</v>
      </c>
      <c r="B194" s="13" t="str">
        <f t="shared" si="71"/>
        <v>@thewire_in</v>
      </c>
      <c r="C194" s="14" t="s">
        <v>26</v>
      </c>
      <c r="D194" s="15" t="s">
        <v>463</v>
      </c>
      <c r="E194" s="16" t="str">
        <f>HYPERLINK("https://twitter.com/thewire_in/status/1095913022587981824","1095913022587981824")</f>
        <v>1095913022587981824</v>
      </c>
      <c r="F194" s="17" t="s">
        <v>464</v>
      </c>
      <c r="G194" s="18"/>
      <c r="H194" s="18"/>
      <c r="I194" s="19">
        <v>9.0</v>
      </c>
      <c r="J194" s="19">
        <v>28.0</v>
      </c>
      <c r="K194" s="20" t="str">
        <f t="shared" si="72"/>
        <v>TweetDeck</v>
      </c>
      <c r="L194" s="19">
        <v>370657.0</v>
      </c>
      <c r="M194" s="19">
        <v>61.0</v>
      </c>
      <c r="N194" s="19">
        <v>1238.0</v>
      </c>
      <c r="O194" s="21" t="s">
        <v>29</v>
      </c>
      <c r="P194" s="12">
        <v>42106.543125</v>
      </c>
      <c r="Q194" s="18"/>
      <c r="R194" s="22" t="s">
        <v>30</v>
      </c>
      <c r="S194" s="17" t="s">
        <v>31</v>
      </c>
      <c r="T194" s="18"/>
      <c r="U194" s="16" t="str">
        <f t="shared" si="73"/>
        <v>View</v>
      </c>
    </row>
    <row r="195">
      <c r="A195" s="12">
        <v>43510.430555555555</v>
      </c>
      <c r="B195" s="13" t="str">
        <f t="shared" si="71"/>
        <v>@thewire_in</v>
      </c>
      <c r="C195" s="14" t="s">
        <v>26</v>
      </c>
      <c r="D195" s="15" t="s">
        <v>465</v>
      </c>
      <c r="E195" s="16" t="str">
        <f>HYPERLINK("https://twitter.com/thewire_in/status/1095907989310058496","1095907989310058496")</f>
        <v>1095907989310058496</v>
      </c>
      <c r="F195" s="17" t="s">
        <v>409</v>
      </c>
      <c r="G195" s="17" t="s">
        <v>466</v>
      </c>
      <c r="H195" s="18"/>
      <c r="I195" s="19">
        <v>21.0</v>
      </c>
      <c r="J195" s="19">
        <v>101.0</v>
      </c>
      <c r="K195" s="20" t="str">
        <f t="shared" si="72"/>
        <v>TweetDeck</v>
      </c>
      <c r="L195" s="19">
        <v>370657.0</v>
      </c>
      <c r="M195" s="19">
        <v>61.0</v>
      </c>
      <c r="N195" s="19">
        <v>1238.0</v>
      </c>
      <c r="O195" s="21" t="s">
        <v>29</v>
      </c>
      <c r="P195" s="12">
        <v>42106.543125</v>
      </c>
      <c r="Q195" s="18"/>
      <c r="R195" s="22" t="s">
        <v>30</v>
      </c>
      <c r="S195" s="17" t="s">
        <v>31</v>
      </c>
      <c r="T195" s="18"/>
      <c r="U195" s="16" t="str">
        <f t="shared" si="73"/>
        <v>View</v>
      </c>
    </row>
    <row r="196">
      <c r="A196" s="12">
        <v>43510.41666666667</v>
      </c>
      <c r="B196" s="13" t="str">
        <f t="shared" si="71"/>
        <v>@thewire_in</v>
      </c>
      <c r="C196" s="14" t="s">
        <v>26</v>
      </c>
      <c r="D196" s="15" t="s">
        <v>467</v>
      </c>
      <c r="E196" s="16" t="str">
        <f>HYPERLINK("https://twitter.com/thewire_in/status/1095902956145135616","1095902956145135616")</f>
        <v>1095902956145135616</v>
      </c>
      <c r="F196" s="17" t="s">
        <v>468</v>
      </c>
      <c r="G196" s="17" t="s">
        <v>469</v>
      </c>
      <c r="H196" s="18"/>
      <c r="I196" s="19">
        <v>10.0</v>
      </c>
      <c r="J196" s="19">
        <v>18.0</v>
      </c>
      <c r="K196" s="20" t="str">
        <f t="shared" si="72"/>
        <v>TweetDeck</v>
      </c>
      <c r="L196" s="19">
        <v>370657.0</v>
      </c>
      <c r="M196" s="19">
        <v>61.0</v>
      </c>
      <c r="N196" s="19">
        <v>1238.0</v>
      </c>
      <c r="O196" s="21" t="s">
        <v>29</v>
      </c>
      <c r="P196" s="12">
        <v>42106.543125</v>
      </c>
      <c r="Q196" s="18"/>
      <c r="R196" s="22" t="s">
        <v>30</v>
      </c>
      <c r="S196" s="17" t="s">
        <v>31</v>
      </c>
      <c r="T196" s="18"/>
      <c r="U196" s="16" t="str">
        <f t="shared" si="73"/>
        <v>View</v>
      </c>
    </row>
    <row r="197">
      <c r="A197" s="12">
        <v>43510.40277777778</v>
      </c>
      <c r="B197" s="13" t="str">
        <f t="shared" si="71"/>
        <v>@thewire_in</v>
      </c>
      <c r="C197" s="14" t="s">
        <v>26</v>
      </c>
      <c r="D197" s="15" t="s">
        <v>470</v>
      </c>
      <c r="E197" s="16" t="str">
        <f>HYPERLINK("https://twitter.com/thewire_in/status/1095897923081158656","1095897923081158656")</f>
        <v>1095897923081158656</v>
      </c>
      <c r="F197" s="17" t="s">
        <v>471</v>
      </c>
      <c r="G197" s="17" t="s">
        <v>472</v>
      </c>
      <c r="H197" s="18"/>
      <c r="I197" s="19">
        <v>2.0</v>
      </c>
      <c r="J197" s="19">
        <v>6.0</v>
      </c>
      <c r="K197" s="20" t="str">
        <f t="shared" si="72"/>
        <v>TweetDeck</v>
      </c>
      <c r="L197" s="19">
        <v>370657.0</v>
      </c>
      <c r="M197" s="19">
        <v>61.0</v>
      </c>
      <c r="N197" s="19">
        <v>1238.0</v>
      </c>
      <c r="O197" s="21" t="s">
        <v>29</v>
      </c>
      <c r="P197" s="12">
        <v>42106.543125</v>
      </c>
      <c r="Q197" s="18"/>
      <c r="R197" s="22" t="s">
        <v>30</v>
      </c>
      <c r="S197" s="17" t="s">
        <v>31</v>
      </c>
      <c r="T197" s="18"/>
      <c r="U197" s="16" t="str">
        <f t="shared" si="73"/>
        <v>View</v>
      </c>
    </row>
    <row r="198">
      <c r="A198" s="12">
        <v>43510.38888888889</v>
      </c>
      <c r="B198" s="13" t="str">
        <f t="shared" si="71"/>
        <v>@thewire_in</v>
      </c>
      <c r="C198" s="14" t="s">
        <v>26</v>
      </c>
      <c r="D198" s="15" t="s">
        <v>473</v>
      </c>
      <c r="E198" s="16" t="str">
        <f>HYPERLINK("https://twitter.com/thewire_in/status/1095892889840676864","1095892889840676864")</f>
        <v>1095892889840676864</v>
      </c>
      <c r="F198" s="17" t="s">
        <v>474</v>
      </c>
      <c r="G198" s="17" t="s">
        <v>475</v>
      </c>
      <c r="H198" s="18"/>
      <c r="I198" s="19">
        <v>2.0</v>
      </c>
      <c r="J198" s="19">
        <v>8.0</v>
      </c>
      <c r="K198" s="20" t="str">
        <f t="shared" si="72"/>
        <v>TweetDeck</v>
      </c>
      <c r="L198" s="19">
        <v>370657.0</v>
      </c>
      <c r="M198" s="19">
        <v>61.0</v>
      </c>
      <c r="N198" s="19">
        <v>1238.0</v>
      </c>
      <c r="O198" s="21" t="s">
        <v>29</v>
      </c>
      <c r="P198" s="12">
        <v>42106.543125</v>
      </c>
      <c r="Q198" s="18"/>
      <c r="R198" s="22" t="s">
        <v>30</v>
      </c>
      <c r="S198" s="17" t="s">
        <v>31</v>
      </c>
      <c r="T198" s="18"/>
      <c r="U198" s="16" t="str">
        <f t="shared" si="73"/>
        <v>View</v>
      </c>
    </row>
    <row r="199">
      <c r="A199" s="12">
        <v>43510.388506944444</v>
      </c>
      <c r="B199" s="13" t="str">
        <f t="shared" si="71"/>
        <v>@thewire_in</v>
      </c>
      <c r="C199" s="14" t="s">
        <v>26</v>
      </c>
      <c r="D199" s="15" t="s">
        <v>476</v>
      </c>
      <c r="E199" s="16" t="str">
        <f>HYPERLINK("https://twitter.com/thewire_in/status/1095892750753456128","1095892750753456128")</f>
        <v>1095892750753456128</v>
      </c>
      <c r="F199" s="17" t="s">
        <v>477</v>
      </c>
      <c r="G199" s="17" t="s">
        <v>478</v>
      </c>
      <c r="H199" s="18"/>
      <c r="I199" s="19">
        <v>2.0</v>
      </c>
      <c r="J199" s="19">
        <v>8.0</v>
      </c>
      <c r="K199" s="20" t="str">
        <f t="shared" si="72"/>
        <v>TweetDeck</v>
      </c>
      <c r="L199" s="19">
        <v>370657.0</v>
      </c>
      <c r="M199" s="19">
        <v>61.0</v>
      </c>
      <c r="N199" s="19">
        <v>1238.0</v>
      </c>
      <c r="O199" s="21" t="s">
        <v>29</v>
      </c>
      <c r="P199" s="12">
        <v>42106.543125</v>
      </c>
      <c r="Q199" s="18"/>
      <c r="R199" s="22" t="s">
        <v>30</v>
      </c>
      <c r="S199" s="17" t="s">
        <v>31</v>
      </c>
      <c r="T199" s="18"/>
      <c r="U199" s="16" t="str">
        <f t="shared" si="73"/>
        <v>View</v>
      </c>
    </row>
    <row r="200">
      <c r="A200" s="12">
        <v>43510.38747685185</v>
      </c>
      <c r="B200" s="13" t="str">
        <f>HYPERLINK("https://twitter.com/pbhushan1","@pbhushan1")</f>
        <v>@pbhushan1</v>
      </c>
      <c r="C200" s="14" t="s">
        <v>211</v>
      </c>
      <c r="D200" s="15" t="s">
        <v>479</v>
      </c>
      <c r="E200" s="16" t="str">
        <f>HYPERLINK("https://twitter.com/pbhushan1/status/1095892379800875013","1095892379800875013")</f>
        <v>1095892379800875013</v>
      </c>
      <c r="F200" s="17" t="s">
        <v>480</v>
      </c>
      <c r="G200" s="18"/>
      <c r="H200" s="18"/>
      <c r="I200" s="19">
        <v>984.0</v>
      </c>
      <c r="J200" s="19">
        <v>2456.0</v>
      </c>
      <c r="K200" s="20" t="str">
        <f>HYPERLINK("http://twitter.com/download/android","Twitter for Android")</f>
        <v>Twitter for Android</v>
      </c>
      <c r="L200" s="19">
        <v>1225380.0</v>
      </c>
      <c r="M200" s="19">
        <v>41.0</v>
      </c>
      <c r="N200" s="19">
        <v>515.0</v>
      </c>
      <c r="O200" s="21" t="s">
        <v>29</v>
      </c>
      <c r="P200" s="12">
        <v>41649.61666666667</v>
      </c>
      <c r="Q200" s="23" t="s">
        <v>214</v>
      </c>
      <c r="R200" s="22" t="s">
        <v>215</v>
      </c>
      <c r="S200" s="17" t="s">
        <v>216</v>
      </c>
      <c r="T200" s="18"/>
      <c r="U200" s="16" t="str">
        <f>HYPERLINK("https://pbs.twimg.com/profile_images/1069849736943943680/akSKEZCQ.jpg","View")</f>
        <v>View</v>
      </c>
    </row>
    <row r="201">
      <c r="A201" s="12">
        <v>43510.375</v>
      </c>
      <c r="B201" s="13" t="str">
        <f t="shared" ref="B201:B205" si="74">HYPERLINK("https://twitter.com/thewire_in","@thewire_in")</f>
        <v>@thewire_in</v>
      </c>
      <c r="C201" s="14" t="s">
        <v>26</v>
      </c>
      <c r="D201" s="15" t="s">
        <v>481</v>
      </c>
      <c r="E201" s="16" t="str">
        <f>HYPERLINK("https://twitter.com/thewire_in/status/1095887856625577984","1095887856625577984")</f>
        <v>1095887856625577984</v>
      </c>
      <c r="F201" s="17" t="s">
        <v>482</v>
      </c>
      <c r="G201" s="17" t="s">
        <v>483</v>
      </c>
      <c r="H201" s="18"/>
      <c r="I201" s="19">
        <v>6.0</v>
      </c>
      <c r="J201" s="19">
        <v>31.0</v>
      </c>
      <c r="K201" s="20" t="str">
        <f t="shared" ref="K201:K205" si="75">HYPERLINK("https://about.twitter.com/products/tweetdeck","TweetDeck")</f>
        <v>TweetDeck</v>
      </c>
      <c r="L201" s="19">
        <v>370657.0</v>
      </c>
      <c r="M201" s="19">
        <v>61.0</v>
      </c>
      <c r="N201" s="19">
        <v>1238.0</v>
      </c>
      <c r="O201" s="21" t="s">
        <v>29</v>
      </c>
      <c r="P201" s="12">
        <v>42106.543125</v>
      </c>
      <c r="Q201" s="18"/>
      <c r="R201" s="22" t="s">
        <v>30</v>
      </c>
      <c r="S201" s="17" t="s">
        <v>31</v>
      </c>
      <c r="T201" s="18"/>
      <c r="U201" s="16" t="str">
        <f t="shared" ref="U201:U205" si="76">HYPERLINK("https://pbs.twimg.com/profile_images/971010414891978753/l3xRvU1M.jpg","View")</f>
        <v>View</v>
      </c>
    </row>
    <row r="202">
      <c r="A202" s="12">
        <v>43510.36111111111</v>
      </c>
      <c r="B202" s="13" t="str">
        <f t="shared" si="74"/>
        <v>@thewire_in</v>
      </c>
      <c r="C202" s="14" t="s">
        <v>26</v>
      </c>
      <c r="D202" s="15" t="s">
        <v>484</v>
      </c>
      <c r="E202" s="16" t="str">
        <f>HYPERLINK("https://twitter.com/thewire_in/status/1095882823502680064","1095882823502680064")</f>
        <v>1095882823502680064</v>
      </c>
      <c r="F202" s="17" t="s">
        <v>430</v>
      </c>
      <c r="G202" s="17" t="s">
        <v>485</v>
      </c>
      <c r="H202" s="18"/>
      <c r="I202" s="19">
        <v>42.0</v>
      </c>
      <c r="J202" s="19">
        <v>110.0</v>
      </c>
      <c r="K202" s="20" t="str">
        <f t="shared" si="75"/>
        <v>TweetDeck</v>
      </c>
      <c r="L202" s="19">
        <v>370657.0</v>
      </c>
      <c r="M202" s="19">
        <v>61.0</v>
      </c>
      <c r="N202" s="19">
        <v>1238.0</v>
      </c>
      <c r="O202" s="21" t="s">
        <v>29</v>
      </c>
      <c r="P202" s="12">
        <v>42106.543125</v>
      </c>
      <c r="Q202" s="18"/>
      <c r="R202" s="22" t="s">
        <v>30</v>
      </c>
      <c r="S202" s="17" t="s">
        <v>31</v>
      </c>
      <c r="T202" s="18"/>
      <c r="U202" s="16" t="str">
        <f t="shared" si="76"/>
        <v>View</v>
      </c>
    </row>
    <row r="203">
      <c r="A203" s="12">
        <v>43510.34722222222</v>
      </c>
      <c r="B203" s="13" t="str">
        <f t="shared" si="74"/>
        <v>@thewire_in</v>
      </c>
      <c r="C203" s="14" t="s">
        <v>26</v>
      </c>
      <c r="D203" s="15" t="s">
        <v>486</v>
      </c>
      <c r="E203" s="16" t="str">
        <f>HYPERLINK("https://twitter.com/thewire_in/status/1095877790375698432","1095877790375698432")</f>
        <v>1095877790375698432</v>
      </c>
      <c r="F203" s="17" t="s">
        <v>487</v>
      </c>
      <c r="G203" s="17" t="s">
        <v>488</v>
      </c>
      <c r="H203" s="18"/>
      <c r="I203" s="19">
        <v>1.0</v>
      </c>
      <c r="J203" s="19">
        <v>7.0</v>
      </c>
      <c r="K203" s="20" t="str">
        <f t="shared" si="75"/>
        <v>TweetDeck</v>
      </c>
      <c r="L203" s="19">
        <v>370657.0</v>
      </c>
      <c r="M203" s="19">
        <v>61.0</v>
      </c>
      <c r="N203" s="19">
        <v>1238.0</v>
      </c>
      <c r="O203" s="21" t="s">
        <v>29</v>
      </c>
      <c r="P203" s="12">
        <v>42106.543125</v>
      </c>
      <c r="Q203" s="18"/>
      <c r="R203" s="22" t="s">
        <v>30</v>
      </c>
      <c r="S203" s="17" t="s">
        <v>31</v>
      </c>
      <c r="T203" s="18"/>
      <c r="U203" s="16" t="str">
        <f t="shared" si="76"/>
        <v>View</v>
      </c>
    </row>
    <row r="204">
      <c r="A204" s="12">
        <v>43510.33333333333</v>
      </c>
      <c r="B204" s="13" t="str">
        <f t="shared" si="74"/>
        <v>@thewire_in</v>
      </c>
      <c r="C204" s="14" t="s">
        <v>26</v>
      </c>
      <c r="D204" s="15" t="s">
        <v>489</v>
      </c>
      <c r="E204" s="16" t="str">
        <f>HYPERLINK("https://twitter.com/thewire_in/status/1095872757852766208","1095872757852766208")</f>
        <v>1095872757852766208</v>
      </c>
      <c r="F204" s="17" t="s">
        <v>490</v>
      </c>
      <c r="G204" s="18"/>
      <c r="H204" s="18"/>
      <c r="I204" s="19">
        <v>6.0</v>
      </c>
      <c r="J204" s="19">
        <v>27.0</v>
      </c>
      <c r="K204" s="20" t="str">
        <f t="shared" si="75"/>
        <v>TweetDeck</v>
      </c>
      <c r="L204" s="19">
        <v>370657.0</v>
      </c>
      <c r="M204" s="19">
        <v>61.0</v>
      </c>
      <c r="N204" s="19">
        <v>1238.0</v>
      </c>
      <c r="O204" s="21" t="s">
        <v>29</v>
      </c>
      <c r="P204" s="12">
        <v>42106.543125</v>
      </c>
      <c r="Q204" s="18"/>
      <c r="R204" s="22" t="s">
        <v>30</v>
      </c>
      <c r="S204" s="17" t="s">
        <v>31</v>
      </c>
      <c r="T204" s="18"/>
      <c r="U204" s="16" t="str">
        <f t="shared" si="76"/>
        <v>View</v>
      </c>
    </row>
    <row r="205">
      <c r="A205" s="12">
        <v>43510.31251157407</v>
      </c>
      <c r="B205" s="13" t="str">
        <f t="shared" si="74"/>
        <v>@thewire_in</v>
      </c>
      <c r="C205" s="14" t="s">
        <v>26</v>
      </c>
      <c r="D205" s="15" t="s">
        <v>491</v>
      </c>
      <c r="E205" s="16" t="str">
        <f>HYPERLINK("https://twitter.com/thewire_in/status/1095865213251772416","1095865213251772416")</f>
        <v>1095865213251772416</v>
      </c>
      <c r="F205" s="17" t="s">
        <v>492</v>
      </c>
      <c r="G205" s="17" t="s">
        <v>493</v>
      </c>
      <c r="H205" s="18"/>
      <c r="I205" s="19">
        <v>6.0</v>
      </c>
      <c r="J205" s="19">
        <v>7.0</v>
      </c>
      <c r="K205" s="20" t="str">
        <f t="shared" si="75"/>
        <v>TweetDeck</v>
      </c>
      <c r="L205" s="19">
        <v>370657.0</v>
      </c>
      <c r="M205" s="19">
        <v>61.0</v>
      </c>
      <c r="N205" s="19">
        <v>1238.0</v>
      </c>
      <c r="O205" s="21" t="s">
        <v>29</v>
      </c>
      <c r="P205" s="12">
        <v>42106.543125</v>
      </c>
      <c r="Q205" s="18"/>
      <c r="R205" s="22" t="s">
        <v>30</v>
      </c>
      <c r="S205" s="17" t="s">
        <v>31</v>
      </c>
      <c r="T205" s="18"/>
      <c r="U205" s="16" t="str">
        <f t="shared" si="76"/>
        <v>View</v>
      </c>
    </row>
    <row r="206">
      <c r="A206" s="12">
        <v>43510.2944675926</v>
      </c>
      <c r="B206" s="13" t="str">
        <f t="shared" ref="B206:B207" si="77">HYPERLINK("https://twitter.com/MamataOfficial","@MamataOfficial")</f>
        <v>@MamataOfficial</v>
      </c>
      <c r="C206" s="14" t="s">
        <v>103</v>
      </c>
      <c r="D206" s="15" t="s">
        <v>494</v>
      </c>
      <c r="E206" s="16" t="str">
        <f>HYPERLINK("https://twitter.com/MamataOfficial/status/1095858673300041729","1095858673300041729")</f>
        <v>1095858673300041729</v>
      </c>
      <c r="F206" s="18"/>
      <c r="G206" s="18"/>
      <c r="H206" s="18"/>
      <c r="I206" s="19">
        <v>208.0</v>
      </c>
      <c r="J206" s="19">
        <v>2090.0</v>
      </c>
      <c r="K206" s="20" t="str">
        <f t="shared" ref="K206:K208" si="78">HYPERLINK("http://twitter.com/download/android","Twitter for Android")</f>
        <v>Twitter for Android</v>
      </c>
      <c r="L206" s="19">
        <v>3142446.0</v>
      </c>
      <c r="M206" s="19">
        <v>31.0</v>
      </c>
      <c r="N206" s="19">
        <v>741.0</v>
      </c>
      <c r="O206" s="21" t="s">
        <v>29</v>
      </c>
      <c r="P206" s="12">
        <v>41786.52924768518</v>
      </c>
      <c r="Q206" s="23" t="s">
        <v>105</v>
      </c>
      <c r="R206" s="22" t="s">
        <v>106</v>
      </c>
      <c r="S206" s="17" t="s">
        <v>107</v>
      </c>
      <c r="T206" s="18"/>
      <c r="U206" s="16" t="str">
        <f t="shared" ref="U206:U207" si="79">HYPERLINK("https://pbs.twimg.com/profile_images/1058533642262048768/4YcAXL2K.jpg","View")</f>
        <v>View</v>
      </c>
    </row>
    <row r="207">
      <c r="A207" s="12">
        <v>43510.294085648144</v>
      </c>
      <c r="B207" s="13" t="str">
        <f t="shared" si="77"/>
        <v>@MamataOfficial</v>
      </c>
      <c r="C207" s="14" t="s">
        <v>103</v>
      </c>
      <c r="D207" s="15" t="s">
        <v>495</v>
      </c>
      <c r="E207" s="16" t="str">
        <f>HYPERLINK("https://twitter.com/MamataOfficial/status/1095858533323567104","1095858533323567104")</f>
        <v>1095858533323567104</v>
      </c>
      <c r="F207" s="18"/>
      <c r="G207" s="18"/>
      <c r="H207" s="18"/>
      <c r="I207" s="19">
        <v>116.0</v>
      </c>
      <c r="J207" s="19">
        <v>1318.0</v>
      </c>
      <c r="K207" s="20" t="str">
        <f t="shared" si="78"/>
        <v>Twitter for Android</v>
      </c>
      <c r="L207" s="19">
        <v>3142446.0</v>
      </c>
      <c r="M207" s="19">
        <v>31.0</v>
      </c>
      <c r="N207" s="19">
        <v>741.0</v>
      </c>
      <c r="O207" s="21" t="s">
        <v>29</v>
      </c>
      <c r="P207" s="12">
        <v>41786.52924768518</v>
      </c>
      <c r="Q207" s="23" t="s">
        <v>105</v>
      </c>
      <c r="R207" s="22" t="s">
        <v>106</v>
      </c>
      <c r="S207" s="17" t="s">
        <v>107</v>
      </c>
      <c r="T207" s="18"/>
      <c r="U207" s="16" t="str">
        <f t="shared" si="79"/>
        <v>View</v>
      </c>
    </row>
    <row r="208">
      <c r="A208" s="12">
        <v>43510.03631944444</v>
      </c>
      <c r="B208" s="13" t="str">
        <f>HYPERLINK("https://twitter.com/UmarKhalidJNU","@UmarKhalidJNU")</f>
        <v>@UmarKhalidJNU</v>
      </c>
      <c r="C208" s="14" t="s">
        <v>168</v>
      </c>
      <c r="D208" s="24" t="s">
        <v>496</v>
      </c>
      <c r="E208" s="16" t="str">
        <f>HYPERLINK("https://twitter.com/UmarKhalidJNU/status/1095765124135161857","1095765124135161857")</f>
        <v>1095765124135161857</v>
      </c>
      <c r="F208" s="18"/>
      <c r="G208" s="18"/>
      <c r="H208" s="18"/>
      <c r="I208" s="19">
        <v>2475.0</v>
      </c>
      <c r="J208" s="19">
        <v>7388.0</v>
      </c>
      <c r="K208" s="20" t="str">
        <f t="shared" si="78"/>
        <v>Twitter for Android</v>
      </c>
      <c r="L208" s="19">
        <v>169465.0</v>
      </c>
      <c r="M208" s="19">
        <v>949.0</v>
      </c>
      <c r="N208" s="19">
        <v>133.0</v>
      </c>
      <c r="O208" s="21" t="s">
        <v>29</v>
      </c>
      <c r="P208" s="12">
        <v>42476.1409375</v>
      </c>
      <c r="Q208" s="18"/>
      <c r="R208" s="22" t="s">
        <v>171</v>
      </c>
      <c r="S208" s="18"/>
      <c r="T208" s="18"/>
      <c r="U208" s="16" t="str">
        <f>HYPERLINK("https://pbs.twimg.com/profile_images/978011329960214529/DwI7DbvQ.jpg","View")</f>
        <v>View</v>
      </c>
    </row>
    <row r="209">
      <c r="A209" s="12">
        <v>43509.993055555555</v>
      </c>
      <c r="B209" s="13" t="str">
        <f t="shared" ref="B209:B225" si="80">HYPERLINK("https://twitter.com/thewire_in","@thewire_in")</f>
        <v>@thewire_in</v>
      </c>
      <c r="C209" s="14" t="s">
        <v>26</v>
      </c>
      <c r="D209" s="15" t="s">
        <v>497</v>
      </c>
      <c r="E209" s="16" t="str">
        <f>HYPERLINK("https://twitter.com/thewire_in/status/1095749444841164801","1095749444841164801")</f>
        <v>1095749444841164801</v>
      </c>
      <c r="F209" s="17" t="s">
        <v>498</v>
      </c>
      <c r="G209" s="18"/>
      <c r="H209" s="18"/>
      <c r="I209" s="19">
        <v>2.0</v>
      </c>
      <c r="J209" s="19">
        <v>21.0</v>
      </c>
      <c r="K209" s="20" t="str">
        <f t="shared" ref="K209:K225" si="81">HYPERLINK("https://about.twitter.com/products/tweetdeck","TweetDeck")</f>
        <v>TweetDeck</v>
      </c>
      <c r="L209" s="19">
        <v>370657.0</v>
      </c>
      <c r="M209" s="19">
        <v>61.0</v>
      </c>
      <c r="N209" s="19">
        <v>1238.0</v>
      </c>
      <c r="O209" s="21" t="s">
        <v>29</v>
      </c>
      <c r="P209" s="12">
        <v>42106.543125</v>
      </c>
      <c r="Q209" s="18"/>
      <c r="R209" s="22" t="s">
        <v>30</v>
      </c>
      <c r="S209" s="17" t="s">
        <v>31</v>
      </c>
      <c r="T209" s="18"/>
      <c r="U209" s="16" t="str">
        <f t="shared" ref="U209:U225" si="82">HYPERLINK("https://pbs.twimg.com/profile_images/971010414891978753/l3xRvU1M.jpg","View")</f>
        <v>View</v>
      </c>
    </row>
    <row r="210">
      <c r="A210" s="12">
        <v>43509.97918981481</v>
      </c>
      <c r="B210" s="13" t="str">
        <f t="shared" si="80"/>
        <v>@thewire_in</v>
      </c>
      <c r="C210" s="14" t="s">
        <v>26</v>
      </c>
      <c r="D210" s="15" t="s">
        <v>499</v>
      </c>
      <c r="E210" s="16" t="str">
        <f>HYPERLINK("https://twitter.com/thewire_in/status/1095744418995290112","1095744418995290112")</f>
        <v>1095744418995290112</v>
      </c>
      <c r="F210" s="17" t="s">
        <v>500</v>
      </c>
      <c r="G210" s="18"/>
      <c r="H210" s="18"/>
      <c r="I210" s="19">
        <v>30.0</v>
      </c>
      <c r="J210" s="19">
        <v>96.0</v>
      </c>
      <c r="K210" s="20" t="str">
        <f t="shared" si="81"/>
        <v>TweetDeck</v>
      </c>
      <c r="L210" s="19">
        <v>370657.0</v>
      </c>
      <c r="M210" s="19">
        <v>61.0</v>
      </c>
      <c r="N210" s="19">
        <v>1238.0</v>
      </c>
      <c r="O210" s="21" t="s">
        <v>29</v>
      </c>
      <c r="P210" s="12">
        <v>42106.543125</v>
      </c>
      <c r="Q210" s="18"/>
      <c r="R210" s="22" t="s">
        <v>30</v>
      </c>
      <c r="S210" s="17" t="s">
        <v>31</v>
      </c>
      <c r="T210" s="18"/>
      <c r="U210" s="16" t="str">
        <f t="shared" si="82"/>
        <v>View</v>
      </c>
    </row>
    <row r="211">
      <c r="A211" s="12">
        <v>43509.96527777778</v>
      </c>
      <c r="B211" s="13" t="str">
        <f t="shared" si="80"/>
        <v>@thewire_in</v>
      </c>
      <c r="C211" s="14" t="s">
        <v>26</v>
      </c>
      <c r="D211" s="15" t="s">
        <v>501</v>
      </c>
      <c r="E211" s="16" t="str">
        <f>HYPERLINK("https://twitter.com/thewire_in/status/1095739378297561088","1095739378297561088")</f>
        <v>1095739378297561088</v>
      </c>
      <c r="F211" s="17" t="s">
        <v>502</v>
      </c>
      <c r="G211" s="17" t="s">
        <v>503</v>
      </c>
      <c r="H211" s="18"/>
      <c r="I211" s="19">
        <v>18.0</v>
      </c>
      <c r="J211" s="19">
        <v>82.0</v>
      </c>
      <c r="K211" s="20" t="str">
        <f t="shared" si="81"/>
        <v>TweetDeck</v>
      </c>
      <c r="L211" s="19">
        <v>370657.0</v>
      </c>
      <c r="M211" s="19">
        <v>61.0</v>
      </c>
      <c r="N211" s="19">
        <v>1238.0</v>
      </c>
      <c r="O211" s="21" t="s">
        <v>29</v>
      </c>
      <c r="P211" s="12">
        <v>42106.543125</v>
      </c>
      <c r="Q211" s="18"/>
      <c r="R211" s="22" t="s">
        <v>30</v>
      </c>
      <c r="S211" s="17" t="s">
        <v>31</v>
      </c>
      <c r="T211" s="18"/>
      <c r="U211" s="16" t="str">
        <f t="shared" si="82"/>
        <v>View</v>
      </c>
    </row>
    <row r="212">
      <c r="A212" s="12">
        <v>43509.95138888889</v>
      </c>
      <c r="B212" s="13" t="str">
        <f t="shared" si="80"/>
        <v>@thewire_in</v>
      </c>
      <c r="C212" s="14" t="s">
        <v>26</v>
      </c>
      <c r="D212" s="15" t="s">
        <v>504</v>
      </c>
      <c r="E212" s="16" t="str">
        <f>HYPERLINK("https://twitter.com/thewire_in/status/1095734345107595264","1095734345107595264")</f>
        <v>1095734345107595264</v>
      </c>
      <c r="F212" s="17" t="s">
        <v>505</v>
      </c>
      <c r="G212" s="17" t="s">
        <v>506</v>
      </c>
      <c r="H212" s="18"/>
      <c r="I212" s="19">
        <v>39.0</v>
      </c>
      <c r="J212" s="19">
        <v>70.0</v>
      </c>
      <c r="K212" s="20" t="str">
        <f t="shared" si="81"/>
        <v>TweetDeck</v>
      </c>
      <c r="L212" s="19">
        <v>370657.0</v>
      </c>
      <c r="M212" s="19">
        <v>61.0</v>
      </c>
      <c r="N212" s="19">
        <v>1238.0</v>
      </c>
      <c r="O212" s="21" t="s">
        <v>29</v>
      </c>
      <c r="P212" s="12">
        <v>42106.543125</v>
      </c>
      <c r="Q212" s="18"/>
      <c r="R212" s="22" t="s">
        <v>30</v>
      </c>
      <c r="S212" s="17" t="s">
        <v>31</v>
      </c>
      <c r="T212" s="18"/>
      <c r="U212" s="16" t="str">
        <f t="shared" si="82"/>
        <v>View</v>
      </c>
    </row>
    <row r="213">
      <c r="A213" s="12">
        <v>43509.93752314815</v>
      </c>
      <c r="B213" s="13" t="str">
        <f t="shared" si="80"/>
        <v>@thewire_in</v>
      </c>
      <c r="C213" s="14" t="s">
        <v>26</v>
      </c>
      <c r="D213" s="15" t="s">
        <v>507</v>
      </c>
      <c r="E213" s="16" t="str">
        <f>HYPERLINK("https://twitter.com/thewire_in/status/1095729319261814785","1095729319261814785")</f>
        <v>1095729319261814785</v>
      </c>
      <c r="F213" s="17" t="s">
        <v>508</v>
      </c>
      <c r="G213" s="17" t="s">
        <v>509</v>
      </c>
      <c r="H213" s="18"/>
      <c r="I213" s="19">
        <v>3.0</v>
      </c>
      <c r="J213" s="19">
        <v>11.0</v>
      </c>
      <c r="K213" s="20" t="str">
        <f t="shared" si="81"/>
        <v>TweetDeck</v>
      </c>
      <c r="L213" s="19">
        <v>370657.0</v>
      </c>
      <c r="M213" s="19">
        <v>61.0</v>
      </c>
      <c r="N213" s="19">
        <v>1238.0</v>
      </c>
      <c r="O213" s="21" t="s">
        <v>29</v>
      </c>
      <c r="P213" s="12">
        <v>42106.543125</v>
      </c>
      <c r="Q213" s="18"/>
      <c r="R213" s="22" t="s">
        <v>30</v>
      </c>
      <c r="S213" s="17" t="s">
        <v>31</v>
      </c>
      <c r="T213" s="18"/>
      <c r="U213" s="16" t="str">
        <f t="shared" si="82"/>
        <v>View</v>
      </c>
    </row>
    <row r="214">
      <c r="A214" s="12">
        <v>43509.92361111111</v>
      </c>
      <c r="B214" s="13" t="str">
        <f t="shared" si="80"/>
        <v>@thewire_in</v>
      </c>
      <c r="C214" s="14" t="s">
        <v>26</v>
      </c>
      <c r="D214" s="15" t="s">
        <v>510</v>
      </c>
      <c r="E214" s="16" t="str">
        <f>HYPERLINK("https://twitter.com/thewire_in/status/1095724278908178434","1095724278908178434")</f>
        <v>1095724278908178434</v>
      </c>
      <c r="F214" s="17" t="s">
        <v>511</v>
      </c>
      <c r="G214" s="17" t="s">
        <v>512</v>
      </c>
      <c r="H214" s="18"/>
      <c r="I214" s="19">
        <v>13.0</v>
      </c>
      <c r="J214" s="19">
        <v>37.0</v>
      </c>
      <c r="K214" s="20" t="str">
        <f t="shared" si="81"/>
        <v>TweetDeck</v>
      </c>
      <c r="L214" s="19">
        <v>370657.0</v>
      </c>
      <c r="M214" s="19">
        <v>61.0</v>
      </c>
      <c r="N214" s="19">
        <v>1238.0</v>
      </c>
      <c r="O214" s="21" t="s">
        <v>29</v>
      </c>
      <c r="P214" s="12">
        <v>42106.543125</v>
      </c>
      <c r="Q214" s="18"/>
      <c r="R214" s="22" t="s">
        <v>30</v>
      </c>
      <c r="S214" s="17" t="s">
        <v>31</v>
      </c>
      <c r="T214" s="18"/>
      <c r="U214" s="16" t="str">
        <f t="shared" si="82"/>
        <v>View</v>
      </c>
    </row>
    <row r="215">
      <c r="A215" s="12">
        <v>43509.91666666667</v>
      </c>
      <c r="B215" s="13" t="str">
        <f t="shared" si="80"/>
        <v>@thewire_in</v>
      </c>
      <c r="C215" s="14" t="s">
        <v>26</v>
      </c>
      <c r="D215" s="15" t="s">
        <v>513</v>
      </c>
      <c r="E215" s="16" t="str">
        <f>HYPERLINK("https://twitter.com/thewire_in/status/1095721763009425412","1095721763009425412")</f>
        <v>1095721763009425412</v>
      </c>
      <c r="F215" s="17" t="s">
        <v>514</v>
      </c>
      <c r="G215" s="17" t="s">
        <v>515</v>
      </c>
      <c r="H215" s="18"/>
      <c r="I215" s="19">
        <v>13.0</v>
      </c>
      <c r="J215" s="19">
        <v>43.0</v>
      </c>
      <c r="K215" s="20" t="str">
        <f t="shared" si="81"/>
        <v>TweetDeck</v>
      </c>
      <c r="L215" s="19">
        <v>370657.0</v>
      </c>
      <c r="M215" s="19">
        <v>61.0</v>
      </c>
      <c r="N215" s="19">
        <v>1238.0</v>
      </c>
      <c r="O215" s="21" t="s">
        <v>29</v>
      </c>
      <c r="P215" s="12">
        <v>42106.543125</v>
      </c>
      <c r="Q215" s="18"/>
      <c r="R215" s="22" t="s">
        <v>30</v>
      </c>
      <c r="S215" s="17" t="s">
        <v>31</v>
      </c>
      <c r="T215" s="18"/>
      <c r="U215" s="16" t="str">
        <f t="shared" si="82"/>
        <v>View</v>
      </c>
    </row>
    <row r="216">
      <c r="A216" s="12">
        <v>43509.90972222222</v>
      </c>
      <c r="B216" s="13" t="str">
        <f t="shared" si="80"/>
        <v>@thewire_in</v>
      </c>
      <c r="C216" s="14" t="s">
        <v>26</v>
      </c>
      <c r="D216" s="15" t="s">
        <v>516</v>
      </c>
      <c r="E216" s="16" t="str">
        <f>HYPERLINK("https://twitter.com/thewire_in/status/1095719246074646530","1095719246074646530")</f>
        <v>1095719246074646530</v>
      </c>
      <c r="F216" s="17" t="s">
        <v>517</v>
      </c>
      <c r="G216" s="17" t="s">
        <v>518</v>
      </c>
      <c r="H216" s="18"/>
      <c r="I216" s="19">
        <v>3.0</v>
      </c>
      <c r="J216" s="19">
        <v>19.0</v>
      </c>
      <c r="K216" s="20" t="str">
        <f t="shared" si="81"/>
        <v>TweetDeck</v>
      </c>
      <c r="L216" s="19">
        <v>370657.0</v>
      </c>
      <c r="M216" s="19">
        <v>61.0</v>
      </c>
      <c r="N216" s="19">
        <v>1238.0</v>
      </c>
      <c r="O216" s="21" t="s">
        <v>29</v>
      </c>
      <c r="P216" s="12">
        <v>42106.543125</v>
      </c>
      <c r="Q216" s="18"/>
      <c r="R216" s="22" t="s">
        <v>30</v>
      </c>
      <c r="S216" s="17" t="s">
        <v>31</v>
      </c>
      <c r="T216" s="18"/>
      <c r="U216" s="16" t="str">
        <f t="shared" si="82"/>
        <v>View</v>
      </c>
    </row>
    <row r="217">
      <c r="A217" s="12">
        <v>43509.89584490741</v>
      </c>
      <c r="B217" s="13" t="str">
        <f t="shared" si="80"/>
        <v>@thewire_in</v>
      </c>
      <c r="C217" s="14" t="s">
        <v>26</v>
      </c>
      <c r="D217" s="15" t="s">
        <v>519</v>
      </c>
      <c r="E217" s="16" t="str">
        <f>HYPERLINK("https://twitter.com/thewire_in/status/1095714219440259072","1095714219440259072")</f>
        <v>1095714219440259072</v>
      </c>
      <c r="F217" s="17" t="s">
        <v>520</v>
      </c>
      <c r="G217" s="17" t="s">
        <v>521</v>
      </c>
      <c r="H217" s="18"/>
      <c r="I217" s="19">
        <v>4.0</v>
      </c>
      <c r="J217" s="19">
        <v>19.0</v>
      </c>
      <c r="K217" s="20" t="str">
        <f t="shared" si="81"/>
        <v>TweetDeck</v>
      </c>
      <c r="L217" s="19">
        <v>370657.0</v>
      </c>
      <c r="M217" s="19">
        <v>61.0</v>
      </c>
      <c r="N217" s="19">
        <v>1238.0</v>
      </c>
      <c r="O217" s="21" t="s">
        <v>29</v>
      </c>
      <c r="P217" s="12">
        <v>42106.543125</v>
      </c>
      <c r="Q217" s="18"/>
      <c r="R217" s="22" t="s">
        <v>30</v>
      </c>
      <c r="S217" s="17" t="s">
        <v>31</v>
      </c>
      <c r="T217" s="18"/>
      <c r="U217" s="16" t="str">
        <f t="shared" si="82"/>
        <v>View</v>
      </c>
    </row>
    <row r="218">
      <c r="A218" s="12">
        <v>43509.881944444445</v>
      </c>
      <c r="B218" s="13" t="str">
        <f t="shared" si="80"/>
        <v>@thewire_in</v>
      </c>
      <c r="C218" s="14" t="s">
        <v>26</v>
      </c>
      <c r="D218" s="15" t="s">
        <v>522</v>
      </c>
      <c r="E218" s="16" t="str">
        <f>HYPERLINK("https://twitter.com/thewire_in/status/1095709179841601536","1095709179841601536")</f>
        <v>1095709179841601536</v>
      </c>
      <c r="F218" s="17" t="s">
        <v>523</v>
      </c>
      <c r="G218" s="17" t="s">
        <v>524</v>
      </c>
      <c r="H218" s="18"/>
      <c r="I218" s="19">
        <v>14.0</v>
      </c>
      <c r="J218" s="19">
        <v>40.0</v>
      </c>
      <c r="K218" s="20" t="str">
        <f t="shared" si="81"/>
        <v>TweetDeck</v>
      </c>
      <c r="L218" s="19">
        <v>370657.0</v>
      </c>
      <c r="M218" s="19">
        <v>61.0</v>
      </c>
      <c r="N218" s="19">
        <v>1238.0</v>
      </c>
      <c r="O218" s="21" t="s">
        <v>29</v>
      </c>
      <c r="P218" s="12">
        <v>42106.543125</v>
      </c>
      <c r="Q218" s="18"/>
      <c r="R218" s="22" t="s">
        <v>30</v>
      </c>
      <c r="S218" s="17" t="s">
        <v>31</v>
      </c>
      <c r="T218" s="18"/>
      <c r="U218" s="16" t="str">
        <f t="shared" si="82"/>
        <v>View</v>
      </c>
    </row>
    <row r="219">
      <c r="A219" s="12">
        <v>43509.868055555555</v>
      </c>
      <c r="B219" s="13" t="str">
        <f t="shared" si="80"/>
        <v>@thewire_in</v>
      </c>
      <c r="C219" s="14" t="s">
        <v>26</v>
      </c>
      <c r="D219" s="15" t="s">
        <v>525</v>
      </c>
      <c r="E219" s="16" t="str">
        <f>HYPERLINK("https://twitter.com/thewire_in/status/1095704146764857344","1095704146764857344")</f>
        <v>1095704146764857344</v>
      </c>
      <c r="F219" s="17" t="s">
        <v>526</v>
      </c>
      <c r="G219" s="18"/>
      <c r="H219" s="18"/>
      <c r="I219" s="19">
        <v>35.0</v>
      </c>
      <c r="J219" s="19">
        <v>55.0</v>
      </c>
      <c r="K219" s="20" t="str">
        <f t="shared" si="81"/>
        <v>TweetDeck</v>
      </c>
      <c r="L219" s="19">
        <v>370657.0</v>
      </c>
      <c r="M219" s="19">
        <v>61.0</v>
      </c>
      <c r="N219" s="19">
        <v>1238.0</v>
      </c>
      <c r="O219" s="21" t="s">
        <v>29</v>
      </c>
      <c r="P219" s="12">
        <v>42106.543125</v>
      </c>
      <c r="Q219" s="18"/>
      <c r="R219" s="22" t="s">
        <v>30</v>
      </c>
      <c r="S219" s="17" t="s">
        <v>31</v>
      </c>
      <c r="T219" s="18"/>
      <c r="U219" s="16" t="str">
        <f t="shared" si="82"/>
        <v>View</v>
      </c>
    </row>
    <row r="220">
      <c r="A220" s="12">
        <v>43509.85417824074</v>
      </c>
      <c r="B220" s="13" t="str">
        <f t="shared" si="80"/>
        <v>@thewire_in</v>
      </c>
      <c r="C220" s="14" t="s">
        <v>26</v>
      </c>
      <c r="D220" s="15" t="s">
        <v>527</v>
      </c>
      <c r="E220" s="16" t="str">
        <f>HYPERLINK("https://twitter.com/thewire_in/status/1095699116561096704","1095699116561096704")</f>
        <v>1095699116561096704</v>
      </c>
      <c r="F220" s="17" t="s">
        <v>528</v>
      </c>
      <c r="G220" s="17" t="s">
        <v>529</v>
      </c>
      <c r="H220" s="18"/>
      <c r="I220" s="19">
        <v>2.0</v>
      </c>
      <c r="J220" s="19">
        <v>10.0</v>
      </c>
      <c r="K220" s="20" t="str">
        <f t="shared" si="81"/>
        <v>TweetDeck</v>
      </c>
      <c r="L220" s="19">
        <v>370657.0</v>
      </c>
      <c r="M220" s="19">
        <v>61.0</v>
      </c>
      <c r="N220" s="19">
        <v>1238.0</v>
      </c>
      <c r="O220" s="21" t="s">
        <v>29</v>
      </c>
      <c r="P220" s="12">
        <v>42106.543125</v>
      </c>
      <c r="Q220" s="18"/>
      <c r="R220" s="22" t="s">
        <v>30</v>
      </c>
      <c r="S220" s="17" t="s">
        <v>31</v>
      </c>
      <c r="T220" s="18"/>
      <c r="U220" s="16" t="str">
        <f t="shared" si="82"/>
        <v>View</v>
      </c>
    </row>
    <row r="221">
      <c r="A221" s="12">
        <v>43509.84027777778</v>
      </c>
      <c r="B221" s="13" t="str">
        <f t="shared" si="80"/>
        <v>@thewire_in</v>
      </c>
      <c r="C221" s="14" t="s">
        <v>26</v>
      </c>
      <c r="D221" s="15" t="s">
        <v>530</v>
      </c>
      <c r="E221" s="16" t="str">
        <f>HYPERLINK("https://twitter.com/thewire_in/status/1095694080032428033","1095694080032428033")</f>
        <v>1095694080032428033</v>
      </c>
      <c r="F221" s="17" t="s">
        <v>531</v>
      </c>
      <c r="G221" s="17" t="s">
        <v>532</v>
      </c>
      <c r="H221" s="18"/>
      <c r="I221" s="19">
        <v>6.0</v>
      </c>
      <c r="J221" s="19">
        <v>22.0</v>
      </c>
      <c r="K221" s="20" t="str">
        <f t="shared" si="81"/>
        <v>TweetDeck</v>
      </c>
      <c r="L221" s="19">
        <v>370657.0</v>
      </c>
      <c r="M221" s="19">
        <v>61.0</v>
      </c>
      <c r="N221" s="19">
        <v>1238.0</v>
      </c>
      <c r="O221" s="21" t="s">
        <v>29</v>
      </c>
      <c r="P221" s="12">
        <v>42106.543125</v>
      </c>
      <c r="Q221" s="18"/>
      <c r="R221" s="22" t="s">
        <v>30</v>
      </c>
      <c r="S221" s="17" t="s">
        <v>31</v>
      </c>
      <c r="T221" s="18"/>
      <c r="U221" s="16" t="str">
        <f t="shared" si="82"/>
        <v>View</v>
      </c>
    </row>
    <row r="222">
      <c r="A222" s="12">
        <v>43509.82638888889</v>
      </c>
      <c r="B222" s="13" t="str">
        <f t="shared" si="80"/>
        <v>@thewire_in</v>
      </c>
      <c r="C222" s="14" t="s">
        <v>26</v>
      </c>
      <c r="D222" s="15" t="s">
        <v>533</v>
      </c>
      <c r="E222" s="16" t="str">
        <f>HYPERLINK("https://twitter.com/thewire_in/status/1095689046905536512","1095689046905536512")</f>
        <v>1095689046905536512</v>
      </c>
      <c r="F222" s="17" t="s">
        <v>534</v>
      </c>
      <c r="G222" s="17" t="s">
        <v>535</v>
      </c>
      <c r="H222" s="18"/>
      <c r="I222" s="19">
        <v>3.0</v>
      </c>
      <c r="J222" s="19">
        <v>13.0</v>
      </c>
      <c r="K222" s="20" t="str">
        <f t="shared" si="81"/>
        <v>TweetDeck</v>
      </c>
      <c r="L222" s="19">
        <v>370657.0</v>
      </c>
      <c r="M222" s="19">
        <v>61.0</v>
      </c>
      <c r="N222" s="19">
        <v>1238.0</v>
      </c>
      <c r="O222" s="21" t="s">
        <v>29</v>
      </c>
      <c r="P222" s="12">
        <v>42106.543125</v>
      </c>
      <c r="Q222" s="18"/>
      <c r="R222" s="22" t="s">
        <v>30</v>
      </c>
      <c r="S222" s="17" t="s">
        <v>31</v>
      </c>
      <c r="T222" s="18"/>
      <c r="U222" s="16" t="str">
        <f t="shared" si="82"/>
        <v>View</v>
      </c>
    </row>
    <row r="223">
      <c r="A223" s="12">
        <v>43509.8125</v>
      </c>
      <c r="B223" s="13" t="str">
        <f t="shared" si="80"/>
        <v>@thewire_in</v>
      </c>
      <c r="C223" s="14" t="s">
        <v>26</v>
      </c>
      <c r="D223" s="15" t="s">
        <v>536</v>
      </c>
      <c r="E223" s="16" t="str">
        <f>HYPERLINK("https://twitter.com/thewire_in/status/1095684015602905088","1095684015602905088")</f>
        <v>1095684015602905088</v>
      </c>
      <c r="F223" s="17" t="s">
        <v>462</v>
      </c>
      <c r="G223" s="17" t="s">
        <v>537</v>
      </c>
      <c r="H223" s="18"/>
      <c r="I223" s="19">
        <v>15.0</v>
      </c>
      <c r="J223" s="19">
        <v>40.0</v>
      </c>
      <c r="K223" s="20" t="str">
        <f t="shared" si="81"/>
        <v>TweetDeck</v>
      </c>
      <c r="L223" s="19">
        <v>370657.0</v>
      </c>
      <c r="M223" s="19">
        <v>61.0</v>
      </c>
      <c r="N223" s="19">
        <v>1238.0</v>
      </c>
      <c r="O223" s="21" t="s">
        <v>29</v>
      </c>
      <c r="P223" s="12">
        <v>42106.543125</v>
      </c>
      <c r="Q223" s="18"/>
      <c r="R223" s="22" t="s">
        <v>30</v>
      </c>
      <c r="S223" s="17" t="s">
        <v>31</v>
      </c>
      <c r="T223" s="18"/>
      <c r="U223" s="16" t="str">
        <f t="shared" si="82"/>
        <v>View</v>
      </c>
    </row>
    <row r="224">
      <c r="A224" s="12">
        <v>43509.79861111111</v>
      </c>
      <c r="B224" s="13" t="str">
        <f t="shared" si="80"/>
        <v>@thewire_in</v>
      </c>
      <c r="C224" s="14" t="s">
        <v>26</v>
      </c>
      <c r="D224" s="15" t="s">
        <v>538</v>
      </c>
      <c r="E224" s="16" t="str">
        <f>HYPERLINK("https://twitter.com/thewire_in/status/1095678980806471683","1095678980806471683")</f>
        <v>1095678980806471683</v>
      </c>
      <c r="F224" s="17" t="s">
        <v>355</v>
      </c>
      <c r="G224" s="17" t="s">
        <v>539</v>
      </c>
      <c r="H224" s="18"/>
      <c r="I224" s="19">
        <v>2.0</v>
      </c>
      <c r="J224" s="19">
        <v>4.0</v>
      </c>
      <c r="K224" s="20" t="str">
        <f t="shared" si="81"/>
        <v>TweetDeck</v>
      </c>
      <c r="L224" s="19">
        <v>370657.0</v>
      </c>
      <c r="M224" s="19">
        <v>61.0</v>
      </c>
      <c r="N224" s="19">
        <v>1238.0</v>
      </c>
      <c r="O224" s="21" t="s">
        <v>29</v>
      </c>
      <c r="P224" s="12">
        <v>42106.543125</v>
      </c>
      <c r="Q224" s="18"/>
      <c r="R224" s="22" t="s">
        <v>30</v>
      </c>
      <c r="S224" s="17" t="s">
        <v>31</v>
      </c>
      <c r="T224" s="18"/>
      <c r="U224" s="16" t="str">
        <f t="shared" si="82"/>
        <v>View</v>
      </c>
    </row>
    <row r="225">
      <c r="A225" s="12">
        <v>43509.78472222222</v>
      </c>
      <c r="B225" s="13" t="str">
        <f t="shared" si="80"/>
        <v>@thewire_in</v>
      </c>
      <c r="C225" s="14" t="s">
        <v>26</v>
      </c>
      <c r="D225" s="15" t="s">
        <v>540</v>
      </c>
      <c r="E225" s="16" t="str">
        <f>HYPERLINK("https://twitter.com/thewire_in/status/1095673947348099078","1095673947348099078")</f>
        <v>1095673947348099078</v>
      </c>
      <c r="F225" s="17" t="s">
        <v>541</v>
      </c>
      <c r="G225" s="17" t="s">
        <v>542</v>
      </c>
      <c r="H225" s="18"/>
      <c r="I225" s="19">
        <v>22.0</v>
      </c>
      <c r="J225" s="19">
        <v>64.0</v>
      </c>
      <c r="K225" s="20" t="str">
        <f t="shared" si="81"/>
        <v>TweetDeck</v>
      </c>
      <c r="L225" s="19">
        <v>370657.0</v>
      </c>
      <c r="M225" s="19">
        <v>61.0</v>
      </c>
      <c r="N225" s="19">
        <v>1238.0</v>
      </c>
      <c r="O225" s="21" t="s">
        <v>29</v>
      </c>
      <c r="P225" s="12">
        <v>42106.543125</v>
      </c>
      <c r="Q225" s="18"/>
      <c r="R225" s="22" t="s">
        <v>30</v>
      </c>
      <c r="S225" s="17" t="s">
        <v>31</v>
      </c>
      <c r="T225" s="18"/>
      <c r="U225" s="16" t="str">
        <f t="shared" si="82"/>
        <v>View</v>
      </c>
    </row>
    <row r="226">
      <c r="A226" s="12">
        <v>43509.77888888889</v>
      </c>
      <c r="B226" s="13" t="str">
        <f>HYPERLINK("https://twitter.com/pbhushan1","@pbhushan1")</f>
        <v>@pbhushan1</v>
      </c>
      <c r="C226" s="14" t="s">
        <v>211</v>
      </c>
      <c r="D226" s="15" t="s">
        <v>543</v>
      </c>
      <c r="E226" s="16" t="str">
        <f>HYPERLINK("https://twitter.com/pbhushan1/status/1095671832483713024","1095671832483713024")</f>
        <v>1095671832483713024</v>
      </c>
      <c r="F226" s="17" t="s">
        <v>544</v>
      </c>
      <c r="G226" s="18"/>
      <c r="H226" s="18"/>
      <c r="I226" s="19">
        <v>305.0</v>
      </c>
      <c r="J226" s="19">
        <v>969.0</v>
      </c>
      <c r="K226" s="20" t="str">
        <f>HYPERLINK("http://twitter.com/download/android","Twitter for Android")</f>
        <v>Twitter for Android</v>
      </c>
      <c r="L226" s="19">
        <v>1225342.0</v>
      </c>
      <c r="M226" s="19">
        <v>41.0</v>
      </c>
      <c r="N226" s="19">
        <v>515.0</v>
      </c>
      <c r="O226" s="21" t="s">
        <v>29</v>
      </c>
      <c r="P226" s="12">
        <v>41649.61666666667</v>
      </c>
      <c r="Q226" s="23" t="s">
        <v>214</v>
      </c>
      <c r="R226" s="22" t="s">
        <v>215</v>
      </c>
      <c r="S226" s="17" t="s">
        <v>216</v>
      </c>
      <c r="T226" s="18"/>
      <c r="U226" s="16" t="str">
        <f>HYPERLINK("https://pbs.twimg.com/profile_images/1069849736943943680/akSKEZCQ.jpg","View")</f>
        <v>View</v>
      </c>
    </row>
    <row r="227">
      <c r="A227" s="12">
        <v>43509.77084490741</v>
      </c>
      <c r="B227" s="13" t="str">
        <f t="shared" ref="B227:B228" si="83">HYPERLINK("https://twitter.com/thewire_in","@thewire_in")</f>
        <v>@thewire_in</v>
      </c>
      <c r="C227" s="14" t="s">
        <v>26</v>
      </c>
      <c r="D227" s="15" t="s">
        <v>545</v>
      </c>
      <c r="E227" s="16" t="str">
        <f>HYPERLINK("https://twitter.com/thewire_in/status/1095668919375822848","1095668919375822848")</f>
        <v>1095668919375822848</v>
      </c>
      <c r="F227" s="17" t="s">
        <v>464</v>
      </c>
      <c r="G227" s="17" t="s">
        <v>546</v>
      </c>
      <c r="H227" s="18"/>
      <c r="I227" s="19">
        <v>3.0</v>
      </c>
      <c r="J227" s="19">
        <v>14.0</v>
      </c>
      <c r="K227" s="20" t="str">
        <f t="shared" ref="K227:K228" si="84">HYPERLINK("https://about.twitter.com/products/tweetdeck","TweetDeck")</f>
        <v>TweetDeck</v>
      </c>
      <c r="L227" s="19">
        <v>370657.0</v>
      </c>
      <c r="M227" s="19">
        <v>61.0</v>
      </c>
      <c r="N227" s="19">
        <v>1238.0</v>
      </c>
      <c r="O227" s="21" t="s">
        <v>29</v>
      </c>
      <c r="P227" s="12">
        <v>42106.543125</v>
      </c>
      <c r="Q227" s="18"/>
      <c r="R227" s="22" t="s">
        <v>30</v>
      </c>
      <c r="S227" s="17" t="s">
        <v>31</v>
      </c>
      <c r="T227" s="18"/>
      <c r="U227" s="16" t="str">
        <f t="shared" ref="U227:U228" si="85">HYPERLINK("https://pbs.twimg.com/profile_images/971010414891978753/l3xRvU1M.jpg","View")</f>
        <v>View</v>
      </c>
    </row>
    <row r="228">
      <c r="A228" s="12">
        <v>43509.756944444445</v>
      </c>
      <c r="B228" s="13" t="str">
        <f t="shared" si="83"/>
        <v>@thewire_in</v>
      </c>
      <c r="C228" s="14" t="s">
        <v>26</v>
      </c>
      <c r="D228" s="15" t="s">
        <v>547</v>
      </c>
      <c r="E228" s="16" t="str">
        <f>HYPERLINK("https://twitter.com/thewire_in/status/1095663880968138753","1095663880968138753")</f>
        <v>1095663880968138753</v>
      </c>
      <c r="F228" s="17" t="s">
        <v>548</v>
      </c>
      <c r="G228" s="17" t="s">
        <v>549</v>
      </c>
      <c r="H228" s="18"/>
      <c r="I228" s="19">
        <v>4.0</v>
      </c>
      <c r="J228" s="19">
        <v>14.0</v>
      </c>
      <c r="K228" s="20" t="str">
        <f t="shared" si="84"/>
        <v>TweetDeck</v>
      </c>
      <c r="L228" s="19">
        <v>370657.0</v>
      </c>
      <c r="M228" s="19">
        <v>61.0</v>
      </c>
      <c r="N228" s="19">
        <v>1238.0</v>
      </c>
      <c r="O228" s="21" t="s">
        <v>29</v>
      </c>
      <c r="P228" s="12">
        <v>42106.543125</v>
      </c>
      <c r="Q228" s="18"/>
      <c r="R228" s="22" t="s">
        <v>30</v>
      </c>
      <c r="S228" s="17" t="s">
        <v>31</v>
      </c>
      <c r="T228" s="18"/>
      <c r="U228" s="16" t="str">
        <f t="shared" si="85"/>
        <v>View</v>
      </c>
    </row>
    <row r="229">
      <c r="A229" s="12">
        <v>43509.74731481481</v>
      </c>
      <c r="B229" s="13" t="str">
        <f>HYPERLINK("https://twitter.com/MamataOfficial","@MamataOfficial")</f>
        <v>@MamataOfficial</v>
      </c>
      <c r="C229" s="14" t="s">
        <v>103</v>
      </c>
      <c r="D229" s="15" t="s">
        <v>550</v>
      </c>
      <c r="E229" s="16" t="str">
        <f>HYPERLINK("https://twitter.com/MamataOfficial/status/1095660390413824000","1095660390413824000")</f>
        <v>1095660390413824000</v>
      </c>
      <c r="F229" s="18"/>
      <c r="G229" s="17" t="s">
        <v>551</v>
      </c>
      <c r="H229" s="18"/>
      <c r="I229" s="19">
        <v>244.0</v>
      </c>
      <c r="J229" s="19">
        <v>2160.0</v>
      </c>
      <c r="K229" s="20" t="str">
        <f>HYPERLINK("http://twitter.com","Twitter Web Client")</f>
        <v>Twitter Web Client</v>
      </c>
      <c r="L229" s="19">
        <v>3142446.0</v>
      </c>
      <c r="M229" s="19">
        <v>31.0</v>
      </c>
      <c r="N229" s="19">
        <v>741.0</v>
      </c>
      <c r="O229" s="21" t="s">
        <v>29</v>
      </c>
      <c r="P229" s="12">
        <v>41786.52924768518</v>
      </c>
      <c r="Q229" s="23" t="s">
        <v>105</v>
      </c>
      <c r="R229" s="22" t="s">
        <v>106</v>
      </c>
      <c r="S229" s="17" t="s">
        <v>107</v>
      </c>
      <c r="T229" s="18"/>
      <c r="U229" s="16" t="str">
        <f>HYPERLINK("https://pbs.twimg.com/profile_images/1058533642262048768/4YcAXL2K.jpg","View")</f>
        <v>View</v>
      </c>
    </row>
    <row r="230">
      <c r="A230" s="12">
        <v>43509.74306712963</v>
      </c>
      <c r="B230" s="13" t="str">
        <f t="shared" ref="B230:B231" si="86">HYPERLINK("https://twitter.com/thewire_in","@thewire_in")</f>
        <v>@thewire_in</v>
      </c>
      <c r="C230" s="14" t="s">
        <v>26</v>
      </c>
      <c r="D230" s="15" t="s">
        <v>552</v>
      </c>
      <c r="E230" s="16" t="str">
        <f>HYPERLINK("https://twitter.com/thewire_in/status/1095658852228288512","1095658852228288512")</f>
        <v>1095658852228288512</v>
      </c>
      <c r="F230" s="17" t="s">
        <v>553</v>
      </c>
      <c r="G230" s="17" t="s">
        <v>554</v>
      </c>
      <c r="H230" s="18"/>
      <c r="I230" s="19">
        <v>10.0</v>
      </c>
      <c r="J230" s="19">
        <v>33.0</v>
      </c>
      <c r="K230" s="20" t="str">
        <f t="shared" ref="K230:K231" si="87">HYPERLINK("https://about.twitter.com/products/tweetdeck","TweetDeck")</f>
        <v>TweetDeck</v>
      </c>
      <c r="L230" s="19">
        <v>370657.0</v>
      </c>
      <c r="M230" s="19">
        <v>61.0</v>
      </c>
      <c r="N230" s="19">
        <v>1238.0</v>
      </c>
      <c r="O230" s="21" t="s">
        <v>29</v>
      </c>
      <c r="P230" s="12">
        <v>42106.543125</v>
      </c>
      <c r="Q230" s="18"/>
      <c r="R230" s="22" t="s">
        <v>30</v>
      </c>
      <c r="S230" s="17" t="s">
        <v>31</v>
      </c>
      <c r="T230" s="18"/>
      <c r="U230" s="16" t="str">
        <f t="shared" ref="U230:U231" si="88">HYPERLINK("https://pbs.twimg.com/profile_images/971010414891978753/l3xRvU1M.jpg","View")</f>
        <v>View</v>
      </c>
    </row>
    <row r="231">
      <c r="A231" s="12">
        <v>43509.72916666667</v>
      </c>
      <c r="B231" s="13" t="str">
        <f t="shared" si="86"/>
        <v>@thewire_in</v>
      </c>
      <c r="C231" s="14" t="s">
        <v>26</v>
      </c>
      <c r="D231" s="15" t="s">
        <v>555</v>
      </c>
      <c r="E231" s="16" t="str">
        <f>HYPERLINK("https://twitter.com/thewire_in/status/1095653817285263361","1095653817285263361")</f>
        <v>1095653817285263361</v>
      </c>
      <c r="F231" s="17" t="s">
        <v>502</v>
      </c>
      <c r="G231" s="17" t="s">
        <v>556</v>
      </c>
      <c r="H231" s="18"/>
      <c r="I231" s="19">
        <v>9.0</v>
      </c>
      <c r="J231" s="19">
        <v>25.0</v>
      </c>
      <c r="K231" s="20" t="str">
        <f t="shared" si="87"/>
        <v>TweetDeck</v>
      </c>
      <c r="L231" s="19">
        <v>370657.0</v>
      </c>
      <c r="M231" s="19">
        <v>61.0</v>
      </c>
      <c r="N231" s="19">
        <v>1238.0</v>
      </c>
      <c r="O231" s="21" t="s">
        <v>29</v>
      </c>
      <c r="P231" s="12">
        <v>42106.543125</v>
      </c>
      <c r="Q231" s="18"/>
      <c r="R231" s="22" t="s">
        <v>30</v>
      </c>
      <c r="S231" s="17" t="s">
        <v>31</v>
      </c>
      <c r="T231" s="18"/>
      <c r="U231" s="16" t="str">
        <f t="shared" si="88"/>
        <v>View</v>
      </c>
    </row>
    <row r="232">
      <c r="A232" s="12">
        <v>43509.71875</v>
      </c>
      <c r="B232" s="13" t="str">
        <f>HYPERLINK("https://twitter.com/MamataOfficial","@MamataOfficial")</f>
        <v>@MamataOfficial</v>
      </c>
      <c r="C232" s="14" t="s">
        <v>103</v>
      </c>
      <c r="D232" s="15" t="s">
        <v>557</v>
      </c>
      <c r="E232" s="16" t="str">
        <f>HYPERLINK("https://twitter.com/MamataOfficial/status/1095650039311945729","1095650039311945729")</f>
        <v>1095650039311945729</v>
      </c>
      <c r="F232" s="17" t="s">
        <v>558</v>
      </c>
      <c r="G232" s="18"/>
      <c r="H232" s="18"/>
      <c r="I232" s="19">
        <v>172.0</v>
      </c>
      <c r="J232" s="19">
        <v>1137.0</v>
      </c>
      <c r="K232" s="20" t="str">
        <f>HYPERLINK("http://twitter.com","Twitter Web Client")</f>
        <v>Twitter Web Client</v>
      </c>
      <c r="L232" s="19">
        <v>3142446.0</v>
      </c>
      <c r="M232" s="19">
        <v>31.0</v>
      </c>
      <c r="N232" s="19">
        <v>741.0</v>
      </c>
      <c r="O232" s="21" t="s">
        <v>29</v>
      </c>
      <c r="P232" s="12">
        <v>41786.52924768518</v>
      </c>
      <c r="Q232" s="23" t="s">
        <v>105</v>
      </c>
      <c r="R232" s="22" t="s">
        <v>106</v>
      </c>
      <c r="S232" s="17" t="s">
        <v>107</v>
      </c>
      <c r="T232" s="18"/>
      <c r="U232" s="16" t="str">
        <f>HYPERLINK("https://pbs.twimg.com/profile_images/1058533642262048768/4YcAXL2K.jpg","View")</f>
        <v>View</v>
      </c>
    </row>
    <row r="233">
      <c r="A233" s="12">
        <v>43509.71527777778</v>
      </c>
      <c r="B233" s="13" t="str">
        <f t="shared" ref="B233:B242" si="89">HYPERLINK("https://twitter.com/thewire_in","@thewire_in")</f>
        <v>@thewire_in</v>
      </c>
      <c r="C233" s="14" t="s">
        <v>26</v>
      </c>
      <c r="D233" s="15" t="s">
        <v>504</v>
      </c>
      <c r="E233" s="16" t="str">
        <f>HYPERLINK("https://twitter.com/thewire_in/status/1095648781234651136","1095648781234651136")</f>
        <v>1095648781234651136</v>
      </c>
      <c r="F233" s="17" t="s">
        <v>505</v>
      </c>
      <c r="G233" s="17" t="s">
        <v>559</v>
      </c>
      <c r="H233" s="18"/>
      <c r="I233" s="19">
        <v>35.0</v>
      </c>
      <c r="J233" s="19">
        <v>48.0</v>
      </c>
      <c r="K233" s="20" t="str">
        <f t="shared" ref="K233:K242" si="90">HYPERLINK("https://about.twitter.com/products/tweetdeck","TweetDeck")</f>
        <v>TweetDeck</v>
      </c>
      <c r="L233" s="19">
        <v>370657.0</v>
      </c>
      <c r="M233" s="19">
        <v>61.0</v>
      </c>
      <c r="N233" s="19">
        <v>1238.0</v>
      </c>
      <c r="O233" s="21" t="s">
        <v>29</v>
      </c>
      <c r="P233" s="12">
        <v>42106.543125</v>
      </c>
      <c r="Q233" s="18"/>
      <c r="R233" s="22" t="s">
        <v>30</v>
      </c>
      <c r="S233" s="17" t="s">
        <v>31</v>
      </c>
      <c r="T233" s="18"/>
      <c r="U233" s="16" t="str">
        <f t="shared" ref="U233:U242" si="91">HYPERLINK("https://pbs.twimg.com/profile_images/971010414891978753/l3xRvU1M.jpg","View")</f>
        <v>View</v>
      </c>
    </row>
    <row r="234">
      <c r="A234" s="12">
        <v>43509.70138888889</v>
      </c>
      <c r="B234" s="13" t="str">
        <f t="shared" si="89"/>
        <v>@thewire_in</v>
      </c>
      <c r="C234" s="14" t="s">
        <v>26</v>
      </c>
      <c r="D234" s="15" t="s">
        <v>560</v>
      </c>
      <c r="E234" s="16" t="str">
        <f>HYPERLINK("https://twitter.com/thewire_in/status/1095643748300660736","1095643748300660736")</f>
        <v>1095643748300660736</v>
      </c>
      <c r="F234" s="17" t="s">
        <v>523</v>
      </c>
      <c r="G234" s="18"/>
      <c r="H234" s="18"/>
      <c r="I234" s="19">
        <v>47.0</v>
      </c>
      <c r="J234" s="19">
        <v>73.0</v>
      </c>
      <c r="K234" s="20" t="str">
        <f t="shared" si="90"/>
        <v>TweetDeck</v>
      </c>
      <c r="L234" s="19">
        <v>370657.0</v>
      </c>
      <c r="M234" s="19">
        <v>61.0</v>
      </c>
      <c r="N234" s="19">
        <v>1238.0</v>
      </c>
      <c r="O234" s="21" t="s">
        <v>29</v>
      </c>
      <c r="P234" s="12">
        <v>42106.543125</v>
      </c>
      <c r="Q234" s="18"/>
      <c r="R234" s="22" t="s">
        <v>30</v>
      </c>
      <c r="S234" s="17" t="s">
        <v>31</v>
      </c>
      <c r="T234" s="18"/>
      <c r="U234" s="16" t="str">
        <f t="shared" si="91"/>
        <v>View</v>
      </c>
    </row>
    <row r="235">
      <c r="A235" s="12">
        <v>43509.6875</v>
      </c>
      <c r="B235" s="13" t="str">
        <f t="shared" si="89"/>
        <v>@thewire_in</v>
      </c>
      <c r="C235" s="14" t="s">
        <v>26</v>
      </c>
      <c r="D235" s="15" t="s">
        <v>561</v>
      </c>
      <c r="E235" s="16" t="str">
        <f>HYPERLINK("https://twitter.com/thewire_in/status/1095638715404304385","1095638715404304385")</f>
        <v>1095638715404304385</v>
      </c>
      <c r="F235" s="17" t="s">
        <v>460</v>
      </c>
      <c r="G235" s="17" t="s">
        <v>562</v>
      </c>
      <c r="H235" s="18"/>
      <c r="I235" s="19">
        <v>8.0</v>
      </c>
      <c r="J235" s="19">
        <v>27.0</v>
      </c>
      <c r="K235" s="20" t="str">
        <f t="shared" si="90"/>
        <v>TweetDeck</v>
      </c>
      <c r="L235" s="19">
        <v>370657.0</v>
      </c>
      <c r="M235" s="19">
        <v>61.0</v>
      </c>
      <c r="N235" s="19">
        <v>1238.0</v>
      </c>
      <c r="O235" s="21" t="s">
        <v>29</v>
      </c>
      <c r="P235" s="12">
        <v>42106.543125</v>
      </c>
      <c r="Q235" s="18"/>
      <c r="R235" s="22" t="s">
        <v>30</v>
      </c>
      <c r="S235" s="17" t="s">
        <v>31</v>
      </c>
      <c r="T235" s="18"/>
      <c r="U235" s="16" t="str">
        <f t="shared" si="91"/>
        <v>View</v>
      </c>
    </row>
    <row r="236">
      <c r="A236" s="12">
        <v>43509.67361111111</v>
      </c>
      <c r="B236" s="13" t="str">
        <f t="shared" si="89"/>
        <v>@thewire_in</v>
      </c>
      <c r="C236" s="14" t="s">
        <v>26</v>
      </c>
      <c r="D236" s="15" t="s">
        <v>563</v>
      </c>
      <c r="E236" s="16" t="str">
        <f>HYPERLINK("https://twitter.com/thewire_in/status/1095633681824141313","1095633681824141313")</f>
        <v>1095633681824141313</v>
      </c>
      <c r="F236" s="17" t="s">
        <v>564</v>
      </c>
      <c r="G236" s="17" t="s">
        <v>565</v>
      </c>
      <c r="H236" s="18"/>
      <c r="I236" s="19">
        <v>5.0</v>
      </c>
      <c r="J236" s="19">
        <v>22.0</v>
      </c>
      <c r="K236" s="20" t="str">
        <f t="shared" si="90"/>
        <v>TweetDeck</v>
      </c>
      <c r="L236" s="19">
        <v>370657.0</v>
      </c>
      <c r="M236" s="19">
        <v>61.0</v>
      </c>
      <c r="N236" s="19">
        <v>1238.0</v>
      </c>
      <c r="O236" s="21" t="s">
        <v>29</v>
      </c>
      <c r="P236" s="12">
        <v>42106.543125</v>
      </c>
      <c r="Q236" s="18"/>
      <c r="R236" s="22" t="s">
        <v>30</v>
      </c>
      <c r="S236" s="17" t="s">
        <v>31</v>
      </c>
      <c r="T236" s="18"/>
      <c r="U236" s="16" t="str">
        <f t="shared" si="91"/>
        <v>View</v>
      </c>
    </row>
    <row r="237">
      <c r="A237" s="12">
        <v>43509.65972222222</v>
      </c>
      <c r="B237" s="13" t="str">
        <f t="shared" si="89"/>
        <v>@thewire_in</v>
      </c>
      <c r="C237" s="14" t="s">
        <v>26</v>
      </c>
      <c r="D237" s="15" t="s">
        <v>566</v>
      </c>
      <c r="E237" s="16" t="str">
        <f>HYPERLINK("https://twitter.com/thewire_in/status/1095628648806178816","1095628648806178816")</f>
        <v>1095628648806178816</v>
      </c>
      <c r="F237" s="17" t="s">
        <v>567</v>
      </c>
      <c r="G237" s="18"/>
      <c r="H237" s="18"/>
      <c r="I237" s="19">
        <v>5.0</v>
      </c>
      <c r="J237" s="19">
        <v>19.0</v>
      </c>
      <c r="K237" s="20" t="str">
        <f t="shared" si="90"/>
        <v>TweetDeck</v>
      </c>
      <c r="L237" s="19">
        <v>370657.0</v>
      </c>
      <c r="M237" s="19">
        <v>61.0</v>
      </c>
      <c r="N237" s="19">
        <v>1238.0</v>
      </c>
      <c r="O237" s="21" t="s">
        <v>29</v>
      </c>
      <c r="P237" s="12">
        <v>42106.543125</v>
      </c>
      <c r="Q237" s="18"/>
      <c r="R237" s="22" t="s">
        <v>30</v>
      </c>
      <c r="S237" s="17" t="s">
        <v>31</v>
      </c>
      <c r="T237" s="18"/>
      <c r="U237" s="16" t="str">
        <f t="shared" si="91"/>
        <v>View</v>
      </c>
    </row>
    <row r="238">
      <c r="A238" s="12">
        <v>43509.64583333333</v>
      </c>
      <c r="B238" s="13" t="str">
        <f t="shared" si="89"/>
        <v>@thewire_in</v>
      </c>
      <c r="C238" s="14" t="s">
        <v>26</v>
      </c>
      <c r="D238" s="15" t="s">
        <v>568</v>
      </c>
      <c r="E238" s="16" t="str">
        <f>HYPERLINK("https://twitter.com/thewire_in/status/1095623615901589504","1095623615901589504")</f>
        <v>1095623615901589504</v>
      </c>
      <c r="F238" s="17" t="s">
        <v>569</v>
      </c>
      <c r="G238" s="18"/>
      <c r="H238" s="18"/>
      <c r="I238" s="19">
        <v>3.0</v>
      </c>
      <c r="J238" s="19">
        <v>20.0</v>
      </c>
      <c r="K238" s="20" t="str">
        <f t="shared" si="90"/>
        <v>TweetDeck</v>
      </c>
      <c r="L238" s="19">
        <v>370657.0</v>
      </c>
      <c r="M238" s="19">
        <v>61.0</v>
      </c>
      <c r="N238" s="19">
        <v>1238.0</v>
      </c>
      <c r="O238" s="21" t="s">
        <v>29</v>
      </c>
      <c r="P238" s="12">
        <v>42106.543125</v>
      </c>
      <c r="Q238" s="18"/>
      <c r="R238" s="22" t="s">
        <v>30</v>
      </c>
      <c r="S238" s="17" t="s">
        <v>31</v>
      </c>
      <c r="T238" s="18"/>
      <c r="U238" s="16" t="str">
        <f t="shared" si="91"/>
        <v>View</v>
      </c>
    </row>
    <row r="239">
      <c r="A239" s="12">
        <v>43509.631944444445</v>
      </c>
      <c r="B239" s="13" t="str">
        <f t="shared" si="89"/>
        <v>@thewire_in</v>
      </c>
      <c r="C239" s="14" t="s">
        <v>26</v>
      </c>
      <c r="D239" s="15" t="s">
        <v>570</v>
      </c>
      <c r="E239" s="16" t="str">
        <f>HYPERLINK("https://twitter.com/thewire_in/status/1095618582413799425","1095618582413799425")</f>
        <v>1095618582413799425</v>
      </c>
      <c r="F239" s="17" t="s">
        <v>571</v>
      </c>
      <c r="G239" s="17" t="s">
        <v>572</v>
      </c>
      <c r="H239" s="18"/>
      <c r="I239" s="19">
        <v>5.0</v>
      </c>
      <c r="J239" s="19">
        <v>12.0</v>
      </c>
      <c r="K239" s="20" t="str">
        <f t="shared" si="90"/>
        <v>TweetDeck</v>
      </c>
      <c r="L239" s="19">
        <v>370657.0</v>
      </c>
      <c r="M239" s="19">
        <v>61.0</v>
      </c>
      <c r="N239" s="19">
        <v>1238.0</v>
      </c>
      <c r="O239" s="21" t="s">
        <v>29</v>
      </c>
      <c r="P239" s="12">
        <v>42106.543125</v>
      </c>
      <c r="Q239" s="18"/>
      <c r="R239" s="22" t="s">
        <v>30</v>
      </c>
      <c r="S239" s="17" t="s">
        <v>31</v>
      </c>
      <c r="T239" s="18"/>
      <c r="U239" s="16" t="str">
        <f t="shared" si="91"/>
        <v>View</v>
      </c>
    </row>
    <row r="240">
      <c r="A240" s="12">
        <v>43509.618055555555</v>
      </c>
      <c r="B240" s="13" t="str">
        <f t="shared" si="89"/>
        <v>@thewire_in</v>
      </c>
      <c r="C240" s="14" t="s">
        <v>26</v>
      </c>
      <c r="D240" s="15" t="s">
        <v>573</v>
      </c>
      <c r="E240" s="16" t="str">
        <f>HYPERLINK("https://twitter.com/thewire_in/status/1095613549273964544","1095613549273964544")</f>
        <v>1095613549273964544</v>
      </c>
      <c r="F240" s="17" t="s">
        <v>453</v>
      </c>
      <c r="G240" s="17" t="s">
        <v>574</v>
      </c>
      <c r="H240" s="18"/>
      <c r="I240" s="19">
        <v>17.0</v>
      </c>
      <c r="J240" s="19">
        <v>32.0</v>
      </c>
      <c r="K240" s="20" t="str">
        <f t="shared" si="90"/>
        <v>TweetDeck</v>
      </c>
      <c r="L240" s="19">
        <v>370657.0</v>
      </c>
      <c r="M240" s="19">
        <v>61.0</v>
      </c>
      <c r="N240" s="19">
        <v>1238.0</v>
      </c>
      <c r="O240" s="21" t="s">
        <v>29</v>
      </c>
      <c r="P240" s="12">
        <v>42106.543125</v>
      </c>
      <c r="Q240" s="18"/>
      <c r="R240" s="22" t="s">
        <v>30</v>
      </c>
      <c r="S240" s="17" t="s">
        <v>31</v>
      </c>
      <c r="T240" s="18"/>
      <c r="U240" s="16" t="str">
        <f t="shared" si="91"/>
        <v>View</v>
      </c>
    </row>
    <row r="241">
      <c r="A241" s="12">
        <v>43509.60417824074</v>
      </c>
      <c r="B241" s="13" t="str">
        <f t="shared" si="89"/>
        <v>@thewire_in</v>
      </c>
      <c r="C241" s="14" t="s">
        <v>26</v>
      </c>
      <c r="D241" s="15" t="s">
        <v>575</v>
      </c>
      <c r="E241" s="16" t="str">
        <f>HYPERLINK("https://twitter.com/thewire_in/status/1095608519028441088","1095608519028441088")</f>
        <v>1095608519028441088</v>
      </c>
      <c r="F241" s="17" t="s">
        <v>508</v>
      </c>
      <c r="G241" s="17" t="s">
        <v>576</v>
      </c>
      <c r="H241" s="18"/>
      <c r="I241" s="19">
        <v>4.0</v>
      </c>
      <c r="J241" s="19">
        <v>6.0</v>
      </c>
      <c r="K241" s="20" t="str">
        <f t="shared" si="90"/>
        <v>TweetDeck</v>
      </c>
      <c r="L241" s="19">
        <v>370657.0</v>
      </c>
      <c r="M241" s="19">
        <v>61.0</v>
      </c>
      <c r="N241" s="19">
        <v>1238.0</v>
      </c>
      <c r="O241" s="21" t="s">
        <v>29</v>
      </c>
      <c r="P241" s="12">
        <v>42106.543125</v>
      </c>
      <c r="Q241" s="18"/>
      <c r="R241" s="22" t="s">
        <v>30</v>
      </c>
      <c r="S241" s="17" t="s">
        <v>31</v>
      </c>
      <c r="T241" s="18"/>
      <c r="U241" s="16" t="str">
        <f t="shared" si="91"/>
        <v>View</v>
      </c>
    </row>
    <row r="242">
      <c r="A242" s="12">
        <v>43509.59027777778</v>
      </c>
      <c r="B242" s="13" t="str">
        <f t="shared" si="89"/>
        <v>@thewire_in</v>
      </c>
      <c r="C242" s="14" t="s">
        <v>26</v>
      </c>
      <c r="D242" s="24" t="s">
        <v>577</v>
      </c>
      <c r="E242" s="16" t="str">
        <f>HYPERLINK("https://twitter.com/thewire_in/status/1095603483024080896","1095603483024080896")</f>
        <v>1095603483024080896</v>
      </c>
      <c r="F242" s="17" t="s">
        <v>578</v>
      </c>
      <c r="G242" s="17" t="s">
        <v>579</v>
      </c>
      <c r="H242" s="18"/>
      <c r="I242" s="19">
        <v>39.0</v>
      </c>
      <c r="J242" s="19">
        <v>112.0</v>
      </c>
      <c r="K242" s="20" t="str">
        <f t="shared" si="90"/>
        <v>TweetDeck</v>
      </c>
      <c r="L242" s="19">
        <v>370657.0</v>
      </c>
      <c r="M242" s="19">
        <v>61.0</v>
      </c>
      <c r="N242" s="19">
        <v>1238.0</v>
      </c>
      <c r="O242" s="21" t="s">
        <v>29</v>
      </c>
      <c r="P242" s="12">
        <v>42106.543125</v>
      </c>
      <c r="Q242" s="18"/>
      <c r="R242" s="22" t="s">
        <v>30</v>
      </c>
      <c r="S242" s="17" t="s">
        <v>31</v>
      </c>
      <c r="T242" s="18"/>
      <c r="U242" s="16" t="str">
        <f t="shared" si="91"/>
        <v>View</v>
      </c>
    </row>
    <row r="243">
      <c r="A243" s="12">
        <v>43509.57765046296</v>
      </c>
      <c r="B243" s="13" t="str">
        <f>HYPERLINK("https://twitter.com/yadavakhilesh","@yadavakhilesh")</f>
        <v>@yadavakhilesh</v>
      </c>
      <c r="C243" s="14" t="s">
        <v>75</v>
      </c>
      <c r="D243" s="15" t="s">
        <v>580</v>
      </c>
      <c r="E243" s="16" t="str">
        <f>HYPERLINK("https://twitter.com/yadavakhilesh/status/1095598905767706624","1095598905767706624")</f>
        <v>1095598905767706624</v>
      </c>
      <c r="F243" s="18"/>
      <c r="G243" s="17" t="s">
        <v>581</v>
      </c>
      <c r="H243" s="18"/>
      <c r="I243" s="19">
        <v>4352.0</v>
      </c>
      <c r="J243" s="19">
        <v>18315.0</v>
      </c>
      <c r="K243" s="20" t="str">
        <f>HYPERLINK("http://twitter.com/download/iphone","Twitter for iPhone")</f>
        <v>Twitter for iPhone</v>
      </c>
      <c r="L243" s="19">
        <v>9056149.0</v>
      </c>
      <c r="M243" s="19">
        <v>16.0</v>
      </c>
      <c r="N243" s="19">
        <v>1328.0</v>
      </c>
      <c r="O243" s="21" t="s">
        <v>29</v>
      </c>
      <c r="P243" s="12">
        <v>40012.84861111111</v>
      </c>
      <c r="Q243" s="23" t="s">
        <v>77</v>
      </c>
      <c r="R243" s="22" t="s">
        <v>78</v>
      </c>
      <c r="S243" s="17" t="s">
        <v>79</v>
      </c>
      <c r="T243" s="18"/>
      <c r="U243" s="16" t="str">
        <f>HYPERLINK("https://pbs.twimg.com/profile_images/1096358617459101697/Y2GLsFau.jpg","View")</f>
        <v>View</v>
      </c>
    </row>
    <row r="244">
      <c r="A244" s="12">
        <v>43509.57638888889</v>
      </c>
      <c r="B244" s="13" t="str">
        <f>HYPERLINK("https://twitter.com/thewire_in","@thewire_in")</f>
        <v>@thewire_in</v>
      </c>
      <c r="C244" s="14" t="s">
        <v>26</v>
      </c>
      <c r="D244" s="15" t="s">
        <v>519</v>
      </c>
      <c r="E244" s="16" t="str">
        <f>HYPERLINK("https://twitter.com/thewire_in/status/1095598450240937984","1095598450240937984")</f>
        <v>1095598450240937984</v>
      </c>
      <c r="F244" s="17" t="s">
        <v>520</v>
      </c>
      <c r="G244" s="17" t="s">
        <v>582</v>
      </c>
      <c r="H244" s="18"/>
      <c r="I244" s="19">
        <v>8.0</v>
      </c>
      <c r="J244" s="19">
        <v>19.0</v>
      </c>
      <c r="K244" s="20" t="str">
        <f>HYPERLINK("https://about.twitter.com/products/tweetdeck","TweetDeck")</f>
        <v>TweetDeck</v>
      </c>
      <c r="L244" s="19">
        <v>370657.0</v>
      </c>
      <c r="M244" s="19">
        <v>61.0</v>
      </c>
      <c r="N244" s="19">
        <v>1238.0</v>
      </c>
      <c r="O244" s="21" t="s">
        <v>29</v>
      </c>
      <c r="P244" s="12">
        <v>42106.543125</v>
      </c>
      <c r="Q244" s="18"/>
      <c r="R244" s="22" t="s">
        <v>30</v>
      </c>
      <c r="S244" s="17" t="s">
        <v>31</v>
      </c>
      <c r="T244" s="18"/>
      <c r="U244" s="16" t="str">
        <f>HYPERLINK("https://pbs.twimg.com/profile_images/971010414891978753/l3xRvU1M.jpg","View")</f>
        <v>View</v>
      </c>
    </row>
    <row r="245">
      <c r="A245" s="12">
        <v>43509.5719212963</v>
      </c>
      <c r="B245" s="13" t="str">
        <f>HYPERLINK("https://twitter.com/MamataOfficial","@MamataOfficial")</f>
        <v>@MamataOfficial</v>
      </c>
      <c r="C245" s="14" t="s">
        <v>103</v>
      </c>
      <c r="D245" s="15" t="s">
        <v>583</v>
      </c>
      <c r="E245" s="16" t="str">
        <f>HYPERLINK("https://twitter.com/MamataOfficial/status/1095596832355307521","1095596832355307521")</f>
        <v>1095596832355307521</v>
      </c>
      <c r="F245" s="17" t="s">
        <v>584</v>
      </c>
      <c r="G245" s="18"/>
      <c r="H245" s="18"/>
      <c r="I245" s="19">
        <v>93.0</v>
      </c>
      <c r="J245" s="19">
        <v>684.0</v>
      </c>
      <c r="K245" s="20" t="str">
        <f>HYPERLINK("http://twitter.com/download/android","Twitter for Android")</f>
        <v>Twitter for Android</v>
      </c>
      <c r="L245" s="19">
        <v>3142446.0</v>
      </c>
      <c r="M245" s="19">
        <v>31.0</v>
      </c>
      <c r="N245" s="19">
        <v>741.0</v>
      </c>
      <c r="O245" s="21" t="s">
        <v>29</v>
      </c>
      <c r="P245" s="12">
        <v>41786.52924768518</v>
      </c>
      <c r="Q245" s="23" t="s">
        <v>105</v>
      </c>
      <c r="R245" s="22" t="s">
        <v>106</v>
      </c>
      <c r="S245" s="17" t="s">
        <v>107</v>
      </c>
      <c r="T245" s="18"/>
      <c r="U245" s="16" t="str">
        <f>HYPERLINK("https://pbs.twimg.com/profile_images/1058533642262048768/4YcAXL2K.jpg","View")</f>
        <v>View</v>
      </c>
    </row>
    <row r="246">
      <c r="A246" s="12">
        <v>43509.56251157407</v>
      </c>
      <c r="B246" s="13" t="str">
        <f t="shared" ref="B246:B247" si="92">HYPERLINK("https://twitter.com/thewire_in","@thewire_in")</f>
        <v>@thewire_in</v>
      </c>
      <c r="C246" s="14" t="s">
        <v>26</v>
      </c>
      <c r="D246" s="15" t="s">
        <v>585</v>
      </c>
      <c r="E246" s="16" t="str">
        <f>HYPERLINK("https://twitter.com/thewire_in/status/1095593419844567040","1095593419844567040")</f>
        <v>1095593419844567040</v>
      </c>
      <c r="F246" s="17" t="s">
        <v>586</v>
      </c>
      <c r="G246" s="17" t="s">
        <v>587</v>
      </c>
      <c r="H246" s="18"/>
      <c r="I246" s="19">
        <v>5.0</v>
      </c>
      <c r="J246" s="19">
        <v>23.0</v>
      </c>
      <c r="K246" s="20" t="str">
        <f t="shared" ref="K246:K247" si="93">HYPERLINK("https://about.twitter.com/products/tweetdeck","TweetDeck")</f>
        <v>TweetDeck</v>
      </c>
      <c r="L246" s="19">
        <v>370657.0</v>
      </c>
      <c r="M246" s="19">
        <v>61.0</v>
      </c>
      <c r="N246" s="19">
        <v>1238.0</v>
      </c>
      <c r="O246" s="21" t="s">
        <v>29</v>
      </c>
      <c r="P246" s="12">
        <v>42106.543125</v>
      </c>
      <c r="Q246" s="18"/>
      <c r="R246" s="22" t="s">
        <v>30</v>
      </c>
      <c r="S246" s="17" t="s">
        <v>31</v>
      </c>
      <c r="T246" s="18"/>
      <c r="U246" s="16" t="str">
        <f t="shared" ref="U246:U247" si="94">HYPERLINK("https://pbs.twimg.com/profile_images/971010414891978753/l3xRvU1M.jpg","View")</f>
        <v>View</v>
      </c>
    </row>
    <row r="247">
      <c r="A247" s="12">
        <v>43509.54861111111</v>
      </c>
      <c r="B247" s="13" t="str">
        <f t="shared" si="92"/>
        <v>@thewire_in</v>
      </c>
      <c r="C247" s="14" t="s">
        <v>26</v>
      </c>
      <c r="D247" s="15" t="s">
        <v>588</v>
      </c>
      <c r="E247" s="16" t="str">
        <f>HYPERLINK("https://twitter.com/thewire_in/status/1095588383202725888","1095588383202725888")</f>
        <v>1095588383202725888</v>
      </c>
      <c r="F247" s="17" t="s">
        <v>589</v>
      </c>
      <c r="G247" s="18"/>
      <c r="H247" s="18"/>
      <c r="I247" s="19">
        <v>9.0</v>
      </c>
      <c r="J247" s="19">
        <v>34.0</v>
      </c>
      <c r="K247" s="20" t="str">
        <f t="shared" si="93"/>
        <v>TweetDeck</v>
      </c>
      <c r="L247" s="19">
        <v>370657.0</v>
      </c>
      <c r="M247" s="19">
        <v>61.0</v>
      </c>
      <c r="N247" s="19">
        <v>1238.0</v>
      </c>
      <c r="O247" s="21" t="s">
        <v>29</v>
      </c>
      <c r="P247" s="12">
        <v>42106.543125</v>
      </c>
      <c r="Q247" s="18"/>
      <c r="R247" s="22" t="s">
        <v>30</v>
      </c>
      <c r="S247" s="17" t="s">
        <v>31</v>
      </c>
      <c r="T247" s="18"/>
      <c r="U247" s="16" t="str">
        <f t="shared" si="94"/>
        <v>View</v>
      </c>
    </row>
    <row r="248">
      <c r="A248" s="12">
        <v>43509.540613425925</v>
      </c>
      <c r="B248" s="13" t="str">
        <f t="shared" ref="B248:B249" si="95">HYPERLINK("https://twitter.com/yadavakhilesh","@yadavakhilesh")</f>
        <v>@yadavakhilesh</v>
      </c>
      <c r="C248" s="14" t="s">
        <v>75</v>
      </c>
      <c r="D248" s="15" t="s">
        <v>590</v>
      </c>
      <c r="E248" s="16" t="str">
        <f>HYPERLINK("https://twitter.com/yadavakhilesh/status/1095585487140675585","1095585487140675585")</f>
        <v>1095585487140675585</v>
      </c>
      <c r="F248" s="17" t="s">
        <v>591</v>
      </c>
      <c r="G248" s="18"/>
      <c r="H248" s="18"/>
      <c r="I248" s="19">
        <v>636.0</v>
      </c>
      <c r="J248" s="19">
        <v>3754.0</v>
      </c>
      <c r="K248" s="20" t="str">
        <f t="shared" ref="K248:K249" si="96">HYPERLINK("http://twitter.com/download/iphone","Twitter for iPhone")</f>
        <v>Twitter for iPhone</v>
      </c>
      <c r="L248" s="19">
        <v>9056149.0</v>
      </c>
      <c r="M248" s="19">
        <v>16.0</v>
      </c>
      <c r="N248" s="19">
        <v>1328.0</v>
      </c>
      <c r="O248" s="21" t="s">
        <v>29</v>
      </c>
      <c r="P248" s="12">
        <v>40012.84861111111</v>
      </c>
      <c r="Q248" s="23" t="s">
        <v>77</v>
      </c>
      <c r="R248" s="22" t="s">
        <v>78</v>
      </c>
      <c r="S248" s="17" t="s">
        <v>79</v>
      </c>
      <c r="T248" s="18"/>
      <c r="U248" s="16" t="str">
        <f t="shared" ref="U248:U249" si="97">HYPERLINK("https://pbs.twimg.com/profile_images/1096358617459101697/Y2GLsFau.jpg","View")</f>
        <v>View</v>
      </c>
    </row>
    <row r="249">
      <c r="A249" s="12">
        <v>43509.540081018524</v>
      </c>
      <c r="B249" s="13" t="str">
        <f t="shared" si="95"/>
        <v>@yadavakhilesh</v>
      </c>
      <c r="C249" s="14" t="s">
        <v>75</v>
      </c>
      <c r="D249" s="15" t="s">
        <v>592</v>
      </c>
      <c r="E249" s="16" t="str">
        <f>HYPERLINK("https://twitter.com/yadavakhilesh/status/1095585294626242560","1095585294626242560")</f>
        <v>1095585294626242560</v>
      </c>
      <c r="F249" s="17" t="s">
        <v>593</v>
      </c>
      <c r="G249" s="18"/>
      <c r="H249" s="18"/>
      <c r="I249" s="19">
        <v>651.0</v>
      </c>
      <c r="J249" s="19">
        <v>3954.0</v>
      </c>
      <c r="K249" s="20" t="str">
        <f t="shared" si="96"/>
        <v>Twitter for iPhone</v>
      </c>
      <c r="L249" s="19">
        <v>9056149.0</v>
      </c>
      <c r="M249" s="19">
        <v>16.0</v>
      </c>
      <c r="N249" s="19">
        <v>1328.0</v>
      </c>
      <c r="O249" s="21" t="s">
        <v>29</v>
      </c>
      <c r="P249" s="12">
        <v>40012.84861111111</v>
      </c>
      <c r="Q249" s="23" t="s">
        <v>77</v>
      </c>
      <c r="R249" s="22" t="s">
        <v>78</v>
      </c>
      <c r="S249" s="17" t="s">
        <v>79</v>
      </c>
      <c r="T249" s="18"/>
      <c r="U249" s="16" t="str">
        <f t="shared" si="97"/>
        <v>View</v>
      </c>
    </row>
    <row r="250">
      <c r="A250" s="12">
        <v>43509.53472222222</v>
      </c>
      <c r="B250" s="13" t="str">
        <f t="shared" ref="B250:B257" si="98">HYPERLINK("https://twitter.com/thewire_in","@thewire_in")</f>
        <v>@thewire_in</v>
      </c>
      <c r="C250" s="14" t="s">
        <v>26</v>
      </c>
      <c r="D250" s="15" t="s">
        <v>594</v>
      </c>
      <c r="E250" s="16" t="str">
        <f>HYPERLINK("https://twitter.com/thewire_in/status/1095583350151147521","1095583350151147521")</f>
        <v>1095583350151147521</v>
      </c>
      <c r="F250" s="17" t="s">
        <v>595</v>
      </c>
      <c r="G250" s="17" t="s">
        <v>596</v>
      </c>
      <c r="H250" s="18"/>
      <c r="I250" s="19">
        <v>4.0</v>
      </c>
      <c r="J250" s="19">
        <v>16.0</v>
      </c>
      <c r="K250" s="20" t="str">
        <f t="shared" ref="K250:K257" si="99">HYPERLINK("https://about.twitter.com/products/tweetdeck","TweetDeck")</f>
        <v>TweetDeck</v>
      </c>
      <c r="L250" s="19">
        <v>370657.0</v>
      </c>
      <c r="M250" s="19">
        <v>61.0</v>
      </c>
      <c r="N250" s="19">
        <v>1238.0</v>
      </c>
      <c r="O250" s="21" t="s">
        <v>29</v>
      </c>
      <c r="P250" s="12">
        <v>42106.543125</v>
      </c>
      <c r="Q250" s="18"/>
      <c r="R250" s="22" t="s">
        <v>30</v>
      </c>
      <c r="S250" s="17" t="s">
        <v>31</v>
      </c>
      <c r="T250" s="18"/>
      <c r="U250" s="16" t="str">
        <f t="shared" ref="U250:U257" si="100">HYPERLINK("https://pbs.twimg.com/profile_images/971010414891978753/l3xRvU1M.jpg","View")</f>
        <v>View</v>
      </c>
    </row>
    <row r="251">
      <c r="A251" s="12">
        <v>43509.52083333333</v>
      </c>
      <c r="B251" s="13" t="str">
        <f t="shared" si="98"/>
        <v>@thewire_in</v>
      </c>
      <c r="C251" s="14" t="s">
        <v>26</v>
      </c>
      <c r="D251" s="15" t="s">
        <v>597</v>
      </c>
      <c r="E251" s="16" t="str">
        <f>HYPERLINK("https://twitter.com/thewire_in/status/1095578317267169280","1095578317267169280")</f>
        <v>1095578317267169280</v>
      </c>
      <c r="F251" s="17" t="s">
        <v>598</v>
      </c>
      <c r="G251" s="18"/>
      <c r="H251" s="18"/>
      <c r="I251" s="19">
        <v>36.0</v>
      </c>
      <c r="J251" s="19">
        <v>108.0</v>
      </c>
      <c r="K251" s="20" t="str">
        <f t="shared" si="99"/>
        <v>TweetDeck</v>
      </c>
      <c r="L251" s="19">
        <v>370657.0</v>
      </c>
      <c r="M251" s="19">
        <v>61.0</v>
      </c>
      <c r="N251" s="19">
        <v>1238.0</v>
      </c>
      <c r="O251" s="21" t="s">
        <v>29</v>
      </c>
      <c r="P251" s="12">
        <v>42106.543125</v>
      </c>
      <c r="Q251" s="18"/>
      <c r="R251" s="22" t="s">
        <v>30</v>
      </c>
      <c r="S251" s="17" t="s">
        <v>31</v>
      </c>
      <c r="T251" s="18"/>
      <c r="U251" s="16" t="str">
        <f t="shared" si="100"/>
        <v>View</v>
      </c>
    </row>
    <row r="252">
      <c r="A252" s="12">
        <v>43509.506944444445</v>
      </c>
      <c r="B252" s="13" t="str">
        <f t="shared" si="98"/>
        <v>@thewire_in</v>
      </c>
      <c r="C252" s="14" t="s">
        <v>26</v>
      </c>
      <c r="D252" s="15" t="s">
        <v>599</v>
      </c>
      <c r="E252" s="16" t="str">
        <f>HYPERLINK("https://twitter.com/thewire_in/status/1095573283917901827","1095573283917901827")</f>
        <v>1095573283917901827</v>
      </c>
      <c r="F252" s="17" t="s">
        <v>600</v>
      </c>
      <c r="G252" s="17" t="s">
        <v>601</v>
      </c>
      <c r="H252" s="18"/>
      <c r="I252" s="19">
        <v>4.0</v>
      </c>
      <c r="J252" s="19">
        <v>16.0</v>
      </c>
      <c r="K252" s="20" t="str">
        <f t="shared" si="99"/>
        <v>TweetDeck</v>
      </c>
      <c r="L252" s="19">
        <v>370657.0</v>
      </c>
      <c r="M252" s="19">
        <v>61.0</v>
      </c>
      <c r="N252" s="19">
        <v>1238.0</v>
      </c>
      <c r="O252" s="21" t="s">
        <v>29</v>
      </c>
      <c r="P252" s="12">
        <v>42106.543125</v>
      </c>
      <c r="Q252" s="18"/>
      <c r="R252" s="22" t="s">
        <v>30</v>
      </c>
      <c r="S252" s="17" t="s">
        <v>31</v>
      </c>
      <c r="T252" s="18"/>
      <c r="U252" s="16" t="str">
        <f t="shared" si="100"/>
        <v>View</v>
      </c>
    </row>
    <row r="253">
      <c r="A253" s="12">
        <v>43509.493055555555</v>
      </c>
      <c r="B253" s="13" t="str">
        <f t="shared" si="98"/>
        <v>@thewire_in</v>
      </c>
      <c r="C253" s="14" t="s">
        <v>26</v>
      </c>
      <c r="D253" s="15" t="s">
        <v>602</v>
      </c>
      <c r="E253" s="16" t="str">
        <f>HYPERLINK("https://twitter.com/thewire_in/status/1095568250690199552","1095568250690199552")</f>
        <v>1095568250690199552</v>
      </c>
      <c r="F253" s="17" t="s">
        <v>603</v>
      </c>
      <c r="G253" s="18"/>
      <c r="H253" s="18"/>
      <c r="I253" s="19">
        <v>87.0</v>
      </c>
      <c r="J253" s="19">
        <v>148.0</v>
      </c>
      <c r="K253" s="20" t="str">
        <f t="shared" si="99"/>
        <v>TweetDeck</v>
      </c>
      <c r="L253" s="19">
        <v>370657.0</v>
      </c>
      <c r="M253" s="19">
        <v>61.0</v>
      </c>
      <c r="N253" s="19">
        <v>1238.0</v>
      </c>
      <c r="O253" s="21" t="s">
        <v>29</v>
      </c>
      <c r="P253" s="12">
        <v>42106.543125</v>
      </c>
      <c r="Q253" s="18"/>
      <c r="R253" s="22" t="s">
        <v>30</v>
      </c>
      <c r="S253" s="17" t="s">
        <v>31</v>
      </c>
      <c r="T253" s="18"/>
      <c r="U253" s="16" t="str">
        <f t="shared" si="100"/>
        <v>View</v>
      </c>
    </row>
    <row r="254">
      <c r="A254" s="12">
        <v>43509.47916666667</v>
      </c>
      <c r="B254" s="13" t="str">
        <f t="shared" si="98"/>
        <v>@thewire_in</v>
      </c>
      <c r="C254" s="14" t="s">
        <v>26</v>
      </c>
      <c r="D254" s="15" t="s">
        <v>604</v>
      </c>
      <c r="E254" s="16" t="str">
        <f>HYPERLINK("https://twitter.com/thewire_in/status/1095563218569830406","1095563218569830406")</f>
        <v>1095563218569830406</v>
      </c>
      <c r="F254" s="17" t="s">
        <v>605</v>
      </c>
      <c r="G254" s="17" t="s">
        <v>606</v>
      </c>
      <c r="H254" s="18"/>
      <c r="I254" s="19">
        <v>5.0</v>
      </c>
      <c r="J254" s="19">
        <v>16.0</v>
      </c>
      <c r="K254" s="20" t="str">
        <f t="shared" si="99"/>
        <v>TweetDeck</v>
      </c>
      <c r="L254" s="19">
        <v>370657.0</v>
      </c>
      <c r="M254" s="19">
        <v>61.0</v>
      </c>
      <c r="N254" s="19">
        <v>1238.0</v>
      </c>
      <c r="O254" s="21" t="s">
        <v>29</v>
      </c>
      <c r="P254" s="12">
        <v>42106.543125</v>
      </c>
      <c r="Q254" s="18"/>
      <c r="R254" s="22" t="s">
        <v>30</v>
      </c>
      <c r="S254" s="17" t="s">
        <v>31</v>
      </c>
      <c r="T254" s="18"/>
      <c r="U254" s="16" t="str">
        <f t="shared" si="100"/>
        <v>View</v>
      </c>
    </row>
    <row r="255">
      <c r="A255" s="12">
        <v>43509.46527777778</v>
      </c>
      <c r="B255" s="13" t="str">
        <f t="shared" si="98"/>
        <v>@thewire_in</v>
      </c>
      <c r="C255" s="14" t="s">
        <v>26</v>
      </c>
      <c r="D255" s="15" t="s">
        <v>607</v>
      </c>
      <c r="E255" s="16" t="str">
        <f>HYPERLINK("https://twitter.com/thewire_in/status/1095558184452861958","1095558184452861958")</f>
        <v>1095558184452861958</v>
      </c>
      <c r="F255" s="17" t="s">
        <v>608</v>
      </c>
      <c r="G255" s="17" t="s">
        <v>609</v>
      </c>
      <c r="H255" s="18"/>
      <c r="I255" s="19">
        <v>2.0</v>
      </c>
      <c r="J255" s="19">
        <v>6.0</v>
      </c>
      <c r="K255" s="20" t="str">
        <f t="shared" si="99"/>
        <v>TweetDeck</v>
      </c>
      <c r="L255" s="19">
        <v>370657.0</v>
      </c>
      <c r="M255" s="19">
        <v>61.0</v>
      </c>
      <c r="N255" s="19">
        <v>1238.0</v>
      </c>
      <c r="O255" s="21" t="s">
        <v>29</v>
      </c>
      <c r="P255" s="12">
        <v>42106.543125</v>
      </c>
      <c r="Q255" s="18"/>
      <c r="R255" s="22" t="s">
        <v>30</v>
      </c>
      <c r="S255" s="17" t="s">
        <v>31</v>
      </c>
      <c r="T255" s="18"/>
      <c r="U255" s="16" t="str">
        <f t="shared" si="100"/>
        <v>View</v>
      </c>
    </row>
    <row r="256">
      <c r="A256" s="12">
        <v>43509.45273148148</v>
      </c>
      <c r="B256" s="13" t="str">
        <f t="shared" si="98"/>
        <v>@thewire_in</v>
      </c>
      <c r="C256" s="14" t="s">
        <v>26</v>
      </c>
      <c r="D256" s="15" t="s">
        <v>610</v>
      </c>
      <c r="E256" s="16" t="str">
        <f>HYPERLINK("https://twitter.com/thewire_in/status/1095553638884429829","1095553638884429829")</f>
        <v>1095553638884429829</v>
      </c>
      <c r="F256" s="17" t="s">
        <v>511</v>
      </c>
      <c r="G256" s="17" t="s">
        <v>611</v>
      </c>
      <c r="H256" s="18"/>
      <c r="I256" s="19">
        <v>35.0</v>
      </c>
      <c r="J256" s="19">
        <v>73.0</v>
      </c>
      <c r="K256" s="20" t="str">
        <f t="shared" si="99"/>
        <v>TweetDeck</v>
      </c>
      <c r="L256" s="19">
        <v>370657.0</v>
      </c>
      <c r="M256" s="19">
        <v>61.0</v>
      </c>
      <c r="N256" s="19">
        <v>1238.0</v>
      </c>
      <c r="O256" s="21" t="s">
        <v>29</v>
      </c>
      <c r="P256" s="12">
        <v>42106.543125</v>
      </c>
      <c r="Q256" s="18"/>
      <c r="R256" s="22" t="s">
        <v>30</v>
      </c>
      <c r="S256" s="17" t="s">
        <v>31</v>
      </c>
      <c r="T256" s="18"/>
      <c r="U256" s="16" t="str">
        <f t="shared" si="100"/>
        <v>View</v>
      </c>
    </row>
    <row r="257">
      <c r="A257" s="12">
        <v>43509.45138888889</v>
      </c>
      <c r="B257" s="13" t="str">
        <f t="shared" si="98"/>
        <v>@thewire_in</v>
      </c>
      <c r="C257" s="14" t="s">
        <v>26</v>
      </c>
      <c r="D257" s="15" t="s">
        <v>612</v>
      </c>
      <c r="E257" s="16" t="str">
        <f>HYPERLINK("https://twitter.com/thewire_in/status/1095553151422349312","1095553151422349312")</f>
        <v>1095553151422349312</v>
      </c>
      <c r="F257" s="17" t="s">
        <v>613</v>
      </c>
      <c r="G257" s="17" t="s">
        <v>614</v>
      </c>
      <c r="H257" s="18"/>
      <c r="I257" s="19">
        <v>0.0</v>
      </c>
      <c r="J257" s="19">
        <v>9.0</v>
      </c>
      <c r="K257" s="20" t="str">
        <f t="shared" si="99"/>
        <v>TweetDeck</v>
      </c>
      <c r="L257" s="19">
        <v>370657.0</v>
      </c>
      <c r="M257" s="19">
        <v>61.0</v>
      </c>
      <c r="N257" s="19">
        <v>1238.0</v>
      </c>
      <c r="O257" s="21" t="s">
        <v>29</v>
      </c>
      <c r="P257" s="12">
        <v>42106.543125</v>
      </c>
      <c r="Q257" s="18"/>
      <c r="R257" s="22" t="s">
        <v>30</v>
      </c>
      <c r="S257" s="17" t="s">
        <v>31</v>
      </c>
      <c r="T257" s="18"/>
      <c r="U257" s="16" t="str">
        <f t="shared" si="100"/>
        <v>View</v>
      </c>
    </row>
    <row r="258">
      <c r="A258" s="12">
        <v>43509.43806712963</v>
      </c>
      <c r="B258" s="13" t="str">
        <f>HYPERLINK("https://twitter.com/pbhushan1","@pbhushan1")</f>
        <v>@pbhushan1</v>
      </c>
      <c r="C258" s="14" t="s">
        <v>211</v>
      </c>
      <c r="D258" s="15" t="s">
        <v>615</v>
      </c>
      <c r="E258" s="16" t="str">
        <f>HYPERLINK("https://twitter.com/pbhushan1/status/1095548324105588736","1095548324105588736")</f>
        <v>1095548324105588736</v>
      </c>
      <c r="F258" s="23" t="s">
        <v>616</v>
      </c>
      <c r="G258" s="18"/>
      <c r="H258" s="18"/>
      <c r="I258" s="19">
        <v>505.0</v>
      </c>
      <c r="J258" s="19">
        <v>1094.0</v>
      </c>
      <c r="K258" s="20" t="str">
        <f>HYPERLINK("http://twitter.com/download/android","Twitter for Android")</f>
        <v>Twitter for Android</v>
      </c>
      <c r="L258" s="19">
        <v>1225342.0</v>
      </c>
      <c r="M258" s="19">
        <v>41.0</v>
      </c>
      <c r="N258" s="19">
        <v>515.0</v>
      </c>
      <c r="O258" s="21" t="s">
        <v>29</v>
      </c>
      <c r="P258" s="12">
        <v>41649.61666666667</v>
      </c>
      <c r="Q258" s="23" t="s">
        <v>214</v>
      </c>
      <c r="R258" s="22" t="s">
        <v>215</v>
      </c>
      <c r="S258" s="17" t="s">
        <v>216</v>
      </c>
      <c r="T258" s="18"/>
      <c r="U258" s="16" t="str">
        <f>HYPERLINK("https://pbs.twimg.com/profile_images/1069849736943943680/akSKEZCQ.jpg","View")</f>
        <v>View</v>
      </c>
    </row>
    <row r="259">
      <c r="A259" s="12">
        <v>43509.43751157407</v>
      </c>
      <c r="B259" s="13" t="str">
        <f t="shared" ref="B259:B263" si="101">HYPERLINK("https://twitter.com/thewire_in","@thewire_in")</f>
        <v>@thewire_in</v>
      </c>
      <c r="C259" s="14" t="s">
        <v>26</v>
      </c>
      <c r="D259" s="15" t="s">
        <v>617</v>
      </c>
      <c r="E259" s="16" t="str">
        <f>HYPERLINK("https://twitter.com/thewire_in/status/1095548122988666880","1095548122988666880")</f>
        <v>1095548122988666880</v>
      </c>
      <c r="F259" s="17" t="s">
        <v>618</v>
      </c>
      <c r="G259" s="17" t="s">
        <v>619</v>
      </c>
      <c r="H259" s="18"/>
      <c r="I259" s="19">
        <v>8.0</v>
      </c>
      <c r="J259" s="19">
        <v>11.0</v>
      </c>
      <c r="K259" s="20" t="str">
        <f t="shared" ref="K259:K263" si="102">HYPERLINK("https://about.twitter.com/products/tweetdeck","TweetDeck")</f>
        <v>TweetDeck</v>
      </c>
      <c r="L259" s="19">
        <v>370657.0</v>
      </c>
      <c r="M259" s="19">
        <v>61.0</v>
      </c>
      <c r="N259" s="19">
        <v>1238.0</v>
      </c>
      <c r="O259" s="21" t="s">
        <v>29</v>
      </c>
      <c r="P259" s="12">
        <v>42106.543125</v>
      </c>
      <c r="Q259" s="18"/>
      <c r="R259" s="22" t="s">
        <v>30</v>
      </c>
      <c r="S259" s="17" t="s">
        <v>31</v>
      </c>
      <c r="T259" s="18"/>
      <c r="U259" s="16" t="str">
        <f t="shared" ref="U259:U263" si="103">HYPERLINK("https://pbs.twimg.com/profile_images/971010414891978753/l3xRvU1M.jpg","View")</f>
        <v>View</v>
      </c>
    </row>
    <row r="260">
      <c r="A260" s="12">
        <v>43509.42361111111</v>
      </c>
      <c r="B260" s="13" t="str">
        <f t="shared" si="101"/>
        <v>@thewire_in</v>
      </c>
      <c r="C260" s="14" t="s">
        <v>26</v>
      </c>
      <c r="D260" s="15" t="s">
        <v>620</v>
      </c>
      <c r="E260" s="16" t="str">
        <f>HYPERLINK("https://twitter.com/thewire_in/status/1095543084761468929","1095543084761468929")</f>
        <v>1095543084761468929</v>
      </c>
      <c r="F260" s="17" t="s">
        <v>621</v>
      </c>
      <c r="G260" s="17" t="s">
        <v>622</v>
      </c>
      <c r="H260" s="18"/>
      <c r="I260" s="19">
        <v>2.0</v>
      </c>
      <c r="J260" s="19">
        <v>15.0</v>
      </c>
      <c r="K260" s="20" t="str">
        <f t="shared" si="102"/>
        <v>TweetDeck</v>
      </c>
      <c r="L260" s="19">
        <v>370657.0</v>
      </c>
      <c r="M260" s="19">
        <v>61.0</v>
      </c>
      <c r="N260" s="19">
        <v>1238.0</v>
      </c>
      <c r="O260" s="21" t="s">
        <v>29</v>
      </c>
      <c r="P260" s="12">
        <v>42106.543125</v>
      </c>
      <c r="Q260" s="18"/>
      <c r="R260" s="22" t="s">
        <v>30</v>
      </c>
      <c r="S260" s="17" t="s">
        <v>31</v>
      </c>
      <c r="T260" s="18"/>
      <c r="U260" s="16" t="str">
        <f t="shared" si="103"/>
        <v>View</v>
      </c>
    </row>
    <row r="261">
      <c r="A261" s="12">
        <v>43509.40972222222</v>
      </c>
      <c r="B261" s="13" t="str">
        <f t="shared" si="101"/>
        <v>@thewire_in</v>
      </c>
      <c r="C261" s="14" t="s">
        <v>26</v>
      </c>
      <c r="D261" s="15" t="s">
        <v>516</v>
      </c>
      <c r="E261" s="16" t="str">
        <f>HYPERLINK("https://twitter.com/thewire_in/status/1095538051709685760","1095538051709685760")</f>
        <v>1095538051709685760</v>
      </c>
      <c r="F261" s="17" t="s">
        <v>517</v>
      </c>
      <c r="G261" s="17" t="s">
        <v>623</v>
      </c>
      <c r="H261" s="18"/>
      <c r="I261" s="19">
        <v>11.0</v>
      </c>
      <c r="J261" s="19">
        <v>22.0</v>
      </c>
      <c r="K261" s="20" t="str">
        <f t="shared" si="102"/>
        <v>TweetDeck</v>
      </c>
      <c r="L261" s="19">
        <v>370657.0</v>
      </c>
      <c r="M261" s="19">
        <v>61.0</v>
      </c>
      <c r="N261" s="19">
        <v>1238.0</v>
      </c>
      <c r="O261" s="21" t="s">
        <v>29</v>
      </c>
      <c r="P261" s="12">
        <v>42106.543125</v>
      </c>
      <c r="Q261" s="18"/>
      <c r="R261" s="22" t="s">
        <v>30</v>
      </c>
      <c r="S261" s="17" t="s">
        <v>31</v>
      </c>
      <c r="T261" s="18"/>
      <c r="U261" s="16" t="str">
        <f t="shared" si="103"/>
        <v>View</v>
      </c>
    </row>
    <row r="262">
      <c r="A262" s="12">
        <v>43509.39728009259</v>
      </c>
      <c r="B262" s="13" t="str">
        <f t="shared" si="101"/>
        <v>@thewire_in</v>
      </c>
      <c r="C262" s="14" t="s">
        <v>26</v>
      </c>
      <c r="D262" s="15" t="s">
        <v>624</v>
      </c>
      <c r="E262" s="16" t="str">
        <f>HYPERLINK("https://twitter.com/thewire_in/status/1095533543550111744","1095533543550111744")</f>
        <v>1095533543550111744</v>
      </c>
      <c r="F262" s="17" t="s">
        <v>625</v>
      </c>
      <c r="G262" s="17" t="s">
        <v>626</v>
      </c>
      <c r="H262" s="18"/>
      <c r="I262" s="19">
        <v>8.0</v>
      </c>
      <c r="J262" s="19">
        <v>23.0</v>
      </c>
      <c r="K262" s="20" t="str">
        <f t="shared" si="102"/>
        <v>TweetDeck</v>
      </c>
      <c r="L262" s="19">
        <v>370657.0</v>
      </c>
      <c r="M262" s="19">
        <v>61.0</v>
      </c>
      <c r="N262" s="19">
        <v>1238.0</v>
      </c>
      <c r="O262" s="21" t="s">
        <v>29</v>
      </c>
      <c r="P262" s="12">
        <v>42106.543125</v>
      </c>
      <c r="Q262" s="18"/>
      <c r="R262" s="22" t="s">
        <v>30</v>
      </c>
      <c r="S262" s="17" t="s">
        <v>31</v>
      </c>
      <c r="T262" s="18"/>
      <c r="U262" s="16" t="str">
        <f t="shared" si="103"/>
        <v>View</v>
      </c>
    </row>
    <row r="263">
      <c r="A263" s="12">
        <v>43509.36630787037</v>
      </c>
      <c r="B263" s="13" t="str">
        <f t="shared" si="101"/>
        <v>@thewire_in</v>
      </c>
      <c r="C263" s="14" t="s">
        <v>26</v>
      </c>
      <c r="D263" s="15" t="s">
        <v>627</v>
      </c>
      <c r="E263" s="16" t="str">
        <f>HYPERLINK("https://twitter.com/thewire_in/status/1095522319743754240","1095522319743754240")</f>
        <v>1095522319743754240</v>
      </c>
      <c r="F263" s="17" t="s">
        <v>628</v>
      </c>
      <c r="G263" s="17" t="s">
        <v>629</v>
      </c>
      <c r="H263" s="18"/>
      <c r="I263" s="19">
        <v>33.0</v>
      </c>
      <c r="J263" s="19">
        <v>38.0</v>
      </c>
      <c r="K263" s="20" t="str">
        <f t="shared" si="102"/>
        <v>TweetDeck</v>
      </c>
      <c r="L263" s="19">
        <v>370657.0</v>
      </c>
      <c r="M263" s="19">
        <v>61.0</v>
      </c>
      <c r="N263" s="19">
        <v>1238.0</v>
      </c>
      <c r="O263" s="21" t="s">
        <v>29</v>
      </c>
      <c r="P263" s="12">
        <v>42106.543125</v>
      </c>
      <c r="Q263" s="18"/>
      <c r="R263" s="22" t="s">
        <v>30</v>
      </c>
      <c r="S263" s="17" t="s">
        <v>31</v>
      </c>
      <c r="T263" s="18"/>
      <c r="U263" s="16" t="str">
        <f t="shared" si="103"/>
        <v>View</v>
      </c>
    </row>
    <row r="264">
      <c r="A264" s="12">
        <v>43509.364398148144</v>
      </c>
      <c r="B264" s="13" t="str">
        <f t="shared" ref="B264:B265" si="104">HYPERLINK("https://twitter.com/pbhushan1","@pbhushan1")</f>
        <v>@pbhushan1</v>
      </c>
      <c r="C264" s="14" t="s">
        <v>211</v>
      </c>
      <c r="D264" s="15" t="s">
        <v>630</v>
      </c>
      <c r="E264" s="16" t="str">
        <f>HYPERLINK("https://twitter.com/pbhushan1/status/1095521627851370496","1095521627851370496")</f>
        <v>1095521627851370496</v>
      </c>
      <c r="F264" s="17" t="s">
        <v>631</v>
      </c>
      <c r="G264" s="18"/>
      <c r="H264" s="18"/>
      <c r="I264" s="19">
        <v>1009.0</v>
      </c>
      <c r="J264" s="19">
        <v>2648.0</v>
      </c>
      <c r="K264" s="20" t="str">
        <f t="shared" ref="K264:K268" si="105">HYPERLINK("http://twitter.com/download/android","Twitter for Android")</f>
        <v>Twitter for Android</v>
      </c>
      <c r="L264" s="19">
        <v>1225342.0</v>
      </c>
      <c r="M264" s="19">
        <v>41.0</v>
      </c>
      <c r="N264" s="19">
        <v>515.0</v>
      </c>
      <c r="O264" s="21" t="s">
        <v>29</v>
      </c>
      <c r="P264" s="12">
        <v>41649.61666666667</v>
      </c>
      <c r="Q264" s="23" t="s">
        <v>214</v>
      </c>
      <c r="R264" s="22" t="s">
        <v>215</v>
      </c>
      <c r="S264" s="17" t="s">
        <v>216</v>
      </c>
      <c r="T264" s="18"/>
      <c r="U264" s="16" t="str">
        <f t="shared" ref="U264:U265" si="106">HYPERLINK("https://pbs.twimg.com/profile_images/1069849736943943680/akSKEZCQ.jpg","View")</f>
        <v>View</v>
      </c>
    </row>
    <row r="265">
      <c r="A265" s="12">
        <v>43509.33006944445</v>
      </c>
      <c r="B265" s="13" t="str">
        <f t="shared" si="104"/>
        <v>@pbhushan1</v>
      </c>
      <c r="C265" s="14" t="s">
        <v>211</v>
      </c>
      <c r="D265" s="15" t="s">
        <v>632</v>
      </c>
      <c r="E265" s="16" t="str">
        <f>HYPERLINK("https://twitter.com/pbhushan1/status/1095509188858519553","1095509188858519553")</f>
        <v>1095509188858519553</v>
      </c>
      <c r="F265" s="17" t="s">
        <v>633</v>
      </c>
      <c r="G265" s="18"/>
      <c r="H265" s="18"/>
      <c r="I265" s="19">
        <v>1915.0</v>
      </c>
      <c r="J265" s="19">
        <v>4083.0</v>
      </c>
      <c r="K265" s="20" t="str">
        <f t="shared" si="105"/>
        <v>Twitter for Android</v>
      </c>
      <c r="L265" s="19">
        <v>1225342.0</v>
      </c>
      <c r="M265" s="19">
        <v>41.0</v>
      </c>
      <c r="N265" s="19">
        <v>515.0</v>
      </c>
      <c r="O265" s="21" t="s">
        <v>29</v>
      </c>
      <c r="P265" s="12">
        <v>41649.61666666667</v>
      </c>
      <c r="Q265" s="23" t="s">
        <v>214</v>
      </c>
      <c r="R265" s="22" t="s">
        <v>215</v>
      </c>
      <c r="S265" s="17" t="s">
        <v>216</v>
      </c>
      <c r="T265" s="18"/>
      <c r="U265" s="16" t="str">
        <f t="shared" si="106"/>
        <v>View</v>
      </c>
    </row>
    <row r="266">
      <c r="A266" s="12">
        <v>43509.29449074074</v>
      </c>
      <c r="B266" s="13" t="str">
        <f t="shared" ref="B266:B267" si="107">HYPERLINK("https://twitter.com/MamataOfficial","@MamataOfficial")</f>
        <v>@MamataOfficial</v>
      </c>
      <c r="C266" s="14" t="s">
        <v>103</v>
      </c>
      <c r="D266" s="15" t="s">
        <v>634</v>
      </c>
      <c r="E266" s="16" t="str">
        <f>HYPERLINK("https://twitter.com/MamataOfficial/status/1095496292883525634","1095496292883525634")</f>
        <v>1095496292883525634</v>
      </c>
      <c r="F266" s="18"/>
      <c r="G266" s="18"/>
      <c r="H266" s="18"/>
      <c r="I266" s="19">
        <v>157.0</v>
      </c>
      <c r="J266" s="19">
        <v>1111.0</v>
      </c>
      <c r="K266" s="20" t="str">
        <f t="shared" si="105"/>
        <v>Twitter for Android</v>
      </c>
      <c r="L266" s="19">
        <v>3142446.0</v>
      </c>
      <c r="M266" s="19">
        <v>31.0</v>
      </c>
      <c r="N266" s="19">
        <v>741.0</v>
      </c>
      <c r="O266" s="21" t="s">
        <v>29</v>
      </c>
      <c r="P266" s="12">
        <v>41786.52924768518</v>
      </c>
      <c r="Q266" s="23" t="s">
        <v>105</v>
      </c>
      <c r="R266" s="22" t="s">
        <v>106</v>
      </c>
      <c r="S266" s="17" t="s">
        <v>107</v>
      </c>
      <c r="T266" s="18"/>
      <c r="U266" s="16" t="str">
        <f t="shared" ref="U266:U267" si="108">HYPERLINK("https://pbs.twimg.com/profile_images/1058533642262048768/4YcAXL2K.jpg","View")</f>
        <v>View</v>
      </c>
    </row>
    <row r="267">
      <c r="A267" s="12">
        <v>43509.29392361111</v>
      </c>
      <c r="B267" s="13" t="str">
        <f t="shared" si="107"/>
        <v>@MamataOfficial</v>
      </c>
      <c r="C267" s="14" t="s">
        <v>103</v>
      </c>
      <c r="D267" s="15" t="s">
        <v>635</v>
      </c>
      <c r="E267" s="16" t="str">
        <f>HYPERLINK("https://twitter.com/MamataOfficial/status/1095496087329136640","1095496087329136640")</f>
        <v>1095496087329136640</v>
      </c>
      <c r="F267" s="18"/>
      <c r="G267" s="18"/>
      <c r="H267" s="18"/>
      <c r="I267" s="19">
        <v>310.0</v>
      </c>
      <c r="J267" s="19">
        <v>2454.0</v>
      </c>
      <c r="K267" s="20" t="str">
        <f t="shared" si="105"/>
        <v>Twitter for Android</v>
      </c>
      <c r="L267" s="19">
        <v>3142446.0</v>
      </c>
      <c r="M267" s="19">
        <v>31.0</v>
      </c>
      <c r="N267" s="19">
        <v>741.0</v>
      </c>
      <c r="O267" s="21" t="s">
        <v>29</v>
      </c>
      <c r="P267" s="12">
        <v>41786.52924768518</v>
      </c>
      <c r="Q267" s="23" t="s">
        <v>105</v>
      </c>
      <c r="R267" s="22" t="s">
        <v>106</v>
      </c>
      <c r="S267" s="17" t="s">
        <v>107</v>
      </c>
      <c r="T267" s="18"/>
      <c r="U267" s="16" t="str">
        <f t="shared" si="108"/>
        <v>View</v>
      </c>
    </row>
    <row r="268">
      <c r="A268" s="12">
        <v>43509.054861111115</v>
      </c>
      <c r="B268" s="13" t="str">
        <f>HYPERLINK("https://twitter.com/UmarKhalidJNU","@UmarKhalidJNU")</f>
        <v>@UmarKhalidJNU</v>
      </c>
      <c r="C268" s="14" t="s">
        <v>168</v>
      </c>
      <c r="D268" s="15" t="s">
        <v>636</v>
      </c>
      <c r="E268" s="16" t="str">
        <f>HYPERLINK("https://twitter.com/UmarKhalidJNU/status/1095409453174804480","1095409453174804480")</f>
        <v>1095409453174804480</v>
      </c>
      <c r="F268" s="17" t="s">
        <v>637</v>
      </c>
      <c r="G268" s="18"/>
      <c r="H268" s="18"/>
      <c r="I268" s="19">
        <v>207.0</v>
      </c>
      <c r="J268" s="19">
        <v>1506.0</v>
      </c>
      <c r="K268" s="20" t="str">
        <f t="shared" si="105"/>
        <v>Twitter for Android</v>
      </c>
      <c r="L268" s="19">
        <v>169465.0</v>
      </c>
      <c r="M268" s="19">
        <v>949.0</v>
      </c>
      <c r="N268" s="19">
        <v>133.0</v>
      </c>
      <c r="O268" s="21" t="s">
        <v>29</v>
      </c>
      <c r="P268" s="12">
        <v>42476.1409375</v>
      </c>
      <c r="Q268" s="18"/>
      <c r="R268" s="22" t="s">
        <v>171</v>
      </c>
      <c r="S268" s="18"/>
      <c r="T268" s="18"/>
      <c r="U268" s="16" t="str">
        <f>HYPERLINK("https://pbs.twimg.com/profile_images/978011329960214529/DwI7DbvQ.jpg","View")</f>
        <v>View</v>
      </c>
    </row>
    <row r="269">
      <c r="A269" s="12">
        <v>43508.993055555555</v>
      </c>
      <c r="B269" s="13" t="str">
        <f t="shared" ref="B269:B273" si="109">HYPERLINK("https://twitter.com/thewire_in","@thewire_in")</f>
        <v>@thewire_in</v>
      </c>
      <c r="C269" s="14" t="s">
        <v>26</v>
      </c>
      <c r="D269" s="15" t="s">
        <v>638</v>
      </c>
      <c r="E269" s="16" t="str">
        <f>HYPERLINK("https://twitter.com/thewire_in/status/1095387056807661568","1095387056807661568")</f>
        <v>1095387056807661568</v>
      </c>
      <c r="F269" s="17" t="s">
        <v>639</v>
      </c>
      <c r="G269" s="18"/>
      <c r="H269" s="18"/>
      <c r="I269" s="19">
        <v>63.0</v>
      </c>
      <c r="J269" s="19">
        <v>143.0</v>
      </c>
      <c r="K269" s="20" t="str">
        <f t="shared" ref="K269:K273" si="110">HYPERLINK("https://about.twitter.com/products/tweetdeck","TweetDeck")</f>
        <v>TweetDeck</v>
      </c>
      <c r="L269" s="19">
        <v>370657.0</v>
      </c>
      <c r="M269" s="19">
        <v>61.0</v>
      </c>
      <c r="N269" s="19">
        <v>1238.0</v>
      </c>
      <c r="O269" s="21" t="s">
        <v>29</v>
      </c>
      <c r="P269" s="12">
        <v>42106.543125</v>
      </c>
      <c r="Q269" s="18"/>
      <c r="R269" s="22" t="s">
        <v>30</v>
      </c>
      <c r="S269" s="17" t="s">
        <v>31</v>
      </c>
      <c r="T269" s="18"/>
      <c r="U269" s="16" t="str">
        <f t="shared" ref="U269:U273" si="111">HYPERLINK("https://pbs.twimg.com/profile_images/971010414891978753/l3xRvU1M.jpg","View")</f>
        <v>View</v>
      </c>
    </row>
    <row r="270">
      <c r="A270" s="12">
        <v>43508.97917824074</v>
      </c>
      <c r="B270" s="13" t="str">
        <f t="shared" si="109"/>
        <v>@thewire_in</v>
      </c>
      <c r="C270" s="14" t="s">
        <v>26</v>
      </c>
      <c r="D270" s="15" t="s">
        <v>640</v>
      </c>
      <c r="E270" s="16" t="str">
        <f>HYPERLINK("https://twitter.com/thewire_in/status/1095382026612604928","1095382026612604928")</f>
        <v>1095382026612604928</v>
      </c>
      <c r="F270" s="17" t="s">
        <v>526</v>
      </c>
      <c r="G270" s="18"/>
      <c r="H270" s="18"/>
      <c r="I270" s="19">
        <v>22.0</v>
      </c>
      <c r="J270" s="19">
        <v>36.0</v>
      </c>
      <c r="K270" s="20" t="str">
        <f t="shared" si="110"/>
        <v>TweetDeck</v>
      </c>
      <c r="L270" s="19">
        <v>370657.0</v>
      </c>
      <c r="M270" s="19">
        <v>61.0</v>
      </c>
      <c r="N270" s="19">
        <v>1238.0</v>
      </c>
      <c r="O270" s="21" t="s">
        <v>29</v>
      </c>
      <c r="P270" s="12">
        <v>42106.543125</v>
      </c>
      <c r="Q270" s="18"/>
      <c r="R270" s="22" t="s">
        <v>30</v>
      </c>
      <c r="S270" s="17" t="s">
        <v>31</v>
      </c>
      <c r="T270" s="18"/>
      <c r="U270" s="16" t="str">
        <f t="shared" si="111"/>
        <v>View</v>
      </c>
    </row>
    <row r="271">
      <c r="A271" s="12">
        <v>43508.96527777778</v>
      </c>
      <c r="B271" s="13" t="str">
        <f t="shared" si="109"/>
        <v>@thewire_in</v>
      </c>
      <c r="C271" s="14" t="s">
        <v>26</v>
      </c>
      <c r="D271" s="15" t="s">
        <v>641</v>
      </c>
      <c r="E271" s="16" t="str">
        <f>HYPERLINK("https://twitter.com/thewire_in/status/1095376990524194817","1095376990524194817")</f>
        <v>1095376990524194817</v>
      </c>
      <c r="F271" s="17" t="s">
        <v>642</v>
      </c>
      <c r="G271" s="17" t="s">
        <v>643</v>
      </c>
      <c r="H271" s="18"/>
      <c r="I271" s="19">
        <v>3.0</v>
      </c>
      <c r="J271" s="19">
        <v>21.0</v>
      </c>
      <c r="K271" s="20" t="str">
        <f t="shared" si="110"/>
        <v>TweetDeck</v>
      </c>
      <c r="L271" s="19">
        <v>370657.0</v>
      </c>
      <c r="M271" s="19">
        <v>61.0</v>
      </c>
      <c r="N271" s="19">
        <v>1238.0</v>
      </c>
      <c r="O271" s="21" t="s">
        <v>29</v>
      </c>
      <c r="P271" s="12">
        <v>42106.543125</v>
      </c>
      <c r="Q271" s="18"/>
      <c r="R271" s="22" t="s">
        <v>30</v>
      </c>
      <c r="S271" s="17" t="s">
        <v>31</v>
      </c>
      <c r="T271" s="18"/>
      <c r="U271" s="16" t="str">
        <f t="shared" si="111"/>
        <v>View</v>
      </c>
    </row>
    <row r="272">
      <c r="A272" s="12">
        <v>43508.95138888889</v>
      </c>
      <c r="B272" s="13" t="str">
        <f t="shared" si="109"/>
        <v>@thewire_in</v>
      </c>
      <c r="C272" s="14" t="s">
        <v>26</v>
      </c>
      <c r="D272" s="15" t="s">
        <v>644</v>
      </c>
      <c r="E272" s="16" t="str">
        <f>HYPERLINK("https://twitter.com/thewire_in/status/1095371958324215815","1095371958324215815")</f>
        <v>1095371958324215815</v>
      </c>
      <c r="F272" s="17" t="s">
        <v>645</v>
      </c>
      <c r="G272" s="18"/>
      <c r="H272" s="18"/>
      <c r="I272" s="19">
        <v>11.0</v>
      </c>
      <c r="J272" s="19">
        <v>28.0</v>
      </c>
      <c r="K272" s="20" t="str">
        <f t="shared" si="110"/>
        <v>TweetDeck</v>
      </c>
      <c r="L272" s="19">
        <v>370657.0</v>
      </c>
      <c r="M272" s="19">
        <v>61.0</v>
      </c>
      <c r="N272" s="19">
        <v>1238.0</v>
      </c>
      <c r="O272" s="21" t="s">
        <v>29</v>
      </c>
      <c r="P272" s="12">
        <v>42106.543125</v>
      </c>
      <c r="Q272" s="18"/>
      <c r="R272" s="22" t="s">
        <v>30</v>
      </c>
      <c r="S272" s="17" t="s">
        <v>31</v>
      </c>
      <c r="T272" s="18"/>
      <c r="U272" s="16" t="str">
        <f t="shared" si="111"/>
        <v>View</v>
      </c>
    </row>
    <row r="273">
      <c r="A273" s="12">
        <v>43508.93752314815</v>
      </c>
      <c r="B273" s="13" t="str">
        <f t="shared" si="109"/>
        <v>@thewire_in</v>
      </c>
      <c r="C273" s="14" t="s">
        <v>26</v>
      </c>
      <c r="D273" s="15" t="s">
        <v>646</v>
      </c>
      <c r="E273" s="16" t="str">
        <f>HYPERLINK("https://twitter.com/thewire_in/status/1095366931740348421","1095366931740348421")</f>
        <v>1095366931740348421</v>
      </c>
      <c r="F273" s="17" t="s">
        <v>647</v>
      </c>
      <c r="G273" s="18"/>
      <c r="H273" s="18"/>
      <c r="I273" s="19">
        <v>20.0</v>
      </c>
      <c r="J273" s="19">
        <v>50.0</v>
      </c>
      <c r="K273" s="20" t="str">
        <f t="shared" si="110"/>
        <v>TweetDeck</v>
      </c>
      <c r="L273" s="19">
        <v>370657.0</v>
      </c>
      <c r="M273" s="19">
        <v>61.0</v>
      </c>
      <c r="N273" s="19">
        <v>1238.0</v>
      </c>
      <c r="O273" s="21" t="s">
        <v>29</v>
      </c>
      <c r="P273" s="12">
        <v>42106.543125</v>
      </c>
      <c r="Q273" s="18"/>
      <c r="R273" s="22" t="s">
        <v>30</v>
      </c>
      <c r="S273" s="17" t="s">
        <v>31</v>
      </c>
      <c r="T273" s="18"/>
      <c r="U273" s="16" t="str">
        <f t="shared" si="111"/>
        <v>View</v>
      </c>
    </row>
    <row r="274">
      <c r="A274" s="12">
        <v>43508.93734953704</v>
      </c>
      <c r="B274" s="13" t="str">
        <f>HYPERLINK("https://twitter.com/pbhushan1","@pbhushan1")</f>
        <v>@pbhushan1</v>
      </c>
      <c r="C274" s="14" t="s">
        <v>211</v>
      </c>
      <c r="D274" s="15" t="s">
        <v>648</v>
      </c>
      <c r="E274" s="16" t="str">
        <f>HYPERLINK("https://twitter.com/pbhushan1/status/1095366871958933510","1095366871958933510")</f>
        <v>1095366871958933510</v>
      </c>
      <c r="F274" s="17" t="s">
        <v>649</v>
      </c>
      <c r="G274" s="18"/>
      <c r="H274" s="18"/>
      <c r="I274" s="19">
        <v>1127.0</v>
      </c>
      <c r="J274" s="19">
        <v>2752.0</v>
      </c>
      <c r="K274" s="20" t="str">
        <f>HYPERLINK("http://twitter.com/download/android","Twitter for Android")</f>
        <v>Twitter for Android</v>
      </c>
      <c r="L274" s="19">
        <v>1225342.0</v>
      </c>
      <c r="M274" s="19">
        <v>41.0</v>
      </c>
      <c r="N274" s="19">
        <v>515.0</v>
      </c>
      <c r="O274" s="21" t="s">
        <v>29</v>
      </c>
      <c r="P274" s="12">
        <v>41649.61666666667</v>
      </c>
      <c r="Q274" s="23" t="s">
        <v>214</v>
      </c>
      <c r="R274" s="22" t="s">
        <v>215</v>
      </c>
      <c r="S274" s="17" t="s">
        <v>216</v>
      </c>
      <c r="T274" s="18"/>
      <c r="U274" s="16" t="str">
        <f>HYPERLINK("https://pbs.twimg.com/profile_images/1069849736943943680/akSKEZCQ.jpg","View")</f>
        <v>View</v>
      </c>
    </row>
    <row r="275">
      <c r="A275" s="12">
        <v>43508.92361111111</v>
      </c>
      <c r="B275" s="13" t="str">
        <f t="shared" ref="B275:B281" si="112">HYPERLINK("https://twitter.com/thewire_in","@thewire_in")</f>
        <v>@thewire_in</v>
      </c>
      <c r="C275" s="14" t="s">
        <v>26</v>
      </c>
      <c r="D275" s="15" t="s">
        <v>650</v>
      </c>
      <c r="E275" s="16" t="str">
        <f>HYPERLINK("https://twitter.com/thewire_in/status/1095361891596156928","1095361891596156928")</f>
        <v>1095361891596156928</v>
      </c>
      <c r="F275" s="17" t="s">
        <v>589</v>
      </c>
      <c r="G275" s="18"/>
      <c r="H275" s="18"/>
      <c r="I275" s="19">
        <v>21.0</v>
      </c>
      <c r="J275" s="19">
        <v>102.0</v>
      </c>
      <c r="K275" s="20" t="str">
        <f t="shared" ref="K275:K281" si="113">HYPERLINK("https://about.twitter.com/products/tweetdeck","TweetDeck")</f>
        <v>TweetDeck</v>
      </c>
      <c r="L275" s="19">
        <v>370657.0</v>
      </c>
      <c r="M275" s="19">
        <v>61.0</v>
      </c>
      <c r="N275" s="19">
        <v>1238.0</v>
      </c>
      <c r="O275" s="21" t="s">
        <v>29</v>
      </c>
      <c r="P275" s="12">
        <v>42106.543125</v>
      </c>
      <c r="Q275" s="18"/>
      <c r="R275" s="22" t="s">
        <v>30</v>
      </c>
      <c r="S275" s="17" t="s">
        <v>31</v>
      </c>
      <c r="T275" s="18"/>
      <c r="U275" s="16" t="str">
        <f t="shared" ref="U275:U281" si="114">HYPERLINK("https://pbs.twimg.com/profile_images/971010414891978753/l3xRvU1M.jpg","View")</f>
        <v>View</v>
      </c>
    </row>
    <row r="276">
      <c r="A276" s="12">
        <v>43508.90972222222</v>
      </c>
      <c r="B276" s="13" t="str">
        <f t="shared" si="112"/>
        <v>@thewire_in</v>
      </c>
      <c r="C276" s="14" t="s">
        <v>26</v>
      </c>
      <c r="D276" s="15" t="s">
        <v>651</v>
      </c>
      <c r="E276" s="16" t="str">
        <f>HYPERLINK("https://twitter.com/thewire_in/status/1095356857915330561","1095356857915330561")</f>
        <v>1095356857915330561</v>
      </c>
      <c r="F276" s="17" t="s">
        <v>652</v>
      </c>
      <c r="G276" s="18"/>
      <c r="H276" s="18"/>
      <c r="I276" s="19">
        <v>17.0</v>
      </c>
      <c r="J276" s="19">
        <v>34.0</v>
      </c>
      <c r="K276" s="20" t="str">
        <f t="shared" si="113"/>
        <v>TweetDeck</v>
      </c>
      <c r="L276" s="19">
        <v>370657.0</v>
      </c>
      <c r="M276" s="19">
        <v>61.0</v>
      </c>
      <c r="N276" s="19">
        <v>1238.0</v>
      </c>
      <c r="O276" s="21" t="s">
        <v>29</v>
      </c>
      <c r="P276" s="12">
        <v>42106.543125</v>
      </c>
      <c r="Q276" s="18"/>
      <c r="R276" s="22" t="s">
        <v>30</v>
      </c>
      <c r="S276" s="17" t="s">
        <v>31</v>
      </c>
      <c r="T276" s="18"/>
      <c r="U276" s="16" t="str">
        <f t="shared" si="114"/>
        <v>View</v>
      </c>
    </row>
    <row r="277">
      <c r="A277" s="12">
        <v>43508.89583333333</v>
      </c>
      <c r="B277" s="13" t="str">
        <f t="shared" si="112"/>
        <v>@thewire_in</v>
      </c>
      <c r="C277" s="14" t="s">
        <v>26</v>
      </c>
      <c r="D277" s="15" t="s">
        <v>653</v>
      </c>
      <c r="E277" s="16" t="str">
        <f>HYPERLINK("https://twitter.com/thewire_in/status/1095351826692694016","1095351826692694016")</f>
        <v>1095351826692694016</v>
      </c>
      <c r="F277" s="17" t="s">
        <v>654</v>
      </c>
      <c r="G277" s="18"/>
      <c r="H277" s="18"/>
      <c r="I277" s="19">
        <v>8.0</v>
      </c>
      <c r="J277" s="19">
        <v>33.0</v>
      </c>
      <c r="K277" s="20" t="str">
        <f t="shared" si="113"/>
        <v>TweetDeck</v>
      </c>
      <c r="L277" s="19">
        <v>370657.0</v>
      </c>
      <c r="M277" s="19">
        <v>61.0</v>
      </c>
      <c r="N277" s="19">
        <v>1238.0</v>
      </c>
      <c r="O277" s="21" t="s">
        <v>29</v>
      </c>
      <c r="P277" s="12">
        <v>42106.543125</v>
      </c>
      <c r="Q277" s="18"/>
      <c r="R277" s="22" t="s">
        <v>30</v>
      </c>
      <c r="S277" s="17" t="s">
        <v>31</v>
      </c>
      <c r="T277" s="18"/>
      <c r="U277" s="16" t="str">
        <f t="shared" si="114"/>
        <v>View</v>
      </c>
    </row>
    <row r="278">
      <c r="A278" s="12">
        <v>43508.88196759259</v>
      </c>
      <c r="B278" s="13" t="str">
        <f t="shared" si="112"/>
        <v>@thewire_in</v>
      </c>
      <c r="C278" s="14" t="s">
        <v>26</v>
      </c>
      <c r="D278" s="15" t="s">
        <v>655</v>
      </c>
      <c r="E278" s="16" t="str">
        <f>HYPERLINK("https://twitter.com/thewire_in/status/1095346798934147072","1095346798934147072")</f>
        <v>1095346798934147072</v>
      </c>
      <c r="F278" s="17" t="s">
        <v>656</v>
      </c>
      <c r="G278" s="18"/>
      <c r="H278" s="18"/>
      <c r="I278" s="19">
        <v>1.0</v>
      </c>
      <c r="J278" s="19">
        <v>14.0</v>
      </c>
      <c r="K278" s="20" t="str">
        <f t="shared" si="113"/>
        <v>TweetDeck</v>
      </c>
      <c r="L278" s="19">
        <v>370657.0</v>
      </c>
      <c r="M278" s="19">
        <v>61.0</v>
      </c>
      <c r="N278" s="19">
        <v>1238.0</v>
      </c>
      <c r="O278" s="21" t="s">
        <v>29</v>
      </c>
      <c r="P278" s="12">
        <v>42106.543125</v>
      </c>
      <c r="Q278" s="18"/>
      <c r="R278" s="22" t="s">
        <v>30</v>
      </c>
      <c r="S278" s="17" t="s">
        <v>31</v>
      </c>
      <c r="T278" s="18"/>
      <c r="U278" s="16" t="str">
        <f t="shared" si="114"/>
        <v>View</v>
      </c>
    </row>
    <row r="279">
      <c r="A279" s="12">
        <v>43508.868055555555</v>
      </c>
      <c r="B279" s="13" t="str">
        <f t="shared" si="112"/>
        <v>@thewire_in</v>
      </c>
      <c r="C279" s="14" t="s">
        <v>26</v>
      </c>
      <c r="D279" s="15" t="s">
        <v>657</v>
      </c>
      <c r="E279" s="16" t="str">
        <f>HYPERLINK("https://twitter.com/thewire_in/status/1095341758345404416","1095341758345404416")</f>
        <v>1095341758345404416</v>
      </c>
      <c r="F279" s="17" t="s">
        <v>658</v>
      </c>
      <c r="G279" s="18"/>
      <c r="H279" s="18"/>
      <c r="I279" s="19">
        <v>8.0</v>
      </c>
      <c r="J279" s="19">
        <v>44.0</v>
      </c>
      <c r="K279" s="20" t="str">
        <f t="shared" si="113"/>
        <v>TweetDeck</v>
      </c>
      <c r="L279" s="19">
        <v>370657.0</v>
      </c>
      <c r="M279" s="19">
        <v>61.0</v>
      </c>
      <c r="N279" s="19">
        <v>1238.0</v>
      </c>
      <c r="O279" s="21" t="s">
        <v>29</v>
      </c>
      <c r="P279" s="12">
        <v>42106.543125</v>
      </c>
      <c r="Q279" s="18"/>
      <c r="R279" s="22" t="s">
        <v>30</v>
      </c>
      <c r="S279" s="17" t="s">
        <v>31</v>
      </c>
      <c r="T279" s="18"/>
      <c r="U279" s="16" t="str">
        <f t="shared" si="114"/>
        <v>View</v>
      </c>
    </row>
    <row r="280">
      <c r="A280" s="12">
        <v>43508.85416666667</v>
      </c>
      <c r="B280" s="13" t="str">
        <f t="shared" si="112"/>
        <v>@thewire_in</v>
      </c>
      <c r="C280" s="14" t="s">
        <v>26</v>
      </c>
      <c r="D280" s="15" t="s">
        <v>659</v>
      </c>
      <c r="E280" s="16" t="str">
        <f>HYPERLINK("https://twitter.com/thewire_in/status/1095336728020291584","1095336728020291584")</f>
        <v>1095336728020291584</v>
      </c>
      <c r="F280" s="17" t="s">
        <v>660</v>
      </c>
      <c r="G280" s="17" t="s">
        <v>661</v>
      </c>
      <c r="H280" s="18"/>
      <c r="I280" s="19">
        <v>10.0</v>
      </c>
      <c r="J280" s="19">
        <v>36.0</v>
      </c>
      <c r="K280" s="20" t="str">
        <f t="shared" si="113"/>
        <v>TweetDeck</v>
      </c>
      <c r="L280" s="19">
        <v>370657.0</v>
      </c>
      <c r="M280" s="19">
        <v>61.0</v>
      </c>
      <c r="N280" s="19">
        <v>1238.0</v>
      </c>
      <c r="O280" s="21" t="s">
        <v>29</v>
      </c>
      <c r="P280" s="12">
        <v>42106.543125</v>
      </c>
      <c r="Q280" s="18"/>
      <c r="R280" s="22" t="s">
        <v>30</v>
      </c>
      <c r="S280" s="17" t="s">
        <v>31</v>
      </c>
      <c r="T280" s="18"/>
      <c r="U280" s="16" t="str">
        <f t="shared" si="114"/>
        <v>View</v>
      </c>
    </row>
    <row r="281">
      <c r="A281" s="12">
        <v>43508.84027777778</v>
      </c>
      <c r="B281" s="13" t="str">
        <f t="shared" si="112"/>
        <v>@thewire_in</v>
      </c>
      <c r="C281" s="14" t="s">
        <v>26</v>
      </c>
      <c r="D281" s="15" t="s">
        <v>662</v>
      </c>
      <c r="E281" s="16" t="str">
        <f>HYPERLINK("https://twitter.com/thewire_in/status/1095331691961503744","1095331691961503744")</f>
        <v>1095331691961503744</v>
      </c>
      <c r="F281" s="17" t="s">
        <v>663</v>
      </c>
      <c r="G281" s="17" t="s">
        <v>664</v>
      </c>
      <c r="H281" s="18"/>
      <c r="I281" s="19">
        <v>7.0</v>
      </c>
      <c r="J281" s="19">
        <v>28.0</v>
      </c>
      <c r="K281" s="20" t="str">
        <f t="shared" si="113"/>
        <v>TweetDeck</v>
      </c>
      <c r="L281" s="19">
        <v>370657.0</v>
      </c>
      <c r="M281" s="19">
        <v>61.0</v>
      </c>
      <c r="N281" s="19">
        <v>1238.0</v>
      </c>
      <c r="O281" s="21" t="s">
        <v>29</v>
      </c>
      <c r="P281" s="12">
        <v>42106.543125</v>
      </c>
      <c r="Q281" s="18"/>
      <c r="R281" s="22" t="s">
        <v>30</v>
      </c>
      <c r="S281" s="17" t="s">
        <v>31</v>
      </c>
      <c r="T281" s="18"/>
      <c r="U281" s="16" t="str">
        <f t="shared" si="114"/>
        <v>View</v>
      </c>
    </row>
    <row r="282">
      <c r="A282" s="12">
        <v>43508.830358796295</v>
      </c>
      <c r="B282" s="13" t="str">
        <f>HYPERLINK("https://twitter.com/yadavakhilesh","@yadavakhilesh")</f>
        <v>@yadavakhilesh</v>
      </c>
      <c r="C282" s="14" t="s">
        <v>75</v>
      </c>
      <c r="D282" s="15" t="s">
        <v>665</v>
      </c>
      <c r="E282" s="16" t="str">
        <f>HYPERLINK("https://twitter.com/yadavakhilesh/status/1095328099422560262","1095328099422560262")</f>
        <v>1095328099422560262</v>
      </c>
      <c r="F282" s="18"/>
      <c r="G282" s="18"/>
      <c r="H282" s="18"/>
      <c r="I282" s="19">
        <v>2035.0</v>
      </c>
      <c r="J282" s="19">
        <v>9999.0</v>
      </c>
      <c r="K282" s="20" t="str">
        <f>HYPERLINK("http://twitter.com/download/iphone","Twitter for iPhone")</f>
        <v>Twitter for iPhone</v>
      </c>
      <c r="L282" s="19">
        <v>9056149.0</v>
      </c>
      <c r="M282" s="19">
        <v>16.0</v>
      </c>
      <c r="N282" s="19">
        <v>1328.0</v>
      </c>
      <c r="O282" s="21" t="s">
        <v>29</v>
      </c>
      <c r="P282" s="12">
        <v>40012.84861111111</v>
      </c>
      <c r="Q282" s="23" t="s">
        <v>77</v>
      </c>
      <c r="R282" s="22" t="s">
        <v>78</v>
      </c>
      <c r="S282" s="17" t="s">
        <v>79</v>
      </c>
      <c r="T282" s="18"/>
      <c r="U282" s="16" t="str">
        <f>HYPERLINK("https://pbs.twimg.com/profile_images/1096358617459101697/Y2GLsFau.jpg","View")</f>
        <v>View</v>
      </c>
    </row>
    <row r="283">
      <c r="A283" s="12">
        <v>43508.82840277778</v>
      </c>
      <c r="B283" s="13" t="str">
        <f t="shared" ref="B283:B292" si="115">HYPERLINK("https://twitter.com/thewire_in","@thewire_in")</f>
        <v>@thewire_in</v>
      </c>
      <c r="C283" s="14" t="s">
        <v>26</v>
      </c>
      <c r="D283" s="15" t="s">
        <v>666</v>
      </c>
      <c r="E283" s="16" t="str">
        <f>HYPERLINK("https://twitter.com/thewire_in/status/1095327389817524225","1095327389817524225")</f>
        <v>1095327389817524225</v>
      </c>
      <c r="F283" s="17" t="s">
        <v>667</v>
      </c>
      <c r="G283" s="17" t="s">
        <v>668</v>
      </c>
      <c r="H283" s="18"/>
      <c r="I283" s="19">
        <v>11.0</v>
      </c>
      <c r="J283" s="19">
        <v>49.0</v>
      </c>
      <c r="K283" s="20" t="str">
        <f t="shared" ref="K283:K292" si="116">HYPERLINK("https://about.twitter.com/products/tweetdeck","TweetDeck")</f>
        <v>TweetDeck</v>
      </c>
      <c r="L283" s="19">
        <v>370657.0</v>
      </c>
      <c r="M283" s="19">
        <v>61.0</v>
      </c>
      <c r="N283" s="19">
        <v>1238.0</v>
      </c>
      <c r="O283" s="21" t="s">
        <v>29</v>
      </c>
      <c r="P283" s="12">
        <v>42106.543125</v>
      </c>
      <c r="Q283" s="18"/>
      <c r="R283" s="22" t="s">
        <v>30</v>
      </c>
      <c r="S283" s="17" t="s">
        <v>31</v>
      </c>
      <c r="T283" s="18"/>
      <c r="U283" s="16" t="str">
        <f t="shared" ref="U283:U292" si="117">HYPERLINK("https://pbs.twimg.com/profile_images/971010414891978753/l3xRvU1M.jpg","View")</f>
        <v>View</v>
      </c>
    </row>
    <row r="284">
      <c r="A284" s="12">
        <v>43508.81453703703</v>
      </c>
      <c r="B284" s="13" t="str">
        <f t="shared" si="115"/>
        <v>@thewire_in</v>
      </c>
      <c r="C284" s="14" t="s">
        <v>26</v>
      </c>
      <c r="D284" s="15" t="s">
        <v>669</v>
      </c>
      <c r="E284" s="16" t="str">
        <f>HYPERLINK("https://twitter.com/thewire_in/status/1095322366454882304","1095322366454882304")</f>
        <v>1095322366454882304</v>
      </c>
      <c r="F284" s="17" t="s">
        <v>670</v>
      </c>
      <c r="G284" s="17" t="s">
        <v>671</v>
      </c>
      <c r="H284" s="18"/>
      <c r="I284" s="19">
        <v>11.0</v>
      </c>
      <c r="J284" s="19">
        <v>27.0</v>
      </c>
      <c r="K284" s="20" t="str">
        <f t="shared" si="116"/>
        <v>TweetDeck</v>
      </c>
      <c r="L284" s="19">
        <v>370657.0</v>
      </c>
      <c r="M284" s="19">
        <v>61.0</v>
      </c>
      <c r="N284" s="19">
        <v>1238.0</v>
      </c>
      <c r="O284" s="21" t="s">
        <v>29</v>
      </c>
      <c r="P284" s="12">
        <v>42106.543125</v>
      </c>
      <c r="Q284" s="18"/>
      <c r="R284" s="22" t="s">
        <v>30</v>
      </c>
      <c r="S284" s="17" t="s">
        <v>31</v>
      </c>
      <c r="T284" s="18"/>
      <c r="U284" s="16" t="str">
        <f t="shared" si="117"/>
        <v>View</v>
      </c>
    </row>
    <row r="285">
      <c r="A285" s="12">
        <v>43508.80327546297</v>
      </c>
      <c r="B285" s="13" t="str">
        <f t="shared" si="115"/>
        <v>@thewire_in</v>
      </c>
      <c r="C285" s="14" t="s">
        <v>26</v>
      </c>
      <c r="D285" s="15" t="s">
        <v>672</v>
      </c>
      <c r="E285" s="16" t="str">
        <f>HYPERLINK("https://twitter.com/thewire_in/status/1095318284323348485","1095318284323348485")</f>
        <v>1095318284323348485</v>
      </c>
      <c r="F285" s="17" t="s">
        <v>673</v>
      </c>
      <c r="G285" s="17" t="s">
        <v>674</v>
      </c>
      <c r="H285" s="18"/>
      <c r="I285" s="19">
        <v>9.0</v>
      </c>
      <c r="J285" s="19">
        <v>31.0</v>
      </c>
      <c r="K285" s="20" t="str">
        <f t="shared" si="116"/>
        <v>TweetDeck</v>
      </c>
      <c r="L285" s="19">
        <v>370657.0</v>
      </c>
      <c r="M285" s="19">
        <v>61.0</v>
      </c>
      <c r="N285" s="19">
        <v>1238.0</v>
      </c>
      <c r="O285" s="21" t="s">
        <v>29</v>
      </c>
      <c r="P285" s="12">
        <v>42106.543125</v>
      </c>
      <c r="Q285" s="18"/>
      <c r="R285" s="22" t="s">
        <v>30</v>
      </c>
      <c r="S285" s="17" t="s">
        <v>31</v>
      </c>
      <c r="T285" s="18"/>
      <c r="U285" s="16" t="str">
        <f t="shared" si="117"/>
        <v>View</v>
      </c>
    </row>
    <row r="286">
      <c r="A286" s="12">
        <v>43508.79861111111</v>
      </c>
      <c r="B286" s="13" t="str">
        <f t="shared" si="115"/>
        <v>@thewire_in</v>
      </c>
      <c r="C286" s="14" t="s">
        <v>26</v>
      </c>
      <c r="D286" s="15" t="s">
        <v>675</v>
      </c>
      <c r="E286" s="16" t="str">
        <f>HYPERLINK("https://twitter.com/thewire_in/status/1095316593083629569","1095316593083629569")</f>
        <v>1095316593083629569</v>
      </c>
      <c r="F286" s="17" t="s">
        <v>569</v>
      </c>
      <c r="G286" s="17" t="s">
        <v>676</v>
      </c>
      <c r="H286" s="18"/>
      <c r="I286" s="19">
        <v>4.0</v>
      </c>
      <c r="J286" s="19">
        <v>12.0</v>
      </c>
      <c r="K286" s="20" t="str">
        <f t="shared" si="116"/>
        <v>TweetDeck</v>
      </c>
      <c r="L286" s="19">
        <v>370657.0</v>
      </c>
      <c r="M286" s="19">
        <v>61.0</v>
      </c>
      <c r="N286" s="19">
        <v>1238.0</v>
      </c>
      <c r="O286" s="21" t="s">
        <v>29</v>
      </c>
      <c r="P286" s="12">
        <v>42106.543125</v>
      </c>
      <c r="Q286" s="18"/>
      <c r="R286" s="22" t="s">
        <v>30</v>
      </c>
      <c r="S286" s="17" t="s">
        <v>31</v>
      </c>
      <c r="T286" s="18"/>
      <c r="U286" s="16" t="str">
        <f t="shared" si="117"/>
        <v>View</v>
      </c>
    </row>
    <row r="287">
      <c r="A287" s="12">
        <v>43508.78472222222</v>
      </c>
      <c r="B287" s="13" t="str">
        <f t="shared" si="115"/>
        <v>@thewire_in</v>
      </c>
      <c r="C287" s="14" t="s">
        <v>26</v>
      </c>
      <c r="D287" s="15" t="s">
        <v>677</v>
      </c>
      <c r="E287" s="16" t="str">
        <f>HYPERLINK("https://twitter.com/thewire_in/status/1095311559696379905","1095311559696379905")</f>
        <v>1095311559696379905</v>
      </c>
      <c r="F287" s="17" t="s">
        <v>151</v>
      </c>
      <c r="G287" s="18"/>
      <c r="H287" s="18"/>
      <c r="I287" s="19">
        <v>28.0</v>
      </c>
      <c r="J287" s="19">
        <v>59.0</v>
      </c>
      <c r="K287" s="20" t="str">
        <f t="shared" si="116"/>
        <v>TweetDeck</v>
      </c>
      <c r="L287" s="19">
        <v>370657.0</v>
      </c>
      <c r="M287" s="19">
        <v>61.0</v>
      </c>
      <c r="N287" s="19">
        <v>1238.0</v>
      </c>
      <c r="O287" s="21" t="s">
        <v>29</v>
      </c>
      <c r="P287" s="12">
        <v>42106.543125</v>
      </c>
      <c r="Q287" s="18"/>
      <c r="R287" s="22" t="s">
        <v>30</v>
      </c>
      <c r="S287" s="17" t="s">
        <v>31</v>
      </c>
      <c r="T287" s="18"/>
      <c r="U287" s="16" t="str">
        <f t="shared" si="117"/>
        <v>View</v>
      </c>
    </row>
    <row r="288">
      <c r="A288" s="12">
        <v>43508.77084490741</v>
      </c>
      <c r="B288" s="13" t="str">
        <f t="shared" si="115"/>
        <v>@thewire_in</v>
      </c>
      <c r="C288" s="14" t="s">
        <v>26</v>
      </c>
      <c r="D288" s="15" t="s">
        <v>678</v>
      </c>
      <c r="E288" s="16" t="str">
        <f>HYPERLINK("https://twitter.com/thewire_in/status/1095306531451559937","1095306531451559937")</f>
        <v>1095306531451559937</v>
      </c>
      <c r="F288" s="17" t="s">
        <v>679</v>
      </c>
      <c r="G288" s="18"/>
      <c r="H288" s="18"/>
      <c r="I288" s="19">
        <v>73.0</v>
      </c>
      <c r="J288" s="19">
        <v>121.0</v>
      </c>
      <c r="K288" s="20" t="str">
        <f t="shared" si="116"/>
        <v>TweetDeck</v>
      </c>
      <c r="L288" s="19">
        <v>370657.0</v>
      </c>
      <c r="M288" s="19">
        <v>61.0</v>
      </c>
      <c r="N288" s="19">
        <v>1238.0</v>
      </c>
      <c r="O288" s="21" t="s">
        <v>29</v>
      </c>
      <c r="P288" s="12">
        <v>42106.543125</v>
      </c>
      <c r="Q288" s="18"/>
      <c r="R288" s="22" t="s">
        <v>30</v>
      </c>
      <c r="S288" s="17" t="s">
        <v>31</v>
      </c>
      <c r="T288" s="18"/>
      <c r="U288" s="16" t="str">
        <f t="shared" si="117"/>
        <v>View</v>
      </c>
    </row>
    <row r="289">
      <c r="A289" s="12">
        <v>43508.756944444445</v>
      </c>
      <c r="B289" s="13" t="str">
        <f t="shared" si="115"/>
        <v>@thewire_in</v>
      </c>
      <c r="C289" s="14" t="s">
        <v>26</v>
      </c>
      <c r="D289" s="15" t="s">
        <v>680</v>
      </c>
      <c r="E289" s="16" t="str">
        <f>HYPERLINK("https://twitter.com/thewire_in/status/1095301493907951616","1095301493907951616")</f>
        <v>1095301493907951616</v>
      </c>
      <c r="F289" s="17" t="s">
        <v>598</v>
      </c>
      <c r="G289" s="18"/>
      <c r="H289" s="18"/>
      <c r="I289" s="19">
        <v>58.0</v>
      </c>
      <c r="J289" s="19">
        <v>180.0</v>
      </c>
      <c r="K289" s="20" t="str">
        <f t="shared" si="116"/>
        <v>TweetDeck</v>
      </c>
      <c r="L289" s="19">
        <v>370657.0</v>
      </c>
      <c r="M289" s="19">
        <v>61.0</v>
      </c>
      <c r="N289" s="19">
        <v>1238.0</v>
      </c>
      <c r="O289" s="21" t="s">
        <v>29</v>
      </c>
      <c r="P289" s="12">
        <v>42106.543125</v>
      </c>
      <c r="Q289" s="18"/>
      <c r="R289" s="22" t="s">
        <v>30</v>
      </c>
      <c r="S289" s="17" t="s">
        <v>31</v>
      </c>
      <c r="T289" s="18"/>
      <c r="U289" s="16" t="str">
        <f t="shared" si="117"/>
        <v>View</v>
      </c>
    </row>
    <row r="290">
      <c r="A290" s="12">
        <v>43508.743055555555</v>
      </c>
      <c r="B290" s="13" t="str">
        <f t="shared" si="115"/>
        <v>@thewire_in</v>
      </c>
      <c r="C290" s="14" t="s">
        <v>26</v>
      </c>
      <c r="D290" s="15" t="s">
        <v>681</v>
      </c>
      <c r="E290" s="16" t="str">
        <f>HYPERLINK("https://twitter.com/thewire_in/status/1095296460101439488","1095296460101439488")</f>
        <v>1095296460101439488</v>
      </c>
      <c r="F290" s="17" t="s">
        <v>682</v>
      </c>
      <c r="G290" s="18"/>
      <c r="H290" s="18"/>
      <c r="I290" s="19">
        <v>90.0</v>
      </c>
      <c r="J290" s="19">
        <v>175.0</v>
      </c>
      <c r="K290" s="20" t="str">
        <f t="shared" si="116"/>
        <v>TweetDeck</v>
      </c>
      <c r="L290" s="19">
        <v>370657.0</v>
      </c>
      <c r="M290" s="19">
        <v>61.0</v>
      </c>
      <c r="N290" s="19">
        <v>1238.0</v>
      </c>
      <c r="O290" s="21" t="s">
        <v>29</v>
      </c>
      <c r="P290" s="12">
        <v>42106.543125</v>
      </c>
      <c r="Q290" s="18"/>
      <c r="R290" s="22" t="s">
        <v>30</v>
      </c>
      <c r="S290" s="17" t="s">
        <v>31</v>
      </c>
      <c r="T290" s="18"/>
      <c r="U290" s="16" t="str">
        <f t="shared" si="117"/>
        <v>View</v>
      </c>
    </row>
    <row r="291">
      <c r="A291" s="12">
        <v>43508.73025462963</v>
      </c>
      <c r="B291" s="13" t="str">
        <f t="shared" si="115"/>
        <v>@thewire_in</v>
      </c>
      <c r="C291" s="14" t="s">
        <v>26</v>
      </c>
      <c r="D291" s="15" t="s">
        <v>683</v>
      </c>
      <c r="E291" s="16" t="str">
        <f>HYPERLINK("https://twitter.com/thewire_in/status/1095291823612817408","1095291823612817408")</f>
        <v>1095291823612817408</v>
      </c>
      <c r="F291" s="17" t="s">
        <v>190</v>
      </c>
      <c r="G291" s="18"/>
      <c r="H291" s="18"/>
      <c r="I291" s="19">
        <v>91.0</v>
      </c>
      <c r="J291" s="19">
        <v>214.0</v>
      </c>
      <c r="K291" s="20" t="str">
        <f t="shared" si="116"/>
        <v>TweetDeck</v>
      </c>
      <c r="L291" s="19">
        <v>370657.0</v>
      </c>
      <c r="M291" s="19">
        <v>61.0</v>
      </c>
      <c r="N291" s="19">
        <v>1238.0</v>
      </c>
      <c r="O291" s="21" t="s">
        <v>29</v>
      </c>
      <c r="P291" s="12">
        <v>42106.543125</v>
      </c>
      <c r="Q291" s="18"/>
      <c r="R291" s="22" t="s">
        <v>30</v>
      </c>
      <c r="S291" s="17" t="s">
        <v>31</v>
      </c>
      <c r="T291" s="18"/>
      <c r="U291" s="16" t="str">
        <f t="shared" si="117"/>
        <v>View</v>
      </c>
    </row>
    <row r="292">
      <c r="A292" s="12">
        <v>43508.71847222222</v>
      </c>
      <c r="B292" s="13" t="str">
        <f t="shared" si="115"/>
        <v>@thewire_in</v>
      </c>
      <c r="C292" s="14" t="s">
        <v>26</v>
      </c>
      <c r="D292" s="15" t="s">
        <v>684</v>
      </c>
      <c r="E292" s="16" t="str">
        <f>HYPERLINK("https://twitter.com/thewire_in/status/1095287552980901888","1095287552980901888")</f>
        <v>1095287552980901888</v>
      </c>
      <c r="F292" s="17" t="s">
        <v>685</v>
      </c>
      <c r="G292" s="18"/>
      <c r="H292" s="18"/>
      <c r="I292" s="19">
        <v>9.0</v>
      </c>
      <c r="J292" s="19">
        <v>28.0</v>
      </c>
      <c r="K292" s="20" t="str">
        <f t="shared" si="116"/>
        <v>TweetDeck</v>
      </c>
      <c r="L292" s="19">
        <v>370657.0</v>
      </c>
      <c r="M292" s="19">
        <v>61.0</v>
      </c>
      <c r="N292" s="19">
        <v>1238.0</v>
      </c>
      <c r="O292" s="21" t="s">
        <v>29</v>
      </c>
      <c r="P292" s="12">
        <v>42106.543125</v>
      </c>
      <c r="Q292" s="18"/>
      <c r="R292" s="22" t="s">
        <v>30</v>
      </c>
      <c r="S292" s="17" t="s">
        <v>31</v>
      </c>
      <c r="T292" s="18"/>
      <c r="U292" s="16" t="str">
        <f t="shared" si="117"/>
        <v>View</v>
      </c>
    </row>
    <row r="293">
      <c r="A293" s="12">
        <v>43508.70841435185</v>
      </c>
      <c r="B293" s="13" t="str">
        <f>HYPERLINK("https://twitter.com/pbhushan1","@pbhushan1")</f>
        <v>@pbhushan1</v>
      </c>
      <c r="C293" s="14" t="s">
        <v>211</v>
      </c>
      <c r="D293" s="15" t="s">
        <v>686</v>
      </c>
      <c r="E293" s="16" t="str">
        <f>HYPERLINK("https://twitter.com/pbhushan1/status/1095283908583800832","1095283908583800832")</f>
        <v>1095283908583800832</v>
      </c>
      <c r="F293" s="17" t="s">
        <v>687</v>
      </c>
      <c r="G293" s="17" t="s">
        <v>688</v>
      </c>
      <c r="H293" s="18"/>
      <c r="I293" s="19">
        <v>808.0</v>
      </c>
      <c r="J293" s="19">
        <v>1681.0</v>
      </c>
      <c r="K293" s="20" t="str">
        <f>HYPERLINK("http://twitter.com/download/android","Twitter for Android")</f>
        <v>Twitter for Android</v>
      </c>
      <c r="L293" s="19">
        <v>1225342.0</v>
      </c>
      <c r="M293" s="19">
        <v>41.0</v>
      </c>
      <c r="N293" s="19">
        <v>515.0</v>
      </c>
      <c r="O293" s="21" t="s">
        <v>29</v>
      </c>
      <c r="P293" s="12">
        <v>41649.61666666667</v>
      </c>
      <c r="Q293" s="23" t="s">
        <v>214</v>
      </c>
      <c r="R293" s="22" t="s">
        <v>215</v>
      </c>
      <c r="S293" s="17" t="s">
        <v>216</v>
      </c>
      <c r="T293" s="18"/>
      <c r="U293" s="16" t="str">
        <f>HYPERLINK("https://pbs.twimg.com/profile_images/1069849736943943680/akSKEZCQ.jpg","View")</f>
        <v>View</v>
      </c>
    </row>
    <row r="294">
      <c r="A294" s="12">
        <v>43508.69716435185</v>
      </c>
      <c r="B294" s="13" t="str">
        <f t="shared" ref="B294:B299" si="118">HYPERLINK("https://twitter.com/thewire_in","@thewire_in")</f>
        <v>@thewire_in</v>
      </c>
      <c r="C294" s="14" t="s">
        <v>26</v>
      </c>
      <c r="D294" s="15" t="s">
        <v>689</v>
      </c>
      <c r="E294" s="16" t="str">
        <f>HYPERLINK("https://twitter.com/thewire_in/status/1095279830227050496","1095279830227050496")</f>
        <v>1095279830227050496</v>
      </c>
      <c r="F294" s="17" t="s">
        <v>690</v>
      </c>
      <c r="G294" s="17" t="s">
        <v>691</v>
      </c>
      <c r="H294" s="18"/>
      <c r="I294" s="19">
        <v>1.0</v>
      </c>
      <c r="J294" s="19">
        <v>9.0</v>
      </c>
      <c r="K294" s="20" t="str">
        <f t="shared" ref="K294:K299" si="119">HYPERLINK("https://about.twitter.com/products/tweetdeck","TweetDeck")</f>
        <v>TweetDeck</v>
      </c>
      <c r="L294" s="19">
        <v>370657.0</v>
      </c>
      <c r="M294" s="19">
        <v>61.0</v>
      </c>
      <c r="N294" s="19">
        <v>1238.0</v>
      </c>
      <c r="O294" s="21" t="s">
        <v>29</v>
      </c>
      <c r="P294" s="12">
        <v>42106.543125</v>
      </c>
      <c r="Q294" s="18"/>
      <c r="R294" s="22" t="s">
        <v>30</v>
      </c>
      <c r="S294" s="17" t="s">
        <v>31</v>
      </c>
      <c r="T294" s="18"/>
      <c r="U294" s="16" t="str">
        <f t="shared" ref="U294:U299" si="120">HYPERLINK("https://pbs.twimg.com/profile_images/971010414891978753/l3xRvU1M.jpg","View")</f>
        <v>View</v>
      </c>
    </row>
    <row r="295">
      <c r="A295" s="12">
        <v>43508.6875</v>
      </c>
      <c r="B295" s="13" t="str">
        <f t="shared" si="118"/>
        <v>@thewire_in</v>
      </c>
      <c r="C295" s="14" t="s">
        <v>26</v>
      </c>
      <c r="D295" s="15" t="s">
        <v>692</v>
      </c>
      <c r="E295" s="16" t="str">
        <f>HYPERLINK("https://twitter.com/thewire_in/status/1095276327123501061","1095276327123501061")</f>
        <v>1095276327123501061</v>
      </c>
      <c r="F295" s="17" t="s">
        <v>654</v>
      </c>
      <c r="G295" s="18"/>
      <c r="H295" s="18"/>
      <c r="I295" s="19">
        <v>3.0</v>
      </c>
      <c r="J295" s="19">
        <v>18.0</v>
      </c>
      <c r="K295" s="20" t="str">
        <f t="shared" si="119"/>
        <v>TweetDeck</v>
      </c>
      <c r="L295" s="19">
        <v>370657.0</v>
      </c>
      <c r="M295" s="19">
        <v>61.0</v>
      </c>
      <c r="N295" s="19">
        <v>1238.0</v>
      </c>
      <c r="O295" s="21" t="s">
        <v>29</v>
      </c>
      <c r="P295" s="12">
        <v>42106.543125</v>
      </c>
      <c r="Q295" s="18"/>
      <c r="R295" s="22" t="s">
        <v>30</v>
      </c>
      <c r="S295" s="17" t="s">
        <v>31</v>
      </c>
      <c r="T295" s="18"/>
      <c r="U295" s="16" t="str">
        <f t="shared" si="120"/>
        <v>View</v>
      </c>
    </row>
    <row r="296">
      <c r="A296" s="12">
        <v>43508.67361111111</v>
      </c>
      <c r="B296" s="13" t="str">
        <f t="shared" si="118"/>
        <v>@thewire_in</v>
      </c>
      <c r="C296" s="14" t="s">
        <v>26</v>
      </c>
      <c r="D296" s="15" t="s">
        <v>693</v>
      </c>
      <c r="E296" s="16" t="str">
        <f>HYPERLINK("https://twitter.com/thewire_in/status/1095271293950124037","1095271293950124037")</f>
        <v>1095271293950124037</v>
      </c>
      <c r="F296" s="17" t="s">
        <v>647</v>
      </c>
      <c r="G296" s="17" t="s">
        <v>694</v>
      </c>
      <c r="H296" s="18"/>
      <c r="I296" s="19">
        <v>36.0</v>
      </c>
      <c r="J296" s="19">
        <v>48.0</v>
      </c>
      <c r="K296" s="20" t="str">
        <f t="shared" si="119"/>
        <v>TweetDeck</v>
      </c>
      <c r="L296" s="19">
        <v>370657.0</v>
      </c>
      <c r="M296" s="19">
        <v>61.0</v>
      </c>
      <c r="N296" s="19">
        <v>1238.0</v>
      </c>
      <c r="O296" s="21" t="s">
        <v>29</v>
      </c>
      <c r="P296" s="12">
        <v>42106.543125</v>
      </c>
      <c r="Q296" s="18"/>
      <c r="R296" s="22" t="s">
        <v>30</v>
      </c>
      <c r="S296" s="17" t="s">
        <v>31</v>
      </c>
      <c r="T296" s="18"/>
      <c r="U296" s="16" t="str">
        <f t="shared" si="120"/>
        <v>View</v>
      </c>
    </row>
    <row r="297">
      <c r="A297" s="12">
        <v>43508.65972222222</v>
      </c>
      <c r="B297" s="13" t="str">
        <f t="shared" si="118"/>
        <v>@thewire_in</v>
      </c>
      <c r="C297" s="14" t="s">
        <v>26</v>
      </c>
      <c r="D297" s="15" t="s">
        <v>695</v>
      </c>
      <c r="E297" s="16" t="str">
        <f>HYPERLINK("https://twitter.com/thewire_in/status/1095266261188182017","1095266261188182017")</f>
        <v>1095266261188182017</v>
      </c>
      <c r="F297" s="17" t="s">
        <v>696</v>
      </c>
      <c r="G297" s="17" t="s">
        <v>697</v>
      </c>
      <c r="H297" s="18"/>
      <c r="I297" s="19">
        <v>1.0</v>
      </c>
      <c r="J297" s="19">
        <v>16.0</v>
      </c>
      <c r="K297" s="20" t="str">
        <f t="shared" si="119"/>
        <v>TweetDeck</v>
      </c>
      <c r="L297" s="19">
        <v>370657.0</v>
      </c>
      <c r="M297" s="19">
        <v>61.0</v>
      </c>
      <c r="N297" s="19">
        <v>1238.0</v>
      </c>
      <c r="O297" s="21" t="s">
        <v>29</v>
      </c>
      <c r="P297" s="12">
        <v>42106.543125</v>
      </c>
      <c r="Q297" s="18"/>
      <c r="R297" s="22" t="s">
        <v>30</v>
      </c>
      <c r="S297" s="17" t="s">
        <v>31</v>
      </c>
      <c r="T297" s="18"/>
      <c r="U297" s="16" t="str">
        <f t="shared" si="120"/>
        <v>View</v>
      </c>
    </row>
    <row r="298">
      <c r="A298" s="12">
        <v>43508.650624999995</v>
      </c>
      <c r="B298" s="13" t="str">
        <f t="shared" si="118"/>
        <v>@thewire_in</v>
      </c>
      <c r="C298" s="14" t="s">
        <v>26</v>
      </c>
      <c r="D298" s="15" t="s">
        <v>698</v>
      </c>
      <c r="E298" s="16" t="str">
        <f>HYPERLINK("https://twitter.com/thewire_in/status/1095262966461550593","1095262966461550593")</f>
        <v>1095262966461550593</v>
      </c>
      <c r="F298" s="17" t="s">
        <v>526</v>
      </c>
      <c r="G298" s="17" t="s">
        <v>699</v>
      </c>
      <c r="H298" s="18"/>
      <c r="I298" s="19">
        <v>20.0</v>
      </c>
      <c r="J298" s="19">
        <v>26.0</v>
      </c>
      <c r="K298" s="20" t="str">
        <f t="shared" si="119"/>
        <v>TweetDeck</v>
      </c>
      <c r="L298" s="19">
        <v>370657.0</v>
      </c>
      <c r="M298" s="19">
        <v>61.0</v>
      </c>
      <c r="N298" s="19">
        <v>1238.0</v>
      </c>
      <c r="O298" s="21" t="s">
        <v>29</v>
      </c>
      <c r="P298" s="12">
        <v>42106.543125</v>
      </c>
      <c r="Q298" s="18"/>
      <c r="R298" s="22" t="s">
        <v>30</v>
      </c>
      <c r="S298" s="17" t="s">
        <v>31</v>
      </c>
      <c r="T298" s="18"/>
      <c r="U298" s="16" t="str">
        <f t="shared" si="120"/>
        <v>View</v>
      </c>
    </row>
    <row r="299">
      <c r="A299" s="12">
        <v>43508.644791666666</v>
      </c>
      <c r="B299" s="13" t="str">
        <f t="shared" si="118"/>
        <v>@thewire_in</v>
      </c>
      <c r="C299" s="14" t="s">
        <v>26</v>
      </c>
      <c r="D299" s="15" t="s">
        <v>700</v>
      </c>
      <c r="E299" s="16" t="str">
        <f>HYPERLINK("https://twitter.com/thewire_in/status/1095260849109749760","1095260849109749760")</f>
        <v>1095260849109749760</v>
      </c>
      <c r="F299" s="17" t="s">
        <v>567</v>
      </c>
      <c r="G299" s="17" t="s">
        <v>701</v>
      </c>
      <c r="H299" s="18"/>
      <c r="I299" s="19">
        <v>2.0</v>
      </c>
      <c r="J299" s="19">
        <v>20.0</v>
      </c>
      <c r="K299" s="20" t="str">
        <f t="shared" si="119"/>
        <v>TweetDeck</v>
      </c>
      <c r="L299" s="19">
        <v>370657.0</v>
      </c>
      <c r="M299" s="19">
        <v>61.0</v>
      </c>
      <c r="N299" s="19">
        <v>1238.0</v>
      </c>
      <c r="O299" s="21" t="s">
        <v>29</v>
      </c>
      <c r="P299" s="12">
        <v>42106.543125</v>
      </c>
      <c r="Q299" s="18"/>
      <c r="R299" s="22" t="s">
        <v>30</v>
      </c>
      <c r="S299" s="17" t="s">
        <v>31</v>
      </c>
      <c r="T299" s="18"/>
      <c r="U299" s="16" t="str">
        <f t="shared" si="120"/>
        <v>View</v>
      </c>
    </row>
    <row r="300">
      <c r="A300" s="12">
        <v>43508.640555555554</v>
      </c>
      <c r="B300" s="13" t="str">
        <f>HYPERLINK("https://twitter.com/MamataOfficial","@MamataOfficial")</f>
        <v>@MamataOfficial</v>
      </c>
      <c r="C300" s="14" t="s">
        <v>103</v>
      </c>
      <c r="D300" s="15" t="s">
        <v>702</v>
      </c>
      <c r="E300" s="16" t="str">
        <f>HYPERLINK("https://twitter.com/MamataOfficial/status/1095259314057400320","1095259314057400320")</f>
        <v>1095259314057400320</v>
      </c>
      <c r="F300" s="18"/>
      <c r="G300" s="18"/>
      <c r="H300" s="18"/>
      <c r="I300" s="19">
        <v>2470.0</v>
      </c>
      <c r="J300" s="19">
        <v>12449.0</v>
      </c>
      <c r="K300" s="20" t="str">
        <f>HYPERLINK("http://twitter.com/download/iphone","Twitter for iPhone")</f>
        <v>Twitter for iPhone</v>
      </c>
      <c r="L300" s="19">
        <v>3142446.0</v>
      </c>
      <c r="M300" s="19">
        <v>31.0</v>
      </c>
      <c r="N300" s="19">
        <v>741.0</v>
      </c>
      <c r="O300" s="21" t="s">
        <v>29</v>
      </c>
      <c r="P300" s="12">
        <v>41786.52924768518</v>
      </c>
      <c r="Q300" s="23" t="s">
        <v>105</v>
      </c>
      <c r="R300" s="22" t="s">
        <v>106</v>
      </c>
      <c r="S300" s="17" t="s">
        <v>107</v>
      </c>
      <c r="T300" s="18"/>
      <c r="U300" s="16" t="str">
        <f>HYPERLINK("https://pbs.twimg.com/profile_images/1058533642262048768/4YcAXL2K.jpg","View")</f>
        <v>View</v>
      </c>
    </row>
    <row r="301">
      <c r="A301" s="12">
        <v>43508.63357638889</v>
      </c>
      <c r="B301" s="13" t="str">
        <f>HYPERLINK("https://twitter.com/UmarKhalidJNU","@UmarKhalidJNU")</f>
        <v>@UmarKhalidJNU</v>
      </c>
      <c r="C301" s="14" t="s">
        <v>168</v>
      </c>
      <c r="D301" s="15" t="s">
        <v>703</v>
      </c>
      <c r="E301" s="16" t="str">
        <f>HYPERLINK("https://twitter.com/UmarKhalidJNU/status/1095256786397933568","1095256786397933568")</f>
        <v>1095256786397933568</v>
      </c>
      <c r="F301" s="17" t="s">
        <v>704</v>
      </c>
      <c r="G301" s="18"/>
      <c r="H301" s="18"/>
      <c r="I301" s="19">
        <v>160.0</v>
      </c>
      <c r="J301" s="19">
        <v>1050.0</v>
      </c>
      <c r="K301" s="20" t="str">
        <f>HYPERLINK("http://twitter.com/download/android","Twitter for Android")</f>
        <v>Twitter for Android</v>
      </c>
      <c r="L301" s="19">
        <v>169465.0</v>
      </c>
      <c r="M301" s="19">
        <v>949.0</v>
      </c>
      <c r="N301" s="19">
        <v>133.0</v>
      </c>
      <c r="O301" s="21" t="s">
        <v>29</v>
      </c>
      <c r="P301" s="12">
        <v>42476.1409375</v>
      </c>
      <c r="Q301" s="18"/>
      <c r="R301" s="22" t="s">
        <v>171</v>
      </c>
      <c r="S301" s="18"/>
      <c r="T301" s="18"/>
      <c r="U301" s="16" t="str">
        <f>HYPERLINK("https://pbs.twimg.com/profile_images/978011329960214529/DwI7DbvQ.jpg","View")</f>
        <v>View</v>
      </c>
    </row>
    <row r="302">
      <c r="A302" s="12">
        <v>43508.62127314815</v>
      </c>
      <c r="B302" s="13" t="str">
        <f t="shared" ref="B302:B306" si="121">HYPERLINK("https://twitter.com/thewire_in","@thewire_in")</f>
        <v>@thewire_in</v>
      </c>
      <c r="C302" s="14" t="s">
        <v>26</v>
      </c>
      <c r="D302" s="15" t="s">
        <v>705</v>
      </c>
      <c r="E302" s="16" t="str">
        <f>HYPERLINK("https://twitter.com/thewire_in/status/1095252328226029570","1095252328226029570")</f>
        <v>1095252328226029570</v>
      </c>
      <c r="F302" s="17" t="s">
        <v>706</v>
      </c>
      <c r="G302" s="17" t="s">
        <v>707</v>
      </c>
      <c r="H302" s="18"/>
      <c r="I302" s="19">
        <v>10.0</v>
      </c>
      <c r="J302" s="19">
        <v>21.0</v>
      </c>
      <c r="K302" s="20" t="str">
        <f t="shared" ref="K302:K306" si="122">HYPERLINK("https://about.twitter.com/products/tweetdeck","TweetDeck")</f>
        <v>TweetDeck</v>
      </c>
      <c r="L302" s="19">
        <v>370657.0</v>
      </c>
      <c r="M302" s="19">
        <v>61.0</v>
      </c>
      <c r="N302" s="19">
        <v>1238.0</v>
      </c>
      <c r="O302" s="21" t="s">
        <v>29</v>
      </c>
      <c r="P302" s="12">
        <v>42106.543125</v>
      </c>
      <c r="Q302" s="18"/>
      <c r="R302" s="22" t="s">
        <v>30</v>
      </c>
      <c r="S302" s="17" t="s">
        <v>31</v>
      </c>
      <c r="T302" s="18"/>
      <c r="U302" s="16" t="str">
        <f t="shared" ref="U302:U306" si="123">HYPERLINK("https://pbs.twimg.com/profile_images/971010414891978753/l3xRvU1M.jpg","View")</f>
        <v>View</v>
      </c>
    </row>
    <row r="303">
      <c r="A303" s="12">
        <v>43508.618055555555</v>
      </c>
      <c r="B303" s="13" t="str">
        <f t="shared" si="121"/>
        <v>@thewire_in</v>
      </c>
      <c r="C303" s="14" t="s">
        <v>26</v>
      </c>
      <c r="D303" s="15" t="s">
        <v>708</v>
      </c>
      <c r="E303" s="16" t="str">
        <f>HYPERLINK("https://twitter.com/thewire_in/status/1095251161613885441","1095251161613885441")</f>
        <v>1095251161613885441</v>
      </c>
      <c r="F303" s="17" t="s">
        <v>654</v>
      </c>
      <c r="G303" s="18"/>
      <c r="H303" s="18"/>
      <c r="I303" s="19">
        <v>7.0</v>
      </c>
      <c r="J303" s="19">
        <v>22.0</v>
      </c>
      <c r="K303" s="20" t="str">
        <f t="shared" si="122"/>
        <v>TweetDeck</v>
      </c>
      <c r="L303" s="19">
        <v>370657.0</v>
      </c>
      <c r="M303" s="19">
        <v>61.0</v>
      </c>
      <c r="N303" s="19">
        <v>1238.0</v>
      </c>
      <c r="O303" s="21" t="s">
        <v>29</v>
      </c>
      <c r="P303" s="12">
        <v>42106.543125</v>
      </c>
      <c r="Q303" s="18"/>
      <c r="R303" s="22" t="s">
        <v>30</v>
      </c>
      <c r="S303" s="17" t="s">
        <v>31</v>
      </c>
      <c r="T303" s="18"/>
      <c r="U303" s="16" t="str">
        <f t="shared" si="123"/>
        <v>View</v>
      </c>
    </row>
    <row r="304">
      <c r="A304" s="12">
        <v>43508.60416666667</v>
      </c>
      <c r="B304" s="13" t="str">
        <f t="shared" si="121"/>
        <v>@thewire_in</v>
      </c>
      <c r="C304" s="14" t="s">
        <v>26</v>
      </c>
      <c r="D304" s="15" t="s">
        <v>709</v>
      </c>
      <c r="E304" s="16" t="str">
        <f>HYPERLINK("https://twitter.com/thewire_in/status/1095246128080216064","1095246128080216064")</f>
        <v>1095246128080216064</v>
      </c>
      <c r="F304" s="17" t="s">
        <v>589</v>
      </c>
      <c r="G304" s="17" t="s">
        <v>710</v>
      </c>
      <c r="H304" s="18"/>
      <c r="I304" s="19">
        <v>2.0</v>
      </c>
      <c r="J304" s="19">
        <v>11.0</v>
      </c>
      <c r="K304" s="20" t="str">
        <f t="shared" si="122"/>
        <v>TweetDeck</v>
      </c>
      <c r="L304" s="19">
        <v>370657.0</v>
      </c>
      <c r="M304" s="19">
        <v>61.0</v>
      </c>
      <c r="N304" s="19">
        <v>1238.0</v>
      </c>
      <c r="O304" s="21" t="s">
        <v>29</v>
      </c>
      <c r="P304" s="12">
        <v>42106.543125</v>
      </c>
      <c r="Q304" s="18"/>
      <c r="R304" s="22" t="s">
        <v>30</v>
      </c>
      <c r="S304" s="17" t="s">
        <v>31</v>
      </c>
      <c r="T304" s="18"/>
      <c r="U304" s="16" t="str">
        <f t="shared" si="123"/>
        <v>View</v>
      </c>
    </row>
    <row r="305">
      <c r="A305" s="12">
        <v>43508.59027777778</v>
      </c>
      <c r="B305" s="13" t="str">
        <f t="shared" si="121"/>
        <v>@thewire_in</v>
      </c>
      <c r="C305" s="14" t="s">
        <v>26</v>
      </c>
      <c r="D305" s="15" t="s">
        <v>711</v>
      </c>
      <c r="E305" s="16" t="str">
        <f>HYPERLINK("https://twitter.com/thewire_in/status/1095241094927998977","1095241094927998977")</f>
        <v>1095241094927998977</v>
      </c>
      <c r="F305" s="17" t="s">
        <v>645</v>
      </c>
      <c r="G305" s="17" t="s">
        <v>712</v>
      </c>
      <c r="H305" s="18"/>
      <c r="I305" s="19">
        <v>3.0</v>
      </c>
      <c r="J305" s="19">
        <v>18.0</v>
      </c>
      <c r="K305" s="20" t="str">
        <f t="shared" si="122"/>
        <v>TweetDeck</v>
      </c>
      <c r="L305" s="19">
        <v>370657.0</v>
      </c>
      <c r="M305" s="19">
        <v>61.0</v>
      </c>
      <c r="N305" s="19">
        <v>1238.0</v>
      </c>
      <c r="O305" s="21" t="s">
        <v>29</v>
      </c>
      <c r="P305" s="12">
        <v>42106.543125</v>
      </c>
      <c r="Q305" s="18"/>
      <c r="R305" s="22" t="s">
        <v>30</v>
      </c>
      <c r="S305" s="17" t="s">
        <v>31</v>
      </c>
      <c r="T305" s="18"/>
      <c r="U305" s="16" t="str">
        <f t="shared" si="123"/>
        <v>View</v>
      </c>
    </row>
    <row r="306">
      <c r="A306" s="12">
        <v>43508.57638888889</v>
      </c>
      <c r="B306" s="13" t="str">
        <f t="shared" si="121"/>
        <v>@thewire_in</v>
      </c>
      <c r="C306" s="14" t="s">
        <v>26</v>
      </c>
      <c r="D306" s="15" t="s">
        <v>713</v>
      </c>
      <c r="E306" s="16" t="str">
        <f>HYPERLINK("https://twitter.com/thewire_in/status/1095236061674893312","1095236061674893312")</f>
        <v>1095236061674893312</v>
      </c>
      <c r="F306" s="17" t="s">
        <v>714</v>
      </c>
      <c r="G306" s="17" t="s">
        <v>715</v>
      </c>
      <c r="H306" s="18"/>
      <c r="I306" s="19">
        <v>127.0</v>
      </c>
      <c r="J306" s="19">
        <v>407.0</v>
      </c>
      <c r="K306" s="20" t="str">
        <f t="shared" si="122"/>
        <v>TweetDeck</v>
      </c>
      <c r="L306" s="19">
        <v>370657.0</v>
      </c>
      <c r="M306" s="19">
        <v>61.0</v>
      </c>
      <c r="N306" s="19">
        <v>1238.0</v>
      </c>
      <c r="O306" s="21" t="s">
        <v>29</v>
      </c>
      <c r="P306" s="12">
        <v>42106.543125</v>
      </c>
      <c r="Q306" s="18"/>
      <c r="R306" s="22" t="s">
        <v>30</v>
      </c>
      <c r="S306" s="17" t="s">
        <v>31</v>
      </c>
      <c r="T306" s="18"/>
      <c r="U306" s="16" t="str">
        <f t="shared" si="123"/>
        <v>View</v>
      </c>
    </row>
    <row r="307">
      <c r="A307" s="12">
        <v>43508.57543981481</v>
      </c>
      <c r="B307" s="13" t="str">
        <f>HYPERLINK("https://twitter.com/pbhushan1","@pbhushan1")</f>
        <v>@pbhushan1</v>
      </c>
      <c r="C307" s="14" t="s">
        <v>211</v>
      </c>
      <c r="D307" s="15" t="s">
        <v>716</v>
      </c>
      <c r="E307" s="16" t="str">
        <f>HYPERLINK("https://twitter.com/pbhushan1/status/1095235718652313600","1095235718652313600")</f>
        <v>1095235718652313600</v>
      </c>
      <c r="F307" s="17" t="s">
        <v>717</v>
      </c>
      <c r="G307" s="18"/>
      <c r="H307" s="18"/>
      <c r="I307" s="19">
        <v>2086.0</v>
      </c>
      <c r="J307" s="19">
        <v>4481.0</v>
      </c>
      <c r="K307" s="20" t="str">
        <f>HYPERLINK("http://twitter.com/download/android","Twitter for Android")</f>
        <v>Twitter for Android</v>
      </c>
      <c r="L307" s="19">
        <v>1225342.0</v>
      </c>
      <c r="M307" s="19">
        <v>41.0</v>
      </c>
      <c r="N307" s="19">
        <v>515.0</v>
      </c>
      <c r="O307" s="21" t="s">
        <v>29</v>
      </c>
      <c r="P307" s="12">
        <v>41649.61666666667</v>
      </c>
      <c r="Q307" s="23" t="s">
        <v>214</v>
      </c>
      <c r="R307" s="22" t="s">
        <v>215</v>
      </c>
      <c r="S307" s="17" t="s">
        <v>216</v>
      </c>
      <c r="T307" s="18"/>
      <c r="U307" s="16" t="str">
        <f>HYPERLINK("https://pbs.twimg.com/profile_images/1069849736943943680/akSKEZCQ.jpg","View")</f>
        <v>View</v>
      </c>
    </row>
    <row r="308">
      <c r="A308" s="12">
        <v>43508.574224537035</v>
      </c>
      <c r="B308" s="13" t="str">
        <f>HYPERLINK("https://twitter.com/yadavakhilesh","@yadavakhilesh")</f>
        <v>@yadavakhilesh</v>
      </c>
      <c r="C308" s="14" t="s">
        <v>75</v>
      </c>
      <c r="D308" s="15" t="s">
        <v>718</v>
      </c>
      <c r="E308" s="16" t="str">
        <f>HYPERLINK("https://twitter.com/yadavakhilesh/status/1095235277533204480","1095235277533204480")</f>
        <v>1095235277533204480</v>
      </c>
      <c r="F308" s="18"/>
      <c r="G308" s="17" t="s">
        <v>719</v>
      </c>
      <c r="H308" s="18"/>
      <c r="I308" s="19">
        <v>1416.0</v>
      </c>
      <c r="J308" s="19">
        <v>5346.0</v>
      </c>
      <c r="K308" s="20" t="str">
        <f>HYPERLINK("http://twitter.com/download/iphone","Twitter for iPhone")</f>
        <v>Twitter for iPhone</v>
      </c>
      <c r="L308" s="19">
        <v>9056149.0</v>
      </c>
      <c r="M308" s="19">
        <v>16.0</v>
      </c>
      <c r="N308" s="19">
        <v>1328.0</v>
      </c>
      <c r="O308" s="21" t="s">
        <v>29</v>
      </c>
      <c r="P308" s="12">
        <v>40012.84861111111</v>
      </c>
      <c r="Q308" s="23" t="s">
        <v>77</v>
      </c>
      <c r="R308" s="22" t="s">
        <v>78</v>
      </c>
      <c r="S308" s="17" t="s">
        <v>79</v>
      </c>
      <c r="T308" s="18"/>
      <c r="U308" s="16" t="str">
        <f>HYPERLINK("https://pbs.twimg.com/profile_images/1096358617459101697/Y2GLsFau.jpg","View")</f>
        <v>View</v>
      </c>
    </row>
    <row r="309">
      <c r="A309" s="12">
        <v>43508.57268518519</v>
      </c>
      <c r="B309" s="13" t="str">
        <f t="shared" ref="B309:B313" si="124">HYPERLINK("https://twitter.com/thewire_in","@thewire_in")</f>
        <v>@thewire_in</v>
      </c>
      <c r="C309" s="14" t="s">
        <v>26</v>
      </c>
      <c r="D309" s="15" t="s">
        <v>720</v>
      </c>
      <c r="E309" s="16" t="str">
        <f>HYPERLINK("https://twitter.com/thewire_in/status/1095234721280229376","1095234721280229376")</f>
        <v>1095234721280229376</v>
      </c>
      <c r="F309" s="17" t="s">
        <v>721</v>
      </c>
      <c r="G309" s="17" t="s">
        <v>722</v>
      </c>
      <c r="H309" s="18"/>
      <c r="I309" s="19">
        <v>6.0</v>
      </c>
      <c r="J309" s="19">
        <v>34.0</v>
      </c>
      <c r="K309" s="20" t="str">
        <f t="shared" ref="K309:K313" si="125">HYPERLINK("https://about.twitter.com/products/tweetdeck","TweetDeck")</f>
        <v>TweetDeck</v>
      </c>
      <c r="L309" s="19">
        <v>370657.0</v>
      </c>
      <c r="M309" s="19">
        <v>61.0</v>
      </c>
      <c r="N309" s="19">
        <v>1238.0</v>
      </c>
      <c r="O309" s="21" t="s">
        <v>29</v>
      </c>
      <c r="P309" s="12">
        <v>42106.543125</v>
      </c>
      <c r="Q309" s="18"/>
      <c r="R309" s="22" t="s">
        <v>30</v>
      </c>
      <c r="S309" s="17" t="s">
        <v>31</v>
      </c>
      <c r="T309" s="18"/>
      <c r="U309" s="16" t="str">
        <f t="shared" ref="U309:U313" si="126">HYPERLINK("https://pbs.twimg.com/profile_images/971010414891978753/l3xRvU1M.jpg","View")</f>
        <v>View</v>
      </c>
    </row>
    <row r="310">
      <c r="A310" s="12">
        <v>43508.56298611111</v>
      </c>
      <c r="B310" s="13" t="str">
        <f t="shared" si="124"/>
        <v>@thewire_in</v>
      </c>
      <c r="C310" s="14" t="s">
        <v>26</v>
      </c>
      <c r="D310" s="15" t="s">
        <v>723</v>
      </c>
      <c r="E310" s="16" t="str">
        <f>HYPERLINK("https://twitter.com/thewire_in/status/1095231206478700544","1095231206478700544")</f>
        <v>1095231206478700544</v>
      </c>
      <c r="F310" s="17" t="s">
        <v>639</v>
      </c>
      <c r="G310" s="17" t="s">
        <v>724</v>
      </c>
      <c r="H310" s="18"/>
      <c r="I310" s="19">
        <v>14.0</v>
      </c>
      <c r="J310" s="19">
        <v>37.0</v>
      </c>
      <c r="K310" s="20" t="str">
        <f t="shared" si="125"/>
        <v>TweetDeck</v>
      </c>
      <c r="L310" s="19">
        <v>370657.0</v>
      </c>
      <c r="M310" s="19">
        <v>61.0</v>
      </c>
      <c r="N310" s="19">
        <v>1238.0</v>
      </c>
      <c r="O310" s="21" t="s">
        <v>29</v>
      </c>
      <c r="P310" s="12">
        <v>42106.543125</v>
      </c>
      <c r="Q310" s="18"/>
      <c r="R310" s="22" t="s">
        <v>30</v>
      </c>
      <c r="S310" s="17" t="s">
        <v>31</v>
      </c>
      <c r="T310" s="18"/>
      <c r="U310" s="16" t="str">
        <f t="shared" si="126"/>
        <v>View</v>
      </c>
    </row>
    <row r="311">
      <c r="A311" s="12">
        <v>43508.545682870375</v>
      </c>
      <c r="B311" s="13" t="str">
        <f t="shared" si="124"/>
        <v>@thewire_in</v>
      </c>
      <c r="C311" s="14" t="s">
        <v>26</v>
      </c>
      <c r="D311" s="15" t="s">
        <v>725</v>
      </c>
      <c r="E311" s="16" t="str">
        <f>HYPERLINK("https://twitter.com/thewire_in/status/1095224937189539840","1095224937189539840")</f>
        <v>1095224937189539840</v>
      </c>
      <c r="F311" s="17" t="s">
        <v>682</v>
      </c>
      <c r="G311" s="17" t="s">
        <v>726</v>
      </c>
      <c r="H311" s="18"/>
      <c r="I311" s="19">
        <v>32.0</v>
      </c>
      <c r="J311" s="19">
        <v>57.0</v>
      </c>
      <c r="K311" s="20" t="str">
        <f t="shared" si="125"/>
        <v>TweetDeck</v>
      </c>
      <c r="L311" s="19">
        <v>370657.0</v>
      </c>
      <c r="M311" s="19">
        <v>61.0</v>
      </c>
      <c r="N311" s="19">
        <v>1238.0</v>
      </c>
      <c r="O311" s="21" t="s">
        <v>29</v>
      </c>
      <c r="P311" s="12">
        <v>42106.543125</v>
      </c>
      <c r="Q311" s="18"/>
      <c r="R311" s="22" t="s">
        <v>30</v>
      </c>
      <c r="S311" s="17" t="s">
        <v>31</v>
      </c>
      <c r="T311" s="18"/>
      <c r="U311" s="16" t="str">
        <f t="shared" si="126"/>
        <v>View</v>
      </c>
    </row>
    <row r="312">
      <c r="A312" s="12">
        <v>43508.531909722224</v>
      </c>
      <c r="B312" s="13" t="str">
        <f t="shared" si="124"/>
        <v>@thewire_in</v>
      </c>
      <c r="C312" s="14" t="s">
        <v>26</v>
      </c>
      <c r="D312" s="15" t="s">
        <v>727</v>
      </c>
      <c r="E312" s="16" t="str">
        <f>HYPERLINK("https://twitter.com/thewire_in/status/1095219943988031490","1095219943988031490")</f>
        <v>1095219943988031490</v>
      </c>
      <c r="F312" s="17" t="s">
        <v>654</v>
      </c>
      <c r="G312" s="17" t="s">
        <v>728</v>
      </c>
      <c r="H312" s="18"/>
      <c r="I312" s="19">
        <v>5.0</v>
      </c>
      <c r="J312" s="19">
        <v>16.0</v>
      </c>
      <c r="K312" s="20" t="str">
        <f t="shared" si="125"/>
        <v>TweetDeck</v>
      </c>
      <c r="L312" s="19">
        <v>370657.0</v>
      </c>
      <c r="M312" s="19">
        <v>61.0</v>
      </c>
      <c r="N312" s="19">
        <v>1238.0</v>
      </c>
      <c r="O312" s="21" t="s">
        <v>29</v>
      </c>
      <c r="P312" s="12">
        <v>42106.543125</v>
      </c>
      <c r="Q312" s="18"/>
      <c r="R312" s="22" t="s">
        <v>30</v>
      </c>
      <c r="S312" s="17" t="s">
        <v>31</v>
      </c>
      <c r="T312" s="18"/>
      <c r="U312" s="16" t="str">
        <f t="shared" si="126"/>
        <v>View</v>
      </c>
    </row>
    <row r="313">
      <c r="A313" s="12">
        <v>43508.52777777778</v>
      </c>
      <c r="B313" s="13" t="str">
        <f t="shared" si="124"/>
        <v>@thewire_in</v>
      </c>
      <c r="C313" s="14" t="s">
        <v>26</v>
      </c>
      <c r="D313" s="15" t="s">
        <v>729</v>
      </c>
      <c r="E313" s="16" t="str">
        <f>HYPERLINK("https://twitter.com/thewire_in/status/1095218445740699648","1095218445740699648")</f>
        <v>1095218445740699648</v>
      </c>
      <c r="F313" s="17" t="s">
        <v>730</v>
      </c>
      <c r="G313" s="18"/>
      <c r="H313" s="18"/>
      <c r="I313" s="19">
        <v>4.0</v>
      </c>
      <c r="J313" s="19">
        <v>19.0</v>
      </c>
      <c r="K313" s="20" t="str">
        <f t="shared" si="125"/>
        <v>TweetDeck</v>
      </c>
      <c r="L313" s="19">
        <v>370657.0</v>
      </c>
      <c r="M313" s="19">
        <v>61.0</v>
      </c>
      <c r="N313" s="19">
        <v>1238.0</v>
      </c>
      <c r="O313" s="21" t="s">
        <v>29</v>
      </c>
      <c r="P313" s="12">
        <v>42106.543125</v>
      </c>
      <c r="Q313" s="18"/>
      <c r="R313" s="22" t="s">
        <v>30</v>
      </c>
      <c r="S313" s="17" t="s">
        <v>31</v>
      </c>
      <c r="T313" s="18"/>
      <c r="U313" s="16" t="str">
        <f t="shared" si="126"/>
        <v>View</v>
      </c>
    </row>
    <row r="314">
      <c r="A314" s="12">
        <v>43508.52321759259</v>
      </c>
      <c r="B314" s="13" t="str">
        <f>HYPERLINK("https://twitter.com/AtishiAAP","@AtishiAAP")</f>
        <v>@AtishiAAP</v>
      </c>
      <c r="C314" s="14" t="s">
        <v>361</v>
      </c>
      <c r="D314" s="15" t="s">
        <v>731</v>
      </c>
      <c r="E314" s="16" t="str">
        <f>HYPERLINK("https://twitter.com/AtishiAAP/status/1095216794296639488","1095216794296639488")</f>
        <v>1095216794296639488</v>
      </c>
      <c r="F314" s="18"/>
      <c r="G314" s="18"/>
      <c r="H314" s="18"/>
      <c r="I314" s="19">
        <v>610.0</v>
      </c>
      <c r="J314" s="19">
        <v>1505.0</v>
      </c>
      <c r="K314" s="20" t="str">
        <f>HYPERLINK("http://twitter.com/download/iphone","Twitter for iPhone")</f>
        <v>Twitter for iPhone</v>
      </c>
      <c r="L314" s="19">
        <v>158378.0</v>
      </c>
      <c r="M314" s="19">
        <v>640.0</v>
      </c>
      <c r="N314" s="19">
        <v>278.0</v>
      </c>
      <c r="O314" s="21" t="s">
        <v>29</v>
      </c>
      <c r="P314" s="12">
        <v>40779.88040509259</v>
      </c>
      <c r="Q314" s="18"/>
      <c r="R314" s="25" t="s">
        <v>363</v>
      </c>
      <c r="S314" s="17" t="s">
        <v>364</v>
      </c>
      <c r="T314" s="18"/>
      <c r="U314" s="16" t="str">
        <f>HYPERLINK("https://pbs.twimg.com/profile_images/990610847444684801/-IvXvqiy.jpg","View")</f>
        <v>View</v>
      </c>
    </row>
    <row r="315">
      <c r="A315" s="12">
        <v>43508.51388888889</v>
      </c>
      <c r="B315" s="13" t="str">
        <f t="shared" ref="B315:B316" si="127">HYPERLINK("https://twitter.com/thewire_in","@thewire_in")</f>
        <v>@thewire_in</v>
      </c>
      <c r="C315" s="14" t="s">
        <v>26</v>
      </c>
      <c r="D315" s="15" t="s">
        <v>732</v>
      </c>
      <c r="E315" s="16" t="str">
        <f>HYPERLINK("https://twitter.com/thewire_in/status/1095213412546695169","1095213412546695169")</f>
        <v>1095213412546695169</v>
      </c>
      <c r="F315" s="17" t="s">
        <v>733</v>
      </c>
      <c r="G315" s="18"/>
      <c r="H315" s="18"/>
      <c r="I315" s="19">
        <v>8.0</v>
      </c>
      <c r="J315" s="19">
        <v>20.0</v>
      </c>
      <c r="K315" s="20" t="str">
        <f t="shared" ref="K315:K316" si="128">HYPERLINK("https://about.twitter.com/products/tweetdeck","TweetDeck")</f>
        <v>TweetDeck</v>
      </c>
      <c r="L315" s="19">
        <v>370657.0</v>
      </c>
      <c r="M315" s="19">
        <v>61.0</v>
      </c>
      <c r="N315" s="19">
        <v>1238.0</v>
      </c>
      <c r="O315" s="21" t="s">
        <v>29</v>
      </c>
      <c r="P315" s="12">
        <v>42106.543125</v>
      </c>
      <c r="Q315" s="18"/>
      <c r="R315" s="22" t="s">
        <v>30</v>
      </c>
      <c r="S315" s="17" t="s">
        <v>31</v>
      </c>
      <c r="T315" s="18"/>
      <c r="U315" s="16" t="str">
        <f t="shared" ref="U315:U316" si="129">HYPERLINK("https://pbs.twimg.com/profile_images/971010414891978753/l3xRvU1M.jpg","View")</f>
        <v>View</v>
      </c>
    </row>
    <row r="316">
      <c r="A316" s="12">
        <v>43508.5</v>
      </c>
      <c r="B316" s="13" t="str">
        <f t="shared" si="127"/>
        <v>@thewire_in</v>
      </c>
      <c r="C316" s="14" t="s">
        <v>26</v>
      </c>
      <c r="D316" s="15" t="s">
        <v>734</v>
      </c>
      <c r="E316" s="16" t="str">
        <f>HYPERLINK("https://twitter.com/thewire_in/status/1095208379264450560","1095208379264450560")</f>
        <v>1095208379264450560</v>
      </c>
      <c r="F316" s="17" t="s">
        <v>735</v>
      </c>
      <c r="G316" s="18"/>
      <c r="H316" s="18"/>
      <c r="I316" s="19">
        <v>15.0</v>
      </c>
      <c r="J316" s="19">
        <v>37.0</v>
      </c>
      <c r="K316" s="20" t="str">
        <f t="shared" si="128"/>
        <v>TweetDeck</v>
      </c>
      <c r="L316" s="19">
        <v>370657.0</v>
      </c>
      <c r="M316" s="19">
        <v>61.0</v>
      </c>
      <c r="N316" s="19">
        <v>1238.0</v>
      </c>
      <c r="O316" s="21" t="s">
        <v>29</v>
      </c>
      <c r="P316" s="12">
        <v>42106.543125</v>
      </c>
      <c r="Q316" s="18"/>
      <c r="R316" s="22" t="s">
        <v>30</v>
      </c>
      <c r="S316" s="17" t="s">
        <v>31</v>
      </c>
      <c r="T316" s="18"/>
      <c r="U316" s="16" t="str">
        <f t="shared" si="129"/>
        <v>View</v>
      </c>
    </row>
    <row r="317">
      <c r="A317" s="12">
        <v>43508.498125</v>
      </c>
      <c r="B317" s="13" t="str">
        <f t="shared" ref="B317:B318" si="130">HYPERLINK("https://twitter.com/yadavakhilesh","@yadavakhilesh")</f>
        <v>@yadavakhilesh</v>
      </c>
      <c r="C317" s="14" t="s">
        <v>75</v>
      </c>
      <c r="D317" s="15" t="s">
        <v>736</v>
      </c>
      <c r="E317" s="16" t="str">
        <f>HYPERLINK("https://twitter.com/yadavakhilesh/status/1095207698826756096","1095207698826756096")</f>
        <v>1095207698826756096</v>
      </c>
      <c r="F317" s="18"/>
      <c r="G317" s="17" t="s">
        <v>737</v>
      </c>
      <c r="H317" s="18"/>
      <c r="I317" s="19">
        <v>3949.0</v>
      </c>
      <c r="J317" s="19">
        <v>17632.0</v>
      </c>
      <c r="K317" s="20" t="str">
        <f t="shared" ref="K317:K318" si="131">HYPERLINK("http://twitter.com/download/iphone","Twitter for iPhone")</f>
        <v>Twitter for iPhone</v>
      </c>
      <c r="L317" s="19">
        <v>9056150.0</v>
      </c>
      <c r="M317" s="19">
        <v>16.0</v>
      </c>
      <c r="N317" s="19">
        <v>1328.0</v>
      </c>
      <c r="O317" s="21" t="s">
        <v>29</v>
      </c>
      <c r="P317" s="12">
        <v>40012.84861111111</v>
      </c>
      <c r="Q317" s="23" t="s">
        <v>77</v>
      </c>
      <c r="R317" s="22" t="s">
        <v>78</v>
      </c>
      <c r="S317" s="17" t="s">
        <v>79</v>
      </c>
      <c r="T317" s="18"/>
      <c r="U317" s="16" t="str">
        <f t="shared" ref="U317:U318" si="132">HYPERLINK("https://pbs.twimg.com/profile_images/1096358617459101697/Y2GLsFau.jpg","View")</f>
        <v>View</v>
      </c>
    </row>
    <row r="318">
      <c r="A318" s="12">
        <v>43508.492361111115</v>
      </c>
      <c r="B318" s="13" t="str">
        <f t="shared" si="130"/>
        <v>@yadavakhilesh</v>
      </c>
      <c r="C318" s="14" t="s">
        <v>75</v>
      </c>
      <c r="D318" s="15" t="s">
        <v>738</v>
      </c>
      <c r="E318" s="16" t="str">
        <f>HYPERLINK("https://twitter.com/yadavakhilesh/status/1095205611380400128","1095205611380400128")</f>
        <v>1095205611380400128</v>
      </c>
      <c r="F318" s="18"/>
      <c r="G318" s="17" t="s">
        <v>739</v>
      </c>
      <c r="H318" s="18"/>
      <c r="I318" s="19">
        <v>2373.0</v>
      </c>
      <c r="J318" s="19">
        <v>8688.0</v>
      </c>
      <c r="K318" s="20" t="str">
        <f t="shared" si="131"/>
        <v>Twitter for iPhone</v>
      </c>
      <c r="L318" s="19">
        <v>9056150.0</v>
      </c>
      <c r="M318" s="19">
        <v>16.0</v>
      </c>
      <c r="N318" s="19">
        <v>1328.0</v>
      </c>
      <c r="O318" s="21" t="s">
        <v>29</v>
      </c>
      <c r="P318" s="12">
        <v>40012.84861111111</v>
      </c>
      <c r="Q318" s="23" t="s">
        <v>77</v>
      </c>
      <c r="R318" s="22" t="s">
        <v>78</v>
      </c>
      <c r="S318" s="17" t="s">
        <v>79</v>
      </c>
      <c r="T318" s="18"/>
      <c r="U318" s="16" t="str">
        <f t="shared" si="132"/>
        <v>View</v>
      </c>
    </row>
    <row r="319">
      <c r="A319" s="12">
        <v>43508.48611111111</v>
      </c>
      <c r="B319" s="13" t="str">
        <f t="shared" ref="B319:B321" si="133">HYPERLINK("https://twitter.com/thewire_in","@thewire_in")</f>
        <v>@thewire_in</v>
      </c>
      <c r="C319" s="14" t="s">
        <v>26</v>
      </c>
      <c r="D319" s="15" t="s">
        <v>740</v>
      </c>
      <c r="E319" s="16" t="str">
        <f>HYPERLINK("https://twitter.com/thewire_in/status/1095203346376548353","1095203346376548353")</f>
        <v>1095203346376548353</v>
      </c>
      <c r="F319" s="17" t="s">
        <v>741</v>
      </c>
      <c r="G319" s="17" t="s">
        <v>742</v>
      </c>
      <c r="H319" s="18"/>
      <c r="I319" s="19">
        <v>4.0</v>
      </c>
      <c r="J319" s="19">
        <v>10.0</v>
      </c>
      <c r="K319" s="20" t="str">
        <f t="shared" ref="K319:K321" si="134">HYPERLINK("https://about.twitter.com/products/tweetdeck","TweetDeck")</f>
        <v>TweetDeck</v>
      </c>
      <c r="L319" s="19">
        <v>370657.0</v>
      </c>
      <c r="M319" s="19">
        <v>61.0</v>
      </c>
      <c r="N319" s="19">
        <v>1238.0</v>
      </c>
      <c r="O319" s="21" t="s">
        <v>29</v>
      </c>
      <c r="P319" s="12">
        <v>42106.543125</v>
      </c>
      <c r="Q319" s="18"/>
      <c r="R319" s="22" t="s">
        <v>30</v>
      </c>
      <c r="S319" s="17" t="s">
        <v>31</v>
      </c>
      <c r="T319" s="18"/>
      <c r="U319" s="16" t="str">
        <f t="shared" ref="U319:U321" si="135">HYPERLINK("https://pbs.twimg.com/profile_images/971010414891978753/l3xRvU1M.jpg","View")</f>
        <v>View</v>
      </c>
    </row>
    <row r="320">
      <c r="A320" s="12">
        <v>43508.47282407407</v>
      </c>
      <c r="B320" s="13" t="str">
        <f t="shared" si="133"/>
        <v>@thewire_in</v>
      </c>
      <c r="C320" s="14" t="s">
        <v>26</v>
      </c>
      <c r="D320" s="15" t="s">
        <v>743</v>
      </c>
      <c r="E320" s="16" t="str">
        <f>HYPERLINK("https://twitter.com/thewire_in/status/1095198532657733637","1095198532657733637")</f>
        <v>1095198532657733637</v>
      </c>
      <c r="F320" s="17" t="s">
        <v>190</v>
      </c>
      <c r="G320" s="17" t="s">
        <v>744</v>
      </c>
      <c r="H320" s="18"/>
      <c r="I320" s="19">
        <v>14.0</v>
      </c>
      <c r="J320" s="19">
        <v>28.0</v>
      </c>
      <c r="K320" s="20" t="str">
        <f t="shared" si="134"/>
        <v>TweetDeck</v>
      </c>
      <c r="L320" s="19">
        <v>370657.0</v>
      </c>
      <c r="M320" s="19">
        <v>61.0</v>
      </c>
      <c r="N320" s="19">
        <v>1238.0</v>
      </c>
      <c r="O320" s="21" t="s">
        <v>29</v>
      </c>
      <c r="P320" s="12">
        <v>42106.543125</v>
      </c>
      <c r="Q320" s="18"/>
      <c r="R320" s="22" t="s">
        <v>30</v>
      </c>
      <c r="S320" s="17" t="s">
        <v>31</v>
      </c>
      <c r="T320" s="18"/>
      <c r="U320" s="16" t="str">
        <f t="shared" si="135"/>
        <v>View</v>
      </c>
    </row>
    <row r="321">
      <c r="A321" s="12">
        <v>43508.47222222222</v>
      </c>
      <c r="B321" s="13" t="str">
        <f t="shared" si="133"/>
        <v>@thewire_in</v>
      </c>
      <c r="C321" s="14" t="s">
        <v>26</v>
      </c>
      <c r="D321" s="24" t="s">
        <v>745</v>
      </c>
      <c r="E321" s="16" t="str">
        <f>HYPERLINK("https://twitter.com/thewire_in/status/1095198312930643968","1095198312930643968")</f>
        <v>1095198312930643968</v>
      </c>
      <c r="F321" s="17" t="s">
        <v>679</v>
      </c>
      <c r="G321" s="17" t="s">
        <v>746</v>
      </c>
      <c r="H321" s="18"/>
      <c r="I321" s="19">
        <v>35.0</v>
      </c>
      <c r="J321" s="19">
        <v>70.0</v>
      </c>
      <c r="K321" s="20" t="str">
        <f t="shared" si="134"/>
        <v>TweetDeck</v>
      </c>
      <c r="L321" s="19">
        <v>370657.0</v>
      </c>
      <c r="M321" s="19">
        <v>61.0</v>
      </c>
      <c r="N321" s="19">
        <v>1238.0</v>
      </c>
      <c r="O321" s="21" t="s">
        <v>29</v>
      </c>
      <c r="P321" s="12">
        <v>42106.543125</v>
      </c>
      <c r="Q321" s="18"/>
      <c r="R321" s="22" t="s">
        <v>30</v>
      </c>
      <c r="S321" s="17" t="s">
        <v>31</v>
      </c>
      <c r="T321" s="18"/>
      <c r="U321" s="16" t="str">
        <f t="shared" si="135"/>
        <v>View</v>
      </c>
    </row>
    <row r="322">
      <c r="A322" s="12">
        <v>43508.46659722222</v>
      </c>
      <c r="B322" s="13" t="str">
        <f>HYPERLINK("https://twitter.com/yadavakhilesh","@yadavakhilesh")</f>
        <v>@yadavakhilesh</v>
      </c>
      <c r="C322" s="14" t="s">
        <v>75</v>
      </c>
      <c r="D322" s="15" t="s">
        <v>747</v>
      </c>
      <c r="E322" s="16" t="str">
        <f>HYPERLINK("https://twitter.com/yadavakhilesh/status/1095196275220217856","1095196275220217856")</f>
        <v>1095196275220217856</v>
      </c>
      <c r="F322" s="18"/>
      <c r="G322" s="17" t="s">
        <v>748</v>
      </c>
      <c r="H322" s="18"/>
      <c r="I322" s="19">
        <v>3827.0</v>
      </c>
      <c r="J322" s="19">
        <v>18038.0</v>
      </c>
      <c r="K322" s="20" t="str">
        <f>HYPERLINK("http://twitter.com/download/iphone","Twitter for iPhone")</f>
        <v>Twitter for iPhone</v>
      </c>
      <c r="L322" s="19">
        <v>9056150.0</v>
      </c>
      <c r="M322" s="19">
        <v>16.0</v>
      </c>
      <c r="N322" s="19">
        <v>1328.0</v>
      </c>
      <c r="O322" s="21" t="s">
        <v>29</v>
      </c>
      <c r="P322" s="12">
        <v>40012.84861111111</v>
      </c>
      <c r="Q322" s="23" t="s">
        <v>77</v>
      </c>
      <c r="R322" s="22" t="s">
        <v>78</v>
      </c>
      <c r="S322" s="17" t="s">
        <v>79</v>
      </c>
      <c r="T322" s="18"/>
      <c r="U322" s="16" t="str">
        <f>HYPERLINK("https://pbs.twimg.com/profile_images/1096358617459101697/Y2GLsFau.jpg","View")</f>
        <v>View</v>
      </c>
    </row>
    <row r="323">
      <c r="A323" s="12">
        <v>43508.45833333333</v>
      </c>
      <c r="B323" s="13" t="str">
        <f t="shared" ref="B323:B331" si="136">HYPERLINK("https://twitter.com/thewire_in","@thewire_in")</f>
        <v>@thewire_in</v>
      </c>
      <c r="C323" s="14" t="s">
        <v>26</v>
      </c>
      <c r="D323" s="15" t="s">
        <v>749</v>
      </c>
      <c r="E323" s="16" t="str">
        <f>HYPERLINK("https://twitter.com/thewire_in/status/1095193280256471040","1095193280256471040")</f>
        <v>1095193280256471040</v>
      </c>
      <c r="F323" s="17" t="s">
        <v>658</v>
      </c>
      <c r="G323" s="17" t="s">
        <v>750</v>
      </c>
      <c r="H323" s="18"/>
      <c r="I323" s="19">
        <v>4.0</v>
      </c>
      <c r="J323" s="19">
        <v>4.0</v>
      </c>
      <c r="K323" s="20" t="str">
        <f t="shared" ref="K323:K331" si="137">HYPERLINK("https://about.twitter.com/products/tweetdeck","TweetDeck")</f>
        <v>TweetDeck</v>
      </c>
      <c r="L323" s="19">
        <v>370657.0</v>
      </c>
      <c r="M323" s="19">
        <v>61.0</v>
      </c>
      <c r="N323" s="19">
        <v>1238.0</v>
      </c>
      <c r="O323" s="21" t="s">
        <v>29</v>
      </c>
      <c r="P323" s="12">
        <v>42106.543125</v>
      </c>
      <c r="Q323" s="18"/>
      <c r="R323" s="22" t="s">
        <v>30</v>
      </c>
      <c r="S323" s="17" t="s">
        <v>31</v>
      </c>
      <c r="T323" s="18"/>
      <c r="U323" s="16" t="str">
        <f t="shared" ref="U323:U331" si="138">HYPERLINK("https://pbs.twimg.com/profile_images/971010414891978753/l3xRvU1M.jpg","View")</f>
        <v>View</v>
      </c>
    </row>
    <row r="324">
      <c r="A324" s="12">
        <v>43508.45756944444</v>
      </c>
      <c r="B324" s="13" t="str">
        <f t="shared" si="136"/>
        <v>@thewire_in</v>
      </c>
      <c r="C324" s="14" t="s">
        <v>26</v>
      </c>
      <c r="D324" s="15" t="s">
        <v>751</v>
      </c>
      <c r="E324" s="16" t="str">
        <f>HYPERLINK("https://twitter.com/thewire_in/status/1095193003604480000","1095193003604480000")</f>
        <v>1095193003604480000</v>
      </c>
      <c r="F324" s="17" t="s">
        <v>685</v>
      </c>
      <c r="G324" s="17" t="s">
        <v>752</v>
      </c>
      <c r="H324" s="18"/>
      <c r="I324" s="19">
        <v>3.0</v>
      </c>
      <c r="J324" s="19">
        <v>13.0</v>
      </c>
      <c r="K324" s="20" t="str">
        <f t="shared" si="137"/>
        <v>TweetDeck</v>
      </c>
      <c r="L324" s="19">
        <v>370657.0</v>
      </c>
      <c r="M324" s="19">
        <v>61.0</v>
      </c>
      <c r="N324" s="19">
        <v>1238.0</v>
      </c>
      <c r="O324" s="21" t="s">
        <v>29</v>
      </c>
      <c r="P324" s="12">
        <v>42106.543125</v>
      </c>
      <c r="Q324" s="18"/>
      <c r="R324" s="22" t="s">
        <v>30</v>
      </c>
      <c r="S324" s="17" t="s">
        <v>31</v>
      </c>
      <c r="T324" s="18"/>
      <c r="U324" s="16" t="str">
        <f t="shared" si="138"/>
        <v>View</v>
      </c>
    </row>
    <row r="325">
      <c r="A325" s="12">
        <v>43508.45138888889</v>
      </c>
      <c r="B325" s="13" t="str">
        <f t="shared" si="136"/>
        <v>@thewire_in</v>
      </c>
      <c r="C325" s="14" t="s">
        <v>26</v>
      </c>
      <c r="D325" s="15" t="s">
        <v>753</v>
      </c>
      <c r="E325" s="16" t="str">
        <f>HYPERLINK("https://twitter.com/thewire_in/status/1095190763439357954","1095190763439357954")</f>
        <v>1095190763439357954</v>
      </c>
      <c r="F325" s="17" t="s">
        <v>754</v>
      </c>
      <c r="G325" s="17" t="s">
        <v>755</v>
      </c>
      <c r="H325" s="18"/>
      <c r="I325" s="19">
        <v>11.0</v>
      </c>
      <c r="J325" s="19">
        <v>17.0</v>
      </c>
      <c r="K325" s="20" t="str">
        <f t="shared" si="137"/>
        <v>TweetDeck</v>
      </c>
      <c r="L325" s="19">
        <v>370657.0</v>
      </c>
      <c r="M325" s="19">
        <v>61.0</v>
      </c>
      <c r="N325" s="19">
        <v>1238.0</v>
      </c>
      <c r="O325" s="21" t="s">
        <v>29</v>
      </c>
      <c r="P325" s="12">
        <v>42106.543125</v>
      </c>
      <c r="Q325" s="18"/>
      <c r="R325" s="22" t="s">
        <v>30</v>
      </c>
      <c r="S325" s="17" t="s">
        <v>31</v>
      </c>
      <c r="T325" s="18"/>
      <c r="U325" s="16" t="str">
        <f t="shared" si="138"/>
        <v>View</v>
      </c>
    </row>
    <row r="326">
      <c r="A326" s="12">
        <v>43508.43811342593</v>
      </c>
      <c r="B326" s="13" t="str">
        <f t="shared" si="136"/>
        <v>@thewire_in</v>
      </c>
      <c r="C326" s="14" t="s">
        <v>26</v>
      </c>
      <c r="D326" s="15" t="s">
        <v>756</v>
      </c>
      <c r="E326" s="16" t="str">
        <f>HYPERLINK("https://twitter.com/thewire_in/status/1095185955315769345","1095185955315769345")</f>
        <v>1095185955315769345</v>
      </c>
      <c r="F326" s="17" t="s">
        <v>757</v>
      </c>
      <c r="G326" s="17" t="s">
        <v>758</v>
      </c>
      <c r="H326" s="18"/>
      <c r="I326" s="19">
        <v>32.0</v>
      </c>
      <c r="J326" s="19">
        <v>85.0</v>
      </c>
      <c r="K326" s="20" t="str">
        <f t="shared" si="137"/>
        <v>TweetDeck</v>
      </c>
      <c r="L326" s="19">
        <v>370657.0</v>
      </c>
      <c r="M326" s="19">
        <v>61.0</v>
      </c>
      <c r="N326" s="19">
        <v>1238.0</v>
      </c>
      <c r="O326" s="21" t="s">
        <v>29</v>
      </c>
      <c r="P326" s="12">
        <v>42106.543125</v>
      </c>
      <c r="Q326" s="18"/>
      <c r="R326" s="22" t="s">
        <v>30</v>
      </c>
      <c r="S326" s="17" t="s">
        <v>31</v>
      </c>
      <c r="T326" s="18"/>
      <c r="U326" s="16" t="str">
        <f t="shared" si="138"/>
        <v>View</v>
      </c>
    </row>
    <row r="327">
      <c r="A327" s="12">
        <v>43508.430555555555</v>
      </c>
      <c r="B327" s="13" t="str">
        <f t="shared" si="136"/>
        <v>@thewire_in</v>
      </c>
      <c r="C327" s="14" t="s">
        <v>26</v>
      </c>
      <c r="D327" s="15" t="s">
        <v>756</v>
      </c>
      <c r="E327" s="16" t="str">
        <f>HYPERLINK("https://twitter.com/thewire_in/status/1095183213511696384","1095183213511696384")</f>
        <v>1095183213511696384</v>
      </c>
      <c r="F327" s="17" t="s">
        <v>759</v>
      </c>
      <c r="G327" s="17" t="s">
        <v>760</v>
      </c>
      <c r="H327" s="18"/>
      <c r="I327" s="19">
        <v>34.0</v>
      </c>
      <c r="J327" s="19">
        <v>76.0</v>
      </c>
      <c r="K327" s="20" t="str">
        <f t="shared" si="137"/>
        <v>TweetDeck</v>
      </c>
      <c r="L327" s="19">
        <v>370657.0</v>
      </c>
      <c r="M327" s="19">
        <v>61.0</v>
      </c>
      <c r="N327" s="19">
        <v>1238.0</v>
      </c>
      <c r="O327" s="21" t="s">
        <v>29</v>
      </c>
      <c r="P327" s="12">
        <v>42106.543125</v>
      </c>
      <c r="Q327" s="18"/>
      <c r="R327" s="22" t="s">
        <v>30</v>
      </c>
      <c r="S327" s="17" t="s">
        <v>31</v>
      </c>
      <c r="T327" s="18"/>
      <c r="U327" s="16" t="str">
        <f t="shared" si="138"/>
        <v>View</v>
      </c>
    </row>
    <row r="328">
      <c r="A328" s="12">
        <v>43508.41666666667</v>
      </c>
      <c r="B328" s="13" t="str">
        <f t="shared" si="136"/>
        <v>@thewire_in</v>
      </c>
      <c r="C328" s="14" t="s">
        <v>26</v>
      </c>
      <c r="D328" s="15" t="s">
        <v>751</v>
      </c>
      <c r="E328" s="16" t="str">
        <f>HYPERLINK("https://twitter.com/thewire_in/status/1095178180388777985","1095178180388777985")</f>
        <v>1095178180388777985</v>
      </c>
      <c r="F328" s="17" t="s">
        <v>685</v>
      </c>
      <c r="G328" s="17" t="s">
        <v>761</v>
      </c>
      <c r="H328" s="18"/>
      <c r="I328" s="19">
        <v>2.0</v>
      </c>
      <c r="J328" s="19">
        <v>12.0</v>
      </c>
      <c r="K328" s="20" t="str">
        <f t="shared" si="137"/>
        <v>TweetDeck</v>
      </c>
      <c r="L328" s="19">
        <v>370657.0</v>
      </c>
      <c r="M328" s="19">
        <v>61.0</v>
      </c>
      <c r="N328" s="19">
        <v>1238.0</v>
      </c>
      <c r="O328" s="21" t="s">
        <v>29</v>
      </c>
      <c r="P328" s="12">
        <v>42106.543125</v>
      </c>
      <c r="Q328" s="18"/>
      <c r="R328" s="22" t="s">
        <v>30</v>
      </c>
      <c r="S328" s="17" t="s">
        <v>31</v>
      </c>
      <c r="T328" s="18"/>
      <c r="U328" s="16" t="str">
        <f t="shared" si="138"/>
        <v>View</v>
      </c>
    </row>
    <row r="329">
      <c r="A329" s="12">
        <v>43508.40277777778</v>
      </c>
      <c r="B329" s="13" t="str">
        <f t="shared" si="136"/>
        <v>@thewire_in</v>
      </c>
      <c r="C329" s="14" t="s">
        <v>26</v>
      </c>
      <c r="D329" s="15" t="s">
        <v>762</v>
      </c>
      <c r="E329" s="16" t="str">
        <f>HYPERLINK("https://twitter.com/thewire_in/status/1095173147219947521","1095173147219947521")</f>
        <v>1095173147219947521</v>
      </c>
      <c r="F329" s="17" t="s">
        <v>656</v>
      </c>
      <c r="G329" s="17" t="s">
        <v>763</v>
      </c>
      <c r="H329" s="18"/>
      <c r="I329" s="19">
        <v>1.0</v>
      </c>
      <c r="J329" s="19">
        <v>11.0</v>
      </c>
      <c r="K329" s="20" t="str">
        <f t="shared" si="137"/>
        <v>TweetDeck</v>
      </c>
      <c r="L329" s="19">
        <v>370657.0</v>
      </c>
      <c r="M329" s="19">
        <v>61.0</v>
      </c>
      <c r="N329" s="19">
        <v>1238.0</v>
      </c>
      <c r="O329" s="21" t="s">
        <v>29</v>
      </c>
      <c r="P329" s="12">
        <v>42106.543125</v>
      </c>
      <c r="Q329" s="18"/>
      <c r="R329" s="22" t="s">
        <v>30</v>
      </c>
      <c r="S329" s="17" t="s">
        <v>31</v>
      </c>
      <c r="T329" s="18"/>
      <c r="U329" s="16" t="str">
        <f t="shared" si="138"/>
        <v>View</v>
      </c>
    </row>
    <row r="330">
      <c r="A330" s="12">
        <v>43508.38888888889</v>
      </c>
      <c r="B330" s="13" t="str">
        <f t="shared" si="136"/>
        <v>@thewire_in</v>
      </c>
      <c r="C330" s="14" t="s">
        <v>26</v>
      </c>
      <c r="D330" s="15" t="s">
        <v>764</v>
      </c>
      <c r="E330" s="16" t="str">
        <f>HYPERLINK("https://twitter.com/thewire_in/status/1095168114273255424","1095168114273255424")</f>
        <v>1095168114273255424</v>
      </c>
      <c r="F330" s="17" t="s">
        <v>765</v>
      </c>
      <c r="G330" s="17" t="s">
        <v>766</v>
      </c>
      <c r="H330" s="18"/>
      <c r="I330" s="19">
        <v>3.0</v>
      </c>
      <c r="J330" s="19">
        <v>10.0</v>
      </c>
      <c r="K330" s="20" t="str">
        <f t="shared" si="137"/>
        <v>TweetDeck</v>
      </c>
      <c r="L330" s="19">
        <v>370657.0</v>
      </c>
      <c r="M330" s="19">
        <v>61.0</v>
      </c>
      <c r="N330" s="19">
        <v>1238.0</v>
      </c>
      <c r="O330" s="21" t="s">
        <v>29</v>
      </c>
      <c r="P330" s="12">
        <v>42106.543125</v>
      </c>
      <c r="Q330" s="18"/>
      <c r="R330" s="22" t="s">
        <v>30</v>
      </c>
      <c r="S330" s="17" t="s">
        <v>31</v>
      </c>
      <c r="T330" s="18"/>
      <c r="U330" s="16" t="str">
        <f t="shared" si="138"/>
        <v>View</v>
      </c>
    </row>
    <row r="331">
      <c r="A331" s="12">
        <v>43508.376921296294</v>
      </c>
      <c r="B331" s="13" t="str">
        <f t="shared" si="136"/>
        <v>@thewire_in</v>
      </c>
      <c r="C331" s="14" t="s">
        <v>26</v>
      </c>
      <c r="D331" s="15" t="s">
        <v>767</v>
      </c>
      <c r="E331" s="16" t="str">
        <f>HYPERLINK("https://twitter.com/thewire_in/status/1095163779111944192","1095163779111944192")</f>
        <v>1095163779111944192</v>
      </c>
      <c r="F331" s="17" t="s">
        <v>151</v>
      </c>
      <c r="G331" s="17" t="s">
        <v>768</v>
      </c>
      <c r="H331" s="18"/>
      <c r="I331" s="19">
        <v>7.0</v>
      </c>
      <c r="J331" s="19">
        <v>30.0</v>
      </c>
      <c r="K331" s="20" t="str">
        <f t="shared" si="137"/>
        <v>TweetDeck</v>
      </c>
      <c r="L331" s="19">
        <v>370657.0</v>
      </c>
      <c r="M331" s="19">
        <v>61.0</v>
      </c>
      <c r="N331" s="19">
        <v>1238.0</v>
      </c>
      <c r="O331" s="21" t="s">
        <v>29</v>
      </c>
      <c r="P331" s="12">
        <v>42106.543125</v>
      </c>
      <c r="Q331" s="18"/>
      <c r="R331" s="22" t="s">
        <v>30</v>
      </c>
      <c r="S331" s="17" t="s">
        <v>31</v>
      </c>
      <c r="T331" s="18"/>
      <c r="U331" s="16" t="str">
        <f t="shared" si="138"/>
        <v>View</v>
      </c>
    </row>
    <row r="332">
      <c r="A332" s="12">
        <v>43508.32851851852</v>
      </c>
      <c r="B332" s="13" t="str">
        <f>HYPERLINK("https://twitter.com/pbhushan1","@pbhushan1")</f>
        <v>@pbhushan1</v>
      </c>
      <c r="C332" s="14" t="s">
        <v>211</v>
      </c>
      <c r="D332" s="15" t="s">
        <v>769</v>
      </c>
      <c r="E332" s="16" t="str">
        <f>HYPERLINK("https://twitter.com/pbhushan1/status/1095146236817129474","1095146236817129474")</f>
        <v>1095146236817129474</v>
      </c>
      <c r="F332" s="17" t="s">
        <v>770</v>
      </c>
      <c r="G332" s="18"/>
      <c r="H332" s="18"/>
      <c r="I332" s="19">
        <v>2333.0</v>
      </c>
      <c r="J332" s="19">
        <v>4958.0</v>
      </c>
      <c r="K332" s="20" t="str">
        <f t="shared" ref="K332:K335" si="139">HYPERLINK("http://twitter.com/download/android","Twitter for Android")</f>
        <v>Twitter for Android</v>
      </c>
      <c r="L332" s="19">
        <v>1225342.0</v>
      </c>
      <c r="M332" s="19">
        <v>41.0</v>
      </c>
      <c r="N332" s="19">
        <v>515.0</v>
      </c>
      <c r="O332" s="21" t="s">
        <v>29</v>
      </c>
      <c r="P332" s="12">
        <v>41649.61666666667</v>
      </c>
      <c r="Q332" s="23" t="s">
        <v>214</v>
      </c>
      <c r="R332" s="22" t="s">
        <v>215</v>
      </c>
      <c r="S332" s="17" t="s">
        <v>216</v>
      </c>
      <c r="T332" s="18"/>
      <c r="U332" s="16" t="str">
        <f>HYPERLINK("https://pbs.twimg.com/profile_images/1069849736943943680/akSKEZCQ.jpg","View")</f>
        <v>View</v>
      </c>
    </row>
    <row r="333">
      <c r="A333" s="12">
        <v>43508.28383101852</v>
      </c>
      <c r="B333" s="13" t="str">
        <f t="shared" ref="B333:B335" si="140">HYPERLINK("https://twitter.com/MamataOfficial","@MamataOfficial")</f>
        <v>@MamataOfficial</v>
      </c>
      <c r="C333" s="14" t="s">
        <v>103</v>
      </c>
      <c r="D333" s="15" t="s">
        <v>771</v>
      </c>
      <c r="E333" s="16" t="str">
        <f>HYPERLINK("https://twitter.com/MamataOfficial/status/1095130041535553537","1095130041535553537")</f>
        <v>1095130041535553537</v>
      </c>
      <c r="F333" s="18"/>
      <c r="G333" s="18"/>
      <c r="H333" s="18"/>
      <c r="I333" s="19">
        <v>167.0</v>
      </c>
      <c r="J333" s="19">
        <v>1501.0</v>
      </c>
      <c r="K333" s="20" t="str">
        <f t="shared" si="139"/>
        <v>Twitter for Android</v>
      </c>
      <c r="L333" s="19">
        <v>3142446.0</v>
      </c>
      <c r="M333" s="19">
        <v>31.0</v>
      </c>
      <c r="N333" s="19">
        <v>741.0</v>
      </c>
      <c r="O333" s="21" t="s">
        <v>29</v>
      </c>
      <c r="P333" s="12">
        <v>41786.52924768518</v>
      </c>
      <c r="Q333" s="23" t="s">
        <v>105</v>
      </c>
      <c r="R333" s="22" t="s">
        <v>106</v>
      </c>
      <c r="S333" s="17" t="s">
        <v>107</v>
      </c>
      <c r="T333" s="18"/>
      <c r="U333" s="16" t="str">
        <f t="shared" ref="U333:U335" si="141">HYPERLINK("https://pbs.twimg.com/profile_images/1058533642262048768/4YcAXL2K.jpg","View")</f>
        <v>View</v>
      </c>
    </row>
    <row r="334">
      <c r="A334" s="12">
        <v>43508.282488425924</v>
      </c>
      <c r="B334" s="13" t="str">
        <f t="shared" si="140"/>
        <v>@MamataOfficial</v>
      </c>
      <c r="C334" s="14" t="s">
        <v>103</v>
      </c>
      <c r="D334" s="15" t="s">
        <v>772</v>
      </c>
      <c r="E334" s="16" t="str">
        <f>HYPERLINK("https://twitter.com/MamataOfficial/status/1095129557680541696","1095129557680541696")</f>
        <v>1095129557680541696</v>
      </c>
      <c r="F334" s="18"/>
      <c r="G334" s="18"/>
      <c r="H334" s="18"/>
      <c r="I334" s="19">
        <v>91.0</v>
      </c>
      <c r="J334" s="19">
        <v>861.0</v>
      </c>
      <c r="K334" s="20" t="str">
        <f t="shared" si="139"/>
        <v>Twitter for Android</v>
      </c>
      <c r="L334" s="19">
        <v>3142446.0</v>
      </c>
      <c r="M334" s="19">
        <v>31.0</v>
      </c>
      <c r="N334" s="19">
        <v>741.0</v>
      </c>
      <c r="O334" s="21" t="s">
        <v>29</v>
      </c>
      <c r="P334" s="12">
        <v>41786.52924768518</v>
      </c>
      <c r="Q334" s="23" t="s">
        <v>105</v>
      </c>
      <c r="R334" s="22" t="s">
        <v>106</v>
      </c>
      <c r="S334" s="17" t="s">
        <v>107</v>
      </c>
      <c r="T334" s="18"/>
      <c r="U334" s="16" t="str">
        <f t="shared" si="141"/>
        <v>View</v>
      </c>
    </row>
    <row r="335">
      <c r="A335" s="12">
        <v>43508.28150462963</v>
      </c>
      <c r="B335" s="13" t="str">
        <f t="shared" si="140"/>
        <v>@MamataOfficial</v>
      </c>
      <c r="C335" s="14" t="s">
        <v>103</v>
      </c>
      <c r="D335" s="15" t="s">
        <v>773</v>
      </c>
      <c r="E335" s="16" t="str">
        <f>HYPERLINK("https://twitter.com/MamataOfficial/status/1095129198966988800","1095129198966988800")</f>
        <v>1095129198966988800</v>
      </c>
      <c r="F335" s="18"/>
      <c r="G335" s="18"/>
      <c r="H335" s="18"/>
      <c r="I335" s="19">
        <v>151.0</v>
      </c>
      <c r="J335" s="19">
        <v>1002.0</v>
      </c>
      <c r="K335" s="20" t="str">
        <f t="shared" si="139"/>
        <v>Twitter for Android</v>
      </c>
      <c r="L335" s="19">
        <v>3142446.0</v>
      </c>
      <c r="M335" s="19">
        <v>31.0</v>
      </c>
      <c r="N335" s="19">
        <v>741.0</v>
      </c>
      <c r="O335" s="21" t="s">
        <v>29</v>
      </c>
      <c r="P335" s="12">
        <v>41786.52924768518</v>
      </c>
      <c r="Q335" s="23" t="s">
        <v>105</v>
      </c>
      <c r="R335" s="22" t="s">
        <v>106</v>
      </c>
      <c r="S335" s="17" t="s">
        <v>107</v>
      </c>
      <c r="T335" s="18"/>
      <c r="U335" s="16" t="str">
        <f t="shared" si="141"/>
        <v>View</v>
      </c>
    </row>
    <row r="336">
      <c r="A336" s="12">
        <v>43507.97916666667</v>
      </c>
      <c r="B336" s="13" t="str">
        <f t="shared" ref="B336:B340" si="142">HYPERLINK("https://twitter.com/thewire_in","@thewire_in")</f>
        <v>@thewire_in</v>
      </c>
      <c r="C336" s="14" t="s">
        <v>26</v>
      </c>
      <c r="D336" s="15" t="s">
        <v>774</v>
      </c>
      <c r="E336" s="16" t="str">
        <f>HYPERLINK("https://twitter.com/thewire_in/status/1095019638595903488","1095019638595903488")</f>
        <v>1095019638595903488</v>
      </c>
      <c r="F336" s="17" t="s">
        <v>775</v>
      </c>
      <c r="G336" s="18"/>
      <c r="H336" s="18"/>
      <c r="I336" s="19">
        <v>103.0</v>
      </c>
      <c r="J336" s="19">
        <v>188.0</v>
      </c>
      <c r="K336" s="20" t="str">
        <f t="shared" ref="K336:K340" si="143">HYPERLINK("https://about.twitter.com/products/tweetdeck","TweetDeck")</f>
        <v>TweetDeck</v>
      </c>
      <c r="L336" s="19">
        <v>370657.0</v>
      </c>
      <c r="M336" s="19">
        <v>61.0</v>
      </c>
      <c r="N336" s="19">
        <v>1238.0</v>
      </c>
      <c r="O336" s="21" t="s">
        <v>29</v>
      </c>
      <c r="P336" s="12">
        <v>42106.543125</v>
      </c>
      <c r="Q336" s="18"/>
      <c r="R336" s="22" t="s">
        <v>30</v>
      </c>
      <c r="S336" s="17" t="s">
        <v>31</v>
      </c>
      <c r="T336" s="18"/>
      <c r="U336" s="16" t="str">
        <f t="shared" ref="U336:U340" si="144">HYPERLINK("https://pbs.twimg.com/profile_images/971010414891978753/l3xRvU1M.jpg","View")</f>
        <v>View</v>
      </c>
    </row>
    <row r="337">
      <c r="A337" s="12">
        <v>43507.96527777778</v>
      </c>
      <c r="B337" s="13" t="str">
        <f t="shared" si="142"/>
        <v>@thewire_in</v>
      </c>
      <c r="C337" s="14" t="s">
        <v>26</v>
      </c>
      <c r="D337" s="15" t="s">
        <v>776</v>
      </c>
      <c r="E337" s="16" t="str">
        <f>HYPERLINK("https://twitter.com/thewire_in/status/1095014603476488192","1095014603476488192")</f>
        <v>1095014603476488192</v>
      </c>
      <c r="F337" s="17" t="s">
        <v>777</v>
      </c>
      <c r="G337" s="18"/>
      <c r="H337" s="18"/>
      <c r="I337" s="19">
        <v>13.0</v>
      </c>
      <c r="J337" s="19">
        <v>47.0</v>
      </c>
      <c r="K337" s="20" t="str">
        <f t="shared" si="143"/>
        <v>TweetDeck</v>
      </c>
      <c r="L337" s="19">
        <v>370657.0</v>
      </c>
      <c r="M337" s="19">
        <v>61.0</v>
      </c>
      <c r="N337" s="19">
        <v>1238.0</v>
      </c>
      <c r="O337" s="21" t="s">
        <v>29</v>
      </c>
      <c r="P337" s="12">
        <v>42106.543125</v>
      </c>
      <c r="Q337" s="18"/>
      <c r="R337" s="22" t="s">
        <v>30</v>
      </c>
      <c r="S337" s="17" t="s">
        <v>31</v>
      </c>
      <c r="T337" s="18"/>
      <c r="U337" s="16" t="str">
        <f t="shared" si="144"/>
        <v>View</v>
      </c>
    </row>
    <row r="338">
      <c r="A338" s="12">
        <v>43507.95377314815</v>
      </c>
      <c r="B338" s="13" t="str">
        <f t="shared" si="142"/>
        <v>@thewire_in</v>
      </c>
      <c r="C338" s="14" t="s">
        <v>26</v>
      </c>
      <c r="D338" s="15" t="s">
        <v>778</v>
      </c>
      <c r="E338" s="16" t="str">
        <f>HYPERLINK("https://twitter.com/thewire_in/status/1095010434132992000","1095010434132992000")</f>
        <v>1095010434132992000</v>
      </c>
      <c r="F338" s="17" t="s">
        <v>779</v>
      </c>
      <c r="G338" s="17" t="s">
        <v>780</v>
      </c>
      <c r="H338" s="18"/>
      <c r="I338" s="19">
        <v>7.0</v>
      </c>
      <c r="J338" s="19">
        <v>28.0</v>
      </c>
      <c r="K338" s="20" t="str">
        <f t="shared" si="143"/>
        <v>TweetDeck</v>
      </c>
      <c r="L338" s="19">
        <v>370657.0</v>
      </c>
      <c r="M338" s="19">
        <v>61.0</v>
      </c>
      <c r="N338" s="19">
        <v>1238.0</v>
      </c>
      <c r="O338" s="21" t="s">
        <v>29</v>
      </c>
      <c r="P338" s="12">
        <v>42106.543125</v>
      </c>
      <c r="Q338" s="18"/>
      <c r="R338" s="22" t="s">
        <v>30</v>
      </c>
      <c r="S338" s="17" t="s">
        <v>31</v>
      </c>
      <c r="T338" s="18"/>
      <c r="U338" s="16" t="str">
        <f t="shared" si="144"/>
        <v>View</v>
      </c>
    </row>
    <row r="339">
      <c r="A339" s="12">
        <v>43507.95138888889</v>
      </c>
      <c r="B339" s="13" t="str">
        <f t="shared" si="142"/>
        <v>@thewire_in</v>
      </c>
      <c r="C339" s="14" t="s">
        <v>26</v>
      </c>
      <c r="D339" s="15" t="s">
        <v>781</v>
      </c>
      <c r="E339" s="16" t="str">
        <f>HYPERLINK("https://twitter.com/thewire_in/status/1095009569523126273","1095009569523126273")</f>
        <v>1095009569523126273</v>
      </c>
      <c r="F339" s="17" t="s">
        <v>782</v>
      </c>
      <c r="G339" s="18"/>
      <c r="H339" s="18"/>
      <c r="I339" s="19">
        <v>5.0</v>
      </c>
      <c r="J339" s="19">
        <v>35.0</v>
      </c>
      <c r="K339" s="20" t="str">
        <f t="shared" si="143"/>
        <v>TweetDeck</v>
      </c>
      <c r="L339" s="19">
        <v>370657.0</v>
      </c>
      <c r="M339" s="19">
        <v>61.0</v>
      </c>
      <c r="N339" s="19">
        <v>1238.0</v>
      </c>
      <c r="O339" s="21" t="s">
        <v>29</v>
      </c>
      <c r="P339" s="12">
        <v>42106.543125</v>
      </c>
      <c r="Q339" s="18"/>
      <c r="R339" s="22" t="s">
        <v>30</v>
      </c>
      <c r="S339" s="17" t="s">
        <v>31</v>
      </c>
      <c r="T339" s="18"/>
      <c r="U339" s="16" t="str">
        <f t="shared" si="144"/>
        <v>View</v>
      </c>
    </row>
    <row r="340">
      <c r="A340" s="12">
        <v>43507.93752314815</v>
      </c>
      <c r="B340" s="13" t="str">
        <f t="shared" si="142"/>
        <v>@thewire_in</v>
      </c>
      <c r="C340" s="14" t="s">
        <v>26</v>
      </c>
      <c r="D340" s="15" t="s">
        <v>783</v>
      </c>
      <c r="E340" s="16" t="str">
        <f>HYPERLINK("https://twitter.com/thewire_in/status/1095004545351118848","1095004545351118848")</f>
        <v>1095004545351118848</v>
      </c>
      <c r="F340" s="17" t="s">
        <v>784</v>
      </c>
      <c r="G340" s="18"/>
      <c r="H340" s="18"/>
      <c r="I340" s="19">
        <v>4.0</v>
      </c>
      <c r="J340" s="19">
        <v>14.0</v>
      </c>
      <c r="K340" s="20" t="str">
        <f t="shared" si="143"/>
        <v>TweetDeck</v>
      </c>
      <c r="L340" s="19">
        <v>370657.0</v>
      </c>
      <c r="M340" s="19">
        <v>61.0</v>
      </c>
      <c r="N340" s="19">
        <v>1238.0</v>
      </c>
      <c r="O340" s="21" t="s">
        <v>29</v>
      </c>
      <c r="P340" s="12">
        <v>42106.543125</v>
      </c>
      <c r="Q340" s="18"/>
      <c r="R340" s="22" t="s">
        <v>30</v>
      </c>
      <c r="S340" s="17" t="s">
        <v>31</v>
      </c>
      <c r="T340" s="18"/>
      <c r="U340" s="16" t="str">
        <f t="shared" si="144"/>
        <v>View</v>
      </c>
    </row>
    <row r="341">
      <c r="A341" s="12">
        <v>43507.93332175926</v>
      </c>
      <c r="B341" s="13" t="str">
        <f>HYPERLINK("https://twitter.com/yadavakhilesh","@yadavakhilesh")</f>
        <v>@yadavakhilesh</v>
      </c>
      <c r="C341" s="14" t="s">
        <v>75</v>
      </c>
      <c r="D341" s="15" t="s">
        <v>785</v>
      </c>
      <c r="E341" s="16" t="str">
        <f>HYPERLINK("https://twitter.com/yadavakhilesh/status/1095003024156549121","1095003024156549121")</f>
        <v>1095003024156549121</v>
      </c>
      <c r="F341" s="18"/>
      <c r="G341" s="17" t="s">
        <v>786</v>
      </c>
      <c r="H341" s="18"/>
      <c r="I341" s="19">
        <v>992.0</v>
      </c>
      <c r="J341" s="19">
        <v>8669.0</v>
      </c>
      <c r="K341" s="20" t="str">
        <f>HYPERLINK("http://twitter.com/download/iphone","Twitter for iPhone")</f>
        <v>Twitter for iPhone</v>
      </c>
      <c r="L341" s="19">
        <v>9056150.0</v>
      </c>
      <c r="M341" s="19">
        <v>16.0</v>
      </c>
      <c r="N341" s="19">
        <v>1328.0</v>
      </c>
      <c r="O341" s="21" t="s">
        <v>29</v>
      </c>
      <c r="P341" s="12">
        <v>40012.84861111111</v>
      </c>
      <c r="Q341" s="23" t="s">
        <v>77</v>
      </c>
      <c r="R341" s="22" t="s">
        <v>78</v>
      </c>
      <c r="S341" s="17" t="s">
        <v>79</v>
      </c>
      <c r="T341" s="18"/>
      <c r="U341" s="16" t="str">
        <f>HYPERLINK("https://pbs.twimg.com/profile_images/1096358617459101697/Y2GLsFau.jpg","View")</f>
        <v>View</v>
      </c>
    </row>
    <row r="342">
      <c r="A342" s="12">
        <v>43507.92361111111</v>
      </c>
      <c r="B342" s="13" t="str">
        <f>HYPERLINK("https://twitter.com/thewire_in","@thewire_in")</f>
        <v>@thewire_in</v>
      </c>
      <c r="C342" s="14" t="s">
        <v>26</v>
      </c>
      <c r="D342" s="15" t="s">
        <v>787</v>
      </c>
      <c r="E342" s="16" t="str">
        <f>HYPERLINK("https://twitter.com/thewire_in/status/1094999503399194626","1094999503399194626")</f>
        <v>1094999503399194626</v>
      </c>
      <c r="F342" s="17" t="s">
        <v>458</v>
      </c>
      <c r="G342" s="18"/>
      <c r="H342" s="18"/>
      <c r="I342" s="19">
        <v>17.0</v>
      </c>
      <c r="J342" s="19">
        <v>68.0</v>
      </c>
      <c r="K342" s="20" t="str">
        <f>HYPERLINK("https://about.twitter.com/products/tweetdeck","TweetDeck")</f>
        <v>TweetDeck</v>
      </c>
      <c r="L342" s="19">
        <v>370657.0</v>
      </c>
      <c r="M342" s="19">
        <v>61.0</v>
      </c>
      <c r="N342" s="19">
        <v>1238.0</v>
      </c>
      <c r="O342" s="21" t="s">
        <v>29</v>
      </c>
      <c r="P342" s="12">
        <v>42106.543125</v>
      </c>
      <c r="Q342" s="18"/>
      <c r="R342" s="22" t="s">
        <v>30</v>
      </c>
      <c r="S342" s="17" t="s">
        <v>31</v>
      </c>
      <c r="T342" s="18"/>
      <c r="U342" s="16" t="str">
        <f>HYPERLINK("https://pbs.twimg.com/profile_images/971010414891978753/l3xRvU1M.jpg","View")</f>
        <v>View</v>
      </c>
    </row>
    <row r="343">
      <c r="A343" s="12">
        <v>43507.9178125</v>
      </c>
      <c r="B343" s="13" t="str">
        <f>HYPERLINK("https://twitter.com/UmarKhalidJNU","@UmarKhalidJNU")</f>
        <v>@UmarKhalidJNU</v>
      </c>
      <c r="C343" s="14" t="s">
        <v>168</v>
      </c>
      <c r="D343" s="15" t="s">
        <v>788</v>
      </c>
      <c r="E343" s="16" t="str">
        <f>HYPERLINK("https://twitter.com/UmarKhalidJNU/status/1094997404472860672","1094997404472860672")</f>
        <v>1094997404472860672</v>
      </c>
      <c r="F343" s="17" t="s">
        <v>789</v>
      </c>
      <c r="G343" s="17" t="s">
        <v>790</v>
      </c>
      <c r="H343" s="18"/>
      <c r="I343" s="19">
        <v>71.0</v>
      </c>
      <c r="J343" s="19">
        <v>440.0</v>
      </c>
      <c r="K343" s="20" t="str">
        <f>HYPERLINK("http://twitter.com/download/android","Twitter for Android")</f>
        <v>Twitter for Android</v>
      </c>
      <c r="L343" s="19">
        <v>169465.0</v>
      </c>
      <c r="M343" s="19">
        <v>949.0</v>
      </c>
      <c r="N343" s="19">
        <v>133.0</v>
      </c>
      <c r="O343" s="21" t="s">
        <v>29</v>
      </c>
      <c r="P343" s="12">
        <v>42476.1409375</v>
      </c>
      <c r="Q343" s="18"/>
      <c r="R343" s="22" t="s">
        <v>171</v>
      </c>
      <c r="S343" s="18"/>
      <c r="T343" s="18"/>
      <c r="U343" s="16" t="str">
        <f>HYPERLINK("https://pbs.twimg.com/profile_images/978011329960214529/DwI7DbvQ.jpg","View")</f>
        <v>View</v>
      </c>
    </row>
    <row r="344">
      <c r="A344" s="12">
        <v>43507.91049768518</v>
      </c>
      <c r="B344" s="13" t="str">
        <f t="shared" ref="B344:B354" si="145">HYPERLINK("https://twitter.com/thewire_in","@thewire_in")</f>
        <v>@thewire_in</v>
      </c>
      <c r="C344" s="14" t="s">
        <v>26</v>
      </c>
      <c r="D344" s="15" t="s">
        <v>791</v>
      </c>
      <c r="E344" s="16" t="str">
        <f>HYPERLINK("https://twitter.com/thewire_in/status/1094994752066342917","1094994752066342917")</f>
        <v>1094994752066342917</v>
      </c>
      <c r="F344" s="17" t="s">
        <v>792</v>
      </c>
      <c r="G344" s="18"/>
      <c r="H344" s="18"/>
      <c r="I344" s="19">
        <v>45.0</v>
      </c>
      <c r="J344" s="19">
        <v>110.0</v>
      </c>
      <c r="K344" s="20" t="str">
        <f>HYPERLINK("http://twitter.com","Twitter Web Client")</f>
        <v>Twitter Web Client</v>
      </c>
      <c r="L344" s="19">
        <v>370657.0</v>
      </c>
      <c r="M344" s="19">
        <v>61.0</v>
      </c>
      <c r="N344" s="19">
        <v>1238.0</v>
      </c>
      <c r="O344" s="21" t="s">
        <v>29</v>
      </c>
      <c r="P344" s="12">
        <v>42106.543125</v>
      </c>
      <c r="Q344" s="18"/>
      <c r="R344" s="22" t="s">
        <v>30</v>
      </c>
      <c r="S344" s="17" t="s">
        <v>31</v>
      </c>
      <c r="T344" s="18"/>
      <c r="U344" s="16" t="str">
        <f t="shared" ref="U344:U354" si="146">HYPERLINK("https://pbs.twimg.com/profile_images/971010414891978753/l3xRvU1M.jpg","View")</f>
        <v>View</v>
      </c>
    </row>
    <row r="345">
      <c r="A345" s="12">
        <v>43507.90972222222</v>
      </c>
      <c r="B345" s="13" t="str">
        <f t="shared" si="145"/>
        <v>@thewire_in</v>
      </c>
      <c r="C345" s="14" t="s">
        <v>26</v>
      </c>
      <c r="D345" s="15" t="s">
        <v>793</v>
      </c>
      <c r="E345" s="16" t="str">
        <f>HYPERLINK("https://twitter.com/thewire_in/status/1094994469986873344","1094994469986873344")</f>
        <v>1094994469986873344</v>
      </c>
      <c r="F345" s="17" t="s">
        <v>794</v>
      </c>
      <c r="G345" s="18"/>
      <c r="H345" s="18"/>
      <c r="I345" s="19">
        <v>5.0</v>
      </c>
      <c r="J345" s="19">
        <v>20.0</v>
      </c>
      <c r="K345" s="20" t="str">
        <f t="shared" ref="K345:K348" si="147">HYPERLINK("https://about.twitter.com/products/tweetdeck","TweetDeck")</f>
        <v>TweetDeck</v>
      </c>
      <c r="L345" s="19">
        <v>370657.0</v>
      </c>
      <c r="M345" s="19">
        <v>61.0</v>
      </c>
      <c r="N345" s="19">
        <v>1238.0</v>
      </c>
      <c r="O345" s="21" t="s">
        <v>29</v>
      </c>
      <c r="P345" s="12">
        <v>42106.543125</v>
      </c>
      <c r="Q345" s="18"/>
      <c r="R345" s="22" t="s">
        <v>30</v>
      </c>
      <c r="S345" s="17" t="s">
        <v>31</v>
      </c>
      <c r="T345" s="18"/>
      <c r="U345" s="16" t="str">
        <f t="shared" si="146"/>
        <v>View</v>
      </c>
    </row>
    <row r="346">
      <c r="A346" s="12">
        <v>43507.89584490741</v>
      </c>
      <c r="B346" s="13" t="str">
        <f t="shared" si="145"/>
        <v>@thewire_in</v>
      </c>
      <c r="C346" s="14" t="s">
        <v>26</v>
      </c>
      <c r="D346" s="15" t="s">
        <v>795</v>
      </c>
      <c r="E346" s="16" t="str">
        <f>HYPERLINK("https://twitter.com/thewire_in/status/1094989440999665670","1094989440999665670")</f>
        <v>1094989440999665670</v>
      </c>
      <c r="F346" s="17" t="s">
        <v>796</v>
      </c>
      <c r="G346" s="18"/>
      <c r="H346" s="18"/>
      <c r="I346" s="19">
        <v>12.0</v>
      </c>
      <c r="J346" s="19">
        <v>29.0</v>
      </c>
      <c r="K346" s="20" t="str">
        <f t="shared" si="147"/>
        <v>TweetDeck</v>
      </c>
      <c r="L346" s="19">
        <v>370657.0</v>
      </c>
      <c r="M346" s="19">
        <v>61.0</v>
      </c>
      <c r="N346" s="19">
        <v>1238.0</v>
      </c>
      <c r="O346" s="21" t="s">
        <v>29</v>
      </c>
      <c r="P346" s="12">
        <v>42106.543125</v>
      </c>
      <c r="Q346" s="18"/>
      <c r="R346" s="22" t="s">
        <v>30</v>
      </c>
      <c r="S346" s="17" t="s">
        <v>31</v>
      </c>
      <c r="T346" s="18"/>
      <c r="U346" s="16" t="str">
        <f t="shared" si="146"/>
        <v>View</v>
      </c>
    </row>
    <row r="347">
      <c r="A347" s="12">
        <v>43507.881944444445</v>
      </c>
      <c r="B347" s="13" t="str">
        <f t="shared" si="145"/>
        <v>@thewire_in</v>
      </c>
      <c r="C347" s="14" t="s">
        <v>26</v>
      </c>
      <c r="D347" s="15" t="s">
        <v>797</v>
      </c>
      <c r="E347" s="16" t="str">
        <f>HYPERLINK("https://twitter.com/thewire_in/status/1094984404017938435","1094984404017938435")</f>
        <v>1094984404017938435</v>
      </c>
      <c r="F347" s="17" t="s">
        <v>798</v>
      </c>
      <c r="G347" s="18"/>
      <c r="H347" s="18"/>
      <c r="I347" s="19">
        <v>46.0</v>
      </c>
      <c r="J347" s="19">
        <v>110.0</v>
      </c>
      <c r="K347" s="20" t="str">
        <f t="shared" si="147"/>
        <v>TweetDeck</v>
      </c>
      <c r="L347" s="19">
        <v>370657.0</v>
      </c>
      <c r="M347" s="19">
        <v>61.0</v>
      </c>
      <c r="N347" s="19">
        <v>1238.0</v>
      </c>
      <c r="O347" s="21" t="s">
        <v>29</v>
      </c>
      <c r="P347" s="12">
        <v>42106.543125</v>
      </c>
      <c r="Q347" s="18"/>
      <c r="R347" s="22" t="s">
        <v>30</v>
      </c>
      <c r="S347" s="17" t="s">
        <v>31</v>
      </c>
      <c r="T347" s="18"/>
      <c r="U347" s="16" t="str">
        <f t="shared" si="146"/>
        <v>View</v>
      </c>
    </row>
    <row r="348">
      <c r="A348" s="12">
        <v>43507.868055555555</v>
      </c>
      <c r="B348" s="13" t="str">
        <f t="shared" si="145"/>
        <v>@thewire_in</v>
      </c>
      <c r="C348" s="14" t="s">
        <v>26</v>
      </c>
      <c r="D348" s="15" t="s">
        <v>799</v>
      </c>
      <c r="E348" s="16" t="str">
        <f>HYPERLINK("https://twitter.com/thewire_in/status/1094979371180441601","1094979371180441601")</f>
        <v>1094979371180441601</v>
      </c>
      <c r="F348" s="17" t="s">
        <v>735</v>
      </c>
      <c r="G348" s="18"/>
      <c r="H348" s="18"/>
      <c r="I348" s="19">
        <v>252.0</v>
      </c>
      <c r="J348" s="19">
        <v>404.0</v>
      </c>
      <c r="K348" s="20" t="str">
        <f t="shared" si="147"/>
        <v>TweetDeck</v>
      </c>
      <c r="L348" s="19">
        <v>370657.0</v>
      </c>
      <c r="M348" s="19">
        <v>61.0</v>
      </c>
      <c r="N348" s="19">
        <v>1238.0</v>
      </c>
      <c r="O348" s="21" t="s">
        <v>29</v>
      </c>
      <c r="P348" s="12">
        <v>42106.543125</v>
      </c>
      <c r="Q348" s="18"/>
      <c r="R348" s="22" t="s">
        <v>30</v>
      </c>
      <c r="S348" s="17" t="s">
        <v>31</v>
      </c>
      <c r="T348" s="18"/>
      <c r="U348" s="16" t="str">
        <f t="shared" si="146"/>
        <v>View</v>
      </c>
    </row>
    <row r="349">
      <c r="A349" s="12">
        <v>43507.86603009259</v>
      </c>
      <c r="B349" s="13" t="str">
        <f t="shared" si="145"/>
        <v>@thewire_in</v>
      </c>
      <c r="C349" s="14" t="s">
        <v>26</v>
      </c>
      <c r="D349" s="15" t="s">
        <v>800</v>
      </c>
      <c r="E349" s="16" t="str">
        <f>HYPERLINK("https://twitter.com/thewire_in/status/1094978637194031106","1094978637194031106")</f>
        <v>1094978637194031106</v>
      </c>
      <c r="F349" s="17" t="s">
        <v>801</v>
      </c>
      <c r="G349" s="17" t="s">
        <v>802</v>
      </c>
      <c r="H349" s="18"/>
      <c r="I349" s="19">
        <v>63.0</v>
      </c>
      <c r="J349" s="19">
        <v>206.0</v>
      </c>
      <c r="K349" s="20" t="str">
        <f>HYPERLINK("http://twitter.com","Twitter Web Client")</f>
        <v>Twitter Web Client</v>
      </c>
      <c r="L349" s="19">
        <v>370657.0</v>
      </c>
      <c r="M349" s="19">
        <v>61.0</v>
      </c>
      <c r="N349" s="19">
        <v>1238.0</v>
      </c>
      <c r="O349" s="21" t="s">
        <v>29</v>
      </c>
      <c r="P349" s="12">
        <v>42106.543125</v>
      </c>
      <c r="Q349" s="18"/>
      <c r="R349" s="22" t="s">
        <v>30</v>
      </c>
      <c r="S349" s="17" t="s">
        <v>31</v>
      </c>
      <c r="T349" s="18"/>
      <c r="U349" s="16" t="str">
        <f t="shared" si="146"/>
        <v>View</v>
      </c>
    </row>
    <row r="350">
      <c r="A350" s="12">
        <v>43507.85417824074</v>
      </c>
      <c r="B350" s="13" t="str">
        <f t="shared" si="145"/>
        <v>@thewire_in</v>
      </c>
      <c r="C350" s="14" t="s">
        <v>26</v>
      </c>
      <c r="D350" s="15" t="s">
        <v>803</v>
      </c>
      <c r="E350" s="16" t="str">
        <f>HYPERLINK("https://twitter.com/thewire_in/status/1094974340762947584","1094974340762947584")</f>
        <v>1094974340762947584</v>
      </c>
      <c r="F350" s="17" t="s">
        <v>804</v>
      </c>
      <c r="G350" s="18"/>
      <c r="H350" s="18"/>
      <c r="I350" s="19">
        <v>12.0</v>
      </c>
      <c r="J350" s="19">
        <v>29.0</v>
      </c>
      <c r="K350" s="20" t="str">
        <f>HYPERLINK("https://about.twitter.com/products/tweetdeck","TweetDeck")</f>
        <v>TweetDeck</v>
      </c>
      <c r="L350" s="19">
        <v>370657.0</v>
      </c>
      <c r="M350" s="19">
        <v>61.0</v>
      </c>
      <c r="N350" s="19">
        <v>1238.0</v>
      </c>
      <c r="O350" s="21" t="s">
        <v>29</v>
      </c>
      <c r="P350" s="12">
        <v>42106.543125</v>
      </c>
      <c r="Q350" s="18"/>
      <c r="R350" s="22" t="s">
        <v>30</v>
      </c>
      <c r="S350" s="17" t="s">
        <v>31</v>
      </c>
      <c r="T350" s="18"/>
      <c r="U350" s="16" t="str">
        <f t="shared" si="146"/>
        <v>View</v>
      </c>
    </row>
    <row r="351">
      <c r="A351" s="12">
        <v>43507.85329861111</v>
      </c>
      <c r="B351" s="13" t="str">
        <f t="shared" si="145"/>
        <v>@thewire_in</v>
      </c>
      <c r="C351" s="14" t="s">
        <v>26</v>
      </c>
      <c r="D351" s="15" t="s">
        <v>805</v>
      </c>
      <c r="E351" s="16" t="str">
        <f>HYPERLINK("https://twitter.com/thewire_in/status/1094974021991624705","1094974021991624705")</f>
        <v>1094974021991624705</v>
      </c>
      <c r="F351" s="17" t="s">
        <v>801</v>
      </c>
      <c r="G351" s="17" t="s">
        <v>806</v>
      </c>
      <c r="H351" s="18"/>
      <c r="I351" s="19">
        <v>78.0</v>
      </c>
      <c r="J351" s="19">
        <v>244.0</v>
      </c>
      <c r="K351" s="20" t="str">
        <f>HYPERLINK("http://twitter.com","Twitter Web Client")</f>
        <v>Twitter Web Client</v>
      </c>
      <c r="L351" s="19">
        <v>370657.0</v>
      </c>
      <c r="M351" s="19">
        <v>61.0</v>
      </c>
      <c r="N351" s="19">
        <v>1238.0</v>
      </c>
      <c r="O351" s="21" t="s">
        <v>29</v>
      </c>
      <c r="P351" s="12">
        <v>42106.543125</v>
      </c>
      <c r="Q351" s="18"/>
      <c r="R351" s="22" t="s">
        <v>30</v>
      </c>
      <c r="S351" s="17" t="s">
        <v>31</v>
      </c>
      <c r="T351" s="18"/>
      <c r="U351" s="16" t="str">
        <f t="shared" si="146"/>
        <v>View</v>
      </c>
    </row>
    <row r="352">
      <c r="A352" s="12">
        <v>43507.84238425926</v>
      </c>
      <c r="B352" s="13" t="str">
        <f t="shared" si="145"/>
        <v>@thewire_in</v>
      </c>
      <c r="C352" s="14" t="s">
        <v>26</v>
      </c>
      <c r="D352" s="15" t="s">
        <v>807</v>
      </c>
      <c r="E352" s="16" t="str">
        <f>HYPERLINK("https://twitter.com/thewire_in/status/1094970068532772864","1094970068532772864")</f>
        <v>1094970068532772864</v>
      </c>
      <c r="F352" s="17" t="s">
        <v>808</v>
      </c>
      <c r="G352" s="17" t="s">
        <v>809</v>
      </c>
      <c r="H352" s="18"/>
      <c r="I352" s="19">
        <v>11.0</v>
      </c>
      <c r="J352" s="19">
        <v>34.0</v>
      </c>
      <c r="K352" s="20" t="str">
        <f t="shared" ref="K352:K354" si="148">HYPERLINK("https://about.twitter.com/products/tweetdeck","TweetDeck")</f>
        <v>TweetDeck</v>
      </c>
      <c r="L352" s="19">
        <v>370657.0</v>
      </c>
      <c r="M352" s="19">
        <v>61.0</v>
      </c>
      <c r="N352" s="19">
        <v>1238.0</v>
      </c>
      <c r="O352" s="21" t="s">
        <v>29</v>
      </c>
      <c r="P352" s="12">
        <v>42106.543125</v>
      </c>
      <c r="Q352" s="18"/>
      <c r="R352" s="22" t="s">
        <v>30</v>
      </c>
      <c r="S352" s="17" t="s">
        <v>31</v>
      </c>
      <c r="T352" s="18"/>
      <c r="U352" s="16" t="str">
        <f t="shared" si="146"/>
        <v>View</v>
      </c>
    </row>
    <row r="353">
      <c r="A353" s="12">
        <v>43507.84027777778</v>
      </c>
      <c r="B353" s="13" t="str">
        <f t="shared" si="145"/>
        <v>@thewire_in</v>
      </c>
      <c r="C353" s="14" t="s">
        <v>26</v>
      </c>
      <c r="D353" s="15" t="s">
        <v>810</v>
      </c>
      <c r="E353" s="16" t="str">
        <f>HYPERLINK("https://twitter.com/thewire_in/status/1094969304414470144","1094969304414470144")</f>
        <v>1094969304414470144</v>
      </c>
      <c r="F353" s="17" t="s">
        <v>811</v>
      </c>
      <c r="G353" s="18"/>
      <c r="H353" s="18"/>
      <c r="I353" s="19">
        <v>21.0</v>
      </c>
      <c r="J353" s="19">
        <v>46.0</v>
      </c>
      <c r="K353" s="20" t="str">
        <f t="shared" si="148"/>
        <v>TweetDeck</v>
      </c>
      <c r="L353" s="19">
        <v>370657.0</v>
      </c>
      <c r="M353" s="19">
        <v>61.0</v>
      </c>
      <c r="N353" s="19">
        <v>1238.0</v>
      </c>
      <c r="O353" s="21" t="s">
        <v>29</v>
      </c>
      <c r="P353" s="12">
        <v>42106.543125</v>
      </c>
      <c r="Q353" s="18"/>
      <c r="R353" s="22" t="s">
        <v>30</v>
      </c>
      <c r="S353" s="17" t="s">
        <v>31</v>
      </c>
      <c r="T353" s="18"/>
      <c r="U353" s="16" t="str">
        <f t="shared" si="146"/>
        <v>View</v>
      </c>
    </row>
    <row r="354">
      <c r="A354" s="12">
        <v>43507.82638888889</v>
      </c>
      <c r="B354" s="13" t="str">
        <f t="shared" si="145"/>
        <v>@thewire_in</v>
      </c>
      <c r="C354" s="14" t="s">
        <v>26</v>
      </c>
      <c r="D354" s="15" t="s">
        <v>812</v>
      </c>
      <c r="E354" s="16" t="str">
        <f>HYPERLINK("https://twitter.com/thewire_in/status/1094964271262457856","1094964271262457856")</f>
        <v>1094964271262457856</v>
      </c>
      <c r="F354" s="17" t="s">
        <v>813</v>
      </c>
      <c r="G354" s="18"/>
      <c r="H354" s="18"/>
      <c r="I354" s="19">
        <v>13.0</v>
      </c>
      <c r="J354" s="19">
        <v>52.0</v>
      </c>
      <c r="K354" s="20" t="str">
        <f t="shared" si="148"/>
        <v>TweetDeck</v>
      </c>
      <c r="L354" s="19">
        <v>370657.0</v>
      </c>
      <c r="M354" s="19">
        <v>61.0</v>
      </c>
      <c r="N354" s="19">
        <v>1238.0</v>
      </c>
      <c r="O354" s="21" t="s">
        <v>29</v>
      </c>
      <c r="P354" s="12">
        <v>42106.543125</v>
      </c>
      <c r="Q354" s="18"/>
      <c r="R354" s="22" t="s">
        <v>30</v>
      </c>
      <c r="S354" s="17" t="s">
        <v>31</v>
      </c>
      <c r="T354" s="18"/>
      <c r="U354" s="16" t="str">
        <f t="shared" si="146"/>
        <v>View</v>
      </c>
    </row>
    <row r="355">
      <c r="A355" s="12">
        <v>43507.82221064815</v>
      </c>
      <c r="B355" s="13" t="str">
        <f>HYPERLINK("https://twitter.com/MamataOfficial","@MamataOfficial")</f>
        <v>@MamataOfficial</v>
      </c>
      <c r="C355" s="14" t="s">
        <v>103</v>
      </c>
      <c r="D355" s="26"/>
      <c r="E355" s="16" t="str">
        <f>HYPERLINK("https://twitter.com/MamataOfficial/status/1094962757697302528","1094962757697302528")</f>
        <v>1094962757697302528</v>
      </c>
      <c r="F355" s="18"/>
      <c r="G355" s="17" t="s">
        <v>814</v>
      </c>
      <c r="H355" s="18"/>
      <c r="I355" s="19">
        <v>219.0</v>
      </c>
      <c r="J355" s="19">
        <v>1846.0</v>
      </c>
      <c r="K355" s="20" t="str">
        <f>HYPERLINK("http://twitter.com","Twitter Web Client")</f>
        <v>Twitter Web Client</v>
      </c>
      <c r="L355" s="19">
        <v>3142446.0</v>
      </c>
      <c r="M355" s="19">
        <v>31.0</v>
      </c>
      <c r="N355" s="19">
        <v>741.0</v>
      </c>
      <c r="O355" s="21" t="s">
        <v>29</v>
      </c>
      <c r="P355" s="12">
        <v>41786.52924768518</v>
      </c>
      <c r="Q355" s="23" t="s">
        <v>105</v>
      </c>
      <c r="R355" s="22" t="s">
        <v>106</v>
      </c>
      <c r="S355" s="17" t="s">
        <v>107</v>
      </c>
      <c r="T355" s="18"/>
      <c r="U355" s="16" t="str">
        <f>HYPERLINK("https://pbs.twimg.com/profile_images/1058533642262048768/4YcAXL2K.jpg","View")</f>
        <v>View</v>
      </c>
    </row>
    <row r="356">
      <c r="A356" s="12">
        <v>43507.8125</v>
      </c>
      <c r="B356" s="13" t="str">
        <f t="shared" ref="B356:B373" si="149">HYPERLINK("https://twitter.com/thewire_in","@thewire_in")</f>
        <v>@thewire_in</v>
      </c>
      <c r="C356" s="14" t="s">
        <v>26</v>
      </c>
      <c r="D356" s="15" t="s">
        <v>815</v>
      </c>
      <c r="E356" s="16" t="str">
        <f>HYPERLINK("https://twitter.com/thewire_in/status/1094959239502520321","1094959239502520321")</f>
        <v>1094959239502520321</v>
      </c>
      <c r="F356" s="17" t="s">
        <v>816</v>
      </c>
      <c r="G356" s="18"/>
      <c r="H356" s="18"/>
      <c r="I356" s="19">
        <v>41.0</v>
      </c>
      <c r="J356" s="19">
        <v>67.0</v>
      </c>
      <c r="K356" s="20" t="str">
        <f t="shared" ref="K356:K373" si="150">HYPERLINK("https://about.twitter.com/products/tweetdeck","TweetDeck")</f>
        <v>TweetDeck</v>
      </c>
      <c r="L356" s="19">
        <v>370657.0</v>
      </c>
      <c r="M356" s="19">
        <v>61.0</v>
      </c>
      <c r="N356" s="19">
        <v>1238.0</v>
      </c>
      <c r="O356" s="21" t="s">
        <v>29</v>
      </c>
      <c r="P356" s="12">
        <v>42106.543125</v>
      </c>
      <c r="Q356" s="18"/>
      <c r="R356" s="22" t="s">
        <v>30</v>
      </c>
      <c r="S356" s="17" t="s">
        <v>31</v>
      </c>
      <c r="T356" s="18"/>
      <c r="U356" s="16" t="str">
        <f t="shared" ref="U356:U373" si="151">HYPERLINK("https://pbs.twimg.com/profile_images/971010414891978753/l3xRvU1M.jpg","View")</f>
        <v>View</v>
      </c>
    </row>
    <row r="357">
      <c r="A357" s="12">
        <v>43507.79861111111</v>
      </c>
      <c r="B357" s="13" t="str">
        <f t="shared" si="149"/>
        <v>@thewire_in</v>
      </c>
      <c r="C357" s="14" t="s">
        <v>26</v>
      </c>
      <c r="D357" s="15" t="s">
        <v>817</v>
      </c>
      <c r="E357" s="16" t="str">
        <f>HYPERLINK("https://twitter.com/thewire_in/status/1094954205020733441","1094954205020733441")</f>
        <v>1094954205020733441</v>
      </c>
      <c r="F357" s="17" t="s">
        <v>818</v>
      </c>
      <c r="G357" s="17" t="s">
        <v>819</v>
      </c>
      <c r="H357" s="18"/>
      <c r="I357" s="19">
        <v>5.0</v>
      </c>
      <c r="J357" s="19">
        <v>23.0</v>
      </c>
      <c r="K357" s="20" t="str">
        <f t="shared" si="150"/>
        <v>TweetDeck</v>
      </c>
      <c r="L357" s="19">
        <v>370657.0</v>
      </c>
      <c r="M357" s="19">
        <v>61.0</v>
      </c>
      <c r="N357" s="19">
        <v>1238.0</v>
      </c>
      <c r="O357" s="21" t="s">
        <v>29</v>
      </c>
      <c r="P357" s="12">
        <v>42106.543125</v>
      </c>
      <c r="Q357" s="18"/>
      <c r="R357" s="22" t="s">
        <v>30</v>
      </c>
      <c r="S357" s="17" t="s">
        <v>31</v>
      </c>
      <c r="T357" s="18"/>
      <c r="U357" s="16" t="str">
        <f t="shared" si="151"/>
        <v>View</v>
      </c>
    </row>
    <row r="358">
      <c r="A358" s="12">
        <v>43507.78472222222</v>
      </c>
      <c r="B358" s="13" t="str">
        <f t="shared" si="149"/>
        <v>@thewire_in</v>
      </c>
      <c r="C358" s="14" t="s">
        <v>26</v>
      </c>
      <c r="D358" s="15" t="s">
        <v>820</v>
      </c>
      <c r="E358" s="16" t="str">
        <f>HYPERLINK("https://twitter.com/thewire_in/status/1094949171629420544","1094949171629420544")</f>
        <v>1094949171629420544</v>
      </c>
      <c r="F358" s="17" t="s">
        <v>821</v>
      </c>
      <c r="G358" s="17" t="s">
        <v>822</v>
      </c>
      <c r="H358" s="18"/>
      <c r="I358" s="19">
        <v>0.0</v>
      </c>
      <c r="J358" s="19">
        <v>16.0</v>
      </c>
      <c r="K358" s="20" t="str">
        <f t="shared" si="150"/>
        <v>TweetDeck</v>
      </c>
      <c r="L358" s="19">
        <v>370657.0</v>
      </c>
      <c r="M358" s="19">
        <v>61.0</v>
      </c>
      <c r="N358" s="19">
        <v>1238.0</v>
      </c>
      <c r="O358" s="21" t="s">
        <v>29</v>
      </c>
      <c r="P358" s="12">
        <v>42106.543125</v>
      </c>
      <c r="Q358" s="18"/>
      <c r="R358" s="22" t="s">
        <v>30</v>
      </c>
      <c r="S358" s="17" t="s">
        <v>31</v>
      </c>
      <c r="T358" s="18"/>
      <c r="U358" s="16" t="str">
        <f t="shared" si="151"/>
        <v>View</v>
      </c>
    </row>
    <row r="359">
      <c r="A359" s="12">
        <v>43507.77084490741</v>
      </c>
      <c r="B359" s="13" t="str">
        <f t="shared" si="149"/>
        <v>@thewire_in</v>
      </c>
      <c r="C359" s="14" t="s">
        <v>26</v>
      </c>
      <c r="D359" s="15" t="s">
        <v>823</v>
      </c>
      <c r="E359" s="16" t="str">
        <f>HYPERLINK("https://twitter.com/thewire_in/status/1094944141513875456","1094944141513875456")</f>
        <v>1094944141513875456</v>
      </c>
      <c r="F359" s="17" t="s">
        <v>287</v>
      </c>
      <c r="G359" s="18"/>
      <c r="H359" s="18"/>
      <c r="I359" s="19">
        <v>132.0</v>
      </c>
      <c r="J359" s="19">
        <v>299.0</v>
      </c>
      <c r="K359" s="20" t="str">
        <f t="shared" si="150"/>
        <v>TweetDeck</v>
      </c>
      <c r="L359" s="19">
        <v>370657.0</v>
      </c>
      <c r="M359" s="19">
        <v>61.0</v>
      </c>
      <c r="N359" s="19">
        <v>1238.0</v>
      </c>
      <c r="O359" s="21" t="s">
        <v>29</v>
      </c>
      <c r="P359" s="12">
        <v>42106.543125</v>
      </c>
      <c r="Q359" s="18"/>
      <c r="R359" s="22" t="s">
        <v>30</v>
      </c>
      <c r="S359" s="17" t="s">
        <v>31</v>
      </c>
      <c r="T359" s="18"/>
      <c r="U359" s="16" t="str">
        <f t="shared" si="151"/>
        <v>View</v>
      </c>
    </row>
    <row r="360">
      <c r="A360" s="12">
        <v>43507.75876157408</v>
      </c>
      <c r="B360" s="13" t="str">
        <f t="shared" si="149"/>
        <v>@thewire_in</v>
      </c>
      <c r="C360" s="14" t="s">
        <v>26</v>
      </c>
      <c r="D360" s="15" t="s">
        <v>824</v>
      </c>
      <c r="E360" s="16" t="str">
        <f>HYPERLINK("https://twitter.com/thewire_in/status/1094939765374214144","1094939765374214144")</f>
        <v>1094939765374214144</v>
      </c>
      <c r="F360" s="17" t="s">
        <v>825</v>
      </c>
      <c r="G360" s="17" t="s">
        <v>826</v>
      </c>
      <c r="H360" s="18"/>
      <c r="I360" s="19">
        <v>9.0</v>
      </c>
      <c r="J360" s="19">
        <v>12.0</v>
      </c>
      <c r="K360" s="20" t="str">
        <f t="shared" si="150"/>
        <v>TweetDeck</v>
      </c>
      <c r="L360" s="19">
        <v>370657.0</v>
      </c>
      <c r="M360" s="19">
        <v>61.0</v>
      </c>
      <c r="N360" s="19">
        <v>1238.0</v>
      </c>
      <c r="O360" s="21" t="s">
        <v>29</v>
      </c>
      <c r="P360" s="12">
        <v>42106.543125</v>
      </c>
      <c r="Q360" s="18"/>
      <c r="R360" s="22" t="s">
        <v>30</v>
      </c>
      <c r="S360" s="17" t="s">
        <v>31</v>
      </c>
      <c r="T360" s="18"/>
      <c r="U360" s="16" t="str">
        <f t="shared" si="151"/>
        <v>View</v>
      </c>
    </row>
    <row r="361">
      <c r="A361" s="12">
        <v>43507.756944444445</v>
      </c>
      <c r="B361" s="13" t="str">
        <f t="shared" si="149"/>
        <v>@thewire_in</v>
      </c>
      <c r="C361" s="14" t="s">
        <v>26</v>
      </c>
      <c r="D361" s="15" t="s">
        <v>827</v>
      </c>
      <c r="E361" s="16" t="str">
        <f>HYPERLINK("https://twitter.com/thewire_in/status/1094939105283039232","1094939105283039232")</f>
        <v>1094939105283039232</v>
      </c>
      <c r="F361" s="17" t="s">
        <v>828</v>
      </c>
      <c r="G361" s="17" t="s">
        <v>829</v>
      </c>
      <c r="H361" s="18"/>
      <c r="I361" s="19">
        <v>11.0</v>
      </c>
      <c r="J361" s="19">
        <v>75.0</v>
      </c>
      <c r="K361" s="20" t="str">
        <f t="shared" si="150"/>
        <v>TweetDeck</v>
      </c>
      <c r="L361" s="19">
        <v>370657.0</v>
      </c>
      <c r="M361" s="19">
        <v>61.0</v>
      </c>
      <c r="N361" s="19">
        <v>1238.0</v>
      </c>
      <c r="O361" s="21" t="s">
        <v>29</v>
      </c>
      <c r="P361" s="12">
        <v>42106.543125</v>
      </c>
      <c r="Q361" s="18"/>
      <c r="R361" s="22" t="s">
        <v>30</v>
      </c>
      <c r="S361" s="17" t="s">
        <v>31</v>
      </c>
      <c r="T361" s="18"/>
      <c r="U361" s="16" t="str">
        <f t="shared" si="151"/>
        <v>View</v>
      </c>
    </row>
    <row r="362">
      <c r="A362" s="12">
        <v>43507.743055555555</v>
      </c>
      <c r="B362" s="13" t="str">
        <f t="shared" si="149"/>
        <v>@thewire_in</v>
      </c>
      <c r="C362" s="14" t="s">
        <v>26</v>
      </c>
      <c r="D362" s="15" t="s">
        <v>830</v>
      </c>
      <c r="E362" s="16" t="str">
        <f>HYPERLINK("https://twitter.com/thewire_in/status/1094934072579764224","1094934072579764224")</f>
        <v>1094934072579764224</v>
      </c>
      <c r="F362" s="17" t="s">
        <v>831</v>
      </c>
      <c r="G362" s="17" t="s">
        <v>832</v>
      </c>
      <c r="H362" s="18"/>
      <c r="I362" s="19">
        <v>3.0</v>
      </c>
      <c r="J362" s="19">
        <v>48.0</v>
      </c>
      <c r="K362" s="20" t="str">
        <f t="shared" si="150"/>
        <v>TweetDeck</v>
      </c>
      <c r="L362" s="19">
        <v>370657.0</v>
      </c>
      <c r="M362" s="19">
        <v>61.0</v>
      </c>
      <c r="N362" s="19">
        <v>1238.0</v>
      </c>
      <c r="O362" s="21" t="s">
        <v>29</v>
      </c>
      <c r="P362" s="12">
        <v>42106.543125</v>
      </c>
      <c r="Q362" s="18"/>
      <c r="R362" s="22" t="s">
        <v>30</v>
      </c>
      <c r="S362" s="17" t="s">
        <v>31</v>
      </c>
      <c r="T362" s="18"/>
      <c r="U362" s="16" t="str">
        <f t="shared" si="151"/>
        <v>View</v>
      </c>
    </row>
    <row r="363">
      <c r="A363" s="12">
        <v>43507.72916666667</v>
      </c>
      <c r="B363" s="13" t="str">
        <f t="shared" si="149"/>
        <v>@thewire_in</v>
      </c>
      <c r="C363" s="14" t="s">
        <v>26</v>
      </c>
      <c r="D363" s="15" t="s">
        <v>833</v>
      </c>
      <c r="E363" s="16" t="str">
        <f>HYPERLINK("https://twitter.com/thewire_in/status/1094929041688272896","1094929041688272896")</f>
        <v>1094929041688272896</v>
      </c>
      <c r="F363" s="17" t="s">
        <v>834</v>
      </c>
      <c r="G363" s="18"/>
      <c r="H363" s="18"/>
      <c r="I363" s="19">
        <v>18.0</v>
      </c>
      <c r="J363" s="19">
        <v>27.0</v>
      </c>
      <c r="K363" s="20" t="str">
        <f t="shared" si="150"/>
        <v>TweetDeck</v>
      </c>
      <c r="L363" s="19">
        <v>370657.0</v>
      </c>
      <c r="M363" s="19">
        <v>61.0</v>
      </c>
      <c r="N363" s="19">
        <v>1238.0</v>
      </c>
      <c r="O363" s="21" t="s">
        <v>29</v>
      </c>
      <c r="P363" s="12">
        <v>42106.543125</v>
      </c>
      <c r="Q363" s="18"/>
      <c r="R363" s="22" t="s">
        <v>30</v>
      </c>
      <c r="S363" s="17" t="s">
        <v>31</v>
      </c>
      <c r="T363" s="18"/>
      <c r="U363" s="16" t="str">
        <f t="shared" si="151"/>
        <v>View</v>
      </c>
    </row>
    <row r="364">
      <c r="A364" s="12">
        <v>43507.71818287037</v>
      </c>
      <c r="B364" s="13" t="str">
        <f t="shared" si="149"/>
        <v>@thewire_in</v>
      </c>
      <c r="C364" s="14" t="s">
        <v>26</v>
      </c>
      <c r="D364" s="15" t="s">
        <v>835</v>
      </c>
      <c r="E364" s="16" t="str">
        <f>HYPERLINK("https://twitter.com/thewire_in/status/1094925059083255811","1094925059083255811")</f>
        <v>1094925059083255811</v>
      </c>
      <c r="F364" s="17" t="s">
        <v>836</v>
      </c>
      <c r="G364" s="18"/>
      <c r="H364" s="18"/>
      <c r="I364" s="19">
        <v>36.0</v>
      </c>
      <c r="J364" s="19">
        <v>95.0</v>
      </c>
      <c r="K364" s="20" t="str">
        <f t="shared" si="150"/>
        <v>TweetDeck</v>
      </c>
      <c r="L364" s="19">
        <v>370657.0</v>
      </c>
      <c r="M364" s="19">
        <v>61.0</v>
      </c>
      <c r="N364" s="19">
        <v>1238.0</v>
      </c>
      <c r="O364" s="21" t="s">
        <v>29</v>
      </c>
      <c r="P364" s="12">
        <v>42106.543125</v>
      </c>
      <c r="Q364" s="18"/>
      <c r="R364" s="22" t="s">
        <v>30</v>
      </c>
      <c r="S364" s="17" t="s">
        <v>31</v>
      </c>
      <c r="T364" s="18"/>
      <c r="U364" s="16" t="str">
        <f t="shared" si="151"/>
        <v>View</v>
      </c>
    </row>
    <row r="365">
      <c r="A365" s="12">
        <v>43507.6875</v>
      </c>
      <c r="B365" s="13" t="str">
        <f t="shared" si="149"/>
        <v>@thewire_in</v>
      </c>
      <c r="C365" s="14" t="s">
        <v>26</v>
      </c>
      <c r="D365" s="15" t="s">
        <v>837</v>
      </c>
      <c r="E365" s="16" t="str">
        <f>HYPERLINK("https://twitter.com/thewire_in/status/1094913941342318593","1094913941342318593")</f>
        <v>1094913941342318593</v>
      </c>
      <c r="F365" s="17" t="s">
        <v>838</v>
      </c>
      <c r="G365" s="17" t="s">
        <v>839</v>
      </c>
      <c r="H365" s="18"/>
      <c r="I365" s="19">
        <v>7.0</v>
      </c>
      <c r="J365" s="19">
        <v>16.0</v>
      </c>
      <c r="K365" s="20" t="str">
        <f t="shared" si="150"/>
        <v>TweetDeck</v>
      </c>
      <c r="L365" s="19">
        <v>370657.0</v>
      </c>
      <c r="M365" s="19">
        <v>61.0</v>
      </c>
      <c r="N365" s="19">
        <v>1238.0</v>
      </c>
      <c r="O365" s="21" t="s">
        <v>29</v>
      </c>
      <c r="P365" s="12">
        <v>42106.543125</v>
      </c>
      <c r="Q365" s="18"/>
      <c r="R365" s="22" t="s">
        <v>30</v>
      </c>
      <c r="S365" s="17" t="s">
        <v>31</v>
      </c>
      <c r="T365" s="18"/>
      <c r="U365" s="16" t="str">
        <f t="shared" si="151"/>
        <v>View</v>
      </c>
    </row>
    <row r="366">
      <c r="A366" s="12">
        <v>43507.67361111111</v>
      </c>
      <c r="B366" s="13" t="str">
        <f t="shared" si="149"/>
        <v>@thewire_in</v>
      </c>
      <c r="C366" s="14" t="s">
        <v>26</v>
      </c>
      <c r="D366" s="15" t="s">
        <v>840</v>
      </c>
      <c r="E366" s="16" t="str">
        <f>HYPERLINK("https://twitter.com/thewire_in/status/1094908906055159808","1094908906055159808")</f>
        <v>1094908906055159808</v>
      </c>
      <c r="F366" s="17" t="s">
        <v>841</v>
      </c>
      <c r="G366" s="17" t="s">
        <v>842</v>
      </c>
      <c r="H366" s="18"/>
      <c r="I366" s="19">
        <v>4.0</v>
      </c>
      <c r="J366" s="19">
        <v>27.0</v>
      </c>
      <c r="K366" s="20" t="str">
        <f t="shared" si="150"/>
        <v>TweetDeck</v>
      </c>
      <c r="L366" s="19">
        <v>370657.0</v>
      </c>
      <c r="M366" s="19">
        <v>61.0</v>
      </c>
      <c r="N366" s="19">
        <v>1238.0</v>
      </c>
      <c r="O366" s="21" t="s">
        <v>29</v>
      </c>
      <c r="P366" s="12">
        <v>42106.543125</v>
      </c>
      <c r="Q366" s="18"/>
      <c r="R366" s="22" t="s">
        <v>30</v>
      </c>
      <c r="S366" s="17" t="s">
        <v>31</v>
      </c>
      <c r="T366" s="18"/>
      <c r="U366" s="16" t="str">
        <f t="shared" si="151"/>
        <v>View</v>
      </c>
    </row>
    <row r="367">
      <c r="A367" s="12">
        <v>43507.663136574076</v>
      </c>
      <c r="B367" s="13" t="str">
        <f t="shared" si="149"/>
        <v>@thewire_in</v>
      </c>
      <c r="C367" s="14" t="s">
        <v>26</v>
      </c>
      <c r="D367" s="15" t="s">
        <v>843</v>
      </c>
      <c r="E367" s="16" t="str">
        <f>HYPERLINK("https://twitter.com/thewire_in/status/1094905110180679680","1094905110180679680")</f>
        <v>1094905110180679680</v>
      </c>
      <c r="F367" s="17" t="s">
        <v>844</v>
      </c>
      <c r="G367" s="18"/>
      <c r="H367" s="18"/>
      <c r="I367" s="19">
        <v>43.0</v>
      </c>
      <c r="J367" s="19">
        <v>236.0</v>
      </c>
      <c r="K367" s="20" t="str">
        <f t="shared" si="150"/>
        <v>TweetDeck</v>
      </c>
      <c r="L367" s="19">
        <v>370657.0</v>
      </c>
      <c r="M367" s="19">
        <v>61.0</v>
      </c>
      <c r="N367" s="19">
        <v>1238.0</v>
      </c>
      <c r="O367" s="21" t="s">
        <v>29</v>
      </c>
      <c r="P367" s="12">
        <v>42106.543125</v>
      </c>
      <c r="Q367" s="18"/>
      <c r="R367" s="22" t="s">
        <v>30</v>
      </c>
      <c r="S367" s="17" t="s">
        <v>31</v>
      </c>
      <c r="T367" s="18"/>
      <c r="U367" s="16" t="str">
        <f t="shared" si="151"/>
        <v>View</v>
      </c>
    </row>
    <row r="368">
      <c r="A368" s="12">
        <v>43507.65305555555</v>
      </c>
      <c r="B368" s="13" t="str">
        <f t="shared" si="149"/>
        <v>@thewire_in</v>
      </c>
      <c r="C368" s="14" t="s">
        <v>26</v>
      </c>
      <c r="D368" s="15" t="s">
        <v>845</v>
      </c>
      <c r="E368" s="16" t="str">
        <f>HYPERLINK("https://twitter.com/thewire_in/status/1094901456224714752","1094901456224714752")</f>
        <v>1094901456224714752</v>
      </c>
      <c r="F368" s="17" t="s">
        <v>846</v>
      </c>
      <c r="G368" s="17" t="s">
        <v>847</v>
      </c>
      <c r="H368" s="18"/>
      <c r="I368" s="19">
        <v>5.0</v>
      </c>
      <c r="J368" s="19">
        <v>21.0</v>
      </c>
      <c r="K368" s="20" t="str">
        <f t="shared" si="150"/>
        <v>TweetDeck</v>
      </c>
      <c r="L368" s="19">
        <v>370657.0</v>
      </c>
      <c r="M368" s="19">
        <v>61.0</v>
      </c>
      <c r="N368" s="19">
        <v>1238.0</v>
      </c>
      <c r="O368" s="21" t="s">
        <v>29</v>
      </c>
      <c r="P368" s="12">
        <v>42106.543125</v>
      </c>
      <c r="Q368" s="18"/>
      <c r="R368" s="22" t="s">
        <v>30</v>
      </c>
      <c r="S368" s="17" t="s">
        <v>31</v>
      </c>
      <c r="T368" s="18"/>
      <c r="U368" s="16" t="str">
        <f t="shared" si="151"/>
        <v>View</v>
      </c>
    </row>
    <row r="369">
      <c r="A369" s="12">
        <v>43507.64583333333</v>
      </c>
      <c r="B369" s="13" t="str">
        <f t="shared" si="149"/>
        <v>@thewire_in</v>
      </c>
      <c r="C369" s="14" t="s">
        <v>26</v>
      </c>
      <c r="D369" s="15" t="s">
        <v>848</v>
      </c>
      <c r="E369" s="16" t="str">
        <f>HYPERLINK("https://twitter.com/thewire_in/status/1094898840992309249","1094898840992309249")</f>
        <v>1094898840992309249</v>
      </c>
      <c r="F369" s="17" t="s">
        <v>784</v>
      </c>
      <c r="G369" s="17" t="s">
        <v>849</v>
      </c>
      <c r="H369" s="18"/>
      <c r="I369" s="19">
        <v>2.0</v>
      </c>
      <c r="J369" s="19">
        <v>5.0</v>
      </c>
      <c r="K369" s="20" t="str">
        <f t="shared" si="150"/>
        <v>TweetDeck</v>
      </c>
      <c r="L369" s="19">
        <v>370657.0</v>
      </c>
      <c r="M369" s="19">
        <v>61.0</v>
      </c>
      <c r="N369" s="19">
        <v>1238.0</v>
      </c>
      <c r="O369" s="21" t="s">
        <v>29</v>
      </c>
      <c r="P369" s="12">
        <v>42106.543125</v>
      </c>
      <c r="Q369" s="18"/>
      <c r="R369" s="22" t="s">
        <v>30</v>
      </c>
      <c r="S369" s="17" t="s">
        <v>31</v>
      </c>
      <c r="T369" s="18"/>
      <c r="U369" s="16" t="str">
        <f t="shared" si="151"/>
        <v>View</v>
      </c>
    </row>
    <row r="370">
      <c r="A370" s="12">
        <v>43507.64195601852</v>
      </c>
      <c r="B370" s="13" t="str">
        <f t="shared" si="149"/>
        <v>@thewire_in</v>
      </c>
      <c r="C370" s="14" t="s">
        <v>26</v>
      </c>
      <c r="D370" s="15" t="s">
        <v>850</v>
      </c>
      <c r="E370" s="16" t="str">
        <f>HYPERLINK("https://twitter.com/thewire_in/status/1094897435338403840","1094897435338403840")</f>
        <v>1094897435338403840</v>
      </c>
      <c r="F370" s="17" t="s">
        <v>851</v>
      </c>
      <c r="G370" s="17" t="s">
        <v>852</v>
      </c>
      <c r="H370" s="18"/>
      <c r="I370" s="19">
        <v>1.0</v>
      </c>
      <c r="J370" s="19">
        <v>4.0</v>
      </c>
      <c r="K370" s="20" t="str">
        <f t="shared" si="150"/>
        <v>TweetDeck</v>
      </c>
      <c r="L370" s="19">
        <v>370657.0</v>
      </c>
      <c r="M370" s="19">
        <v>61.0</v>
      </c>
      <c r="N370" s="19">
        <v>1238.0</v>
      </c>
      <c r="O370" s="21" t="s">
        <v>29</v>
      </c>
      <c r="P370" s="12">
        <v>42106.543125</v>
      </c>
      <c r="Q370" s="18"/>
      <c r="R370" s="22" t="s">
        <v>30</v>
      </c>
      <c r="S370" s="17" t="s">
        <v>31</v>
      </c>
      <c r="T370" s="18"/>
      <c r="U370" s="16" t="str">
        <f t="shared" si="151"/>
        <v>View</v>
      </c>
    </row>
    <row r="371">
      <c r="A371" s="12">
        <v>43507.63339120371</v>
      </c>
      <c r="B371" s="13" t="str">
        <f t="shared" si="149"/>
        <v>@thewire_in</v>
      </c>
      <c r="C371" s="14" t="s">
        <v>26</v>
      </c>
      <c r="D371" s="15" t="s">
        <v>853</v>
      </c>
      <c r="E371" s="16" t="str">
        <f>HYPERLINK("https://twitter.com/thewire_in/status/1094894331406647297","1094894331406647297")</f>
        <v>1094894331406647297</v>
      </c>
      <c r="F371" s="17" t="s">
        <v>854</v>
      </c>
      <c r="G371" s="17" t="s">
        <v>855</v>
      </c>
      <c r="H371" s="18"/>
      <c r="I371" s="19">
        <v>2.0</v>
      </c>
      <c r="J371" s="19">
        <v>9.0</v>
      </c>
      <c r="K371" s="20" t="str">
        <f t="shared" si="150"/>
        <v>TweetDeck</v>
      </c>
      <c r="L371" s="19">
        <v>370657.0</v>
      </c>
      <c r="M371" s="19">
        <v>61.0</v>
      </c>
      <c r="N371" s="19">
        <v>1238.0</v>
      </c>
      <c r="O371" s="21" t="s">
        <v>29</v>
      </c>
      <c r="P371" s="12">
        <v>42106.543125</v>
      </c>
      <c r="Q371" s="18"/>
      <c r="R371" s="22" t="s">
        <v>30</v>
      </c>
      <c r="S371" s="17" t="s">
        <v>31</v>
      </c>
      <c r="T371" s="18"/>
      <c r="U371" s="16" t="str">
        <f t="shared" si="151"/>
        <v>View</v>
      </c>
    </row>
    <row r="372">
      <c r="A372" s="12">
        <v>43507.631944444445</v>
      </c>
      <c r="B372" s="13" t="str">
        <f t="shared" si="149"/>
        <v>@thewire_in</v>
      </c>
      <c r="C372" s="14" t="s">
        <v>26</v>
      </c>
      <c r="D372" s="15" t="s">
        <v>856</v>
      </c>
      <c r="E372" s="16" t="str">
        <f>HYPERLINK("https://twitter.com/thewire_in/status/1094893806422380544","1094893806422380544")</f>
        <v>1094893806422380544</v>
      </c>
      <c r="F372" s="17" t="s">
        <v>857</v>
      </c>
      <c r="G372" s="18"/>
      <c r="H372" s="18"/>
      <c r="I372" s="19">
        <v>22.0</v>
      </c>
      <c r="J372" s="19">
        <v>108.0</v>
      </c>
      <c r="K372" s="20" t="str">
        <f t="shared" si="150"/>
        <v>TweetDeck</v>
      </c>
      <c r="L372" s="19">
        <v>370657.0</v>
      </c>
      <c r="M372" s="19">
        <v>61.0</v>
      </c>
      <c r="N372" s="19">
        <v>1238.0</v>
      </c>
      <c r="O372" s="21" t="s">
        <v>29</v>
      </c>
      <c r="P372" s="12">
        <v>42106.543125</v>
      </c>
      <c r="Q372" s="18"/>
      <c r="R372" s="22" t="s">
        <v>30</v>
      </c>
      <c r="S372" s="17" t="s">
        <v>31</v>
      </c>
      <c r="T372" s="18"/>
      <c r="U372" s="16" t="str">
        <f t="shared" si="151"/>
        <v>View</v>
      </c>
    </row>
    <row r="373">
      <c r="A373" s="12">
        <v>43507.618055555555</v>
      </c>
      <c r="B373" s="13" t="str">
        <f t="shared" si="149"/>
        <v>@thewire_in</v>
      </c>
      <c r="C373" s="14" t="s">
        <v>26</v>
      </c>
      <c r="D373" s="15" t="s">
        <v>858</v>
      </c>
      <c r="E373" s="16" t="str">
        <f>HYPERLINK("https://twitter.com/thewire_in/status/1094888773559627776","1094888773559627776")</f>
        <v>1094888773559627776</v>
      </c>
      <c r="F373" s="17" t="s">
        <v>679</v>
      </c>
      <c r="G373" s="17" t="s">
        <v>859</v>
      </c>
      <c r="H373" s="18"/>
      <c r="I373" s="19">
        <v>4.0</v>
      </c>
      <c r="J373" s="19">
        <v>26.0</v>
      </c>
      <c r="K373" s="20" t="str">
        <f t="shared" si="150"/>
        <v>TweetDeck</v>
      </c>
      <c r="L373" s="19">
        <v>370657.0</v>
      </c>
      <c r="M373" s="19">
        <v>61.0</v>
      </c>
      <c r="N373" s="19">
        <v>1238.0</v>
      </c>
      <c r="O373" s="21" t="s">
        <v>29</v>
      </c>
      <c r="P373" s="12">
        <v>42106.543125</v>
      </c>
      <c r="Q373" s="18"/>
      <c r="R373" s="22" t="s">
        <v>30</v>
      </c>
      <c r="S373" s="17" t="s">
        <v>31</v>
      </c>
      <c r="T373" s="18"/>
      <c r="U373" s="16" t="str">
        <f t="shared" si="151"/>
        <v>View</v>
      </c>
    </row>
    <row r="374">
      <c r="A374" s="12">
        <v>43507.60563657407</v>
      </c>
      <c r="B374" s="13" t="str">
        <f>HYPERLINK("https://twitter.com/yadavakhilesh","@yadavakhilesh")</f>
        <v>@yadavakhilesh</v>
      </c>
      <c r="C374" s="14" t="s">
        <v>75</v>
      </c>
      <c r="D374" s="15" t="s">
        <v>860</v>
      </c>
      <c r="E374" s="16" t="str">
        <f>HYPERLINK("https://twitter.com/yadavakhilesh/status/1094884272316534784","1094884272316534784")</f>
        <v>1094884272316534784</v>
      </c>
      <c r="F374" s="18"/>
      <c r="G374" s="17" t="s">
        <v>861</v>
      </c>
      <c r="H374" s="18"/>
      <c r="I374" s="19">
        <v>1663.0</v>
      </c>
      <c r="J374" s="19">
        <v>9432.0</v>
      </c>
      <c r="K374" s="20" t="str">
        <f>HYPERLINK("http://twitter.com/download/iphone","Twitter for iPhone")</f>
        <v>Twitter for iPhone</v>
      </c>
      <c r="L374" s="19">
        <v>9056150.0</v>
      </c>
      <c r="M374" s="19">
        <v>16.0</v>
      </c>
      <c r="N374" s="19">
        <v>1328.0</v>
      </c>
      <c r="O374" s="21" t="s">
        <v>29</v>
      </c>
      <c r="P374" s="12">
        <v>40012.84861111111</v>
      </c>
      <c r="Q374" s="23" t="s">
        <v>77</v>
      </c>
      <c r="R374" s="22" t="s">
        <v>78</v>
      </c>
      <c r="S374" s="17" t="s">
        <v>79</v>
      </c>
      <c r="T374" s="18"/>
      <c r="U374" s="16" t="str">
        <f>HYPERLINK("https://pbs.twimg.com/profile_images/1096358617459101697/Y2GLsFau.jpg","View")</f>
        <v>View</v>
      </c>
    </row>
    <row r="375">
      <c r="A375" s="12">
        <v>43507.60417824074</v>
      </c>
      <c r="B375" s="13" t="str">
        <f t="shared" ref="B375:B382" si="152">HYPERLINK("https://twitter.com/thewire_in","@thewire_in")</f>
        <v>@thewire_in</v>
      </c>
      <c r="C375" s="14" t="s">
        <v>26</v>
      </c>
      <c r="D375" s="15" t="s">
        <v>862</v>
      </c>
      <c r="E375" s="16" t="str">
        <f>HYPERLINK("https://twitter.com/thewire_in/status/1094883743637139459","1094883743637139459")</f>
        <v>1094883743637139459</v>
      </c>
      <c r="F375" s="17" t="s">
        <v>863</v>
      </c>
      <c r="G375" s="17" t="s">
        <v>864</v>
      </c>
      <c r="H375" s="18"/>
      <c r="I375" s="19">
        <v>1.0</v>
      </c>
      <c r="J375" s="19">
        <v>9.0</v>
      </c>
      <c r="K375" s="20" t="str">
        <f t="shared" ref="K375:K382" si="153">HYPERLINK("https://about.twitter.com/products/tweetdeck","TweetDeck")</f>
        <v>TweetDeck</v>
      </c>
      <c r="L375" s="19">
        <v>370657.0</v>
      </c>
      <c r="M375" s="19">
        <v>61.0</v>
      </c>
      <c r="N375" s="19">
        <v>1238.0</v>
      </c>
      <c r="O375" s="21" t="s">
        <v>29</v>
      </c>
      <c r="P375" s="12">
        <v>42106.543125</v>
      </c>
      <c r="Q375" s="18"/>
      <c r="R375" s="22" t="s">
        <v>30</v>
      </c>
      <c r="S375" s="17" t="s">
        <v>31</v>
      </c>
      <c r="T375" s="18"/>
      <c r="U375" s="16" t="str">
        <f t="shared" ref="U375:U382" si="154">HYPERLINK("https://pbs.twimg.com/profile_images/971010414891978753/l3xRvU1M.jpg","View")</f>
        <v>View</v>
      </c>
    </row>
    <row r="376">
      <c r="A376" s="12">
        <v>43507.59722222222</v>
      </c>
      <c r="B376" s="13" t="str">
        <f t="shared" si="152"/>
        <v>@thewire_in</v>
      </c>
      <c r="C376" s="14" t="s">
        <v>26</v>
      </c>
      <c r="D376" s="15" t="s">
        <v>865</v>
      </c>
      <c r="E376" s="16" t="str">
        <f>HYPERLINK("https://twitter.com/thewire_in/status/1094881223644635136","1094881223644635136")</f>
        <v>1094881223644635136</v>
      </c>
      <c r="F376" s="17" t="s">
        <v>866</v>
      </c>
      <c r="G376" s="17" t="s">
        <v>867</v>
      </c>
      <c r="H376" s="18"/>
      <c r="I376" s="19">
        <v>29.0</v>
      </c>
      <c r="J376" s="19">
        <v>101.0</v>
      </c>
      <c r="K376" s="20" t="str">
        <f t="shared" si="153"/>
        <v>TweetDeck</v>
      </c>
      <c r="L376" s="19">
        <v>370657.0</v>
      </c>
      <c r="M376" s="19">
        <v>61.0</v>
      </c>
      <c r="N376" s="19">
        <v>1238.0</v>
      </c>
      <c r="O376" s="21" t="s">
        <v>29</v>
      </c>
      <c r="P376" s="12">
        <v>42106.543125</v>
      </c>
      <c r="Q376" s="18"/>
      <c r="R376" s="22" t="s">
        <v>30</v>
      </c>
      <c r="S376" s="17" t="s">
        <v>31</v>
      </c>
      <c r="T376" s="18"/>
      <c r="U376" s="16" t="str">
        <f t="shared" si="154"/>
        <v>View</v>
      </c>
    </row>
    <row r="377">
      <c r="A377" s="12">
        <v>43507.59028935185</v>
      </c>
      <c r="B377" s="13" t="str">
        <f t="shared" si="152"/>
        <v>@thewire_in</v>
      </c>
      <c r="C377" s="14" t="s">
        <v>26</v>
      </c>
      <c r="D377" s="15" t="s">
        <v>868</v>
      </c>
      <c r="E377" s="16" t="str">
        <f>HYPERLINK("https://twitter.com/thewire_in/status/1094878710660911104","1094878710660911104")</f>
        <v>1094878710660911104</v>
      </c>
      <c r="F377" s="17" t="s">
        <v>777</v>
      </c>
      <c r="G377" s="17" t="s">
        <v>869</v>
      </c>
      <c r="H377" s="18"/>
      <c r="I377" s="19">
        <v>5.0</v>
      </c>
      <c r="J377" s="19">
        <v>27.0</v>
      </c>
      <c r="K377" s="20" t="str">
        <f t="shared" si="153"/>
        <v>TweetDeck</v>
      </c>
      <c r="L377" s="19">
        <v>370657.0</v>
      </c>
      <c r="M377" s="19">
        <v>61.0</v>
      </c>
      <c r="N377" s="19">
        <v>1238.0</v>
      </c>
      <c r="O377" s="21" t="s">
        <v>29</v>
      </c>
      <c r="P377" s="12">
        <v>42106.543125</v>
      </c>
      <c r="Q377" s="18"/>
      <c r="R377" s="22" t="s">
        <v>30</v>
      </c>
      <c r="S377" s="17" t="s">
        <v>31</v>
      </c>
      <c r="T377" s="18"/>
      <c r="U377" s="16" t="str">
        <f t="shared" si="154"/>
        <v>View</v>
      </c>
    </row>
    <row r="378">
      <c r="A378" s="12">
        <v>43507.57638888889</v>
      </c>
      <c r="B378" s="13" t="str">
        <f t="shared" si="152"/>
        <v>@thewire_in</v>
      </c>
      <c r="C378" s="14" t="s">
        <v>26</v>
      </c>
      <c r="D378" s="15" t="s">
        <v>870</v>
      </c>
      <c r="E378" s="16" t="str">
        <f>HYPERLINK("https://twitter.com/thewire_in/status/1094873673964630017","1094873673964630017")</f>
        <v>1094873673964630017</v>
      </c>
      <c r="F378" s="17" t="s">
        <v>287</v>
      </c>
      <c r="G378" s="17" t="s">
        <v>871</v>
      </c>
      <c r="H378" s="18"/>
      <c r="I378" s="19">
        <v>33.0</v>
      </c>
      <c r="J378" s="19">
        <v>105.0</v>
      </c>
      <c r="K378" s="20" t="str">
        <f t="shared" si="153"/>
        <v>TweetDeck</v>
      </c>
      <c r="L378" s="19">
        <v>370657.0</v>
      </c>
      <c r="M378" s="19">
        <v>61.0</v>
      </c>
      <c r="N378" s="19">
        <v>1238.0</v>
      </c>
      <c r="O378" s="21" t="s">
        <v>29</v>
      </c>
      <c r="P378" s="12">
        <v>42106.543125</v>
      </c>
      <c r="Q378" s="18"/>
      <c r="R378" s="22" t="s">
        <v>30</v>
      </c>
      <c r="S378" s="17" t="s">
        <v>31</v>
      </c>
      <c r="T378" s="18"/>
      <c r="U378" s="16" t="str">
        <f t="shared" si="154"/>
        <v>View</v>
      </c>
    </row>
    <row r="379">
      <c r="A379" s="12">
        <v>43507.57471064814</v>
      </c>
      <c r="B379" s="13" t="str">
        <f t="shared" si="152"/>
        <v>@thewire_in</v>
      </c>
      <c r="C379" s="14" t="s">
        <v>26</v>
      </c>
      <c r="D379" s="15" t="s">
        <v>872</v>
      </c>
      <c r="E379" s="16" t="str">
        <f>HYPERLINK("https://twitter.com/thewire_in/status/1094873068424507392","1094873068424507392")</f>
        <v>1094873068424507392</v>
      </c>
      <c r="F379" s="17" t="s">
        <v>873</v>
      </c>
      <c r="G379" s="17" t="s">
        <v>874</v>
      </c>
      <c r="H379" s="18"/>
      <c r="I379" s="19">
        <v>5.0</v>
      </c>
      <c r="J379" s="19">
        <v>12.0</v>
      </c>
      <c r="K379" s="20" t="str">
        <f t="shared" si="153"/>
        <v>TweetDeck</v>
      </c>
      <c r="L379" s="19">
        <v>370657.0</v>
      </c>
      <c r="M379" s="19">
        <v>61.0</v>
      </c>
      <c r="N379" s="19">
        <v>1238.0</v>
      </c>
      <c r="O379" s="21" t="s">
        <v>29</v>
      </c>
      <c r="P379" s="12">
        <v>42106.543125</v>
      </c>
      <c r="Q379" s="18"/>
      <c r="R379" s="22" t="s">
        <v>30</v>
      </c>
      <c r="S379" s="17" t="s">
        <v>31</v>
      </c>
      <c r="T379" s="18"/>
      <c r="U379" s="16" t="str">
        <f t="shared" si="154"/>
        <v>View</v>
      </c>
    </row>
    <row r="380">
      <c r="A380" s="12">
        <v>43507.5728125</v>
      </c>
      <c r="B380" s="13" t="str">
        <f t="shared" si="152"/>
        <v>@thewire_in</v>
      </c>
      <c r="C380" s="14" t="s">
        <v>26</v>
      </c>
      <c r="D380" s="15" t="s">
        <v>875</v>
      </c>
      <c r="E380" s="16" t="str">
        <f>HYPERLINK("https://twitter.com/thewire_in/status/1094872376993406981","1094872376993406981")</f>
        <v>1094872376993406981</v>
      </c>
      <c r="F380" s="17" t="s">
        <v>458</v>
      </c>
      <c r="G380" s="17" t="s">
        <v>876</v>
      </c>
      <c r="H380" s="18"/>
      <c r="I380" s="19">
        <v>3.0</v>
      </c>
      <c r="J380" s="19">
        <v>20.0</v>
      </c>
      <c r="K380" s="20" t="str">
        <f t="shared" si="153"/>
        <v>TweetDeck</v>
      </c>
      <c r="L380" s="19">
        <v>370657.0</v>
      </c>
      <c r="M380" s="19">
        <v>61.0</v>
      </c>
      <c r="N380" s="19">
        <v>1238.0</v>
      </c>
      <c r="O380" s="21" t="s">
        <v>29</v>
      </c>
      <c r="P380" s="12">
        <v>42106.543125</v>
      </c>
      <c r="Q380" s="18"/>
      <c r="R380" s="22" t="s">
        <v>30</v>
      </c>
      <c r="S380" s="17" t="s">
        <v>31</v>
      </c>
      <c r="T380" s="18"/>
      <c r="U380" s="16" t="str">
        <f t="shared" si="154"/>
        <v>View</v>
      </c>
    </row>
    <row r="381">
      <c r="A381" s="12">
        <v>43507.5625</v>
      </c>
      <c r="B381" s="13" t="str">
        <f t="shared" si="152"/>
        <v>@thewire_in</v>
      </c>
      <c r="C381" s="14" t="s">
        <v>26</v>
      </c>
      <c r="D381" s="15" t="s">
        <v>877</v>
      </c>
      <c r="E381" s="16" t="str">
        <f>HYPERLINK("https://twitter.com/thewire_in/status/1094868642712436736","1094868642712436736")</f>
        <v>1094868642712436736</v>
      </c>
      <c r="F381" s="17" t="s">
        <v>834</v>
      </c>
      <c r="G381" s="17" t="s">
        <v>878</v>
      </c>
      <c r="H381" s="18"/>
      <c r="I381" s="19">
        <v>45.0</v>
      </c>
      <c r="J381" s="19">
        <v>82.0</v>
      </c>
      <c r="K381" s="20" t="str">
        <f t="shared" si="153"/>
        <v>TweetDeck</v>
      </c>
      <c r="L381" s="19">
        <v>370657.0</v>
      </c>
      <c r="M381" s="19">
        <v>61.0</v>
      </c>
      <c r="N381" s="19">
        <v>1238.0</v>
      </c>
      <c r="O381" s="21" t="s">
        <v>29</v>
      </c>
      <c r="P381" s="12">
        <v>42106.543125</v>
      </c>
      <c r="Q381" s="18"/>
      <c r="R381" s="22" t="s">
        <v>30</v>
      </c>
      <c r="S381" s="17" t="s">
        <v>31</v>
      </c>
      <c r="T381" s="18"/>
      <c r="U381" s="16" t="str">
        <f t="shared" si="154"/>
        <v>View</v>
      </c>
    </row>
    <row r="382">
      <c r="A382" s="12">
        <v>43507.54861111111</v>
      </c>
      <c r="B382" s="13" t="str">
        <f t="shared" si="152"/>
        <v>@thewire_in</v>
      </c>
      <c r="C382" s="14" t="s">
        <v>26</v>
      </c>
      <c r="D382" s="15" t="s">
        <v>879</v>
      </c>
      <c r="E382" s="16" t="str">
        <f>HYPERLINK("https://twitter.com/thewire_in/status/1094863607530176513","1094863607530176513")</f>
        <v>1094863607530176513</v>
      </c>
      <c r="F382" s="17" t="s">
        <v>735</v>
      </c>
      <c r="G382" s="17" t="s">
        <v>880</v>
      </c>
      <c r="H382" s="18"/>
      <c r="I382" s="19">
        <v>104.0</v>
      </c>
      <c r="J382" s="19">
        <v>165.0</v>
      </c>
      <c r="K382" s="20" t="str">
        <f t="shared" si="153"/>
        <v>TweetDeck</v>
      </c>
      <c r="L382" s="19">
        <v>370657.0</v>
      </c>
      <c r="M382" s="19">
        <v>61.0</v>
      </c>
      <c r="N382" s="19">
        <v>1238.0</v>
      </c>
      <c r="O382" s="21" t="s">
        <v>29</v>
      </c>
      <c r="P382" s="12">
        <v>42106.543125</v>
      </c>
      <c r="Q382" s="18"/>
      <c r="R382" s="22" t="s">
        <v>30</v>
      </c>
      <c r="S382" s="17" t="s">
        <v>31</v>
      </c>
      <c r="T382" s="18"/>
      <c r="U382" s="16" t="str">
        <f t="shared" si="154"/>
        <v>View</v>
      </c>
    </row>
    <row r="383">
      <c r="A383" s="12">
        <v>43507.53721064815</v>
      </c>
      <c r="B383" s="13" t="str">
        <f>HYPERLINK("https://twitter.com/yadavakhilesh","@yadavakhilesh")</f>
        <v>@yadavakhilesh</v>
      </c>
      <c r="C383" s="14" t="s">
        <v>75</v>
      </c>
      <c r="D383" s="15" t="s">
        <v>881</v>
      </c>
      <c r="E383" s="16" t="str">
        <f>HYPERLINK("https://twitter.com/yadavakhilesh/status/1094859474995765250","1094859474995765250")</f>
        <v>1094859474995765250</v>
      </c>
      <c r="F383" s="18"/>
      <c r="G383" s="17" t="s">
        <v>882</v>
      </c>
      <c r="H383" s="18"/>
      <c r="I383" s="19">
        <v>1104.0</v>
      </c>
      <c r="J383" s="19">
        <v>5196.0</v>
      </c>
      <c r="K383" s="20" t="str">
        <f>HYPERLINK("http://twitter.com/download/iphone","Twitter for iPhone")</f>
        <v>Twitter for iPhone</v>
      </c>
      <c r="L383" s="19">
        <v>9056150.0</v>
      </c>
      <c r="M383" s="19">
        <v>16.0</v>
      </c>
      <c r="N383" s="19">
        <v>1328.0</v>
      </c>
      <c r="O383" s="21" t="s">
        <v>29</v>
      </c>
      <c r="P383" s="12">
        <v>40012.84861111111</v>
      </c>
      <c r="Q383" s="23" t="s">
        <v>77</v>
      </c>
      <c r="R383" s="22" t="s">
        <v>78</v>
      </c>
      <c r="S383" s="17" t="s">
        <v>79</v>
      </c>
      <c r="T383" s="18"/>
      <c r="U383" s="16" t="str">
        <f>HYPERLINK("https://pbs.twimg.com/profile_images/1096358617459101697/Y2GLsFau.jpg","View")</f>
        <v>View</v>
      </c>
    </row>
    <row r="384">
      <c r="A384" s="12">
        <v>43507.52085648148</v>
      </c>
      <c r="B384" s="13" t="str">
        <f t="shared" ref="B384:B385" si="155">HYPERLINK("https://twitter.com/thewire_in","@thewire_in")</f>
        <v>@thewire_in</v>
      </c>
      <c r="C384" s="14" t="s">
        <v>26</v>
      </c>
      <c r="D384" s="15" t="s">
        <v>883</v>
      </c>
      <c r="E384" s="16" t="str">
        <f>HYPERLINK("https://twitter.com/thewire_in/status/1094853548532092929","1094853548532092929")</f>
        <v>1094853548532092929</v>
      </c>
      <c r="F384" s="17" t="s">
        <v>884</v>
      </c>
      <c r="G384" s="18"/>
      <c r="H384" s="18"/>
      <c r="I384" s="19">
        <v>40.0</v>
      </c>
      <c r="J384" s="19">
        <v>57.0</v>
      </c>
      <c r="K384" s="20" t="str">
        <f t="shared" ref="K384:K385" si="156">HYPERLINK("https://about.twitter.com/products/tweetdeck","TweetDeck")</f>
        <v>TweetDeck</v>
      </c>
      <c r="L384" s="19">
        <v>370657.0</v>
      </c>
      <c r="M384" s="19">
        <v>61.0</v>
      </c>
      <c r="N384" s="19">
        <v>1238.0</v>
      </c>
      <c r="O384" s="21" t="s">
        <v>29</v>
      </c>
      <c r="P384" s="12">
        <v>42106.543125</v>
      </c>
      <c r="Q384" s="18"/>
      <c r="R384" s="22" t="s">
        <v>30</v>
      </c>
      <c r="S384" s="17" t="s">
        <v>31</v>
      </c>
      <c r="T384" s="18"/>
      <c r="U384" s="16" t="str">
        <f t="shared" ref="U384:U385" si="157">HYPERLINK("https://pbs.twimg.com/profile_images/971010414891978753/l3xRvU1M.jpg","View")</f>
        <v>View</v>
      </c>
    </row>
    <row r="385">
      <c r="A385" s="12">
        <v>43507.506944444445</v>
      </c>
      <c r="B385" s="13" t="str">
        <f t="shared" si="155"/>
        <v>@thewire_in</v>
      </c>
      <c r="C385" s="14" t="s">
        <v>26</v>
      </c>
      <c r="D385" s="15" t="s">
        <v>885</v>
      </c>
      <c r="E385" s="16" t="str">
        <f>HYPERLINK("https://twitter.com/thewire_in/status/1094848508161536001","1094848508161536001")</f>
        <v>1094848508161536001</v>
      </c>
      <c r="F385" s="17" t="s">
        <v>794</v>
      </c>
      <c r="G385" s="17" t="s">
        <v>886</v>
      </c>
      <c r="H385" s="18"/>
      <c r="I385" s="19">
        <v>2.0</v>
      </c>
      <c r="J385" s="19">
        <v>11.0</v>
      </c>
      <c r="K385" s="20" t="str">
        <f t="shared" si="156"/>
        <v>TweetDeck</v>
      </c>
      <c r="L385" s="19">
        <v>370657.0</v>
      </c>
      <c r="M385" s="19">
        <v>61.0</v>
      </c>
      <c r="N385" s="19">
        <v>1238.0</v>
      </c>
      <c r="O385" s="21" t="s">
        <v>29</v>
      </c>
      <c r="P385" s="12">
        <v>42106.543125</v>
      </c>
      <c r="Q385" s="18"/>
      <c r="R385" s="22" t="s">
        <v>30</v>
      </c>
      <c r="S385" s="17" t="s">
        <v>31</v>
      </c>
      <c r="T385" s="18"/>
      <c r="U385" s="16" t="str">
        <f t="shared" si="157"/>
        <v>View</v>
      </c>
    </row>
    <row r="386">
      <c r="A386" s="12">
        <v>43507.49984953704</v>
      </c>
      <c r="B386" s="13" t="str">
        <f>HYPERLINK("https://twitter.com/yadavakhilesh","@yadavakhilesh")</f>
        <v>@yadavakhilesh</v>
      </c>
      <c r="C386" s="14" t="s">
        <v>75</v>
      </c>
      <c r="D386" s="15" t="s">
        <v>887</v>
      </c>
      <c r="E386" s="16" t="str">
        <f>HYPERLINK("https://twitter.com/yadavakhilesh/status/1094845938135326721","1094845938135326721")</f>
        <v>1094845938135326721</v>
      </c>
      <c r="F386" s="18"/>
      <c r="G386" s="17" t="s">
        <v>888</v>
      </c>
      <c r="H386" s="18"/>
      <c r="I386" s="19">
        <v>1462.0</v>
      </c>
      <c r="J386" s="19">
        <v>6567.0</v>
      </c>
      <c r="K386" s="20" t="str">
        <f>HYPERLINK("http://twitter.com/download/iphone","Twitter for iPhone")</f>
        <v>Twitter for iPhone</v>
      </c>
      <c r="L386" s="19">
        <v>9056150.0</v>
      </c>
      <c r="M386" s="19">
        <v>16.0</v>
      </c>
      <c r="N386" s="19">
        <v>1328.0</v>
      </c>
      <c r="O386" s="21" t="s">
        <v>29</v>
      </c>
      <c r="P386" s="12">
        <v>40012.84861111111</v>
      </c>
      <c r="Q386" s="23" t="s">
        <v>77</v>
      </c>
      <c r="R386" s="22" t="s">
        <v>78</v>
      </c>
      <c r="S386" s="17" t="s">
        <v>79</v>
      </c>
      <c r="T386" s="18"/>
      <c r="U386" s="16" t="str">
        <f>HYPERLINK("https://pbs.twimg.com/profile_images/1096358617459101697/Y2GLsFau.jpg","View")</f>
        <v>View</v>
      </c>
    </row>
    <row r="387">
      <c r="A387" s="12">
        <v>43507.47844907407</v>
      </c>
      <c r="B387" s="13" t="str">
        <f t="shared" ref="B387:B388" si="158">HYPERLINK("https://twitter.com/thewire_in","@thewire_in")</f>
        <v>@thewire_in</v>
      </c>
      <c r="C387" s="14" t="s">
        <v>26</v>
      </c>
      <c r="D387" s="15" t="s">
        <v>889</v>
      </c>
      <c r="E387" s="16" t="str">
        <f>HYPERLINK("https://twitter.com/thewire_in/status/1094838181273444353","1094838181273444353")</f>
        <v>1094838181273444353</v>
      </c>
      <c r="F387" s="17" t="s">
        <v>804</v>
      </c>
      <c r="G387" s="17" t="s">
        <v>890</v>
      </c>
      <c r="H387" s="18"/>
      <c r="I387" s="19">
        <v>1.0</v>
      </c>
      <c r="J387" s="19">
        <v>12.0</v>
      </c>
      <c r="K387" s="20" t="str">
        <f t="shared" ref="K387:K388" si="159">HYPERLINK("https://about.twitter.com/products/tweetdeck","TweetDeck")</f>
        <v>TweetDeck</v>
      </c>
      <c r="L387" s="19">
        <v>370657.0</v>
      </c>
      <c r="M387" s="19">
        <v>61.0</v>
      </c>
      <c r="N387" s="19">
        <v>1238.0</v>
      </c>
      <c r="O387" s="21" t="s">
        <v>29</v>
      </c>
      <c r="P387" s="12">
        <v>42106.543125</v>
      </c>
      <c r="Q387" s="18"/>
      <c r="R387" s="22" t="s">
        <v>30</v>
      </c>
      <c r="S387" s="17" t="s">
        <v>31</v>
      </c>
      <c r="T387" s="18"/>
      <c r="U387" s="16" t="str">
        <f t="shared" ref="U387:U388" si="160">HYPERLINK("https://pbs.twimg.com/profile_images/971010414891978753/l3xRvU1M.jpg","View")</f>
        <v>View</v>
      </c>
    </row>
    <row r="388">
      <c r="A388" s="12">
        <v>43507.46527777778</v>
      </c>
      <c r="B388" s="13" t="str">
        <f t="shared" si="158"/>
        <v>@thewire_in</v>
      </c>
      <c r="C388" s="14" t="s">
        <v>26</v>
      </c>
      <c r="D388" s="15" t="s">
        <v>891</v>
      </c>
      <c r="E388" s="16" t="str">
        <f>HYPERLINK("https://twitter.com/thewire_in/status/1094833408587509760","1094833408587509760")</f>
        <v>1094833408587509760</v>
      </c>
      <c r="F388" s="17" t="s">
        <v>892</v>
      </c>
      <c r="G388" s="18"/>
      <c r="H388" s="18"/>
      <c r="I388" s="19">
        <v>37.0</v>
      </c>
      <c r="J388" s="19">
        <v>119.0</v>
      </c>
      <c r="K388" s="20" t="str">
        <f t="shared" si="159"/>
        <v>TweetDeck</v>
      </c>
      <c r="L388" s="19">
        <v>370657.0</v>
      </c>
      <c r="M388" s="19">
        <v>61.0</v>
      </c>
      <c r="N388" s="19">
        <v>1238.0</v>
      </c>
      <c r="O388" s="21" t="s">
        <v>29</v>
      </c>
      <c r="P388" s="12">
        <v>42106.543125</v>
      </c>
      <c r="Q388" s="18"/>
      <c r="R388" s="22" t="s">
        <v>30</v>
      </c>
      <c r="S388" s="17" t="s">
        <v>31</v>
      </c>
      <c r="T388" s="18"/>
      <c r="U388" s="16" t="str">
        <f t="shared" si="160"/>
        <v>View</v>
      </c>
    </row>
    <row r="389">
      <c r="A389" s="12">
        <v>43507.45265046296</v>
      </c>
      <c r="B389" s="13" t="str">
        <f>HYPERLINK("https://twitter.com/yadavakhilesh","@yadavakhilesh")</f>
        <v>@yadavakhilesh</v>
      </c>
      <c r="C389" s="14" t="s">
        <v>75</v>
      </c>
      <c r="D389" s="15" t="s">
        <v>893</v>
      </c>
      <c r="E389" s="16" t="str">
        <f>HYPERLINK("https://twitter.com/yadavakhilesh/status/1094828835445633024","1094828835445633024")</f>
        <v>1094828835445633024</v>
      </c>
      <c r="F389" s="18"/>
      <c r="G389" s="17" t="s">
        <v>894</v>
      </c>
      <c r="H389" s="18"/>
      <c r="I389" s="19">
        <v>1062.0</v>
      </c>
      <c r="J389" s="19">
        <v>8070.0</v>
      </c>
      <c r="K389" s="20" t="str">
        <f>HYPERLINK("http://twitter.com/download/iphone","Twitter for iPhone")</f>
        <v>Twitter for iPhone</v>
      </c>
      <c r="L389" s="19">
        <v>9056150.0</v>
      </c>
      <c r="M389" s="19">
        <v>16.0</v>
      </c>
      <c r="N389" s="19">
        <v>1328.0</v>
      </c>
      <c r="O389" s="21" t="s">
        <v>29</v>
      </c>
      <c r="P389" s="12">
        <v>40012.84861111111</v>
      </c>
      <c r="Q389" s="23" t="s">
        <v>77</v>
      </c>
      <c r="R389" s="22" t="s">
        <v>78</v>
      </c>
      <c r="S389" s="17" t="s">
        <v>79</v>
      </c>
      <c r="T389" s="18"/>
      <c r="U389" s="16" t="str">
        <f>HYPERLINK("https://pbs.twimg.com/profile_images/1096358617459101697/Y2GLsFau.jpg","View")</f>
        <v>View</v>
      </c>
    </row>
    <row r="390">
      <c r="A390" s="12">
        <v>43507.45138888889</v>
      </c>
      <c r="B390" s="13" t="str">
        <f>HYPERLINK("https://twitter.com/thewire_in","@thewire_in")</f>
        <v>@thewire_in</v>
      </c>
      <c r="C390" s="14" t="s">
        <v>26</v>
      </c>
      <c r="D390" s="15" t="s">
        <v>895</v>
      </c>
      <c r="E390" s="16" t="str">
        <f>HYPERLINK("https://twitter.com/thewire_in/status/1094828375296729088","1094828375296729088")</f>
        <v>1094828375296729088</v>
      </c>
      <c r="F390" s="17" t="s">
        <v>813</v>
      </c>
      <c r="G390" s="17" t="s">
        <v>896</v>
      </c>
      <c r="H390" s="18"/>
      <c r="I390" s="19">
        <v>8.0</v>
      </c>
      <c r="J390" s="19">
        <v>17.0</v>
      </c>
      <c r="K390" s="20" t="str">
        <f>HYPERLINK("https://about.twitter.com/products/tweetdeck","TweetDeck")</f>
        <v>TweetDeck</v>
      </c>
      <c r="L390" s="19">
        <v>370657.0</v>
      </c>
      <c r="M390" s="19">
        <v>61.0</v>
      </c>
      <c r="N390" s="19">
        <v>1238.0</v>
      </c>
      <c r="O390" s="21" t="s">
        <v>29</v>
      </c>
      <c r="P390" s="12">
        <v>42106.543125</v>
      </c>
      <c r="Q390" s="18"/>
      <c r="R390" s="22" t="s">
        <v>30</v>
      </c>
      <c r="S390" s="17" t="s">
        <v>31</v>
      </c>
      <c r="T390" s="18"/>
      <c r="U390" s="16" t="str">
        <f>HYPERLINK("https://pbs.twimg.com/profile_images/971010414891978753/l3xRvU1M.jpg","View")</f>
        <v>View</v>
      </c>
    </row>
    <row r="391">
      <c r="A391" s="12">
        <v>43507.44482638889</v>
      </c>
      <c r="B391" s="13" t="str">
        <f t="shared" ref="B391:B392" si="161">HYPERLINK("https://twitter.com/MamataOfficial","@MamataOfficial")</f>
        <v>@MamataOfficial</v>
      </c>
      <c r="C391" s="14" t="s">
        <v>103</v>
      </c>
      <c r="D391" s="15" t="s">
        <v>897</v>
      </c>
      <c r="E391" s="16" t="str">
        <f>HYPERLINK("https://twitter.com/MamataOfficial/status/1094825997864583168","1094825997864583168")</f>
        <v>1094825997864583168</v>
      </c>
      <c r="F391" s="18"/>
      <c r="G391" s="17" t="s">
        <v>898</v>
      </c>
      <c r="H391" s="18"/>
      <c r="I391" s="19">
        <v>176.0</v>
      </c>
      <c r="J391" s="19">
        <v>1849.0</v>
      </c>
      <c r="K391" s="20" t="str">
        <f t="shared" ref="K391:K392" si="162">HYPERLINK("http://twitter.com","Twitter Web Client")</f>
        <v>Twitter Web Client</v>
      </c>
      <c r="L391" s="19">
        <v>3142446.0</v>
      </c>
      <c r="M391" s="19">
        <v>31.0</v>
      </c>
      <c r="N391" s="19">
        <v>741.0</v>
      </c>
      <c r="O391" s="21" t="s">
        <v>29</v>
      </c>
      <c r="P391" s="12">
        <v>41786.52924768518</v>
      </c>
      <c r="Q391" s="23" t="s">
        <v>105</v>
      </c>
      <c r="R391" s="22" t="s">
        <v>106</v>
      </c>
      <c r="S391" s="17" t="s">
        <v>107</v>
      </c>
      <c r="T391" s="18"/>
      <c r="U391" s="16" t="str">
        <f t="shared" ref="U391:U392" si="163">HYPERLINK("https://pbs.twimg.com/profile_images/1058533642262048768/4YcAXL2K.jpg","View")</f>
        <v>View</v>
      </c>
    </row>
    <row r="392">
      <c r="A392" s="12">
        <v>43507.444027777776</v>
      </c>
      <c r="B392" s="13" t="str">
        <f t="shared" si="161"/>
        <v>@MamataOfficial</v>
      </c>
      <c r="C392" s="14" t="s">
        <v>103</v>
      </c>
      <c r="D392" s="15" t="s">
        <v>899</v>
      </c>
      <c r="E392" s="16" t="str">
        <f>HYPERLINK("https://twitter.com/MamataOfficial/status/1094825707463528450","1094825707463528450")</f>
        <v>1094825707463528450</v>
      </c>
      <c r="F392" s="18"/>
      <c r="G392" s="17" t="s">
        <v>900</v>
      </c>
      <c r="H392" s="18"/>
      <c r="I392" s="19">
        <v>149.0</v>
      </c>
      <c r="J392" s="19">
        <v>1384.0</v>
      </c>
      <c r="K392" s="20" t="str">
        <f t="shared" si="162"/>
        <v>Twitter Web Client</v>
      </c>
      <c r="L392" s="19">
        <v>3142446.0</v>
      </c>
      <c r="M392" s="19">
        <v>31.0</v>
      </c>
      <c r="N392" s="19">
        <v>741.0</v>
      </c>
      <c r="O392" s="21" t="s">
        <v>29</v>
      </c>
      <c r="P392" s="12">
        <v>41786.52924768518</v>
      </c>
      <c r="Q392" s="23" t="s">
        <v>105</v>
      </c>
      <c r="R392" s="22" t="s">
        <v>106</v>
      </c>
      <c r="S392" s="17" t="s">
        <v>107</v>
      </c>
      <c r="T392" s="18"/>
      <c r="U392" s="16" t="str">
        <f t="shared" si="163"/>
        <v>View</v>
      </c>
    </row>
    <row r="393">
      <c r="A393" s="12">
        <v>43507.4375</v>
      </c>
      <c r="B393" s="13" t="str">
        <f t="shared" ref="B393:B396" si="164">HYPERLINK("https://twitter.com/thewire_in","@thewire_in")</f>
        <v>@thewire_in</v>
      </c>
      <c r="C393" s="14" t="s">
        <v>26</v>
      </c>
      <c r="D393" s="15" t="s">
        <v>901</v>
      </c>
      <c r="E393" s="16" t="str">
        <f>HYPERLINK("https://twitter.com/thewire_in/status/1094823342253568000","1094823342253568000")</f>
        <v>1094823342253568000</v>
      </c>
      <c r="F393" s="17" t="s">
        <v>902</v>
      </c>
      <c r="G393" s="17" t="s">
        <v>903</v>
      </c>
      <c r="H393" s="18"/>
      <c r="I393" s="19">
        <v>17.0</v>
      </c>
      <c r="J393" s="19">
        <v>88.0</v>
      </c>
      <c r="K393" s="20" t="str">
        <f t="shared" ref="K393:K396" si="165">HYPERLINK("https://about.twitter.com/products/tweetdeck","TweetDeck")</f>
        <v>TweetDeck</v>
      </c>
      <c r="L393" s="19">
        <v>370657.0</v>
      </c>
      <c r="M393" s="19">
        <v>61.0</v>
      </c>
      <c r="N393" s="19">
        <v>1238.0</v>
      </c>
      <c r="O393" s="21" t="s">
        <v>29</v>
      </c>
      <c r="P393" s="12">
        <v>42106.543125</v>
      </c>
      <c r="Q393" s="18"/>
      <c r="R393" s="22" t="s">
        <v>30</v>
      </c>
      <c r="S393" s="17" t="s">
        <v>31</v>
      </c>
      <c r="T393" s="18"/>
      <c r="U393" s="16" t="str">
        <f t="shared" ref="U393:U396" si="166">HYPERLINK("https://pbs.twimg.com/profile_images/971010414891978753/l3xRvU1M.jpg","View")</f>
        <v>View</v>
      </c>
    </row>
    <row r="394">
      <c r="A394" s="12">
        <v>43507.423414351855</v>
      </c>
      <c r="B394" s="13" t="str">
        <f t="shared" si="164"/>
        <v>@thewire_in</v>
      </c>
      <c r="C394" s="14" t="s">
        <v>26</v>
      </c>
      <c r="D394" s="15" t="s">
        <v>904</v>
      </c>
      <c r="E394" s="16" t="str">
        <f>HYPERLINK("https://twitter.com/thewire_in/status/1094818238599479296","1094818238599479296")</f>
        <v>1094818238599479296</v>
      </c>
      <c r="F394" s="17" t="s">
        <v>816</v>
      </c>
      <c r="G394" s="17" t="s">
        <v>905</v>
      </c>
      <c r="H394" s="18"/>
      <c r="I394" s="19">
        <v>26.0</v>
      </c>
      <c r="J394" s="19">
        <v>57.0</v>
      </c>
      <c r="K394" s="20" t="str">
        <f t="shared" si="165"/>
        <v>TweetDeck</v>
      </c>
      <c r="L394" s="19">
        <v>370657.0</v>
      </c>
      <c r="M394" s="19">
        <v>61.0</v>
      </c>
      <c r="N394" s="19">
        <v>1238.0</v>
      </c>
      <c r="O394" s="21" t="s">
        <v>29</v>
      </c>
      <c r="P394" s="12">
        <v>42106.543125</v>
      </c>
      <c r="Q394" s="18"/>
      <c r="R394" s="22" t="s">
        <v>30</v>
      </c>
      <c r="S394" s="17" t="s">
        <v>31</v>
      </c>
      <c r="T394" s="18"/>
      <c r="U394" s="16" t="str">
        <f t="shared" si="166"/>
        <v>View</v>
      </c>
    </row>
    <row r="395">
      <c r="A395" s="12">
        <v>43507.41447916666</v>
      </c>
      <c r="B395" s="13" t="str">
        <f t="shared" si="164"/>
        <v>@thewire_in</v>
      </c>
      <c r="C395" s="14" t="s">
        <v>26</v>
      </c>
      <c r="D395" s="15" t="s">
        <v>906</v>
      </c>
      <c r="E395" s="16" t="str">
        <f>HYPERLINK("https://twitter.com/thewire_in/status/1094814999653036032","1094814999653036032")</f>
        <v>1094814999653036032</v>
      </c>
      <c r="F395" s="17" t="s">
        <v>796</v>
      </c>
      <c r="G395" s="17" t="s">
        <v>907</v>
      </c>
      <c r="H395" s="18"/>
      <c r="I395" s="19">
        <v>4.0</v>
      </c>
      <c r="J395" s="19">
        <v>16.0</v>
      </c>
      <c r="K395" s="20" t="str">
        <f t="shared" si="165"/>
        <v>TweetDeck</v>
      </c>
      <c r="L395" s="19">
        <v>370657.0</v>
      </c>
      <c r="M395" s="19">
        <v>61.0</v>
      </c>
      <c r="N395" s="19">
        <v>1238.0</v>
      </c>
      <c r="O395" s="21" t="s">
        <v>29</v>
      </c>
      <c r="P395" s="12">
        <v>42106.543125</v>
      </c>
      <c r="Q395" s="18"/>
      <c r="R395" s="22" t="s">
        <v>30</v>
      </c>
      <c r="S395" s="17" t="s">
        <v>31</v>
      </c>
      <c r="T395" s="18"/>
      <c r="U395" s="16" t="str">
        <f t="shared" si="166"/>
        <v>View</v>
      </c>
    </row>
    <row r="396">
      <c r="A396" s="12">
        <v>43507.375</v>
      </c>
      <c r="B396" s="13" t="str">
        <f t="shared" si="164"/>
        <v>@thewire_in</v>
      </c>
      <c r="C396" s="14" t="s">
        <v>26</v>
      </c>
      <c r="D396" s="15" t="s">
        <v>908</v>
      </c>
      <c r="E396" s="16" t="str">
        <f>HYPERLINK("https://twitter.com/thewire_in/status/1094800693813264385","1094800693813264385")</f>
        <v>1094800693813264385</v>
      </c>
      <c r="F396" s="17" t="s">
        <v>909</v>
      </c>
      <c r="G396" s="18"/>
      <c r="H396" s="18"/>
      <c r="I396" s="19">
        <v>7.0</v>
      </c>
      <c r="J396" s="19">
        <v>30.0</v>
      </c>
      <c r="K396" s="20" t="str">
        <f t="shared" si="165"/>
        <v>TweetDeck</v>
      </c>
      <c r="L396" s="19">
        <v>370657.0</v>
      </c>
      <c r="M396" s="19">
        <v>61.0</v>
      </c>
      <c r="N396" s="19">
        <v>1238.0</v>
      </c>
      <c r="O396" s="21" t="s">
        <v>29</v>
      </c>
      <c r="P396" s="12">
        <v>42106.543125</v>
      </c>
      <c r="Q396" s="18"/>
      <c r="R396" s="22" t="s">
        <v>30</v>
      </c>
      <c r="S396" s="17" t="s">
        <v>31</v>
      </c>
      <c r="T396" s="18"/>
      <c r="U396" s="16" t="str">
        <f t="shared" si="166"/>
        <v>View</v>
      </c>
    </row>
    <row r="397">
      <c r="A397" s="12">
        <v>43507.36194444445</v>
      </c>
      <c r="B397" s="13" t="str">
        <f>HYPERLINK("https://twitter.com/pbhushan1","@pbhushan1")</f>
        <v>@pbhushan1</v>
      </c>
      <c r="C397" s="14" t="s">
        <v>211</v>
      </c>
      <c r="D397" s="15" t="s">
        <v>910</v>
      </c>
      <c r="E397" s="16" t="str">
        <f>HYPERLINK("https://twitter.com/pbhushan1/status/1094795962663559168","1094795962663559168")</f>
        <v>1094795962663559168</v>
      </c>
      <c r="F397" s="23" t="s">
        <v>911</v>
      </c>
      <c r="G397" s="18"/>
      <c r="H397" s="18"/>
      <c r="I397" s="19">
        <v>1650.0</v>
      </c>
      <c r="J397" s="19">
        <v>3594.0</v>
      </c>
      <c r="K397" s="20" t="str">
        <f>HYPERLINK("http://twitter.com/download/android","Twitter for Android")</f>
        <v>Twitter for Android</v>
      </c>
      <c r="L397" s="19">
        <v>1225342.0</v>
      </c>
      <c r="M397" s="19">
        <v>41.0</v>
      </c>
      <c r="N397" s="19">
        <v>515.0</v>
      </c>
      <c r="O397" s="21" t="s">
        <v>29</v>
      </c>
      <c r="P397" s="12">
        <v>41649.61666666667</v>
      </c>
      <c r="Q397" s="23" t="s">
        <v>214</v>
      </c>
      <c r="R397" s="22" t="s">
        <v>215</v>
      </c>
      <c r="S397" s="17" t="s">
        <v>216</v>
      </c>
      <c r="T397" s="18"/>
      <c r="U397" s="16" t="str">
        <f>HYPERLINK("https://pbs.twimg.com/profile_images/1069849736943943680/akSKEZCQ.jpg","View")</f>
        <v>View</v>
      </c>
    </row>
    <row r="398">
      <c r="A398" s="12">
        <v>43507.36111111111</v>
      </c>
      <c r="B398" s="13" t="str">
        <f>HYPERLINK("https://twitter.com/thewire_in","@thewire_in")</f>
        <v>@thewire_in</v>
      </c>
      <c r="C398" s="14" t="s">
        <v>26</v>
      </c>
      <c r="D398" s="15" t="s">
        <v>912</v>
      </c>
      <c r="E398" s="16" t="str">
        <f>HYPERLINK("https://twitter.com/thewire_in/status/1094795660124131328","1094795660124131328")</f>
        <v>1094795660124131328</v>
      </c>
      <c r="F398" s="17" t="s">
        <v>913</v>
      </c>
      <c r="G398" s="18"/>
      <c r="H398" s="18"/>
      <c r="I398" s="19">
        <v>21.0</v>
      </c>
      <c r="J398" s="19">
        <v>83.0</v>
      </c>
      <c r="K398" s="20" t="str">
        <f>HYPERLINK("https://about.twitter.com/products/tweetdeck","TweetDeck")</f>
        <v>TweetDeck</v>
      </c>
      <c r="L398" s="19">
        <v>370657.0</v>
      </c>
      <c r="M398" s="19">
        <v>61.0</v>
      </c>
      <c r="N398" s="19">
        <v>1238.0</v>
      </c>
      <c r="O398" s="21" t="s">
        <v>29</v>
      </c>
      <c r="P398" s="12">
        <v>42106.543125</v>
      </c>
      <c r="Q398" s="18"/>
      <c r="R398" s="22" t="s">
        <v>30</v>
      </c>
      <c r="S398" s="17" t="s">
        <v>31</v>
      </c>
      <c r="T398" s="18"/>
      <c r="U398" s="16" t="str">
        <f>HYPERLINK("https://pbs.twimg.com/profile_images/971010414891978753/l3xRvU1M.jpg","View")</f>
        <v>View</v>
      </c>
    </row>
    <row r="399">
      <c r="A399" s="12">
        <v>43507.35607638889</v>
      </c>
      <c r="B399" s="13" t="str">
        <f>HYPERLINK("https://twitter.com/pbhushan1","@pbhushan1")</f>
        <v>@pbhushan1</v>
      </c>
      <c r="C399" s="14" t="s">
        <v>211</v>
      </c>
      <c r="D399" s="15" t="s">
        <v>914</v>
      </c>
      <c r="E399" s="16" t="str">
        <f>HYPERLINK("https://twitter.com/pbhushan1/status/1094793836893753346","1094793836893753346")</f>
        <v>1094793836893753346</v>
      </c>
      <c r="F399" s="17" t="s">
        <v>915</v>
      </c>
      <c r="G399" s="18"/>
      <c r="H399" s="18"/>
      <c r="I399" s="19">
        <v>1047.0</v>
      </c>
      <c r="J399" s="19">
        <v>1895.0</v>
      </c>
      <c r="K399" s="20" t="str">
        <f>HYPERLINK("http://twitter.com/download/android","Twitter for Android")</f>
        <v>Twitter for Android</v>
      </c>
      <c r="L399" s="19">
        <v>1225342.0</v>
      </c>
      <c r="M399" s="19">
        <v>41.0</v>
      </c>
      <c r="N399" s="19">
        <v>515.0</v>
      </c>
      <c r="O399" s="21" t="s">
        <v>29</v>
      </c>
      <c r="P399" s="12">
        <v>41649.61666666667</v>
      </c>
      <c r="Q399" s="23" t="s">
        <v>214</v>
      </c>
      <c r="R399" s="22" t="s">
        <v>215</v>
      </c>
      <c r="S399" s="17" t="s">
        <v>216</v>
      </c>
      <c r="T399" s="18"/>
      <c r="U399" s="16" t="str">
        <f>HYPERLINK("https://pbs.twimg.com/profile_images/1069849736943943680/akSKEZCQ.jpg","View")</f>
        <v>View</v>
      </c>
    </row>
    <row r="400">
      <c r="A400" s="12">
        <v>43507.34722222222</v>
      </c>
      <c r="B400" s="13" t="str">
        <f t="shared" ref="B400:B401" si="167">HYPERLINK("https://twitter.com/thewire_in","@thewire_in")</f>
        <v>@thewire_in</v>
      </c>
      <c r="C400" s="14" t="s">
        <v>26</v>
      </c>
      <c r="D400" s="15" t="s">
        <v>916</v>
      </c>
      <c r="E400" s="16" t="str">
        <f>HYPERLINK("https://twitter.com/thewire_in/status/1094790626548301824","1094790626548301824")</f>
        <v>1094790626548301824</v>
      </c>
      <c r="F400" s="17" t="s">
        <v>917</v>
      </c>
      <c r="G400" s="18"/>
      <c r="H400" s="18"/>
      <c r="I400" s="19">
        <v>10.0</v>
      </c>
      <c r="J400" s="19">
        <v>39.0</v>
      </c>
      <c r="K400" s="20" t="str">
        <f t="shared" ref="K400:K401" si="168">HYPERLINK("https://about.twitter.com/products/tweetdeck","TweetDeck")</f>
        <v>TweetDeck</v>
      </c>
      <c r="L400" s="19">
        <v>370657.0</v>
      </c>
      <c r="M400" s="19">
        <v>61.0</v>
      </c>
      <c r="N400" s="19">
        <v>1238.0</v>
      </c>
      <c r="O400" s="21" t="s">
        <v>29</v>
      </c>
      <c r="P400" s="12">
        <v>42106.543125</v>
      </c>
      <c r="Q400" s="18"/>
      <c r="R400" s="22" t="s">
        <v>30</v>
      </c>
      <c r="S400" s="17" t="s">
        <v>31</v>
      </c>
      <c r="T400" s="18"/>
      <c r="U400" s="16" t="str">
        <f t="shared" ref="U400:U401" si="169">HYPERLINK("https://pbs.twimg.com/profile_images/971010414891978753/l3xRvU1M.jpg","View")</f>
        <v>View</v>
      </c>
    </row>
    <row r="401">
      <c r="A401" s="12">
        <v>43507.331412037034</v>
      </c>
      <c r="B401" s="13" t="str">
        <f t="shared" si="167"/>
        <v>@thewire_in</v>
      </c>
      <c r="C401" s="14" t="s">
        <v>26</v>
      </c>
      <c r="D401" s="15" t="s">
        <v>918</v>
      </c>
      <c r="E401" s="16" t="str">
        <f>HYPERLINK("https://twitter.com/thewire_in/status/1094784897133223939","1094784897133223939")</f>
        <v>1094784897133223939</v>
      </c>
      <c r="F401" s="17" t="s">
        <v>919</v>
      </c>
      <c r="G401" s="18"/>
      <c r="H401" s="18"/>
      <c r="I401" s="19">
        <v>21.0</v>
      </c>
      <c r="J401" s="19">
        <v>75.0</v>
      </c>
      <c r="K401" s="20" t="str">
        <f t="shared" si="168"/>
        <v>TweetDeck</v>
      </c>
      <c r="L401" s="19">
        <v>370657.0</v>
      </c>
      <c r="M401" s="19">
        <v>61.0</v>
      </c>
      <c r="N401" s="19">
        <v>1238.0</v>
      </c>
      <c r="O401" s="21" t="s">
        <v>29</v>
      </c>
      <c r="P401" s="12">
        <v>42106.543125</v>
      </c>
      <c r="Q401" s="18"/>
      <c r="R401" s="22" t="s">
        <v>30</v>
      </c>
      <c r="S401" s="17" t="s">
        <v>31</v>
      </c>
      <c r="T401" s="18"/>
      <c r="U401" s="16" t="str">
        <f t="shared" si="169"/>
        <v>View</v>
      </c>
    </row>
    <row r="402">
      <c r="A402" s="12">
        <v>43507.28134259259</v>
      </c>
      <c r="B402" s="13" t="str">
        <f t="shared" ref="B402:B403" si="170">HYPERLINK("https://twitter.com/MamataOfficial","@MamataOfficial")</f>
        <v>@MamataOfficial</v>
      </c>
      <c r="C402" s="14" t="s">
        <v>103</v>
      </c>
      <c r="D402" s="15" t="s">
        <v>920</v>
      </c>
      <c r="E402" s="16" t="str">
        <f>HYPERLINK("https://twitter.com/MamataOfficial/status/1094766752829890560","1094766752829890560")</f>
        <v>1094766752829890560</v>
      </c>
      <c r="F402" s="18"/>
      <c r="G402" s="18"/>
      <c r="H402" s="18"/>
      <c r="I402" s="19">
        <v>318.0</v>
      </c>
      <c r="J402" s="19">
        <v>2273.0</v>
      </c>
      <c r="K402" s="20" t="str">
        <f t="shared" ref="K402:K403" si="171">HYPERLINK("http://twitter.com/download/android","Twitter for Android")</f>
        <v>Twitter for Android</v>
      </c>
      <c r="L402" s="19">
        <v>3142446.0</v>
      </c>
      <c r="M402" s="19">
        <v>31.0</v>
      </c>
      <c r="N402" s="19">
        <v>741.0</v>
      </c>
      <c r="O402" s="21" t="s">
        <v>29</v>
      </c>
      <c r="P402" s="12">
        <v>41786.52924768518</v>
      </c>
      <c r="Q402" s="23" t="s">
        <v>105</v>
      </c>
      <c r="R402" s="22" t="s">
        <v>106</v>
      </c>
      <c r="S402" s="17" t="s">
        <v>107</v>
      </c>
      <c r="T402" s="18"/>
      <c r="U402" s="16" t="str">
        <f t="shared" ref="U402:U403" si="172">HYPERLINK("https://pbs.twimg.com/profile_images/1058533642262048768/4YcAXL2K.jpg","View")</f>
        <v>View</v>
      </c>
    </row>
    <row r="403">
      <c r="A403" s="12">
        <v>43507.28056712963</v>
      </c>
      <c r="B403" s="13" t="str">
        <f t="shared" si="170"/>
        <v>@MamataOfficial</v>
      </c>
      <c r="C403" s="14" t="s">
        <v>103</v>
      </c>
      <c r="D403" s="15" t="s">
        <v>921</v>
      </c>
      <c r="E403" s="16" t="str">
        <f>HYPERLINK("https://twitter.com/MamataOfficial/status/1094766472084123648","1094766472084123648")</f>
        <v>1094766472084123648</v>
      </c>
      <c r="F403" s="18"/>
      <c r="G403" s="18"/>
      <c r="H403" s="18"/>
      <c r="I403" s="19">
        <v>106.0</v>
      </c>
      <c r="J403" s="19">
        <v>988.0</v>
      </c>
      <c r="K403" s="20" t="str">
        <f t="shared" si="171"/>
        <v>Twitter for Android</v>
      </c>
      <c r="L403" s="19">
        <v>3142446.0</v>
      </c>
      <c r="M403" s="19">
        <v>31.0</v>
      </c>
      <c r="N403" s="19">
        <v>741.0</v>
      </c>
      <c r="O403" s="21" t="s">
        <v>29</v>
      </c>
      <c r="P403" s="12">
        <v>41786.52924768518</v>
      </c>
      <c r="Q403" s="23" t="s">
        <v>105</v>
      </c>
      <c r="R403" s="22" t="s">
        <v>106</v>
      </c>
      <c r="S403" s="17" t="s">
        <v>107</v>
      </c>
      <c r="T403" s="18"/>
      <c r="U403" s="16" t="str">
        <f t="shared" si="172"/>
        <v>View</v>
      </c>
    </row>
    <row r="404">
      <c r="A404" s="12">
        <v>43506.97916666667</v>
      </c>
      <c r="B404" s="13" t="str">
        <f t="shared" ref="B404:B415" si="173">HYPERLINK("https://twitter.com/thewire_in","@thewire_in")</f>
        <v>@thewire_in</v>
      </c>
      <c r="C404" s="14" t="s">
        <v>26</v>
      </c>
      <c r="D404" s="15" t="s">
        <v>922</v>
      </c>
      <c r="E404" s="16" t="str">
        <f>HYPERLINK("https://twitter.com/thewire_in/status/1094657250667446272","1094657250667446272")</f>
        <v>1094657250667446272</v>
      </c>
      <c r="F404" s="17" t="s">
        <v>923</v>
      </c>
      <c r="G404" s="18"/>
      <c r="H404" s="18"/>
      <c r="I404" s="19">
        <v>191.0</v>
      </c>
      <c r="J404" s="19">
        <v>483.0</v>
      </c>
      <c r="K404" s="20" t="str">
        <f t="shared" ref="K404:K415" si="174">HYPERLINK("https://about.twitter.com/products/tweetdeck","TweetDeck")</f>
        <v>TweetDeck</v>
      </c>
      <c r="L404" s="19">
        <v>370657.0</v>
      </c>
      <c r="M404" s="19">
        <v>61.0</v>
      </c>
      <c r="N404" s="19">
        <v>1238.0</v>
      </c>
      <c r="O404" s="21" t="s">
        <v>29</v>
      </c>
      <c r="P404" s="12">
        <v>42106.543125</v>
      </c>
      <c r="Q404" s="18"/>
      <c r="R404" s="22" t="s">
        <v>30</v>
      </c>
      <c r="S404" s="17" t="s">
        <v>31</v>
      </c>
      <c r="T404" s="18"/>
      <c r="U404" s="16" t="str">
        <f t="shared" ref="U404:U415" si="175">HYPERLINK("https://pbs.twimg.com/profile_images/971010414891978753/l3xRvU1M.jpg","View")</f>
        <v>View</v>
      </c>
    </row>
    <row r="405">
      <c r="A405" s="12">
        <v>43506.96527777778</v>
      </c>
      <c r="B405" s="13" t="str">
        <f t="shared" si="173"/>
        <v>@thewire_in</v>
      </c>
      <c r="C405" s="14" t="s">
        <v>26</v>
      </c>
      <c r="D405" s="15" t="s">
        <v>924</v>
      </c>
      <c r="E405" s="16" t="str">
        <f>HYPERLINK("https://twitter.com/thewire_in/status/1094652215136899072","1094652215136899072")</f>
        <v>1094652215136899072</v>
      </c>
      <c r="F405" s="17" t="s">
        <v>925</v>
      </c>
      <c r="G405" s="18"/>
      <c r="H405" s="18"/>
      <c r="I405" s="19">
        <v>50.0</v>
      </c>
      <c r="J405" s="19">
        <v>97.0</v>
      </c>
      <c r="K405" s="20" t="str">
        <f t="shared" si="174"/>
        <v>TweetDeck</v>
      </c>
      <c r="L405" s="19">
        <v>370657.0</v>
      </c>
      <c r="M405" s="19">
        <v>61.0</v>
      </c>
      <c r="N405" s="19">
        <v>1238.0</v>
      </c>
      <c r="O405" s="21" t="s">
        <v>29</v>
      </c>
      <c r="P405" s="12">
        <v>42106.543125</v>
      </c>
      <c r="Q405" s="18"/>
      <c r="R405" s="22" t="s">
        <v>30</v>
      </c>
      <c r="S405" s="17" t="s">
        <v>31</v>
      </c>
      <c r="T405" s="18"/>
      <c r="U405" s="16" t="str">
        <f t="shared" si="175"/>
        <v>View</v>
      </c>
    </row>
    <row r="406">
      <c r="A406" s="12">
        <v>43506.95138888889</v>
      </c>
      <c r="B406" s="13" t="str">
        <f t="shared" si="173"/>
        <v>@thewire_in</v>
      </c>
      <c r="C406" s="14" t="s">
        <v>26</v>
      </c>
      <c r="D406" s="15" t="s">
        <v>926</v>
      </c>
      <c r="E406" s="16" t="str">
        <f>HYPERLINK("https://twitter.com/thewire_in/status/1094647181791846400","1094647181791846400")</f>
        <v>1094647181791846400</v>
      </c>
      <c r="F406" s="17" t="s">
        <v>927</v>
      </c>
      <c r="G406" s="18"/>
      <c r="H406" s="18"/>
      <c r="I406" s="19">
        <v>2.0</v>
      </c>
      <c r="J406" s="19">
        <v>21.0</v>
      </c>
      <c r="K406" s="20" t="str">
        <f t="shared" si="174"/>
        <v>TweetDeck</v>
      </c>
      <c r="L406" s="19">
        <v>370657.0</v>
      </c>
      <c r="M406" s="19">
        <v>61.0</v>
      </c>
      <c r="N406" s="19">
        <v>1238.0</v>
      </c>
      <c r="O406" s="21" t="s">
        <v>29</v>
      </c>
      <c r="P406" s="12">
        <v>42106.543125</v>
      </c>
      <c r="Q406" s="18"/>
      <c r="R406" s="22" t="s">
        <v>30</v>
      </c>
      <c r="S406" s="17" t="s">
        <v>31</v>
      </c>
      <c r="T406" s="18"/>
      <c r="U406" s="16" t="str">
        <f t="shared" si="175"/>
        <v>View</v>
      </c>
    </row>
    <row r="407">
      <c r="A407" s="12">
        <v>43506.93751157407</v>
      </c>
      <c r="B407" s="13" t="str">
        <f t="shared" si="173"/>
        <v>@thewire_in</v>
      </c>
      <c r="C407" s="14" t="s">
        <v>26</v>
      </c>
      <c r="D407" s="15" t="s">
        <v>928</v>
      </c>
      <c r="E407" s="16" t="str">
        <f>HYPERLINK("https://twitter.com/thewire_in/status/1094642152678850560","1094642152678850560")</f>
        <v>1094642152678850560</v>
      </c>
      <c r="F407" s="17" t="s">
        <v>929</v>
      </c>
      <c r="G407" s="17" t="s">
        <v>930</v>
      </c>
      <c r="H407" s="18"/>
      <c r="I407" s="19">
        <v>19.0</v>
      </c>
      <c r="J407" s="19">
        <v>39.0</v>
      </c>
      <c r="K407" s="20" t="str">
        <f t="shared" si="174"/>
        <v>TweetDeck</v>
      </c>
      <c r="L407" s="19">
        <v>370657.0</v>
      </c>
      <c r="M407" s="19">
        <v>61.0</v>
      </c>
      <c r="N407" s="19">
        <v>1238.0</v>
      </c>
      <c r="O407" s="21" t="s">
        <v>29</v>
      </c>
      <c r="P407" s="12">
        <v>42106.543125</v>
      </c>
      <c r="Q407" s="18"/>
      <c r="R407" s="22" t="s">
        <v>30</v>
      </c>
      <c r="S407" s="17" t="s">
        <v>31</v>
      </c>
      <c r="T407" s="18"/>
      <c r="U407" s="16" t="str">
        <f t="shared" si="175"/>
        <v>View</v>
      </c>
    </row>
    <row r="408">
      <c r="A408" s="12">
        <v>43506.92361111111</v>
      </c>
      <c r="B408" s="13" t="str">
        <f t="shared" si="173"/>
        <v>@thewire_in</v>
      </c>
      <c r="C408" s="14" t="s">
        <v>26</v>
      </c>
      <c r="D408" s="15" t="s">
        <v>931</v>
      </c>
      <c r="E408" s="16" t="str">
        <f>HYPERLINK("https://twitter.com/thewire_in/status/1094637115420409858","1094637115420409858")</f>
        <v>1094637115420409858</v>
      </c>
      <c r="F408" s="17" t="s">
        <v>932</v>
      </c>
      <c r="G408" s="18"/>
      <c r="H408" s="18"/>
      <c r="I408" s="19">
        <v>61.0</v>
      </c>
      <c r="J408" s="19">
        <v>71.0</v>
      </c>
      <c r="K408" s="20" t="str">
        <f t="shared" si="174"/>
        <v>TweetDeck</v>
      </c>
      <c r="L408" s="19">
        <v>370657.0</v>
      </c>
      <c r="M408" s="19">
        <v>61.0</v>
      </c>
      <c r="N408" s="19">
        <v>1238.0</v>
      </c>
      <c r="O408" s="21" t="s">
        <v>29</v>
      </c>
      <c r="P408" s="12">
        <v>42106.543125</v>
      </c>
      <c r="Q408" s="18"/>
      <c r="R408" s="22" t="s">
        <v>30</v>
      </c>
      <c r="S408" s="17" t="s">
        <v>31</v>
      </c>
      <c r="T408" s="18"/>
      <c r="U408" s="16" t="str">
        <f t="shared" si="175"/>
        <v>View</v>
      </c>
    </row>
    <row r="409">
      <c r="A409" s="12">
        <v>43506.90972222222</v>
      </c>
      <c r="B409" s="13" t="str">
        <f t="shared" si="173"/>
        <v>@thewire_in</v>
      </c>
      <c r="C409" s="14" t="s">
        <v>26</v>
      </c>
      <c r="D409" s="15" t="s">
        <v>933</v>
      </c>
      <c r="E409" s="16" t="str">
        <f>HYPERLINK("https://twitter.com/thewire_in/status/1094632082184187904","1094632082184187904")</f>
        <v>1094632082184187904</v>
      </c>
      <c r="F409" s="17" t="s">
        <v>934</v>
      </c>
      <c r="G409" s="18"/>
      <c r="H409" s="18"/>
      <c r="I409" s="19">
        <v>32.0</v>
      </c>
      <c r="J409" s="19">
        <v>96.0</v>
      </c>
      <c r="K409" s="20" t="str">
        <f t="shared" si="174"/>
        <v>TweetDeck</v>
      </c>
      <c r="L409" s="19">
        <v>370657.0</v>
      </c>
      <c r="M409" s="19">
        <v>61.0</v>
      </c>
      <c r="N409" s="19">
        <v>1238.0</v>
      </c>
      <c r="O409" s="21" t="s">
        <v>29</v>
      </c>
      <c r="P409" s="12">
        <v>42106.543125</v>
      </c>
      <c r="Q409" s="18"/>
      <c r="R409" s="22" t="s">
        <v>30</v>
      </c>
      <c r="S409" s="17" t="s">
        <v>31</v>
      </c>
      <c r="T409" s="18"/>
      <c r="U409" s="16" t="str">
        <f t="shared" si="175"/>
        <v>View</v>
      </c>
    </row>
    <row r="410">
      <c r="A410" s="12">
        <v>43506.89583333333</v>
      </c>
      <c r="B410" s="13" t="str">
        <f t="shared" si="173"/>
        <v>@thewire_in</v>
      </c>
      <c r="C410" s="14" t="s">
        <v>26</v>
      </c>
      <c r="D410" s="15" t="s">
        <v>935</v>
      </c>
      <c r="E410" s="16" t="str">
        <f>HYPERLINK("https://twitter.com/thewire_in/status/1094627048872587266","1094627048872587266")</f>
        <v>1094627048872587266</v>
      </c>
      <c r="F410" s="17" t="s">
        <v>919</v>
      </c>
      <c r="G410" s="18"/>
      <c r="H410" s="18"/>
      <c r="I410" s="19">
        <v>20.0</v>
      </c>
      <c r="J410" s="19">
        <v>56.0</v>
      </c>
      <c r="K410" s="20" t="str">
        <f t="shared" si="174"/>
        <v>TweetDeck</v>
      </c>
      <c r="L410" s="19">
        <v>370657.0</v>
      </c>
      <c r="M410" s="19">
        <v>61.0</v>
      </c>
      <c r="N410" s="19">
        <v>1238.0</v>
      </c>
      <c r="O410" s="21" t="s">
        <v>29</v>
      </c>
      <c r="P410" s="12">
        <v>42106.543125</v>
      </c>
      <c r="Q410" s="18"/>
      <c r="R410" s="22" t="s">
        <v>30</v>
      </c>
      <c r="S410" s="17" t="s">
        <v>31</v>
      </c>
      <c r="T410" s="18"/>
      <c r="U410" s="16" t="str">
        <f t="shared" si="175"/>
        <v>View</v>
      </c>
    </row>
    <row r="411">
      <c r="A411" s="12">
        <v>43506.881944444445</v>
      </c>
      <c r="B411" s="13" t="str">
        <f t="shared" si="173"/>
        <v>@thewire_in</v>
      </c>
      <c r="C411" s="14" t="s">
        <v>26</v>
      </c>
      <c r="D411" s="15" t="s">
        <v>936</v>
      </c>
      <c r="E411" s="16" t="str">
        <f>HYPERLINK("https://twitter.com/thewire_in/status/1094622015850336258","1094622015850336258")</f>
        <v>1094622015850336258</v>
      </c>
      <c r="F411" s="17" t="s">
        <v>937</v>
      </c>
      <c r="G411" s="18"/>
      <c r="H411" s="18"/>
      <c r="I411" s="19">
        <v>144.0</v>
      </c>
      <c r="J411" s="19">
        <v>408.0</v>
      </c>
      <c r="K411" s="20" t="str">
        <f t="shared" si="174"/>
        <v>TweetDeck</v>
      </c>
      <c r="L411" s="19">
        <v>370657.0</v>
      </c>
      <c r="M411" s="19">
        <v>61.0</v>
      </c>
      <c r="N411" s="19">
        <v>1238.0</v>
      </c>
      <c r="O411" s="21" t="s">
        <v>29</v>
      </c>
      <c r="P411" s="12">
        <v>42106.543125</v>
      </c>
      <c r="Q411" s="18"/>
      <c r="R411" s="22" t="s">
        <v>30</v>
      </c>
      <c r="S411" s="17" t="s">
        <v>31</v>
      </c>
      <c r="T411" s="18"/>
      <c r="U411" s="16" t="str">
        <f t="shared" si="175"/>
        <v>View</v>
      </c>
    </row>
    <row r="412">
      <c r="A412" s="12">
        <v>43506.868055555555</v>
      </c>
      <c r="B412" s="13" t="str">
        <f t="shared" si="173"/>
        <v>@thewire_in</v>
      </c>
      <c r="C412" s="14" t="s">
        <v>26</v>
      </c>
      <c r="D412" s="15" t="s">
        <v>938</v>
      </c>
      <c r="E412" s="16" t="str">
        <f>HYPERLINK("https://twitter.com/thewire_in/status/1094616982765223939","1094616982765223939")</f>
        <v>1094616982765223939</v>
      </c>
      <c r="F412" s="17" t="s">
        <v>939</v>
      </c>
      <c r="G412" s="18"/>
      <c r="H412" s="18"/>
      <c r="I412" s="19">
        <v>24.0</v>
      </c>
      <c r="J412" s="19">
        <v>64.0</v>
      </c>
      <c r="K412" s="20" t="str">
        <f t="shared" si="174"/>
        <v>TweetDeck</v>
      </c>
      <c r="L412" s="19">
        <v>370657.0</v>
      </c>
      <c r="M412" s="19">
        <v>61.0</v>
      </c>
      <c r="N412" s="19">
        <v>1238.0</v>
      </c>
      <c r="O412" s="21" t="s">
        <v>29</v>
      </c>
      <c r="P412" s="12">
        <v>42106.543125</v>
      </c>
      <c r="Q412" s="18"/>
      <c r="R412" s="22" t="s">
        <v>30</v>
      </c>
      <c r="S412" s="17" t="s">
        <v>31</v>
      </c>
      <c r="T412" s="18"/>
      <c r="U412" s="16" t="str">
        <f t="shared" si="175"/>
        <v>View</v>
      </c>
    </row>
    <row r="413">
      <c r="A413" s="12">
        <v>43506.85416666667</v>
      </c>
      <c r="B413" s="13" t="str">
        <f t="shared" si="173"/>
        <v>@thewire_in</v>
      </c>
      <c r="C413" s="14" t="s">
        <v>26</v>
      </c>
      <c r="D413" s="15" t="s">
        <v>940</v>
      </c>
      <c r="E413" s="16" t="str">
        <f>HYPERLINK("https://twitter.com/thewire_in/status/1094611950544347137","1094611950544347137")</f>
        <v>1094611950544347137</v>
      </c>
      <c r="F413" s="17" t="s">
        <v>941</v>
      </c>
      <c r="G413" s="18"/>
      <c r="H413" s="18"/>
      <c r="I413" s="19">
        <v>42.0</v>
      </c>
      <c r="J413" s="19">
        <v>69.0</v>
      </c>
      <c r="K413" s="20" t="str">
        <f t="shared" si="174"/>
        <v>TweetDeck</v>
      </c>
      <c r="L413" s="19">
        <v>370657.0</v>
      </c>
      <c r="M413" s="19">
        <v>61.0</v>
      </c>
      <c r="N413" s="19">
        <v>1238.0</v>
      </c>
      <c r="O413" s="21" t="s">
        <v>29</v>
      </c>
      <c r="P413" s="12">
        <v>42106.543125</v>
      </c>
      <c r="Q413" s="18"/>
      <c r="R413" s="22" t="s">
        <v>30</v>
      </c>
      <c r="S413" s="17" t="s">
        <v>31</v>
      </c>
      <c r="T413" s="18"/>
      <c r="U413" s="16" t="str">
        <f t="shared" si="175"/>
        <v>View</v>
      </c>
    </row>
    <row r="414">
      <c r="A414" s="12">
        <v>43506.84027777778</v>
      </c>
      <c r="B414" s="13" t="str">
        <f t="shared" si="173"/>
        <v>@thewire_in</v>
      </c>
      <c r="C414" s="14" t="s">
        <v>26</v>
      </c>
      <c r="D414" s="15" t="s">
        <v>942</v>
      </c>
      <c r="E414" s="16" t="str">
        <f>HYPERLINK("https://twitter.com/thewire_in/status/1094606916528074753","1094606916528074753")</f>
        <v>1094606916528074753</v>
      </c>
      <c r="F414" s="17" t="s">
        <v>943</v>
      </c>
      <c r="G414" s="18"/>
      <c r="H414" s="18"/>
      <c r="I414" s="19">
        <v>59.0</v>
      </c>
      <c r="J414" s="19">
        <v>110.0</v>
      </c>
      <c r="K414" s="20" t="str">
        <f t="shared" si="174"/>
        <v>TweetDeck</v>
      </c>
      <c r="L414" s="19">
        <v>370657.0</v>
      </c>
      <c r="M414" s="19">
        <v>61.0</v>
      </c>
      <c r="N414" s="19">
        <v>1238.0</v>
      </c>
      <c r="O414" s="21" t="s">
        <v>29</v>
      </c>
      <c r="P414" s="12">
        <v>42106.543125</v>
      </c>
      <c r="Q414" s="18"/>
      <c r="R414" s="22" t="s">
        <v>30</v>
      </c>
      <c r="S414" s="17" t="s">
        <v>31</v>
      </c>
      <c r="T414" s="18"/>
      <c r="U414" s="16" t="str">
        <f t="shared" si="175"/>
        <v>View</v>
      </c>
    </row>
    <row r="415">
      <c r="A415" s="12">
        <v>43506.82638888889</v>
      </c>
      <c r="B415" s="13" t="str">
        <f t="shared" si="173"/>
        <v>@thewire_in</v>
      </c>
      <c r="C415" s="14" t="s">
        <v>26</v>
      </c>
      <c r="D415" s="15" t="s">
        <v>944</v>
      </c>
      <c r="E415" s="16" t="str">
        <f>HYPERLINK("https://twitter.com/thewire_in/status/1094601884973715456","1094601884973715456")</f>
        <v>1094601884973715456</v>
      </c>
      <c r="F415" s="17" t="s">
        <v>945</v>
      </c>
      <c r="G415" s="18"/>
      <c r="H415" s="18"/>
      <c r="I415" s="19">
        <v>8.0</v>
      </c>
      <c r="J415" s="19">
        <v>26.0</v>
      </c>
      <c r="K415" s="20" t="str">
        <f t="shared" si="174"/>
        <v>TweetDeck</v>
      </c>
      <c r="L415" s="19">
        <v>370657.0</v>
      </c>
      <c r="M415" s="19">
        <v>61.0</v>
      </c>
      <c r="N415" s="19">
        <v>1238.0</v>
      </c>
      <c r="O415" s="21" t="s">
        <v>29</v>
      </c>
      <c r="P415" s="12">
        <v>42106.543125</v>
      </c>
      <c r="Q415" s="18"/>
      <c r="R415" s="22" t="s">
        <v>30</v>
      </c>
      <c r="S415" s="17" t="s">
        <v>31</v>
      </c>
      <c r="T415" s="18"/>
      <c r="U415" s="16" t="str">
        <f t="shared" si="175"/>
        <v>View</v>
      </c>
    </row>
    <row r="416">
      <c r="A416" s="12">
        <v>43506.82576388889</v>
      </c>
      <c r="B416" s="13" t="str">
        <f t="shared" ref="B416:B417" si="176">HYPERLINK("https://twitter.com/yadavakhilesh","@yadavakhilesh")</f>
        <v>@yadavakhilesh</v>
      </c>
      <c r="C416" s="14" t="s">
        <v>75</v>
      </c>
      <c r="D416" s="15" t="s">
        <v>946</v>
      </c>
      <c r="E416" s="16" t="str">
        <f>HYPERLINK("https://twitter.com/yadavakhilesh/status/1094601655423619072","1094601655423619072")</f>
        <v>1094601655423619072</v>
      </c>
      <c r="F416" s="18"/>
      <c r="G416" s="18"/>
      <c r="H416" s="18"/>
      <c r="I416" s="19">
        <v>2361.0</v>
      </c>
      <c r="J416" s="19">
        <v>12387.0</v>
      </c>
      <c r="K416" s="20" t="str">
        <f t="shared" ref="K416:K417" si="177">HYPERLINK("http://twitter.com/download/iphone","Twitter for iPhone")</f>
        <v>Twitter for iPhone</v>
      </c>
      <c r="L416" s="19">
        <v>9056149.0</v>
      </c>
      <c r="M416" s="19">
        <v>16.0</v>
      </c>
      <c r="N416" s="19">
        <v>1328.0</v>
      </c>
      <c r="O416" s="21" t="s">
        <v>29</v>
      </c>
      <c r="P416" s="12">
        <v>40012.84861111111</v>
      </c>
      <c r="Q416" s="23" t="s">
        <v>77</v>
      </c>
      <c r="R416" s="22" t="s">
        <v>78</v>
      </c>
      <c r="S416" s="17" t="s">
        <v>79</v>
      </c>
      <c r="T416" s="18"/>
      <c r="U416" s="16" t="str">
        <f t="shared" ref="U416:U417" si="178">HYPERLINK("https://pbs.twimg.com/profile_images/1096358617459101697/Y2GLsFau.jpg","View")</f>
        <v>View</v>
      </c>
    </row>
    <row r="417">
      <c r="A417" s="12">
        <v>43506.8233449074</v>
      </c>
      <c r="B417" s="13" t="str">
        <f t="shared" si="176"/>
        <v>@yadavakhilesh</v>
      </c>
      <c r="C417" s="14" t="s">
        <v>75</v>
      </c>
      <c r="D417" s="15" t="s">
        <v>947</v>
      </c>
      <c r="E417" s="16" t="str">
        <f>HYPERLINK("https://twitter.com/yadavakhilesh/status/1094600781045522433","1094600781045522433")</f>
        <v>1094600781045522433</v>
      </c>
      <c r="F417" s="18"/>
      <c r="G417" s="17" t="s">
        <v>948</v>
      </c>
      <c r="H417" s="18"/>
      <c r="I417" s="19">
        <v>1156.0</v>
      </c>
      <c r="J417" s="19">
        <v>7121.0</v>
      </c>
      <c r="K417" s="20" t="str">
        <f t="shared" si="177"/>
        <v>Twitter for iPhone</v>
      </c>
      <c r="L417" s="19">
        <v>9056149.0</v>
      </c>
      <c r="M417" s="19">
        <v>16.0</v>
      </c>
      <c r="N417" s="19">
        <v>1328.0</v>
      </c>
      <c r="O417" s="21" t="s">
        <v>29</v>
      </c>
      <c r="P417" s="12">
        <v>40012.84861111111</v>
      </c>
      <c r="Q417" s="23" t="s">
        <v>77</v>
      </c>
      <c r="R417" s="22" t="s">
        <v>78</v>
      </c>
      <c r="S417" s="17" t="s">
        <v>79</v>
      </c>
      <c r="T417" s="18"/>
      <c r="U417" s="16" t="str">
        <f t="shared" si="178"/>
        <v>View</v>
      </c>
    </row>
    <row r="418">
      <c r="A418" s="12">
        <v>43506.81251157407</v>
      </c>
      <c r="B418" s="13" t="str">
        <f t="shared" ref="B418:B422" si="179">HYPERLINK("https://twitter.com/thewire_in","@thewire_in")</f>
        <v>@thewire_in</v>
      </c>
      <c r="C418" s="14" t="s">
        <v>26</v>
      </c>
      <c r="D418" s="15" t="s">
        <v>949</v>
      </c>
      <c r="E418" s="16" t="str">
        <f>HYPERLINK("https://twitter.com/thewire_in/status/1094596855353225223","1094596855353225223")</f>
        <v>1094596855353225223</v>
      </c>
      <c r="F418" s="17" t="s">
        <v>950</v>
      </c>
      <c r="G418" s="18"/>
      <c r="H418" s="18"/>
      <c r="I418" s="19">
        <v>39.0</v>
      </c>
      <c r="J418" s="19">
        <v>84.0</v>
      </c>
      <c r="K418" s="20" t="str">
        <f t="shared" ref="K418:K422" si="180">HYPERLINK("https://about.twitter.com/products/tweetdeck","TweetDeck")</f>
        <v>TweetDeck</v>
      </c>
      <c r="L418" s="19">
        <v>370657.0</v>
      </c>
      <c r="M418" s="19">
        <v>61.0</v>
      </c>
      <c r="N418" s="19">
        <v>1238.0</v>
      </c>
      <c r="O418" s="21" t="s">
        <v>29</v>
      </c>
      <c r="P418" s="12">
        <v>42106.543125</v>
      </c>
      <c r="Q418" s="18"/>
      <c r="R418" s="22" t="s">
        <v>30</v>
      </c>
      <c r="S418" s="17" t="s">
        <v>31</v>
      </c>
      <c r="T418" s="18"/>
      <c r="U418" s="16" t="str">
        <f t="shared" ref="U418:U422" si="181">HYPERLINK("https://pbs.twimg.com/profile_images/971010414891978753/l3xRvU1M.jpg","View")</f>
        <v>View</v>
      </c>
    </row>
    <row r="419">
      <c r="A419" s="12">
        <v>43506.79861111111</v>
      </c>
      <c r="B419" s="13" t="str">
        <f t="shared" si="179"/>
        <v>@thewire_in</v>
      </c>
      <c r="C419" s="14" t="s">
        <v>26</v>
      </c>
      <c r="D419" s="15" t="s">
        <v>951</v>
      </c>
      <c r="E419" s="16" t="str">
        <f>HYPERLINK("https://twitter.com/thewire_in/status/1094591817084006400","1094591817084006400")</f>
        <v>1094591817084006400</v>
      </c>
      <c r="F419" s="17" t="s">
        <v>952</v>
      </c>
      <c r="G419" s="18"/>
      <c r="H419" s="18"/>
      <c r="I419" s="19">
        <v>75.0</v>
      </c>
      <c r="J419" s="19">
        <v>156.0</v>
      </c>
      <c r="K419" s="20" t="str">
        <f t="shared" si="180"/>
        <v>TweetDeck</v>
      </c>
      <c r="L419" s="19">
        <v>370657.0</v>
      </c>
      <c r="M419" s="19">
        <v>61.0</v>
      </c>
      <c r="N419" s="19">
        <v>1238.0</v>
      </c>
      <c r="O419" s="21" t="s">
        <v>29</v>
      </c>
      <c r="P419" s="12">
        <v>42106.543125</v>
      </c>
      <c r="Q419" s="18"/>
      <c r="R419" s="22" t="s">
        <v>30</v>
      </c>
      <c r="S419" s="17" t="s">
        <v>31</v>
      </c>
      <c r="T419" s="18"/>
      <c r="U419" s="16" t="str">
        <f t="shared" si="181"/>
        <v>View</v>
      </c>
    </row>
    <row r="420">
      <c r="A420" s="12">
        <v>43506.78472222222</v>
      </c>
      <c r="B420" s="13" t="str">
        <f t="shared" si="179"/>
        <v>@thewire_in</v>
      </c>
      <c r="C420" s="14" t="s">
        <v>26</v>
      </c>
      <c r="D420" s="15" t="s">
        <v>953</v>
      </c>
      <c r="E420" s="16" t="str">
        <f>HYPERLINK("https://twitter.com/thewire_in/status/1094586784153985026","1094586784153985026")</f>
        <v>1094586784153985026</v>
      </c>
      <c r="F420" s="17" t="s">
        <v>917</v>
      </c>
      <c r="G420" s="18"/>
      <c r="H420" s="18"/>
      <c r="I420" s="19">
        <v>18.0</v>
      </c>
      <c r="J420" s="19">
        <v>38.0</v>
      </c>
      <c r="K420" s="20" t="str">
        <f t="shared" si="180"/>
        <v>TweetDeck</v>
      </c>
      <c r="L420" s="19">
        <v>370657.0</v>
      </c>
      <c r="M420" s="19">
        <v>61.0</v>
      </c>
      <c r="N420" s="19">
        <v>1238.0</v>
      </c>
      <c r="O420" s="21" t="s">
        <v>29</v>
      </c>
      <c r="P420" s="12">
        <v>42106.543125</v>
      </c>
      <c r="Q420" s="18"/>
      <c r="R420" s="22" t="s">
        <v>30</v>
      </c>
      <c r="S420" s="17" t="s">
        <v>31</v>
      </c>
      <c r="T420" s="18"/>
      <c r="U420" s="16" t="str">
        <f t="shared" si="181"/>
        <v>View</v>
      </c>
    </row>
    <row r="421">
      <c r="A421" s="12">
        <v>43506.77084490741</v>
      </c>
      <c r="B421" s="13" t="str">
        <f t="shared" si="179"/>
        <v>@thewire_in</v>
      </c>
      <c r="C421" s="14" t="s">
        <v>26</v>
      </c>
      <c r="D421" s="15" t="s">
        <v>954</v>
      </c>
      <c r="E421" s="16" t="str">
        <f>HYPERLINK("https://twitter.com/thewire_in/status/1094581754034216961","1094581754034216961")</f>
        <v>1094581754034216961</v>
      </c>
      <c r="F421" s="17" t="s">
        <v>798</v>
      </c>
      <c r="G421" s="17" t="s">
        <v>955</v>
      </c>
      <c r="H421" s="18"/>
      <c r="I421" s="19">
        <v>24.0</v>
      </c>
      <c r="J421" s="19">
        <v>55.0</v>
      </c>
      <c r="K421" s="20" t="str">
        <f t="shared" si="180"/>
        <v>TweetDeck</v>
      </c>
      <c r="L421" s="19">
        <v>370657.0</v>
      </c>
      <c r="M421" s="19">
        <v>61.0</v>
      </c>
      <c r="N421" s="19">
        <v>1238.0</v>
      </c>
      <c r="O421" s="21" t="s">
        <v>29</v>
      </c>
      <c r="P421" s="12">
        <v>42106.543125</v>
      </c>
      <c r="Q421" s="18"/>
      <c r="R421" s="22" t="s">
        <v>30</v>
      </c>
      <c r="S421" s="17" t="s">
        <v>31</v>
      </c>
      <c r="T421" s="18"/>
      <c r="U421" s="16" t="str">
        <f t="shared" si="181"/>
        <v>View</v>
      </c>
    </row>
    <row r="422">
      <c r="A422" s="12">
        <v>43506.756944444445</v>
      </c>
      <c r="B422" s="13" t="str">
        <f t="shared" si="179"/>
        <v>@thewire_in</v>
      </c>
      <c r="C422" s="14" t="s">
        <v>26</v>
      </c>
      <c r="D422" s="15" t="s">
        <v>956</v>
      </c>
      <c r="E422" s="16" t="str">
        <f>HYPERLINK("https://twitter.com/thewire_in/status/1094576717232975873","1094576717232975873")</f>
        <v>1094576717232975873</v>
      </c>
      <c r="F422" s="17" t="s">
        <v>957</v>
      </c>
      <c r="G422" s="18"/>
      <c r="H422" s="18"/>
      <c r="I422" s="19">
        <v>142.0</v>
      </c>
      <c r="J422" s="19">
        <v>446.0</v>
      </c>
      <c r="K422" s="20" t="str">
        <f t="shared" si="180"/>
        <v>TweetDeck</v>
      </c>
      <c r="L422" s="19">
        <v>370657.0</v>
      </c>
      <c r="M422" s="19">
        <v>61.0</v>
      </c>
      <c r="N422" s="19">
        <v>1238.0</v>
      </c>
      <c r="O422" s="21" t="s">
        <v>29</v>
      </c>
      <c r="P422" s="12">
        <v>42106.543125</v>
      </c>
      <c r="Q422" s="18"/>
      <c r="R422" s="22" t="s">
        <v>30</v>
      </c>
      <c r="S422" s="17" t="s">
        <v>31</v>
      </c>
      <c r="T422" s="18"/>
      <c r="U422" s="16" t="str">
        <f t="shared" si="181"/>
        <v>View</v>
      </c>
    </row>
    <row r="423">
      <c r="A423" s="12">
        <v>43506.75173611111</v>
      </c>
      <c r="B423" s="13" t="str">
        <f>HYPERLINK("https://twitter.com/AtishiAAP","@AtishiAAP")</f>
        <v>@AtishiAAP</v>
      </c>
      <c r="C423" s="14" t="s">
        <v>361</v>
      </c>
      <c r="D423" s="15" t="s">
        <v>958</v>
      </c>
      <c r="E423" s="16" t="str">
        <f>HYPERLINK("https://twitter.com/AtishiAAP/status/1094574830651953153","1094574830651953153")</f>
        <v>1094574830651953153</v>
      </c>
      <c r="F423" s="18"/>
      <c r="G423" s="17" t="s">
        <v>959</v>
      </c>
      <c r="H423" s="18"/>
      <c r="I423" s="19">
        <v>474.0</v>
      </c>
      <c r="J423" s="19">
        <v>1058.0</v>
      </c>
      <c r="K423" s="20" t="str">
        <f>HYPERLINK("http://twitter.com/download/android","Twitter for Android")</f>
        <v>Twitter for Android</v>
      </c>
      <c r="L423" s="19">
        <v>158378.0</v>
      </c>
      <c r="M423" s="19">
        <v>640.0</v>
      </c>
      <c r="N423" s="19">
        <v>278.0</v>
      </c>
      <c r="O423" s="21" t="s">
        <v>29</v>
      </c>
      <c r="P423" s="12">
        <v>40779.88040509259</v>
      </c>
      <c r="Q423" s="18"/>
      <c r="R423" s="25" t="s">
        <v>363</v>
      </c>
      <c r="S423" s="17" t="s">
        <v>364</v>
      </c>
      <c r="T423" s="18"/>
      <c r="U423" s="16" t="str">
        <f>HYPERLINK("https://pbs.twimg.com/profile_images/990610847444684801/-IvXvqiy.jpg","View")</f>
        <v>View</v>
      </c>
    </row>
    <row r="424">
      <c r="A424" s="12">
        <v>43506.743055555555</v>
      </c>
      <c r="B424" s="13" t="str">
        <f t="shared" ref="B424:B431" si="182">HYPERLINK("https://twitter.com/thewire_in","@thewire_in")</f>
        <v>@thewire_in</v>
      </c>
      <c r="C424" s="14" t="s">
        <v>26</v>
      </c>
      <c r="D424" s="15" t="s">
        <v>960</v>
      </c>
      <c r="E424" s="16" t="str">
        <f>HYPERLINK("https://twitter.com/thewire_in/status/1094571684198273025","1094571684198273025")</f>
        <v>1094571684198273025</v>
      </c>
      <c r="F424" s="17" t="s">
        <v>857</v>
      </c>
      <c r="G424" s="17" t="s">
        <v>961</v>
      </c>
      <c r="H424" s="18"/>
      <c r="I424" s="19">
        <v>8.0</v>
      </c>
      <c r="J424" s="19">
        <v>56.0</v>
      </c>
      <c r="K424" s="20" t="str">
        <f t="shared" ref="K424:K431" si="183">HYPERLINK("https://about.twitter.com/products/tweetdeck","TweetDeck")</f>
        <v>TweetDeck</v>
      </c>
      <c r="L424" s="19">
        <v>370657.0</v>
      </c>
      <c r="M424" s="19">
        <v>61.0</v>
      </c>
      <c r="N424" s="19">
        <v>1238.0</v>
      </c>
      <c r="O424" s="21" t="s">
        <v>29</v>
      </c>
      <c r="P424" s="12">
        <v>42106.543125</v>
      </c>
      <c r="Q424" s="18"/>
      <c r="R424" s="22" t="s">
        <v>30</v>
      </c>
      <c r="S424" s="17" t="s">
        <v>31</v>
      </c>
      <c r="T424" s="18"/>
      <c r="U424" s="16" t="str">
        <f t="shared" ref="U424:U431" si="184">HYPERLINK("https://pbs.twimg.com/profile_images/971010414891978753/l3xRvU1M.jpg","View")</f>
        <v>View</v>
      </c>
    </row>
    <row r="425">
      <c r="A425" s="12">
        <v>43506.72916666667</v>
      </c>
      <c r="B425" s="13" t="str">
        <f t="shared" si="182"/>
        <v>@thewire_in</v>
      </c>
      <c r="C425" s="14" t="s">
        <v>26</v>
      </c>
      <c r="D425" s="24" t="s">
        <v>962</v>
      </c>
      <c r="E425" s="16" t="str">
        <f>HYPERLINK("https://twitter.com/thewire_in/status/1094566653193408513","1094566653193408513")</f>
        <v>1094566653193408513</v>
      </c>
      <c r="F425" s="17" t="s">
        <v>909</v>
      </c>
      <c r="G425" s="17" t="s">
        <v>963</v>
      </c>
      <c r="H425" s="18"/>
      <c r="I425" s="19">
        <v>15.0</v>
      </c>
      <c r="J425" s="19">
        <v>31.0</v>
      </c>
      <c r="K425" s="20" t="str">
        <f t="shared" si="183"/>
        <v>TweetDeck</v>
      </c>
      <c r="L425" s="19">
        <v>370657.0</v>
      </c>
      <c r="M425" s="19">
        <v>61.0</v>
      </c>
      <c r="N425" s="19">
        <v>1238.0</v>
      </c>
      <c r="O425" s="21" t="s">
        <v>29</v>
      </c>
      <c r="P425" s="12">
        <v>42106.543125</v>
      </c>
      <c r="Q425" s="18"/>
      <c r="R425" s="22" t="s">
        <v>30</v>
      </c>
      <c r="S425" s="17" t="s">
        <v>31</v>
      </c>
      <c r="T425" s="18"/>
      <c r="U425" s="16" t="str">
        <f t="shared" si="184"/>
        <v>View</v>
      </c>
    </row>
    <row r="426">
      <c r="A426" s="12">
        <v>43506.71527777778</v>
      </c>
      <c r="B426" s="13" t="str">
        <f t="shared" si="182"/>
        <v>@thewire_in</v>
      </c>
      <c r="C426" s="14" t="s">
        <v>26</v>
      </c>
      <c r="D426" s="15" t="s">
        <v>964</v>
      </c>
      <c r="E426" s="16" t="str">
        <f>HYPERLINK("https://twitter.com/thewire_in/status/1094561617780592640","1094561617780592640")</f>
        <v>1094561617780592640</v>
      </c>
      <c r="F426" s="17" t="s">
        <v>923</v>
      </c>
      <c r="G426" s="17" t="s">
        <v>965</v>
      </c>
      <c r="H426" s="18"/>
      <c r="I426" s="19">
        <v>34.0</v>
      </c>
      <c r="J426" s="19">
        <v>101.0</v>
      </c>
      <c r="K426" s="20" t="str">
        <f t="shared" si="183"/>
        <v>TweetDeck</v>
      </c>
      <c r="L426" s="19">
        <v>370657.0</v>
      </c>
      <c r="M426" s="19">
        <v>61.0</v>
      </c>
      <c r="N426" s="19">
        <v>1238.0</v>
      </c>
      <c r="O426" s="21" t="s">
        <v>29</v>
      </c>
      <c r="P426" s="12">
        <v>42106.543125</v>
      </c>
      <c r="Q426" s="18"/>
      <c r="R426" s="22" t="s">
        <v>30</v>
      </c>
      <c r="S426" s="17" t="s">
        <v>31</v>
      </c>
      <c r="T426" s="18"/>
      <c r="U426" s="16" t="str">
        <f t="shared" si="184"/>
        <v>View</v>
      </c>
    </row>
    <row r="427">
      <c r="A427" s="12">
        <v>43506.70138888889</v>
      </c>
      <c r="B427" s="13" t="str">
        <f t="shared" si="182"/>
        <v>@thewire_in</v>
      </c>
      <c r="C427" s="14" t="s">
        <v>26</v>
      </c>
      <c r="D427" s="15" t="s">
        <v>966</v>
      </c>
      <c r="E427" s="16" t="str">
        <f>HYPERLINK("https://twitter.com/thewire_in/status/1094556584867356672","1094556584867356672")</f>
        <v>1094556584867356672</v>
      </c>
      <c r="F427" s="17" t="s">
        <v>967</v>
      </c>
      <c r="G427" s="18"/>
      <c r="H427" s="18"/>
      <c r="I427" s="19">
        <v>21.0</v>
      </c>
      <c r="J427" s="19">
        <v>53.0</v>
      </c>
      <c r="K427" s="20" t="str">
        <f t="shared" si="183"/>
        <v>TweetDeck</v>
      </c>
      <c r="L427" s="19">
        <v>370657.0</v>
      </c>
      <c r="M427" s="19">
        <v>61.0</v>
      </c>
      <c r="N427" s="19">
        <v>1238.0</v>
      </c>
      <c r="O427" s="21" t="s">
        <v>29</v>
      </c>
      <c r="P427" s="12">
        <v>42106.543125</v>
      </c>
      <c r="Q427" s="18"/>
      <c r="R427" s="22" t="s">
        <v>30</v>
      </c>
      <c r="S427" s="17" t="s">
        <v>31</v>
      </c>
      <c r="T427" s="18"/>
      <c r="U427" s="16" t="str">
        <f t="shared" si="184"/>
        <v>View</v>
      </c>
    </row>
    <row r="428">
      <c r="A428" s="12">
        <v>43506.6875</v>
      </c>
      <c r="B428" s="13" t="str">
        <f t="shared" si="182"/>
        <v>@thewire_in</v>
      </c>
      <c r="C428" s="14" t="s">
        <v>26</v>
      </c>
      <c r="D428" s="15" t="s">
        <v>968</v>
      </c>
      <c r="E428" s="16" t="str">
        <f>HYPERLINK("https://twitter.com/thewire_in/status/1094551553443278859","1094551553443278859")</f>
        <v>1094551553443278859</v>
      </c>
      <c r="F428" s="17" t="s">
        <v>925</v>
      </c>
      <c r="G428" s="17" t="s">
        <v>969</v>
      </c>
      <c r="H428" s="18"/>
      <c r="I428" s="19">
        <v>21.0</v>
      </c>
      <c r="J428" s="19">
        <v>64.0</v>
      </c>
      <c r="K428" s="20" t="str">
        <f t="shared" si="183"/>
        <v>TweetDeck</v>
      </c>
      <c r="L428" s="19">
        <v>370657.0</v>
      </c>
      <c r="M428" s="19">
        <v>61.0</v>
      </c>
      <c r="N428" s="19">
        <v>1238.0</v>
      </c>
      <c r="O428" s="21" t="s">
        <v>29</v>
      </c>
      <c r="P428" s="12">
        <v>42106.543125</v>
      </c>
      <c r="Q428" s="18"/>
      <c r="R428" s="22" t="s">
        <v>30</v>
      </c>
      <c r="S428" s="17" t="s">
        <v>31</v>
      </c>
      <c r="T428" s="18"/>
      <c r="U428" s="16" t="str">
        <f t="shared" si="184"/>
        <v>View</v>
      </c>
    </row>
    <row r="429">
      <c r="A429" s="12">
        <v>43506.67361111111</v>
      </c>
      <c r="B429" s="13" t="str">
        <f t="shared" si="182"/>
        <v>@thewire_in</v>
      </c>
      <c r="C429" s="14" t="s">
        <v>26</v>
      </c>
      <c r="D429" s="24" t="s">
        <v>970</v>
      </c>
      <c r="E429" s="16" t="str">
        <f>HYPERLINK("https://twitter.com/thewire_in/status/1094546518487584769","1094546518487584769")</f>
        <v>1094546518487584769</v>
      </c>
      <c r="F429" s="17" t="s">
        <v>884</v>
      </c>
      <c r="G429" s="17" t="s">
        <v>971</v>
      </c>
      <c r="H429" s="18"/>
      <c r="I429" s="19">
        <v>7.0</v>
      </c>
      <c r="J429" s="19">
        <v>18.0</v>
      </c>
      <c r="K429" s="20" t="str">
        <f t="shared" si="183"/>
        <v>TweetDeck</v>
      </c>
      <c r="L429" s="19">
        <v>370657.0</v>
      </c>
      <c r="M429" s="19">
        <v>61.0</v>
      </c>
      <c r="N429" s="19">
        <v>1238.0</v>
      </c>
      <c r="O429" s="21" t="s">
        <v>29</v>
      </c>
      <c r="P429" s="12">
        <v>42106.543125</v>
      </c>
      <c r="Q429" s="18"/>
      <c r="R429" s="22" t="s">
        <v>30</v>
      </c>
      <c r="S429" s="17" t="s">
        <v>31</v>
      </c>
      <c r="T429" s="18"/>
      <c r="U429" s="16" t="str">
        <f t="shared" si="184"/>
        <v>View</v>
      </c>
    </row>
    <row r="430">
      <c r="A430" s="12">
        <v>43506.65972222222</v>
      </c>
      <c r="B430" s="13" t="str">
        <f t="shared" si="182"/>
        <v>@thewire_in</v>
      </c>
      <c r="C430" s="14" t="s">
        <v>26</v>
      </c>
      <c r="D430" s="15" t="s">
        <v>972</v>
      </c>
      <c r="E430" s="16" t="str">
        <f>HYPERLINK("https://twitter.com/thewire_in/status/1094541485247090693","1094541485247090693")</f>
        <v>1094541485247090693</v>
      </c>
      <c r="F430" s="17" t="s">
        <v>973</v>
      </c>
      <c r="G430" s="18"/>
      <c r="H430" s="18"/>
      <c r="I430" s="19">
        <v>25.0</v>
      </c>
      <c r="J430" s="19">
        <v>72.0</v>
      </c>
      <c r="K430" s="20" t="str">
        <f t="shared" si="183"/>
        <v>TweetDeck</v>
      </c>
      <c r="L430" s="19">
        <v>370657.0</v>
      </c>
      <c r="M430" s="19">
        <v>61.0</v>
      </c>
      <c r="N430" s="19">
        <v>1238.0</v>
      </c>
      <c r="O430" s="21" t="s">
        <v>29</v>
      </c>
      <c r="P430" s="12">
        <v>42106.543125</v>
      </c>
      <c r="Q430" s="18"/>
      <c r="R430" s="22" t="s">
        <v>30</v>
      </c>
      <c r="S430" s="17" t="s">
        <v>31</v>
      </c>
      <c r="T430" s="18"/>
      <c r="U430" s="16" t="str">
        <f t="shared" si="184"/>
        <v>View</v>
      </c>
    </row>
    <row r="431">
      <c r="A431" s="12">
        <v>43506.64583333333</v>
      </c>
      <c r="B431" s="13" t="str">
        <f t="shared" si="182"/>
        <v>@thewire_in</v>
      </c>
      <c r="C431" s="14" t="s">
        <v>26</v>
      </c>
      <c r="D431" s="15" t="s">
        <v>974</v>
      </c>
      <c r="E431" s="16" t="str">
        <f>HYPERLINK("https://twitter.com/thewire_in/status/1094536453265203202","1094536453265203202")</f>
        <v>1094536453265203202</v>
      </c>
      <c r="F431" s="17" t="s">
        <v>64</v>
      </c>
      <c r="G431" s="18"/>
      <c r="H431" s="18"/>
      <c r="I431" s="19">
        <v>50.0</v>
      </c>
      <c r="J431" s="19">
        <v>100.0</v>
      </c>
      <c r="K431" s="20" t="str">
        <f t="shared" si="183"/>
        <v>TweetDeck</v>
      </c>
      <c r="L431" s="19">
        <v>370657.0</v>
      </c>
      <c r="M431" s="19">
        <v>61.0</v>
      </c>
      <c r="N431" s="19">
        <v>1238.0</v>
      </c>
      <c r="O431" s="21" t="s">
        <v>29</v>
      </c>
      <c r="P431" s="12">
        <v>42106.543125</v>
      </c>
      <c r="Q431" s="18"/>
      <c r="R431" s="22" t="s">
        <v>30</v>
      </c>
      <c r="S431" s="17" t="s">
        <v>31</v>
      </c>
      <c r="T431" s="18"/>
      <c r="U431" s="16" t="str">
        <f t="shared" si="184"/>
        <v>View</v>
      </c>
    </row>
    <row r="432">
      <c r="A432" s="12">
        <v>43506.6421412037</v>
      </c>
      <c r="B432" s="13" t="str">
        <f>HYPERLINK("https://twitter.com/UmarKhalidJNU","@UmarKhalidJNU")</f>
        <v>@UmarKhalidJNU</v>
      </c>
      <c r="C432" s="14" t="s">
        <v>168</v>
      </c>
      <c r="D432" s="15" t="s">
        <v>975</v>
      </c>
      <c r="E432" s="16" t="str">
        <f>HYPERLINK("https://twitter.com/UmarKhalidJNU/status/1094535113000583168","1094535113000583168")</f>
        <v>1094535113000583168</v>
      </c>
      <c r="F432" s="17" t="s">
        <v>976</v>
      </c>
      <c r="G432" s="18"/>
      <c r="H432" s="18"/>
      <c r="I432" s="19">
        <v>270.0</v>
      </c>
      <c r="J432" s="19">
        <v>1050.0</v>
      </c>
      <c r="K432" s="20" t="str">
        <f>HYPERLINK("http://twitter.com/download/android","Twitter for Android")</f>
        <v>Twitter for Android</v>
      </c>
      <c r="L432" s="19">
        <v>169465.0</v>
      </c>
      <c r="M432" s="19">
        <v>949.0</v>
      </c>
      <c r="N432" s="19">
        <v>133.0</v>
      </c>
      <c r="O432" s="21" t="s">
        <v>29</v>
      </c>
      <c r="P432" s="12">
        <v>42476.1409375</v>
      </c>
      <c r="Q432" s="18"/>
      <c r="R432" s="22" t="s">
        <v>171</v>
      </c>
      <c r="S432" s="18"/>
      <c r="T432" s="18"/>
      <c r="U432" s="16" t="str">
        <f>HYPERLINK("https://pbs.twimg.com/profile_images/978011329960214529/DwI7DbvQ.jpg","View")</f>
        <v>View</v>
      </c>
    </row>
    <row r="433">
      <c r="A433" s="12">
        <v>43506.631944444445</v>
      </c>
      <c r="B433" s="13" t="str">
        <f t="shared" ref="B433:B436" si="185">HYPERLINK("https://twitter.com/thewire_in","@thewire_in")</f>
        <v>@thewire_in</v>
      </c>
      <c r="C433" s="14" t="s">
        <v>26</v>
      </c>
      <c r="D433" s="15" t="s">
        <v>977</v>
      </c>
      <c r="E433" s="16" t="str">
        <f>HYPERLINK("https://twitter.com/thewire_in/status/1094531421211787265","1094531421211787265")</f>
        <v>1094531421211787265</v>
      </c>
      <c r="F433" s="17" t="s">
        <v>978</v>
      </c>
      <c r="G433" s="17" t="s">
        <v>979</v>
      </c>
      <c r="H433" s="18"/>
      <c r="I433" s="19">
        <v>24.0</v>
      </c>
      <c r="J433" s="19">
        <v>57.0</v>
      </c>
      <c r="K433" s="20" t="str">
        <f t="shared" ref="K433:K436" si="186">HYPERLINK("https://about.twitter.com/products/tweetdeck","TweetDeck")</f>
        <v>TweetDeck</v>
      </c>
      <c r="L433" s="19">
        <v>370657.0</v>
      </c>
      <c r="M433" s="19">
        <v>61.0</v>
      </c>
      <c r="N433" s="19">
        <v>1238.0</v>
      </c>
      <c r="O433" s="21" t="s">
        <v>29</v>
      </c>
      <c r="P433" s="12">
        <v>42106.543125</v>
      </c>
      <c r="Q433" s="18"/>
      <c r="R433" s="22" t="s">
        <v>30</v>
      </c>
      <c r="S433" s="17" t="s">
        <v>31</v>
      </c>
      <c r="T433" s="18"/>
      <c r="U433" s="16" t="str">
        <f t="shared" ref="U433:U436" si="187">HYPERLINK("https://pbs.twimg.com/profile_images/971010414891978753/l3xRvU1M.jpg","View")</f>
        <v>View</v>
      </c>
    </row>
    <row r="434">
      <c r="A434" s="12">
        <v>43506.618055555555</v>
      </c>
      <c r="B434" s="13" t="str">
        <f t="shared" si="185"/>
        <v>@thewire_in</v>
      </c>
      <c r="C434" s="14" t="s">
        <v>26</v>
      </c>
      <c r="D434" s="15" t="s">
        <v>980</v>
      </c>
      <c r="E434" s="16" t="str">
        <f>HYPERLINK("https://twitter.com/thewire_in/status/1094526385601867777","1094526385601867777")</f>
        <v>1094526385601867777</v>
      </c>
      <c r="F434" s="17" t="s">
        <v>981</v>
      </c>
      <c r="G434" s="18"/>
      <c r="H434" s="18"/>
      <c r="I434" s="19">
        <v>20.0</v>
      </c>
      <c r="J434" s="19">
        <v>39.0</v>
      </c>
      <c r="K434" s="20" t="str">
        <f t="shared" si="186"/>
        <v>TweetDeck</v>
      </c>
      <c r="L434" s="19">
        <v>370657.0</v>
      </c>
      <c r="M434" s="19">
        <v>61.0</v>
      </c>
      <c r="N434" s="19">
        <v>1238.0</v>
      </c>
      <c r="O434" s="21" t="s">
        <v>29</v>
      </c>
      <c r="P434" s="12">
        <v>42106.543125</v>
      </c>
      <c r="Q434" s="18"/>
      <c r="R434" s="22" t="s">
        <v>30</v>
      </c>
      <c r="S434" s="17" t="s">
        <v>31</v>
      </c>
      <c r="T434" s="18"/>
      <c r="U434" s="16" t="str">
        <f t="shared" si="187"/>
        <v>View</v>
      </c>
    </row>
    <row r="435">
      <c r="A435" s="12">
        <v>43506.60416666667</v>
      </c>
      <c r="B435" s="13" t="str">
        <f t="shared" si="185"/>
        <v>@thewire_in</v>
      </c>
      <c r="C435" s="14" t="s">
        <v>26</v>
      </c>
      <c r="D435" s="15" t="s">
        <v>982</v>
      </c>
      <c r="E435" s="16" t="str">
        <f>HYPERLINK("https://twitter.com/thewire_in/status/1094521353976328192","1094521353976328192")</f>
        <v>1094521353976328192</v>
      </c>
      <c r="F435" s="17" t="s">
        <v>983</v>
      </c>
      <c r="G435" s="18"/>
      <c r="H435" s="18"/>
      <c r="I435" s="19">
        <v>12.0</v>
      </c>
      <c r="J435" s="19">
        <v>28.0</v>
      </c>
      <c r="K435" s="20" t="str">
        <f t="shared" si="186"/>
        <v>TweetDeck</v>
      </c>
      <c r="L435" s="19">
        <v>370657.0</v>
      </c>
      <c r="M435" s="19">
        <v>61.0</v>
      </c>
      <c r="N435" s="19">
        <v>1238.0</v>
      </c>
      <c r="O435" s="21" t="s">
        <v>29</v>
      </c>
      <c r="P435" s="12">
        <v>42106.543125</v>
      </c>
      <c r="Q435" s="18"/>
      <c r="R435" s="22" t="s">
        <v>30</v>
      </c>
      <c r="S435" s="17" t="s">
        <v>31</v>
      </c>
      <c r="T435" s="18"/>
      <c r="U435" s="16" t="str">
        <f t="shared" si="187"/>
        <v>View</v>
      </c>
    </row>
    <row r="436">
      <c r="A436" s="12">
        <v>43506.59027777778</v>
      </c>
      <c r="B436" s="13" t="str">
        <f t="shared" si="185"/>
        <v>@thewire_in</v>
      </c>
      <c r="C436" s="14" t="s">
        <v>26</v>
      </c>
      <c r="D436" s="15" t="s">
        <v>984</v>
      </c>
      <c r="E436" s="16" t="str">
        <f>HYPERLINK("https://twitter.com/thewire_in/status/1094516319112708096","1094516319112708096")</f>
        <v>1094516319112708096</v>
      </c>
      <c r="F436" s="17" t="s">
        <v>917</v>
      </c>
      <c r="G436" s="17" t="s">
        <v>985</v>
      </c>
      <c r="H436" s="18"/>
      <c r="I436" s="19">
        <v>3.0</v>
      </c>
      <c r="J436" s="19">
        <v>14.0</v>
      </c>
      <c r="K436" s="20" t="str">
        <f t="shared" si="186"/>
        <v>TweetDeck</v>
      </c>
      <c r="L436" s="19">
        <v>370657.0</v>
      </c>
      <c r="M436" s="19">
        <v>61.0</v>
      </c>
      <c r="N436" s="19">
        <v>1238.0</v>
      </c>
      <c r="O436" s="21" t="s">
        <v>29</v>
      </c>
      <c r="P436" s="12">
        <v>42106.543125</v>
      </c>
      <c r="Q436" s="18"/>
      <c r="R436" s="22" t="s">
        <v>30</v>
      </c>
      <c r="S436" s="17" t="s">
        <v>31</v>
      </c>
      <c r="T436" s="18"/>
      <c r="U436" s="16" t="str">
        <f t="shared" si="187"/>
        <v>View</v>
      </c>
    </row>
    <row r="437">
      <c r="A437" s="12">
        <v>43506.57907407408</v>
      </c>
      <c r="B437" s="13" t="str">
        <f>HYPERLINK("https://twitter.com/yadavakhilesh","@yadavakhilesh")</f>
        <v>@yadavakhilesh</v>
      </c>
      <c r="C437" s="14" t="s">
        <v>75</v>
      </c>
      <c r="D437" s="15" t="s">
        <v>986</v>
      </c>
      <c r="E437" s="16" t="str">
        <f>HYPERLINK("https://twitter.com/yadavakhilesh/status/1094512261052297216","1094512261052297216")</f>
        <v>1094512261052297216</v>
      </c>
      <c r="F437" s="18"/>
      <c r="G437" s="17" t="s">
        <v>987</v>
      </c>
      <c r="H437" s="18"/>
      <c r="I437" s="19">
        <v>1487.0</v>
      </c>
      <c r="J437" s="19">
        <v>5307.0</v>
      </c>
      <c r="K437" s="20" t="str">
        <f>HYPERLINK("http://twitter.com/download/iphone","Twitter for iPhone")</f>
        <v>Twitter for iPhone</v>
      </c>
      <c r="L437" s="19">
        <v>9056149.0</v>
      </c>
      <c r="M437" s="19">
        <v>16.0</v>
      </c>
      <c r="N437" s="19">
        <v>1328.0</v>
      </c>
      <c r="O437" s="21" t="s">
        <v>29</v>
      </c>
      <c r="P437" s="12">
        <v>40012.84861111111</v>
      </c>
      <c r="Q437" s="23" t="s">
        <v>77</v>
      </c>
      <c r="R437" s="22" t="s">
        <v>78</v>
      </c>
      <c r="S437" s="17" t="s">
        <v>79</v>
      </c>
      <c r="T437" s="18"/>
      <c r="U437" s="16" t="str">
        <f>HYPERLINK("https://pbs.twimg.com/profile_images/1096358617459101697/Y2GLsFau.jpg","View")</f>
        <v>View</v>
      </c>
    </row>
    <row r="438">
      <c r="A438" s="12">
        <v>43506.57640046296</v>
      </c>
      <c r="B438" s="13" t="str">
        <f t="shared" ref="B438:B450" si="188">HYPERLINK("https://twitter.com/thewire_in","@thewire_in")</f>
        <v>@thewire_in</v>
      </c>
      <c r="C438" s="14" t="s">
        <v>26</v>
      </c>
      <c r="D438" s="15" t="s">
        <v>988</v>
      </c>
      <c r="E438" s="16" t="str">
        <f>HYPERLINK("https://twitter.com/thewire_in/status/1094511291463417857","1094511291463417857")</f>
        <v>1094511291463417857</v>
      </c>
      <c r="F438" s="17" t="s">
        <v>989</v>
      </c>
      <c r="G438" s="18"/>
      <c r="H438" s="18"/>
      <c r="I438" s="19">
        <v>8.0</v>
      </c>
      <c r="J438" s="19">
        <v>50.0</v>
      </c>
      <c r="K438" s="20" t="str">
        <f t="shared" ref="K438:K450" si="189">HYPERLINK("https://about.twitter.com/products/tweetdeck","TweetDeck")</f>
        <v>TweetDeck</v>
      </c>
      <c r="L438" s="19">
        <v>370657.0</v>
      </c>
      <c r="M438" s="19">
        <v>61.0</v>
      </c>
      <c r="N438" s="19">
        <v>1238.0</v>
      </c>
      <c r="O438" s="21" t="s">
        <v>29</v>
      </c>
      <c r="P438" s="12">
        <v>42106.543125</v>
      </c>
      <c r="Q438" s="18"/>
      <c r="R438" s="22" t="s">
        <v>30</v>
      </c>
      <c r="S438" s="17" t="s">
        <v>31</v>
      </c>
      <c r="T438" s="18"/>
      <c r="U438" s="16" t="str">
        <f t="shared" ref="U438:U450" si="190">HYPERLINK("https://pbs.twimg.com/profile_images/971010414891978753/l3xRvU1M.jpg","View")</f>
        <v>View</v>
      </c>
    </row>
    <row r="439">
      <c r="A439" s="12">
        <v>43506.5625</v>
      </c>
      <c r="B439" s="13" t="str">
        <f t="shared" si="188"/>
        <v>@thewire_in</v>
      </c>
      <c r="C439" s="14" t="s">
        <v>26</v>
      </c>
      <c r="D439" s="15" t="s">
        <v>990</v>
      </c>
      <c r="E439" s="16" t="str">
        <f>HYPERLINK("https://twitter.com/thewire_in/status/1094506253345218560","1094506253345218560")</f>
        <v>1094506253345218560</v>
      </c>
      <c r="F439" s="17" t="s">
        <v>991</v>
      </c>
      <c r="G439" s="17" t="s">
        <v>992</v>
      </c>
      <c r="H439" s="18"/>
      <c r="I439" s="19">
        <v>4.0</v>
      </c>
      <c r="J439" s="19">
        <v>24.0</v>
      </c>
      <c r="K439" s="20" t="str">
        <f t="shared" si="189"/>
        <v>TweetDeck</v>
      </c>
      <c r="L439" s="19">
        <v>370657.0</v>
      </c>
      <c r="M439" s="19">
        <v>61.0</v>
      </c>
      <c r="N439" s="19">
        <v>1238.0</v>
      </c>
      <c r="O439" s="21" t="s">
        <v>29</v>
      </c>
      <c r="P439" s="12">
        <v>42106.543125</v>
      </c>
      <c r="Q439" s="18"/>
      <c r="R439" s="22" t="s">
        <v>30</v>
      </c>
      <c r="S439" s="17" t="s">
        <v>31</v>
      </c>
      <c r="T439" s="18"/>
      <c r="U439" s="16" t="str">
        <f t="shared" si="190"/>
        <v>View</v>
      </c>
    </row>
    <row r="440">
      <c r="A440" s="12">
        <v>43506.549305555556</v>
      </c>
      <c r="B440" s="13" t="str">
        <f t="shared" si="188"/>
        <v>@thewire_in</v>
      </c>
      <c r="C440" s="14" t="s">
        <v>26</v>
      </c>
      <c r="D440" s="15" t="s">
        <v>993</v>
      </c>
      <c r="E440" s="16" t="str">
        <f>HYPERLINK("https://twitter.com/thewire_in/status/1094501471347978240","1094501471347978240")</f>
        <v>1094501471347978240</v>
      </c>
      <c r="F440" s="17" t="s">
        <v>994</v>
      </c>
      <c r="G440" s="17" t="s">
        <v>995</v>
      </c>
      <c r="H440" s="18"/>
      <c r="I440" s="19">
        <v>6.0</v>
      </c>
      <c r="J440" s="19">
        <v>14.0</v>
      </c>
      <c r="K440" s="20" t="str">
        <f t="shared" si="189"/>
        <v>TweetDeck</v>
      </c>
      <c r="L440" s="19">
        <v>370657.0</v>
      </c>
      <c r="M440" s="19">
        <v>61.0</v>
      </c>
      <c r="N440" s="19">
        <v>1238.0</v>
      </c>
      <c r="O440" s="21" t="s">
        <v>29</v>
      </c>
      <c r="P440" s="12">
        <v>42106.543125</v>
      </c>
      <c r="Q440" s="18"/>
      <c r="R440" s="22" t="s">
        <v>30</v>
      </c>
      <c r="S440" s="17" t="s">
        <v>31</v>
      </c>
      <c r="T440" s="18"/>
      <c r="U440" s="16" t="str">
        <f t="shared" si="190"/>
        <v>View</v>
      </c>
    </row>
    <row r="441">
      <c r="A441" s="12">
        <v>43506.53708333333</v>
      </c>
      <c r="B441" s="13" t="str">
        <f t="shared" si="188"/>
        <v>@thewire_in</v>
      </c>
      <c r="C441" s="14" t="s">
        <v>26</v>
      </c>
      <c r="D441" s="15" t="s">
        <v>996</v>
      </c>
      <c r="E441" s="16" t="str">
        <f>HYPERLINK("https://twitter.com/thewire_in/status/1094497041823162369","1094497041823162369")</f>
        <v>1094497041823162369</v>
      </c>
      <c r="F441" s="17" t="s">
        <v>997</v>
      </c>
      <c r="G441" s="17" t="s">
        <v>998</v>
      </c>
      <c r="H441" s="18"/>
      <c r="I441" s="19">
        <v>14.0</v>
      </c>
      <c r="J441" s="19">
        <v>29.0</v>
      </c>
      <c r="K441" s="20" t="str">
        <f t="shared" si="189"/>
        <v>TweetDeck</v>
      </c>
      <c r="L441" s="19">
        <v>370657.0</v>
      </c>
      <c r="M441" s="19">
        <v>61.0</v>
      </c>
      <c r="N441" s="19">
        <v>1238.0</v>
      </c>
      <c r="O441" s="21" t="s">
        <v>29</v>
      </c>
      <c r="P441" s="12">
        <v>42106.543125</v>
      </c>
      <c r="Q441" s="18"/>
      <c r="R441" s="22" t="s">
        <v>30</v>
      </c>
      <c r="S441" s="17" t="s">
        <v>31</v>
      </c>
      <c r="T441" s="18"/>
      <c r="U441" s="16" t="str">
        <f t="shared" si="190"/>
        <v>View</v>
      </c>
    </row>
    <row r="442">
      <c r="A442" s="12">
        <v>43506.52083333333</v>
      </c>
      <c r="B442" s="13" t="str">
        <f t="shared" si="188"/>
        <v>@thewire_in</v>
      </c>
      <c r="C442" s="14" t="s">
        <v>26</v>
      </c>
      <c r="D442" s="15" t="s">
        <v>999</v>
      </c>
      <c r="E442" s="16" t="str">
        <f>HYPERLINK("https://twitter.com/thewire_in/status/1094491154463293440","1094491154463293440")</f>
        <v>1094491154463293440</v>
      </c>
      <c r="F442" s="17" t="s">
        <v>1000</v>
      </c>
      <c r="G442" s="18"/>
      <c r="H442" s="18"/>
      <c r="I442" s="19">
        <v>7.0</v>
      </c>
      <c r="J442" s="19">
        <v>13.0</v>
      </c>
      <c r="K442" s="20" t="str">
        <f t="shared" si="189"/>
        <v>TweetDeck</v>
      </c>
      <c r="L442" s="19">
        <v>370657.0</v>
      </c>
      <c r="M442" s="19">
        <v>61.0</v>
      </c>
      <c r="N442" s="19">
        <v>1238.0</v>
      </c>
      <c r="O442" s="21" t="s">
        <v>29</v>
      </c>
      <c r="P442" s="12">
        <v>42106.543125</v>
      </c>
      <c r="Q442" s="18"/>
      <c r="R442" s="22" t="s">
        <v>30</v>
      </c>
      <c r="S442" s="17" t="s">
        <v>31</v>
      </c>
      <c r="T442" s="18"/>
      <c r="U442" s="16" t="str">
        <f t="shared" si="190"/>
        <v>View</v>
      </c>
    </row>
    <row r="443">
      <c r="A443" s="12">
        <v>43506.506944444445</v>
      </c>
      <c r="B443" s="13" t="str">
        <f t="shared" si="188"/>
        <v>@thewire_in</v>
      </c>
      <c r="C443" s="14" t="s">
        <v>26</v>
      </c>
      <c r="D443" s="15" t="s">
        <v>1001</v>
      </c>
      <c r="E443" s="16" t="str">
        <f>HYPERLINK("https://twitter.com/thewire_in/status/1094486120266694661","1094486120266694661")</f>
        <v>1094486120266694661</v>
      </c>
      <c r="F443" s="17" t="s">
        <v>1002</v>
      </c>
      <c r="G443" s="18"/>
      <c r="H443" s="18"/>
      <c r="I443" s="19">
        <v>79.0</v>
      </c>
      <c r="J443" s="19">
        <v>157.0</v>
      </c>
      <c r="K443" s="20" t="str">
        <f t="shared" si="189"/>
        <v>TweetDeck</v>
      </c>
      <c r="L443" s="19">
        <v>370657.0</v>
      </c>
      <c r="M443" s="19">
        <v>61.0</v>
      </c>
      <c r="N443" s="19">
        <v>1238.0</v>
      </c>
      <c r="O443" s="21" t="s">
        <v>29</v>
      </c>
      <c r="P443" s="12">
        <v>42106.543125</v>
      </c>
      <c r="Q443" s="18"/>
      <c r="R443" s="22" t="s">
        <v>30</v>
      </c>
      <c r="S443" s="17" t="s">
        <v>31</v>
      </c>
      <c r="T443" s="18"/>
      <c r="U443" s="16" t="str">
        <f t="shared" si="190"/>
        <v>View</v>
      </c>
    </row>
    <row r="444">
      <c r="A444" s="12">
        <v>43506.493055555555</v>
      </c>
      <c r="B444" s="13" t="str">
        <f t="shared" si="188"/>
        <v>@thewire_in</v>
      </c>
      <c r="C444" s="14" t="s">
        <v>26</v>
      </c>
      <c r="D444" s="15" t="s">
        <v>1003</v>
      </c>
      <c r="E444" s="16" t="str">
        <f>HYPERLINK("https://twitter.com/thewire_in/status/1094481086875201536","1094481086875201536")</f>
        <v>1094481086875201536</v>
      </c>
      <c r="F444" s="17" t="s">
        <v>1004</v>
      </c>
      <c r="G444" s="18"/>
      <c r="H444" s="18"/>
      <c r="I444" s="19">
        <v>9.0</v>
      </c>
      <c r="J444" s="19">
        <v>28.0</v>
      </c>
      <c r="K444" s="20" t="str">
        <f t="shared" si="189"/>
        <v>TweetDeck</v>
      </c>
      <c r="L444" s="19">
        <v>370657.0</v>
      </c>
      <c r="M444" s="19">
        <v>61.0</v>
      </c>
      <c r="N444" s="19">
        <v>1238.0</v>
      </c>
      <c r="O444" s="21" t="s">
        <v>29</v>
      </c>
      <c r="P444" s="12">
        <v>42106.543125</v>
      </c>
      <c r="Q444" s="18"/>
      <c r="R444" s="22" t="s">
        <v>30</v>
      </c>
      <c r="S444" s="17" t="s">
        <v>31</v>
      </c>
      <c r="T444" s="18"/>
      <c r="U444" s="16" t="str">
        <f t="shared" si="190"/>
        <v>View</v>
      </c>
    </row>
    <row r="445">
      <c r="A445" s="12">
        <v>43506.47916666667</v>
      </c>
      <c r="B445" s="13" t="str">
        <f t="shared" si="188"/>
        <v>@thewire_in</v>
      </c>
      <c r="C445" s="14" t="s">
        <v>26</v>
      </c>
      <c r="D445" s="15" t="s">
        <v>1005</v>
      </c>
      <c r="E445" s="16" t="str">
        <f>HYPERLINK("https://twitter.com/thewire_in/status/1094476054431854592","1094476054431854592")</f>
        <v>1094476054431854592</v>
      </c>
      <c r="F445" s="17" t="s">
        <v>976</v>
      </c>
      <c r="G445" s="18"/>
      <c r="H445" s="18"/>
      <c r="I445" s="19">
        <v>38.0</v>
      </c>
      <c r="J445" s="19">
        <v>118.0</v>
      </c>
      <c r="K445" s="20" t="str">
        <f t="shared" si="189"/>
        <v>TweetDeck</v>
      </c>
      <c r="L445" s="19">
        <v>370657.0</v>
      </c>
      <c r="M445" s="19">
        <v>61.0</v>
      </c>
      <c r="N445" s="19">
        <v>1238.0</v>
      </c>
      <c r="O445" s="21" t="s">
        <v>29</v>
      </c>
      <c r="P445" s="12">
        <v>42106.543125</v>
      </c>
      <c r="Q445" s="18"/>
      <c r="R445" s="22" t="s">
        <v>30</v>
      </c>
      <c r="S445" s="17" t="s">
        <v>31</v>
      </c>
      <c r="T445" s="18"/>
      <c r="U445" s="16" t="str">
        <f t="shared" si="190"/>
        <v>View</v>
      </c>
    </row>
    <row r="446">
      <c r="A446" s="12">
        <v>43506.46527777778</v>
      </c>
      <c r="B446" s="13" t="str">
        <f t="shared" si="188"/>
        <v>@thewire_in</v>
      </c>
      <c r="C446" s="14" t="s">
        <v>26</v>
      </c>
      <c r="D446" s="15" t="s">
        <v>1006</v>
      </c>
      <c r="E446" s="16" t="str">
        <f>HYPERLINK("https://twitter.com/thewire_in/status/1094471020608659456","1094471020608659456")</f>
        <v>1094471020608659456</v>
      </c>
      <c r="F446" s="17" t="s">
        <v>1007</v>
      </c>
      <c r="G446" s="18"/>
      <c r="H446" s="18"/>
      <c r="I446" s="19">
        <v>30.0</v>
      </c>
      <c r="J446" s="19">
        <v>67.0</v>
      </c>
      <c r="K446" s="20" t="str">
        <f t="shared" si="189"/>
        <v>TweetDeck</v>
      </c>
      <c r="L446" s="19">
        <v>370657.0</v>
      </c>
      <c r="M446" s="19">
        <v>61.0</v>
      </c>
      <c r="N446" s="19">
        <v>1238.0</v>
      </c>
      <c r="O446" s="21" t="s">
        <v>29</v>
      </c>
      <c r="P446" s="12">
        <v>42106.543125</v>
      </c>
      <c r="Q446" s="18"/>
      <c r="R446" s="22" t="s">
        <v>30</v>
      </c>
      <c r="S446" s="17" t="s">
        <v>31</v>
      </c>
      <c r="T446" s="18"/>
      <c r="U446" s="16" t="str">
        <f t="shared" si="190"/>
        <v>View</v>
      </c>
    </row>
    <row r="447">
      <c r="A447" s="12">
        <v>43506.45138888889</v>
      </c>
      <c r="B447" s="13" t="str">
        <f t="shared" si="188"/>
        <v>@thewire_in</v>
      </c>
      <c r="C447" s="14" t="s">
        <v>26</v>
      </c>
      <c r="D447" s="15" t="s">
        <v>1008</v>
      </c>
      <c r="E447" s="16" t="str">
        <f>HYPERLINK("https://twitter.com/thewire_in/status/1094465987708182528","1094465987708182528")</f>
        <v>1094465987708182528</v>
      </c>
      <c r="F447" s="17" t="s">
        <v>1009</v>
      </c>
      <c r="G447" s="18"/>
      <c r="H447" s="18"/>
      <c r="I447" s="19">
        <v>12.0</v>
      </c>
      <c r="J447" s="19">
        <v>49.0</v>
      </c>
      <c r="K447" s="20" t="str">
        <f t="shared" si="189"/>
        <v>TweetDeck</v>
      </c>
      <c r="L447" s="19">
        <v>370657.0</v>
      </c>
      <c r="M447" s="19">
        <v>61.0</v>
      </c>
      <c r="N447" s="19">
        <v>1238.0</v>
      </c>
      <c r="O447" s="21" t="s">
        <v>29</v>
      </c>
      <c r="P447" s="12">
        <v>42106.543125</v>
      </c>
      <c r="Q447" s="18"/>
      <c r="R447" s="22" t="s">
        <v>30</v>
      </c>
      <c r="S447" s="17" t="s">
        <v>31</v>
      </c>
      <c r="T447" s="18"/>
      <c r="U447" s="16" t="str">
        <f t="shared" si="190"/>
        <v>View</v>
      </c>
    </row>
    <row r="448">
      <c r="A448" s="12">
        <v>43506.4375</v>
      </c>
      <c r="B448" s="13" t="str">
        <f t="shared" si="188"/>
        <v>@thewire_in</v>
      </c>
      <c r="C448" s="14" t="s">
        <v>26</v>
      </c>
      <c r="D448" s="15" t="s">
        <v>1010</v>
      </c>
      <c r="E448" s="16" t="str">
        <f>HYPERLINK("https://twitter.com/thewire_in/status/1094460954333523969","1094460954333523969")</f>
        <v>1094460954333523969</v>
      </c>
      <c r="F448" s="17" t="s">
        <v>1011</v>
      </c>
      <c r="G448" s="18"/>
      <c r="H448" s="18"/>
      <c r="I448" s="19">
        <v>18.0</v>
      </c>
      <c r="J448" s="19">
        <v>36.0</v>
      </c>
      <c r="K448" s="20" t="str">
        <f t="shared" si="189"/>
        <v>TweetDeck</v>
      </c>
      <c r="L448" s="19">
        <v>370657.0</v>
      </c>
      <c r="M448" s="19">
        <v>61.0</v>
      </c>
      <c r="N448" s="19">
        <v>1238.0</v>
      </c>
      <c r="O448" s="21" t="s">
        <v>29</v>
      </c>
      <c r="P448" s="12">
        <v>42106.543125</v>
      </c>
      <c r="Q448" s="18"/>
      <c r="R448" s="22" t="s">
        <v>30</v>
      </c>
      <c r="S448" s="17" t="s">
        <v>31</v>
      </c>
      <c r="T448" s="18"/>
      <c r="U448" s="16" t="str">
        <f t="shared" si="190"/>
        <v>View</v>
      </c>
    </row>
    <row r="449">
      <c r="A449" s="12">
        <v>43506.42361111111</v>
      </c>
      <c r="B449" s="13" t="str">
        <f t="shared" si="188"/>
        <v>@thewire_in</v>
      </c>
      <c r="C449" s="14" t="s">
        <v>26</v>
      </c>
      <c r="D449" s="15" t="s">
        <v>1012</v>
      </c>
      <c r="E449" s="16" t="str">
        <f>HYPERLINK("https://twitter.com/thewire_in/status/1094455921093226498","1094455921093226498")</f>
        <v>1094455921093226498</v>
      </c>
      <c r="F449" s="17" t="s">
        <v>1013</v>
      </c>
      <c r="G449" s="18"/>
      <c r="H449" s="18"/>
      <c r="I449" s="19">
        <v>12.0</v>
      </c>
      <c r="J449" s="19">
        <v>26.0</v>
      </c>
      <c r="K449" s="20" t="str">
        <f t="shared" si="189"/>
        <v>TweetDeck</v>
      </c>
      <c r="L449" s="19">
        <v>370657.0</v>
      </c>
      <c r="M449" s="19">
        <v>61.0</v>
      </c>
      <c r="N449" s="19">
        <v>1238.0</v>
      </c>
      <c r="O449" s="21" t="s">
        <v>29</v>
      </c>
      <c r="P449" s="12">
        <v>42106.543125</v>
      </c>
      <c r="Q449" s="18"/>
      <c r="R449" s="22" t="s">
        <v>30</v>
      </c>
      <c r="S449" s="17" t="s">
        <v>31</v>
      </c>
      <c r="T449" s="18"/>
      <c r="U449" s="16" t="str">
        <f t="shared" si="190"/>
        <v>View</v>
      </c>
    </row>
    <row r="450">
      <c r="A450" s="12">
        <v>43506.40972222222</v>
      </c>
      <c r="B450" s="13" t="str">
        <f t="shared" si="188"/>
        <v>@thewire_in</v>
      </c>
      <c r="C450" s="14" t="s">
        <v>26</v>
      </c>
      <c r="D450" s="15" t="s">
        <v>1014</v>
      </c>
      <c r="E450" s="16" t="str">
        <f>HYPERLINK("https://twitter.com/thewire_in/status/1094450888100454400","1094450888100454400")</f>
        <v>1094450888100454400</v>
      </c>
      <c r="F450" s="17" t="s">
        <v>1015</v>
      </c>
      <c r="G450" s="18"/>
      <c r="H450" s="18"/>
      <c r="I450" s="19">
        <v>49.0</v>
      </c>
      <c r="J450" s="19">
        <v>118.0</v>
      </c>
      <c r="K450" s="20" t="str">
        <f t="shared" si="189"/>
        <v>TweetDeck</v>
      </c>
      <c r="L450" s="19">
        <v>370657.0</v>
      </c>
      <c r="M450" s="19">
        <v>61.0</v>
      </c>
      <c r="N450" s="19">
        <v>1238.0</v>
      </c>
      <c r="O450" s="21" t="s">
        <v>29</v>
      </c>
      <c r="P450" s="12">
        <v>42106.543125</v>
      </c>
      <c r="Q450" s="18"/>
      <c r="R450" s="22" t="s">
        <v>30</v>
      </c>
      <c r="S450" s="17" t="s">
        <v>31</v>
      </c>
      <c r="T450" s="18"/>
      <c r="U450" s="16" t="str">
        <f t="shared" si="190"/>
        <v>View</v>
      </c>
    </row>
    <row r="451">
      <c r="A451" s="12">
        <v>43506.401608796295</v>
      </c>
      <c r="B451" s="13" t="str">
        <f>HYPERLINK("https://twitter.com/pbhushan1","@pbhushan1")</f>
        <v>@pbhushan1</v>
      </c>
      <c r="C451" s="14" t="s">
        <v>211</v>
      </c>
      <c r="D451" s="15" t="s">
        <v>1016</v>
      </c>
      <c r="E451" s="16" t="str">
        <f>HYPERLINK("https://twitter.com/pbhushan1/status/1094447946991628289","1094447946991628289")</f>
        <v>1094447946991628289</v>
      </c>
      <c r="F451" s="17" t="s">
        <v>1017</v>
      </c>
      <c r="G451" s="18"/>
      <c r="H451" s="18"/>
      <c r="I451" s="19">
        <v>896.0</v>
      </c>
      <c r="J451" s="19">
        <v>1961.0</v>
      </c>
      <c r="K451" s="20" t="str">
        <f>HYPERLINK("http://twitter.com/download/android","Twitter for Android")</f>
        <v>Twitter for Android</v>
      </c>
      <c r="L451" s="19">
        <v>1225342.0</v>
      </c>
      <c r="M451" s="19">
        <v>41.0</v>
      </c>
      <c r="N451" s="19">
        <v>515.0</v>
      </c>
      <c r="O451" s="21" t="s">
        <v>29</v>
      </c>
      <c r="P451" s="12">
        <v>41649.61666666667</v>
      </c>
      <c r="Q451" s="23" t="s">
        <v>214</v>
      </c>
      <c r="R451" s="22" t="s">
        <v>215</v>
      </c>
      <c r="S451" s="17" t="s">
        <v>216</v>
      </c>
      <c r="T451" s="18"/>
      <c r="U451" s="16" t="str">
        <f>HYPERLINK("https://pbs.twimg.com/profile_images/1069849736943943680/akSKEZCQ.jpg","View")</f>
        <v>View</v>
      </c>
    </row>
    <row r="452">
      <c r="A452" s="12">
        <v>43506.39583333333</v>
      </c>
      <c r="B452" s="13" t="str">
        <f>HYPERLINK("https://twitter.com/thewire_in","@thewire_in")</f>
        <v>@thewire_in</v>
      </c>
      <c r="C452" s="14" t="s">
        <v>26</v>
      </c>
      <c r="D452" s="15" t="s">
        <v>1018</v>
      </c>
      <c r="E452" s="16" t="str">
        <f>HYPERLINK("https://twitter.com/thewire_in/status/1094445855753601024","1094445855753601024")</f>
        <v>1094445855753601024</v>
      </c>
      <c r="F452" s="17" t="s">
        <v>1019</v>
      </c>
      <c r="G452" s="18"/>
      <c r="H452" s="18"/>
      <c r="I452" s="19">
        <v>7.0</v>
      </c>
      <c r="J452" s="19">
        <v>36.0</v>
      </c>
      <c r="K452" s="20" t="str">
        <f>HYPERLINK("https://about.twitter.com/products/tweetdeck","TweetDeck")</f>
        <v>TweetDeck</v>
      </c>
      <c r="L452" s="19">
        <v>370657.0</v>
      </c>
      <c r="M452" s="19">
        <v>61.0</v>
      </c>
      <c r="N452" s="19">
        <v>1238.0</v>
      </c>
      <c r="O452" s="21" t="s">
        <v>29</v>
      </c>
      <c r="P452" s="12">
        <v>42106.543125</v>
      </c>
      <c r="Q452" s="18"/>
      <c r="R452" s="22" t="s">
        <v>30</v>
      </c>
      <c r="S452" s="17" t="s">
        <v>31</v>
      </c>
      <c r="T452" s="18"/>
      <c r="U452" s="16" t="str">
        <f>HYPERLINK("https://pbs.twimg.com/profile_images/971010414891978753/l3xRvU1M.jpg","View")</f>
        <v>View</v>
      </c>
    </row>
    <row r="453">
      <c r="A453" s="12">
        <v>43506.394062499996</v>
      </c>
      <c r="B453" s="13" t="str">
        <f t="shared" ref="B453:B454" si="191">HYPERLINK("https://twitter.com/pbhushan1","@pbhushan1")</f>
        <v>@pbhushan1</v>
      </c>
      <c r="C453" s="14" t="s">
        <v>211</v>
      </c>
      <c r="D453" s="15" t="s">
        <v>1020</v>
      </c>
      <c r="E453" s="16" t="str">
        <f>HYPERLINK("https://twitter.com/pbhushan1/status/1094445214087954433","1094445214087954433")</f>
        <v>1094445214087954433</v>
      </c>
      <c r="F453" s="17" t="s">
        <v>1021</v>
      </c>
      <c r="G453" s="18"/>
      <c r="H453" s="18"/>
      <c r="I453" s="19">
        <v>215.0</v>
      </c>
      <c r="J453" s="19">
        <v>490.0</v>
      </c>
      <c r="K453" s="20" t="str">
        <f t="shared" ref="K453:K454" si="192">HYPERLINK("http://twitter.com/download/android","Twitter for Android")</f>
        <v>Twitter for Android</v>
      </c>
      <c r="L453" s="19">
        <v>1225342.0</v>
      </c>
      <c r="M453" s="19">
        <v>41.0</v>
      </c>
      <c r="N453" s="19">
        <v>515.0</v>
      </c>
      <c r="O453" s="21" t="s">
        <v>29</v>
      </c>
      <c r="P453" s="12">
        <v>41649.61666666667</v>
      </c>
      <c r="Q453" s="23" t="s">
        <v>214</v>
      </c>
      <c r="R453" s="22" t="s">
        <v>215</v>
      </c>
      <c r="S453" s="17" t="s">
        <v>216</v>
      </c>
      <c r="T453" s="18"/>
      <c r="U453" s="16" t="str">
        <f t="shared" ref="U453:U454" si="193">HYPERLINK("https://pbs.twimg.com/profile_images/1069849736943943680/akSKEZCQ.jpg","View")</f>
        <v>View</v>
      </c>
    </row>
    <row r="454">
      <c r="A454" s="12">
        <v>43506.390127314815</v>
      </c>
      <c r="B454" s="13" t="str">
        <f t="shared" si="191"/>
        <v>@pbhushan1</v>
      </c>
      <c r="C454" s="14" t="s">
        <v>211</v>
      </c>
      <c r="D454" s="15" t="s">
        <v>1022</v>
      </c>
      <c r="E454" s="16" t="str">
        <f>HYPERLINK("https://twitter.com/pbhushan1/status/1094443788351795200","1094443788351795200")</f>
        <v>1094443788351795200</v>
      </c>
      <c r="F454" s="17" t="s">
        <v>1023</v>
      </c>
      <c r="G454" s="18"/>
      <c r="H454" s="18"/>
      <c r="I454" s="19">
        <v>1942.0</v>
      </c>
      <c r="J454" s="19">
        <v>3907.0</v>
      </c>
      <c r="K454" s="20" t="str">
        <f t="shared" si="192"/>
        <v>Twitter for Android</v>
      </c>
      <c r="L454" s="19">
        <v>1225342.0</v>
      </c>
      <c r="M454" s="19">
        <v>41.0</v>
      </c>
      <c r="N454" s="19">
        <v>515.0</v>
      </c>
      <c r="O454" s="21" t="s">
        <v>29</v>
      </c>
      <c r="P454" s="12">
        <v>41649.61666666667</v>
      </c>
      <c r="Q454" s="23" t="s">
        <v>214</v>
      </c>
      <c r="R454" s="22" t="s">
        <v>215</v>
      </c>
      <c r="S454" s="17" t="s">
        <v>216</v>
      </c>
      <c r="T454" s="18"/>
      <c r="U454" s="16" t="str">
        <f t="shared" si="193"/>
        <v>View</v>
      </c>
    </row>
    <row r="455">
      <c r="A455" s="12">
        <v>43506.381944444445</v>
      </c>
      <c r="B455" s="13" t="str">
        <f t="shared" ref="B455:B460" si="194">HYPERLINK("https://twitter.com/thewire_in","@thewire_in")</f>
        <v>@thewire_in</v>
      </c>
      <c r="C455" s="14" t="s">
        <v>26</v>
      </c>
      <c r="D455" s="15" t="s">
        <v>1024</v>
      </c>
      <c r="E455" s="16" t="str">
        <f>HYPERLINK("https://twitter.com/thewire_in/status/1094440822051766272","1094440822051766272")</f>
        <v>1094440822051766272</v>
      </c>
      <c r="F455" s="17" t="s">
        <v>1025</v>
      </c>
      <c r="G455" s="17" t="s">
        <v>1026</v>
      </c>
      <c r="H455" s="18"/>
      <c r="I455" s="19">
        <v>0.0</v>
      </c>
      <c r="J455" s="19">
        <v>18.0</v>
      </c>
      <c r="K455" s="20" t="str">
        <f t="shared" ref="K455:K460" si="195">HYPERLINK("https://about.twitter.com/products/tweetdeck","TweetDeck")</f>
        <v>TweetDeck</v>
      </c>
      <c r="L455" s="19">
        <v>370657.0</v>
      </c>
      <c r="M455" s="19">
        <v>61.0</v>
      </c>
      <c r="N455" s="19">
        <v>1238.0</v>
      </c>
      <c r="O455" s="21" t="s">
        <v>29</v>
      </c>
      <c r="P455" s="12">
        <v>42106.543125</v>
      </c>
      <c r="Q455" s="18"/>
      <c r="R455" s="22" t="s">
        <v>30</v>
      </c>
      <c r="S455" s="17" t="s">
        <v>31</v>
      </c>
      <c r="T455" s="18"/>
      <c r="U455" s="16" t="str">
        <f t="shared" ref="U455:U460" si="196">HYPERLINK("https://pbs.twimg.com/profile_images/971010414891978753/l3xRvU1M.jpg","View")</f>
        <v>View</v>
      </c>
    </row>
    <row r="456">
      <c r="A456" s="12">
        <v>43506.368055555555</v>
      </c>
      <c r="B456" s="13" t="str">
        <f t="shared" si="194"/>
        <v>@thewire_in</v>
      </c>
      <c r="C456" s="14" t="s">
        <v>26</v>
      </c>
      <c r="D456" s="15" t="s">
        <v>1027</v>
      </c>
      <c r="E456" s="16" t="str">
        <f>HYPERLINK("https://twitter.com/thewire_in/status/1094435789050531840","1094435789050531840")</f>
        <v>1094435789050531840</v>
      </c>
      <c r="F456" s="17" t="s">
        <v>1028</v>
      </c>
      <c r="G456" s="17" t="s">
        <v>1029</v>
      </c>
      <c r="H456" s="18"/>
      <c r="I456" s="19">
        <v>2.0</v>
      </c>
      <c r="J456" s="19">
        <v>14.0</v>
      </c>
      <c r="K456" s="20" t="str">
        <f t="shared" si="195"/>
        <v>TweetDeck</v>
      </c>
      <c r="L456" s="19">
        <v>370657.0</v>
      </c>
      <c r="M456" s="19">
        <v>61.0</v>
      </c>
      <c r="N456" s="19">
        <v>1238.0</v>
      </c>
      <c r="O456" s="21" t="s">
        <v>29</v>
      </c>
      <c r="P456" s="12">
        <v>42106.543125</v>
      </c>
      <c r="Q456" s="18"/>
      <c r="R456" s="22" t="s">
        <v>30</v>
      </c>
      <c r="S456" s="17" t="s">
        <v>31</v>
      </c>
      <c r="T456" s="18"/>
      <c r="U456" s="16" t="str">
        <f t="shared" si="196"/>
        <v>View</v>
      </c>
    </row>
    <row r="457">
      <c r="A457" s="12">
        <v>43506.35416666667</v>
      </c>
      <c r="B457" s="13" t="str">
        <f t="shared" si="194"/>
        <v>@thewire_in</v>
      </c>
      <c r="C457" s="14" t="s">
        <v>26</v>
      </c>
      <c r="D457" s="15" t="s">
        <v>1030</v>
      </c>
      <c r="E457" s="16" t="str">
        <f>HYPERLINK("https://twitter.com/thewire_in/status/1094430755747315712","1094430755747315712")</f>
        <v>1094430755747315712</v>
      </c>
      <c r="F457" s="17" t="s">
        <v>1031</v>
      </c>
      <c r="G457" s="18"/>
      <c r="H457" s="18"/>
      <c r="I457" s="19">
        <v>18.0</v>
      </c>
      <c r="J457" s="19">
        <v>65.0</v>
      </c>
      <c r="K457" s="20" t="str">
        <f t="shared" si="195"/>
        <v>TweetDeck</v>
      </c>
      <c r="L457" s="19">
        <v>370657.0</v>
      </c>
      <c r="M457" s="19">
        <v>61.0</v>
      </c>
      <c r="N457" s="19">
        <v>1238.0</v>
      </c>
      <c r="O457" s="21" t="s">
        <v>29</v>
      </c>
      <c r="P457" s="12">
        <v>42106.543125</v>
      </c>
      <c r="Q457" s="18"/>
      <c r="R457" s="22" t="s">
        <v>30</v>
      </c>
      <c r="S457" s="17" t="s">
        <v>31</v>
      </c>
      <c r="T457" s="18"/>
      <c r="U457" s="16" t="str">
        <f t="shared" si="196"/>
        <v>View</v>
      </c>
    </row>
    <row r="458">
      <c r="A458" s="12">
        <v>43506.34027777778</v>
      </c>
      <c r="B458" s="13" t="str">
        <f t="shared" si="194"/>
        <v>@thewire_in</v>
      </c>
      <c r="C458" s="14" t="s">
        <v>26</v>
      </c>
      <c r="D458" s="15" t="s">
        <v>1032</v>
      </c>
      <c r="E458" s="16" t="str">
        <f>HYPERLINK("https://twitter.com/thewire_in/status/1094425722444230656","1094425722444230656")</f>
        <v>1094425722444230656</v>
      </c>
      <c r="F458" s="17" t="s">
        <v>1033</v>
      </c>
      <c r="G458" s="17" t="s">
        <v>1034</v>
      </c>
      <c r="H458" s="18"/>
      <c r="I458" s="19">
        <v>8.0</v>
      </c>
      <c r="J458" s="19">
        <v>27.0</v>
      </c>
      <c r="K458" s="20" t="str">
        <f t="shared" si="195"/>
        <v>TweetDeck</v>
      </c>
      <c r="L458" s="19">
        <v>370657.0</v>
      </c>
      <c r="M458" s="19">
        <v>61.0</v>
      </c>
      <c r="N458" s="19">
        <v>1238.0</v>
      </c>
      <c r="O458" s="21" t="s">
        <v>29</v>
      </c>
      <c r="P458" s="12">
        <v>42106.543125</v>
      </c>
      <c r="Q458" s="18"/>
      <c r="R458" s="22" t="s">
        <v>30</v>
      </c>
      <c r="S458" s="17" t="s">
        <v>31</v>
      </c>
      <c r="T458" s="18"/>
      <c r="U458" s="16" t="str">
        <f t="shared" si="196"/>
        <v>View</v>
      </c>
    </row>
    <row r="459">
      <c r="A459" s="12">
        <v>43506.32638888889</v>
      </c>
      <c r="B459" s="13" t="str">
        <f t="shared" si="194"/>
        <v>@thewire_in</v>
      </c>
      <c r="C459" s="14" t="s">
        <v>26</v>
      </c>
      <c r="D459" s="15" t="s">
        <v>1035</v>
      </c>
      <c r="E459" s="16" t="str">
        <f>HYPERLINK("https://twitter.com/thewire_in/status/1094420689199775745","1094420689199775745")</f>
        <v>1094420689199775745</v>
      </c>
      <c r="F459" s="17" t="s">
        <v>927</v>
      </c>
      <c r="G459" s="17" t="s">
        <v>1036</v>
      </c>
      <c r="H459" s="18"/>
      <c r="I459" s="19">
        <v>6.0</v>
      </c>
      <c r="J459" s="19">
        <v>21.0</v>
      </c>
      <c r="K459" s="20" t="str">
        <f t="shared" si="195"/>
        <v>TweetDeck</v>
      </c>
      <c r="L459" s="19">
        <v>370657.0</v>
      </c>
      <c r="M459" s="19">
        <v>61.0</v>
      </c>
      <c r="N459" s="19">
        <v>1238.0</v>
      </c>
      <c r="O459" s="21" t="s">
        <v>29</v>
      </c>
      <c r="P459" s="12">
        <v>42106.543125</v>
      </c>
      <c r="Q459" s="18"/>
      <c r="R459" s="22" t="s">
        <v>30</v>
      </c>
      <c r="S459" s="17" t="s">
        <v>31</v>
      </c>
      <c r="T459" s="18"/>
      <c r="U459" s="16" t="str">
        <f t="shared" si="196"/>
        <v>View</v>
      </c>
    </row>
    <row r="460">
      <c r="A460" s="12">
        <v>43506.31434027778</v>
      </c>
      <c r="B460" s="13" t="str">
        <f t="shared" si="194"/>
        <v>@thewire_in</v>
      </c>
      <c r="C460" s="14" t="s">
        <v>26</v>
      </c>
      <c r="D460" s="15" t="s">
        <v>1037</v>
      </c>
      <c r="E460" s="16" t="str">
        <f>HYPERLINK("https://twitter.com/thewire_in/status/1094416322023194624","1094416322023194624")</f>
        <v>1094416322023194624</v>
      </c>
      <c r="F460" s="17" t="s">
        <v>919</v>
      </c>
      <c r="G460" s="17" t="s">
        <v>1038</v>
      </c>
      <c r="H460" s="18"/>
      <c r="I460" s="19">
        <v>14.0</v>
      </c>
      <c r="J460" s="19">
        <v>43.0</v>
      </c>
      <c r="K460" s="20" t="str">
        <f t="shared" si="195"/>
        <v>TweetDeck</v>
      </c>
      <c r="L460" s="19">
        <v>370657.0</v>
      </c>
      <c r="M460" s="19">
        <v>61.0</v>
      </c>
      <c r="N460" s="19">
        <v>1238.0</v>
      </c>
      <c r="O460" s="21" t="s">
        <v>29</v>
      </c>
      <c r="P460" s="12">
        <v>42106.543125</v>
      </c>
      <c r="Q460" s="18"/>
      <c r="R460" s="22" t="s">
        <v>30</v>
      </c>
      <c r="S460" s="17" t="s">
        <v>31</v>
      </c>
      <c r="T460" s="18"/>
      <c r="U460" s="16" t="str">
        <f t="shared" si="196"/>
        <v>View</v>
      </c>
    </row>
    <row r="461">
      <c r="A461" s="12">
        <v>43506.13664351852</v>
      </c>
      <c r="B461" s="13" t="str">
        <f>HYPERLINK("https://twitter.com/UmarKhalidJNU","@UmarKhalidJNU")</f>
        <v>@UmarKhalidJNU</v>
      </c>
      <c r="C461" s="14" t="s">
        <v>168</v>
      </c>
      <c r="D461" s="15" t="s">
        <v>1039</v>
      </c>
      <c r="E461" s="16" t="str">
        <f>HYPERLINK("https://twitter.com/UmarKhalidJNU/status/1094351927310237701","1094351927310237701")</f>
        <v>1094351927310237701</v>
      </c>
      <c r="F461" s="17" t="s">
        <v>1040</v>
      </c>
      <c r="G461" s="18"/>
      <c r="H461" s="18"/>
      <c r="I461" s="19">
        <v>1415.0</v>
      </c>
      <c r="J461" s="19">
        <v>4944.0</v>
      </c>
      <c r="K461" s="20" t="str">
        <f>HYPERLINK("http://twitter.com/download/android","Twitter for Android")</f>
        <v>Twitter for Android</v>
      </c>
      <c r="L461" s="19">
        <v>169465.0</v>
      </c>
      <c r="M461" s="19">
        <v>949.0</v>
      </c>
      <c r="N461" s="19">
        <v>133.0</v>
      </c>
      <c r="O461" s="21" t="s">
        <v>29</v>
      </c>
      <c r="P461" s="12">
        <v>42476.1409375</v>
      </c>
      <c r="Q461" s="18"/>
      <c r="R461" s="22" t="s">
        <v>171</v>
      </c>
      <c r="S461" s="18"/>
      <c r="T461" s="18"/>
      <c r="U461" s="16" t="str">
        <f>HYPERLINK("https://pbs.twimg.com/profile_images/978011329960214529/DwI7DbvQ.jpg","View")</f>
        <v>View</v>
      </c>
    </row>
    <row r="462">
      <c r="A462" s="12">
        <v>43505.96710648148</v>
      </c>
      <c r="B462" s="13" t="str">
        <f t="shared" ref="B462:B463" si="197">HYPERLINK("https://twitter.com/yadavakhilesh","@yadavakhilesh")</f>
        <v>@yadavakhilesh</v>
      </c>
      <c r="C462" s="14" t="s">
        <v>75</v>
      </c>
      <c r="D462" s="15" t="s">
        <v>1041</v>
      </c>
      <c r="E462" s="16" t="str">
        <f>HYPERLINK("https://twitter.com/yadavakhilesh/status/1094290490403491843","1094290490403491843")</f>
        <v>1094290490403491843</v>
      </c>
      <c r="F462" s="18"/>
      <c r="G462" s="18"/>
      <c r="H462" s="18"/>
      <c r="I462" s="19">
        <v>3074.0</v>
      </c>
      <c r="J462" s="19">
        <v>14968.0</v>
      </c>
      <c r="K462" s="20" t="str">
        <f t="shared" ref="K462:K463" si="198">HYPERLINK("http://twitter.com/download/iphone","Twitter for iPhone")</f>
        <v>Twitter for iPhone</v>
      </c>
      <c r="L462" s="19">
        <v>9056149.0</v>
      </c>
      <c r="M462" s="19">
        <v>16.0</v>
      </c>
      <c r="N462" s="19">
        <v>1328.0</v>
      </c>
      <c r="O462" s="21" t="s">
        <v>29</v>
      </c>
      <c r="P462" s="12">
        <v>40012.84861111111</v>
      </c>
      <c r="Q462" s="23" t="s">
        <v>77</v>
      </c>
      <c r="R462" s="22" t="s">
        <v>78</v>
      </c>
      <c r="S462" s="17" t="s">
        <v>79</v>
      </c>
      <c r="T462" s="18"/>
      <c r="U462" s="16" t="str">
        <f t="shared" ref="U462:U463" si="199">HYPERLINK("https://pbs.twimg.com/profile_images/1096358617459101697/Y2GLsFau.jpg","View")</f>
        <v>View</v>
      </c>
    </row>
    <row r="463">
      <c r="A463" s="12">
        <v>43505.92644675926</v>
      </c>
      <c r="B463" s="13" t="str">
        <f t="shared" si="197"/>
        <v>@yadavakhilesh</v>
      </c>
      <c r="C463" s="14" t="s">
        <v>75</v>
      </c>
      <c r="D463" s="15" t="s">
        <v>1042</v>
      </c>
      <c r="E463" s="16" t="str">
        <f>HYPERLINK("https://twitter.com/yadavakhilesh/status/1094275753947090947","1094275753947090947")</f>
        <v>1094275753947090947</v>
      </c>
      <c r="F463" s="18"/>
      <c r="G463" s="17" t="s">
        <v>1043</v>
      </c>
      <c r="H463" s="18"/>
      <c r="I463" s="19">
        <v>831.0</v>
      </c>
      <c r="J463" s="19">
        <v>3761.0</v>
      </c>
      <c r="K463" s="20" t="str">
        <f t="shared" si="198"/>
        <v>Twitter for iPhone</v>
      </c>
      <c r="L463" s="19">
        <v>9056149.0</v>
      </c>
      <c r="M463" s="19">
        <v>16.0</v>
      </c>
      <c r="N463" s="19">
        <v>1328.0</v>
      </c>
      <c r="O463" s="21" t="s">
        <v>29</v>
      </c>
      <c r="P463" s="12">
        <v>40012.84861111111</v>
      </c>
      <c r="Q463" s="23" t="s">
        <v>77</v>
      </c>
      <c r="R463" s="22" t="s">
        <v>78</v>
      </c>
      <c r="S463" s="17" t="s">
        <v>79</v>
      </c>
      <c r="T463" s="18"/>
      <c r="U463" s="16" t="str">
        <f t="shared" si="199"/>
        <v>View</v>
      </c>
    </row>
    <row r="464">
      <c r="A464" s="12">
        <v>43505.90277777778</v>
      </c>
      <c r="B464" s="13" t="str">
        <f t="shared" ref="B464:B465" si="200">HYPERLINK("https://twitter.com/thewire_in","@thewire_in")</f>
        <v>@thewire_in</v>
      </c>
      <c r="C464" s="14" t="s">
        <v>26</v>
      </c>
      <c r="D464" s="15" t="s">
        <v>1044</v>
      </c>
      <c r="E464" s="16" t="str">
        <f>HYPERLINK("https://twitter.com/thewire_in/status/1094267178046476289","1094267178046476289")</f>
        <v>1094267178046476289</v>
      </c>
      <c r="F464" s="17" t="s">
        <v>1045</v>
      </c>
      <c r="G464" s="18"/>
      <c r="H464" s="18"/>
      <c r="I464" s="19">
        <v>40.0</v>
      </c>
      <c r="J464" s="19">
        <v>114.0</v>
      </c>
      <c r="K464" s="20" t="str">
        <f t="shared" ref="K464:K465" si="201">HYPERLINK("https://about.twitter.com/products/tweetdeck","TweetDeck")</f>
        <v>TweetDeck</v>
      </c>
      <c r="L464" s="19">
        <v>370657.0</v>
      </c>
      <c r="M464" s="19">
        <v>61.0</v>
      </c>
      <c r="N464" s="19">
        <v>1238.0</v>
      </c>
      <c r="O464" s="21" t="s">
        <v>29</v>
      </c>
      <c r="P464" s="12">
        <v>42106.543125</v>
      </c>
      <c r="Q464" s="18"/>
      <c r="R464" s="22" t="s">
        <v>30</v>
      </c>
      <c r="S464" s="17" t="s">
        <v>31</v>
      </c>
      <c r="T464" s="18"/>
      <c r="U464" s="16" t="str">
        <f t="shared" ref="U464:U465" si="202">HYPERLINK("https://pbs.twimg.com/profile_images/971010414891978753/l3xRvU1M.jpg","View")</f>
        <v>View</v>
      </c>
    </row>
    <row r="465">
      <c r="A465" s="12">
        <v>43505.88888888889</v>
      </c>
      <c r="B465" s="13" t="str">
        <f t="shared" si="200"/>
        <v>@thewire_in</v>
      </c>
      <c r="C465" s="14" t="s">
        <v>26</v>
      </c>
      <c r="D465" s="15" t="s">
        <v>1046</v>
      </c>
      <c r="E465" s="16" t="str">
        <f>HYPERLINK("https://twitter.com/thewire_in/status/1094262145271955456","1094262145271955456")</f>
        <v>1094262145271955456</v>
      </c>
      <c r="F465" s="17" t="s">
        <v>1047</v>
      </c>
      <c r="G465" s="18"/>
      <c r="H465" s="18"/>
      <c r="I465" s="19">
        <v>319.0</v>
      </c>
      <c r="J465" s="19">
        <v>510.0</v>
      </c>
      <c r="K465" s="20" t="str">
        <f t="shared" si="201"/>
        <v>TweetDeck</v>
      </c>
      <c r="L465" s="19">
        <v>370657.0</v>
      </c>
      <c r="M465" s="19">
        <v>61.0</v>
      </c>
      <c r="N465" s="19">
        <v>1238.0</v>
      </c>
      <c r="O465" s="21" t="s">
        <v>29</v>
      </c>
      <c r="P465" s="12">
        <v>42106.543125</v>
      </c>
      <c r="Q465" s="18"/>
      <c r="R465" s="22" t="s">
        <v>30</v>
      </c>
      <c r="S465" s="17" t="s">
        <v>31</v>
      </c>
      <c r="T465" s="18"/>
      <c r="U465" s="16" t="str">
        <f t="shared" si="202"/>
        <v>View</v>
      </c>
    </row>
    <row r="466">
      <c r="A466" s="12">
        <v>43505.88627314815</v>
      </c>
      <c r="B466" s="13" t="str">
        <f>HYPERLINK("https://twitter.com/yadavakhilesh","@yadavakhilesh")</f>
        <v>@yadavakhilesh</v>
      </c>
      <c r="C466" s="14" t="s">
        <v>75</v>
      </c>
      <c r="D466" s="15" t="s">
        <v>1048</v>
      </c>
      <c r="E466" s="16" t="str">
        <f>HYPERLINK("https://twitter.com/yadavakhilesh/status/1094261195929018368","1094261195929018368")</f>
        <v>1094261195929018368</v>
      </c>
      <c r="F466" s="18"/>
      <c r="G466" s="17" t="s">
        <v>1049</v>
      </c>
      <c r="H466" s="18"/>
      <c r="I466" s="19">
        <v>1480.0</v>
      </c>
      <c r="J466" s="19">
        <v>6133.0</v>
      </c>
      <c r="K466" s="20" t="str">
        <f>HYPERLINK("http://twitter.com/download/iphone","Twitter for iPhone")</f>
        <v>Twitter for iPhone</v>
      </c>
      <c r="L466" s="19">
        <v>9056149.0</v>
      </c>
      <c r="M466" s="19">
        <v>16.0</v>
      </c>
      <c r="N466" s="19">
        <v>1328.0</v>
      </c>
      <c r="O466" s="21" t="s">
        <v>29</v>
      </c>
      <c r="P466" s="12">
        <v>40012.84861111111</v>
      </c>
      <c r="Q466" s="23" t="s">
        <v>77</v>
      </c>
      <c r="R466" s="22" t="s">
        <v>78</v>
      </c>
      <c r="S466" s="17" t="s">
        <v>79</v>
      </c>
      <c r="T466" s="18"/>
      <c r="U466" s="16" t="str">
        <f>HYPERLINK("https://pbs.twimg.com/profile_images/1096358617459101697/Y2GLsFau.jpg","View")</f>
        <v>View</v>
      </c>
    </row>
    <row r="467">
      <c r="A467" s="12">
        <v>43505.875</v>
      </c>
      <c r="B467" s="13" t="str">
        <f t="shared" ref="B467:B475" si="203">HYPERLINK("https://twitter.com/thewire_in","@thewire_in")</f>
        <v>@thewire_in</v>
      </c>
      <c r="C467" s="14" t="s">
        <v>26</v>
      </c>
      <c r="D467" s="15" t="s">
        <v>1050</v>
      </c>
      <c r="E467" s="16" t="str">
        <f>HYPERLINK("https://twitter.com/thewire_in/status/1094257112115486721","1094257112115486721")</f>
        <v>1094257112115486721</v>
      </c>
      <c r="F467" s="17" t="s">
        <v>1051</v>
      </c>
      <c r="G467" s="17" t="s">
        <v>1052</v>
      </c>
      <c r="H467" s="18"/>
      <c r="I467" s="19">
        <v>8.0</v>
      </c>
      <c r="J467" s="19">
        <v>25.0</v>
      </c>
      <c r="K467" s="20" t="str">
        <f t="shared" ref="K467:K473" si="204">HYPERLINK("https://about.twitter.com/products/tweetdeck","TweetDeck")</f>
        <v>TweetDeck</v>
      </c>
      <c r="L467" s="19">
        <v>370657.0</v>
      </c>
      <c r="M467" s="19">
        <v>61.0</v>
      </c>
      <c r="N467" s="19">
        <v>1238.0</v>
      </c>
      <c r="O467" s="21" t="s">
        <v>29</v>
      </c>
      <c r="P467" s="12">
        <v>42106.543125</v>
      </c>
      <c r="Q467" s="18"/>
      <c r="R467" s="22" t="s">
        <v>30</v>
      </c>
      <c r="S467" s="17" t="s">
        <v>31</v>
      </c>
      <c r="T467" s="18"/>
      <c r="U467" s="16" t="str">
        <f t="shared" ref="U467:U475" si="205">HYPERLINK("https://pbs.twimg.com/profile_images/971010414891978753/l3xRvU1M.jpg","View")</f>
        <v>View</v>
      </c>
    </row>
    <row r="468">
      <c r="A468" s="12">
        <v>43505.861122685186</v>
      </c>
      <c r="B468" s="13" t="str">
        <f t="shared" si="203"/>
        <v>@thewire_in</v>
      </c>
      <c r="C468" s="14" t="s">
        <v>26</v>
      </c>
      <c r="D468" s="15" t="s">
        <v>1053</v>
      </c>
      <c r="E468" s="16" t="str">
        <f>HYPERLINK("https://twitter.com/thewire_in/status/1094252083669155840","1094252083669155840")</f>
        <v>1094252083669155840</v>
      </c>
      <c r="F468" s="17" t="s">
        <v>1054</v>
      </c>
      <c r="G468" s="18"/>
      <c r="H468" s="18"/>
      <c r="I468" s="19">
        <v>14.0</v>
      </c>
      <c r="J468" s="19">
        <v>48.0</v>
      </c>
      <c r="K468" s="20" t="str">
        <f t="shared" si="204"/>
        <v>TweetDeck</v>
      </c>
      <c r="L468" s="19">
        <v>370657.0</v>
      </c>
      <c r="M468" s="19">
        <v>61.0</v>
      </c>
      <c r="N468" s="19">
        <v>1238.0</v>
      </c>
      <c r="O468" s="21" t="s">
        <v>29</v>
      </c>
      <c r="P468" s="12">
        <v>42106.543125</v>
      </c>
      <c r="Q468" s="18"/>
      <c r="R468" s="22" t="s">
        <v>30</v>
      </c>
      <c r="S468" s="17" t="s">
        <v>31</v>
      </c>
      <c r="T468" s="18"/>
      <c r="U468" s="16" t="str">
        <f t="shared" si="205"/>
        <v>View</v>
      </c>
    </row>
    <row r="469">
      <c r="A469" s="12">
        <v>43505.84722222222</v>
      </c>
      <c r="B469" s="13" t="str">
        <f t="shared" si="203"/>
        <v>@thewire_in</v>
      </c>
      <c r="C469" s="14" t="s">
        <v>26</v>
      </c>
      <c r="D469" s="15" t="s">
        <v>1055</v>
      </c>
      <c r="E469" s="16" t="str">
        <f>HYPERLINK("https://twitter.com/thewire_in/status/1094247045173530624","1094247045173530624")</f>
        <v>1094247045173530624</v>
      </c>
      <c r="F469" s="17" t="s">
        <v>1056</v>
      </c>
      <c r="G469" s="18"/>
      <c r="H469" s="18"/>
      <c r="I469" s="19">
        <v>8.0</v>
      </c>
      <c r="J469" s="19">
        <v>35.0</v>
      </c>
      <c r="K469" s="20" t="str">
        <f t="shared" si="204"/>
        <v>TweetDeck</v>
      </c>
      <c r="L469" s="19">
        <v>370657.0</v>
      </c>
      <c r="M469" s="19">
        <v>61.0</v>
      </c>
      <c r="N469" s="19">
        <v>1238.0</v>
      </c>
      <c r="O469" s="21" t="s">
        <v>29</v>
      </c>
      <c r="P469" s="12">
        <v>42106.543125</v>
      </c>
      <c r="Q469" s="18"/>
      <c r="R469" s="22" t="s">
        <v>30</v>
      </c>
      <c r="S469" s="17" t="s">
        <v>31</v>
      </c>
      <c r="T469" s="18"/>
      <c r="U469" s="16" t="str">
        <f t="shared" si="205"/>
        <v>View</v>
      </c>
    </row>
    <row r="470">
      <c r="A470" s="12">
        <v>43505.83333333333</v>
      </c>
      <c r="B470" s="13" t="str">
        <f t="shared" si="203"/>
        <v>@thewire_in</v>
      </c>
      <c r="C470" s="14" t="s">
        <v>26</v>
      </c>
      <c r="D470" s="15" t="s">
        <v>1057</v>
      </c>
      <c r="E470" s="16" t="str">
        <f>HYPERLINK("https://twitter.com/thewire_in/status/1094242011811590150","1094242011811590150")</f>
        <v>1094242011811590150</v>
      </c>
      <c r="F470" s="17" t="s">
        <v>1058</v>
      </c>
      <c r="G470" s="18"/>
      <c r="H470" s="18"/>
      <c r="I470" s="19">
        <v>1.0</v>
      </c>
      <c r="J470" s="19">
        <v>24.0</v>
      </c>
      <c r="K470" s="20" t="str">
        <f t="shared" si="204"/>
        <v>TweetDeck</v>
      </c>
      <c r="L470" s="19">
        <v>370657.0</v>
      </c>
      <c r="M470" s="19">
        <v>61.0</v>
      </c>
      <c r="N470" s="19">
        <v>1238.0</v>
      </c>
      <c r="O470" s="21" t="s">
        <v>29</v>
      </c>
      <c r="P470" s="12">
        <v>42106.543125</v>
      </c>
      <c r="Q470" s="18"/>
      <c r="R470" s="22" t="s">
        <v>30</v>
      </c>
      <c r="S470" s="17" t="s">
        <v>31</v>
      </c>
      <c r="T470" s="18"/>
      <c r="U470" s="16" t="str">
        <f t="shared" si="205"/>
        <v>View</v>
      </c>
    </row>
    <row r="471">
      <c r="A471" s="12">
        <v>43505.819444444445</v>
      </c>
      <c r="B471" s="13" t="str">
        <f t="shared" si="203"/>
        <v>@thewire_in</v>
      </c>
      <c r="C471" s="14" t="s">
        <v>26</v>
      </c>
      <c r="D471" s="15" t="s">
        <v>1059</v>
      </c>
      <c r="E471" s="16" t="str">
        <f>HYPERLINK("https://twitter.com/thewire_in/status/1094236978911035392","1094236978911035392")</f>
        <v>1094236978911035392</v>
      </c>
      <c r="F471" s="17" t="s">
        <v>1060</v>
      </c>
      <c r="G471" s="17" t="s">
        <v>1061</v>
      </c>
      <c r="H471" s="18"/>
      <c r="I471" s="19">
        <v>5.0</v>
      </c>
      <c r="J471" s="19">
        <v>28.0</v>
      </c>
      <c r="K471" s="20" t="str">
        <f t="shared" si="204"/>
        <v>TweetDeck</v>
      </c>
      <c r="L471" s="19">
        <v>370657.0</v>
      </c>
      <c r="M471" s="19">
        <v>61.0</v>
      </c>
      <c r="N471" s="19">
        <v>1238.0</v>
      </c>
      <c r="O471" s="21" t="s">
        <v>29</v>
      </c>
      <c r="P471" s="12">
        <v>42106.543125</v>
      </c>
      <c r="Q471" s="18"/>
      <c r="R471" s="22" t="s">
        <v>30</v>
      </c>
      <c r="S471" s="17" t="s">
        <v>31</v>
      </c>
      <c r="T471" s="18"/>
      <c r="U471" s="16" t="str">
        <f t="shared" si="205"/>
        <v>View</v>
      </c>
    </row>
    <row r="472">
      <c r="A472" s="12">
        <v>43505.805555555555</v>
      </c>
      <c r="B472" s="13" t="str">
        <f t="shared" si="203"/>
        <v>@thewire_in</v>
      </c>
      <c r="C472" s="14" t="s">
        <v>26</v>
      </c>
      <c r="D472" s="15" t="s">
        <v>1062</v>
      </c>
      <c r="E472" s="16" t="str">
        <f>HYPERLINK("https://twitter.com/thewire_in/status/1094231945603702784","1094231945603702784")</f>
        <v>1094231945603702784</v>
      </c>
      <c r="F472" s="17" t="s">
        <v>1063</v>
      </c>
      <c r="G472" s="18"/>
      <c r="H472" s="18"/>
      <c r="I472" s="19">
        <v>16.0</v>
      </c>
      <c r="J472" s="19">
        <v>31.0</v>
      </c>
      <c r="K472" s="20" t="str">
        <f t="shared" si="204"/>
        <v>TweetDeck</v>
      </c>
      <c r="L472" s="19">
        <v>370657.0</v>
      </c>
      <c r="M472" s="19">
        <v>61.0</v>
      </c>
      <c r="N472" s="19">
        <v>1238.0</v>
      </c>
      <c r="O472" s="21" t="s">
        <v>29</v>
      </c>
      <c r="P472" s="12">
        <v>42106.543125</v>
      </c>
      <c r="Q472" s="18"/>
      <c r="R472" s="22" t="s">
        <v>30</v>
      </c>
      <c r="S472" s="17" t="s">
        <v>31</v>
      </c>
      <c r="T472" s="18"/>
      <c r="U472" s="16" t="str">
        <f t="shared" si="205"/>
        <v>View</v>
      </c>
    </row>
    <row r="473">
      <c r="A473" s="12">
        <v>43505.79166666667</v>
      </c>
      <c r="B473" s="13" t="str">
        <f t="shared" si="203"/>
        <v>@thewire_in</v>
      </c>
      <c r="C473" s="14" t="s">
        <v>26</v>
      </c>
      <c r="D473" s="15" t="s">
        <v>1064</v>
      </c>
      <c r="E473" s="16" t="str">
        <f>HYPERLINK("https://twitter.com/thewire_in/status/1094226912371589120","1094226912371589120")</f>
        <v>1094226912371589120</v>
      </c>
      <c r="F473" s="17" t="s">
        <v>1065</v>
      </c>
      <c r="G473" s="18"/>
      <c r="H473" s="18"/>
      <c r="I473" s="19">
        <v>2.0</v>
      </c>
      <c r="J473" s="19">
        <v>22.0</v>
      </c>
      <c r="K473" s="20" t="str">
        <f t="shared" si="204"/>
        <v>TweetDeck</v>
      </c>
      <c r="L473" s="19">
        <v>370657.0</v>
      </c>
      <c r="M473" s="19">
        <v>61.0</v>
      </c>
      <c r="N473" s="19">
        <v>1238.0</v>
      </c>
      <c r="O473" s="21" t="s">
        <v>29</v>
      </c>
      <c r="P473" s="12">
        <v>42106.543125</v>
      </c>
      <c r="Q473" s="18"/>
      <c r="R473" s="22" t="s">
        <v>30</v>
      </c>
      <c r="S473" s="17" t="s">
        <v>31</v>
      </c>
      <c r="T473" s="18"/>
      <c r="U473" s="16" t="str">
        <f t="shared" si="205"/>
        <v>View</v>
      </c>
    </row>
    <row r="474">
      <c r="A474" s="12">
        <v>43505.78028935185</v>
      </c>
      <c r="B474" s="13" t="str">
        <f t="shared" si="203"/>
        <v>@thewire_in</v>
      </c>
      <c r="C474" s="14" t="s">
        <v>26</v>
      </c>
      <c r="D474" s="15" t="s">
        <v>1066</v>
      </c>
      <c r="E474" s="16" t="str">
        <f>HYPERLINK("https://twitter.com/thewire_in/status/1094222788225839104","1094222788225839104")</f>
        <v>1094222788225839104</v>
      </c>
      <c r="F474" s="18"/>
      <c r="G474" s="17" t="s">
        <v>1067</v>
      </c>
      <c r="H474" s="18"/>
      <c r="I474" s="19">
        <v>36.0</v>
      </c>
      <c r="J474" s="19">
        <v>210.0</v>
      </c>
      <c r="K474" s="20" t="str">
        <f>HYPERLINK("http://twitter.com/download/android","Twitter for Android")</f>
        <v>Twitter for Android</v>
      </c>
      <c r="L474" s="19">
        <v>370657.0</v>
      </c>
      <c r="M474" s="19">
        <v>61.0</v>
      </c>
      <c r="N474" s="19">
        <v>1238.0</v>
      </c>
      <c r="O474" s="21" t="s">
        <v>29</v>
      </c>
      <c r="P474" s="12">
        <v>42106.543125</v>
      </c>
      <c r="Q474" s="18"/>
      <c r="R474" s="22" t="s">
        <v>30</v>
      </c>
      <c r="S474" s="17" t="s">
        <v>31</v>
      </c>
      <c r="T474" s="18"/>
      <c r="U474" s="16" t="str">
        <f t="shared" si="205"/>
        <v>View</v>
      </c>
    </row>
    <row r="475">
      <c r="A475" s="12">
        <v>43505.77777777778</v>
      </c>
      <c r="B475" s="13" t="str">
        <f t="shared" si="203"/>
        <v>@thewire_in</v>
      </c>
      <c r="C475" s="14" t="s">
        <v>26</v>
      </c>
      <c r="D475" s="15" t="s">
        <v>1068</v>
      </c>
      <c r="E475" s="16" t="str">
        <f>HYPERLINK("https://twitter.com/thewire_in/status/1094221879257137158","1094221879257137158")</f>
        <v>1094221879257137158</v>
      </c>
      <c r="F475" s="17" t="s">
        <v>1069</v>
      </c>
      <c r="G475" s="18"/>
      <c r="H475" s="18"/>
      <c r="I475" s="19">
        <v>26.0</v>
      </c>
      <c r="J475" s="19">
        <v>80.0</v>
      </c>
      <c r="K475" s="20" t="str">
        <f>HYPERLINK("https://about.twitter.com/products/tweetdeck","TweetDeck")</f>
        <v>TweetDeck</v>
      </c>
      <c r="L475" s="19">
        <v>370657.0</v>
      </c>
      <c r="M475" s="19">
        <v>61.0</v>
      </c>
      <c r="N475" s="19">
        <v>1238.0</v>
      </c>
      <c r="O475" s="21" t="s">
        <v>29</v>
      </c>
      <c r="P475" s="12">
        <v>42106.543125</v>
      </c>
      <c r="Q475" s="18"/>
      <c r="R475" s="22" t="s">
        <v>30</v>
      </c>
      <c r="S475" s="17" t="s">
        <v>31</v>
      </c>
      <c r="T475" s="18"/>
      <c r="U475" s="16" t="str">
        <f t="shared" si="205"/>
        <v>View</v>
      </c>
    </row>
    <row r="476">
      <c r="A476" s="12">
        <v>43505.76662037037</v>
      </c>
      <c r="B476" s="13" t="str">
        <f>HYPERLINK("https://twitter.com/MamataOfficial","@MamataOfficial")</f>
        <v>@MamataOfficial</v>
      </c>
      <c r="C476" s="14" t="s">
        <v>103</v>
      </c>
      <c r="D476" s="15" t="s">
        <v>1070</v>
      </c>
      <c r="E476" s="16" t="str">
        <f>HYPERLINK("https://twitter.com/MamataOfficial/status/1094217835004358656","1094217835004358656")</f>
        <v>1094217835004358656</v>
      </c>
      <c r="F476" s="18"/>
      <c r="G476" s="17" t="s">
        <v>1071</v>
      </c>
      <c r="H476" s="18"/>
      <c r="I476" s="19">
        <v>220.0</v>
      </c>
      <c r="J476" s="19">
        <v>2077.0</v>
      </c>
      <c r="K476" s="20" t="str">
        <f>HYPERLINK("http://twitter.com","Twitter Web Client")</f>
        <v>Twitter Web Client</v>
      </c>
      <c r="L476" s="19">
        <v>3142446.0</v>
      </c>
      <c r="M476" s="19">
        <v>31.0</v>
      </c>
      <c r="N476" s="19">
        <v>741.0</v>
      </c>
      <c r="O476" s="21" t="s">
        <v>29</v>
      </c>
      <c r="P476" s="12">
        <v>41786.52924768518</v>
      </c>
      <c r="Q476" s="23" t="s">
        <v>105</v>
      </c>
      <c r="R476" s="22" t="s">
        <v>106</v>
      </c>
      <c r="S476" s="17" t="s">
        <v>107</v>
      </c>
      <c r="T476" s="18"/>
      <c r="U476" s="16" t="str">
        <f>HYPERLINK("https://pbs.twimg.com/profile_images/1058533642262048768/4YcAXL2K.jpg","View")</f>
        <v>View</v>
      </c>
    </row>
    <row r="477">
      <c r="A477" s="12">
        <v>43505.76388888889</v>
      </c>
      <c r="B477" s="13" t="str">
        <f t="shared" ref="B477:B482" si="206">HYPERLINK("https://twitter.com/thewire_in","@thewire_in")</f>
        <v>@thewire_in</v>
      </c>
      <c r="C477" s="14" t="s">
        <v>26</v>
      </c>
      <c r="D477" s="15" t="s">
        <v>1072</v>
      </c>
      <c r="E477" s="16" t="str">
        <f>HYPERLINK("https://twitter.com/thewire_in/status/1094216846184656896","1094216846184656896")</f>
        <v>1094216846184656896</v>
      </c>
      <c r="F477" s="17" t="s">
        <v>1073</v>
      </c>
      <c r="G477" s="18"/>
      <c r="H477" s="18"/>
      <c r="I477" s="19">
        <v>33.0</v>
      </c>
      <c r="J477" s="19">
        <v>85.0</v>
      </c>
      <c r="K477" s="20" t="str">
        <f t="shared" ref="K477:K482" si="207">HYPERLINK("https://about.twitter.com/products/tweetdeck","TweetDeck")</f>
        <v>TweetDeck</v>
      </c>
      <c r="L477" s="19">
        <v>370657.0</v>
      </c>
      <c r="M477" s="19">
        <v>61.0</v>
      </c>
      <c r="N477" s="19">
        <v>1238.0</v>
      </c>
      <c r="O477" s="21" t="s">
        <v>29</v>
      </c>
      <c r="P477" s="12">
        <v>42106.543125</v>
      </c>
      <c r="Q477" s="18"/>
      <c r="R477" s="22" t="s">
        <v>30</v>
      </c>
      <c r="S477" s="17" t="s">
        <v>31</v>
      </c>
      <c r="T477" s="18"/>
      <c r="U477" s="16" t="str">
        <f t="shared" ref="U477:U482" si="208">HYPERLINK("https://pbs.twimg.com/profile_images/971010414891978753/l3xRvU1M.jpg","View")</f>
        <v>View</v>
      </c>
    </row>
    <row r="478">
      <c r="A478" s="12">
        <v>43505.75</v>
      </c>
      <c r="B478" s="13" t="str">
        <f t="shared" si="206"/>
        <v>@thewire_in</v>
      </c>
      <c r="C478" s="14" t="s">
        <v>26</v>
      </c>
      <c r="D478" s="15" t="s">
        <v>1074</v>
      </c>
      <c r="E478" s="16" t="str">
        <f>HYPERLINK("https://twitter.com/thewire_in/status/1094211814768824320","1094211814768824320")</f>
        <v>1094211814768824320</v>
      </c>
      <c r="F478" s="17" t="s">
        <v>1000</v>
      </c>
      <c r="G478" s="17" t="s">
        <v>1075</v>
      </c>
      <c r="H478" s="18"/>
      <c r="I478" s="19">
        <v>7.0</v>
      </c>
      <c r="J478" s="19">
        <v>16.0</v>
      </c>
      <c r="K478" s="20" t="str">
        <f t="shared" si="207"/>
        <v>TweetDeck</v>
      </c>
      <c r="L478" s="19">
        <v>370657.0</v>
      </c>
      <c r="M478" s="19">
        <v>61.0</v>
      </c>
      <c r="N478" s="19">
        <v>1238.0</v>
      </c>
      <c r="O478" s="21" t="s">
        <v>29</v>
      </c>
      <c r="P478" s="12">
        <v>42106.543125</v>
      </c>
      <c r="Q478" s="18"/>
      <c r="R478" s="22" t="s">
        <v>30</v>
      </c>
      <c r="S478" s="17" t="s">
        <v>31</v>
      </c>
      <c r="T478" s="18"/>
      <c r="U478" s="16" t="str">
        <f t="shared" si="208"/>
        <v>View</v>
      </c>
    </row>
    <row r="479">
      <c r="A479" s="12">
        <v>43505.73611111111</v>
      </c>
      <c r="B479" s="13" t="str">
        <f t="shared" si="206"/>
        <v>@thewire_in</v>
      </c>
      <c r="C479" s="14" t="s">
        <v>26</v>
      </c>
      <c r="D479" s="15" t="s">
        <v>1076</v>
      </c>
      <c r="E479" s="16" t="str">
        <f>HYPERLINK("https://twitter.com/thewire_in/status/1094206779674611712","1094206779674611712")</f>
        <v>1094206779674611712</v>
      </c>
      <c r="F479" s="17" t="s">
        <v>1002</v>
      </c>
      <c r="G479" s="17" t="s">
        <v>1077</v>
      </c>
      <c r="H479" s="18"/>
      <c r="I479" s="19">
        <v>73.0</v>
      </c>
      <c r="J479" s="19">
        <v>160.0</v>
      </c>
      <c r="K479" s="20" t="str">
        <f t="shared" si="207"/>
        <v>TweetDeck</v>
      </c>
      <c r="L479" s="19">
        <v>370657.0</v>
      </c>
      <c r="M479" s="19">
        <v>61.0</v>
      </c>
      <c r="N479" s="19">
        <v>1238.0</v>
      </c>
      <c r="O479" s="21" t="s">
        <v>29</v>
      </c>
      <c r="P479" s="12">
        <v>42106.543125</v>
      </c>
      <c r="Q479" s="18"/>
      <c r="R479" s="22" t="s">
        <v>30</v>
      </c>
      <c r="S479" s="17" t="s">
        <v>31</v>
      </c>
      <c r="T479" s="18"/>
      <c r="U479" s="16" t="str">
        <f t="shared" si="208"/>
        <v>View</v>
      </c>
    </row>
    <row r="480">
      <c r="A480" s="12">
        <v>43505.72222222222</v>
      </c>
      <c r="B480" s="13" t="str">
        <f t="shared" si="206"/>
        <v>@thewire_in</v>
      </c>
      <c r="C480" s="14" t="s">
        <v>26</v>
      </c>
      <c r="D480" s="15" t="s">
        <v>1078</v>
      </c>
      <c r="E480" s="16" t="str">
        <f>HYPERLINK("https://twitter.com/thewire_in/status/1094201746476404736","1094201746476404736")</f>
        <v>1094201746476404736</v>
      </c>
      <c r="F480" s="17" t="s">
        <v>1079</v>
      </c>
      <c r="G480" s="18"/>
      <c r="H480" s="18"/>
      <c r="I480" s="19">
        <v>115.0</v>
      </c>
      <c r="J480" s="19">
        <v>262.0</v>
      </c>
      <c r="K480" s="20" t="str">
        <f t="shared" si="207"/>
        <v>TweetDeck</v>
      </c>
      <c r="L480" s="19">
        <v>370657.0</v>
      </c>
      <c r="M480" s="19">
        <v>61.0</v>
      </c>
      <c r="N480" s="19">
        <v>1238.0</v>
      </c>
      <c r="O480" s="21" t="s">
        <v>29</v>
      </c>
      <c r="P480" s="12">
        <v>42106.543125</v>
      </c>
      <c r="Q480" s="18"/>
      <c r="R480" s="22" t="s">
        <v>30</v>
      </c>
      <c r="S480" s="17" t="s">
        <v>31</v>
      </c>
      <c r="T480" s="18"/>
      <c r="U480" s="16" t="str">
        <f t="shared" si="208"/>
        <v>View</v>
      </c>
    </row>
    <row r="481">
      <c r="A481" s="12">
        <v>43505.70833333333</v>
      </c>
      <c r="B481" s="13" t="str">
        <f t="shared" si="206"/>
        <v>@thewire_in</v>
      </c>
      <c r="C481" s="14" t="s">
        <v>26</v>
      </c>
      <c r="D481" s="15" t="s">
        <v>1080</v>
      </c>
      <c r="E481" s="16" t="str">
        <f>HYPERLINK("https://twitter.com/thewire_in/status/1094196714066534400","1094196714066534400")</f>
        <v>1094196714066534400</v>
      </c>
      <c r="F481" s="17" t="s">
        <v>976</v>
      </c>
      <c r="G481" s="17" t="s">
        <v>1081</v>
      </c>
      <c r="H481" s="18"/>
      <c r="I481" s="19">
        <v>7.0</v>
      </c>
      <c r="J481" s="19">
        <v>16.0</v>
      </c>
      <c r="K481" s="20" t="str">
        <f t="shared" si="207"/>
        <v>TweetDeck</v>
      </c>
      <c r="L481" s="19">
        <v>370657.0</v>
      </c>
      <c r="M481" s="19">
        <v>61.0</v>
      </c>
      <c r="N481" s="19">
        <v>1238.0</v>
      </c>
      <c r="O481" s="21" t="s">
        <v>29</v>
      </c>
      <c r="P481" s="12">
        <v>42106.543125</v>
      </c>
      <c r="Q481" s="18"/>
      <c r="R481" s="22" t="s">
        <v>30</v>
      </c>
      <c r="S481" s="17" t="s">
        <v>31</v>
      </c>
      <c r="T481" s="18"/>
      <c r="U481" s="16" t="str">
        <f t="shared" si="208"/>
        <v>View</v>
      </c>
    </row>
    <row r="482">
      <c r="A482" s="12">
        <v>43505.694444444445</v>
      </c>
      <c r="B482" s="13" t="str">
        <f t="shared" si="206"/>
        <v>@thewire_in</v>
      </c>
      <c r="C482" s="14" t="s">
        <v>26</v>
      </c>
      <c r="D482" s="15" t="s">
        <v>1082</v>
      </c>
      <c r="E482" s="16" t="str">
        <f>HYPERLINK("https://twitter.com/thewire_in/status/1094191680096370691","1094191680096370691")</f>
        <v>1094191680096370691</v>
      </c>
      <c r="F482" s="17" t="s">
        <v>1083</v>
      </c>
      <c r="G482" s="17" t="s">
        <v>1084</v>
      </c>
      <c r="H482" s="18"/>
      <c r="I482" s="19">
        <v>1.0</v>
      </c>
      <c r="J482" s="19">
        <v>10.0</v>
      </c>
      <c r="K482" s="20" t="str">
        <f t="shared" si="207"/>
        <v>TweetDeck</v>
      </c>
      <c r="L482" s="19">
        <v>370657.0</v>
      </c>
      <c r="M482" s="19">
        <v>61.0</v>
      </c>
      <c r="N482" s="19">
        <v>1238.0</v>
      </c>
      <c r="O482" s="21" t="s">
        <v>29</v>
      </c>
      <c r="P482" s="12">
        <v>42106.543125</v>
      </c>
      <c r="Q482" s="18"/>
      <c r="R482" s="22" t="s">
        <v>30</v>
      </c>
      <c r="S482" s="17" t="s">
        <v>31</v>
      </c>
      <c r="T482" s="18"/>
      <c r="U482" s="16" t="str">
        <f t="shared" si="208"/>
        <v>View</v>
      </c>
    </row>
    <row r="483">
      <c r="A483" s="12">
        <v>43505.68824074074</v>
      </c>
      <c r="B483" s="13" t="str">
        <f>HYPERLINK("https://twitter.com/yadavakhilesh","@yadavakhilesh")</f>
        <v>@yadavakhilesh</v>
      </c>
      <c r="C483" s="14" t="s">
        <v>75</v>
      </c>
      <c r="D483" s="15" t="s">
        <v>1085</v>
      </c>
      <c r="E483" s="16" t="str">
        <f>HYPERLINK("https://twitter.com/yadavakhilesh/status/1094189431534292994","1094189431534292994")</f>
        <v>1094189431534292994</v>
      </c>
      <c r="F483" s="18"/>
      <c r="G483" s="18"/>
      <c r="H483" s="18"/>
      <c r="I483" s="19">
        <v>952.0</v>
      </c>
      <c r="J483" s="19">
        <v>4220.0</v>
      </c>
      <c r="K483" s="20" t="str">
        <f>HYPERLINK("http://twitter.com/download/iphone","Twitter for iPhone")</f>
        <v>Twitter for iPhone</v>
      </c>
      <c r="L483" s="19">
        <v>9056149.0</v>
      </c>
      <c r="M483" s="19">
        <v>16.0</v>
      </c>
      <c r="N483" s="19">
        <v>1328.0</v>
      </c>
      <c r="O483" s="21" t="s">
        <v>29</v>
      </c>
      <c r="P483" s="12">
        <v>40012.84861111111</v>
      </c>
      <c r="Q483" s="23" t="s">
        <v>77</v>
      </c>
      <c r="R483" s="22" t="s">
        <v>78</v>
      </c>
      <c r="S483" s="17" t="s">
        <v>79</v>
      </c>
      <c r="T483" s="18"/>
      <c r="U483" s="16" t="str">
        <f>HYPERLINK("https://pbs.twimg.com/profile_images/1096358617459101697/Y2GLsFau.jpg","View")</f>
        <v>View</v>
      </c>
    </row>
    <row r="484">
      <c r="A484" s="12">
        <v>43505.680555555555</v>
      </c>
      <c r="B484" s="13" t="str">
        <f t="shared" ref="B484:B487" si="209">HYPERLINK("https://twitter.com/thewire_in","@thewire_in")</f>
        <v>@thewire_in</v>
      </c>
      <c r="C484" s="14" t="s">
        <v>26</v>
      </c>
      <c r="D484" s="15" t="s">
        <v>1086</v>
      </c>
      <c r="E484" s="16" t="str">
        <f>HYPERLINK("https://twitter.com/thewire_in/status/1094186646944268288","1094186646944268288")</f>
        <v>1094186646944268288</v>
      </c>
      <c r="F484" s="17" t="s">
        <v>1087</v>
      </c>
      <c r="G484" s="18"/>
      <c r="H484" s="18"/>
      <c r="I484" s="19">
        <v>26.0</v>
      </c>
      <c r="J484" s="19">
        <v>40.0</v>
      </c>
      <c r="K484" s="20" t="str">
        <f t="shared" ref="K484:K487" si="210">HYPERLINK("https://about.twitter.com/products/tweetdeck","TweetDeck")</f>
        <v>TweetDeck</v>
      </c>
      <c r="L484" s="19">
        <v>370657.0</v>
      </c>
      <c r="M484" s="19">
        <v>61.0</v>
      </c>
      <c r="N484" s="19">
        <v>1238.0</v>
      </c>
      <c r="O484" s="21" t="s">
        <v>29</v>
      </c>
      <c r="P484" s="12">
        <v>42106.543125</v>
      </c>
      <c r="Q484" s="18"/>
      <c r="R484" s="22" t="s">
        <v>30</v>
      </c>
      <c r="S484" s="17" t="s">
        <v>31</v>
      </c>
      <c r="T484" s="18"/>
      <c r="U484" s="16" t="str">
        <f t="shared" ref="U484:U487" si="211">HYPERLINK("https://pbs.twimg.com/profile_images/971010414891978753/l3xRvU1M.jpg","View")</f>
        <v>View</v>
      </c>
    </row>
    <row r="485">
      <c r="A485" s="12">
        <v>43505.66666666667</v>
      </c>
      <c r="B485" s="13" t="str">
        <f t="shared" si="209"/>
        <v>@thewire_in</v>
      </c>
      <c r="C485" s="14" t="s">
        <v>26</v>
      </c>
      <c r="D485" s="15" t="s">
        <v>1088</v>
      </c>
      <c r="E485" s="16" t="str">
        <f>HYPERLINK("https://twitter.com/thewire_in/status/1094181613972275200","1094181613972275200")</f>
        <v>1094181613972275200</v>
      </c>
      <c r="F485" s="17" t="s">
        <v>1031</v>
      </c>
      <c r="G485" s="17" t="s">
        <v>1089</v>
      </c>
      <c r="H485" s="18"/>
      <c r="I485" s="19">
        <v>7.0</v>
      </c>
      <c r="J485" s="19">
        <v>28.0</v>
      </c>
      <c r="K485" s="20" t="str">
        <f t="shared" si="210"/>
        <v>TweetDeck</v>
      </c>
      <c r="L485" s="19">
        <v>370657.0</v>
      </c>
      <c r="M485" s="19">
        <v>61.0</v>
      </c>
      <c r="N485" s="19">
        <v>1238.0</v>
      </c>
      <c r="O485" s="21" t="s">
        <v>29</v>
      </c>
      <c r="P485" s="12">
        <v>42106.543125</v>
      </c>
      <c r="Q485" s="18"/>
      <c r="R485" s="22" t="s">
        <v>30</v>
      </c>
      <c r="S485" s="17" t="s">
        <v>31</v>
      </c>
      <c r="T485" s="18"/>
      <c r="U485" s="16" t="str">
        <f t="shared" si="211"/>
        <v>View</v>
      </c>
    </row>
    <row r="486">
      <c r="A486" s="12">
        <v>43505.65277777778</v>
      </c>
      <c r="B486" s="13" t="str">
        <f t="shared" si="209"/>
        <v>@thewire_in</v>
      </c>
      <c r="C486" s="14" t="s">
        <v>26</v>
      </c>
      <c r="D486" s="15" t="s">
        <v>1090</v>
      </c>
      <c r="E486" s="16" t="str">
        <f>HYPERLINK("https://twitter.com/thewire_in/status/1094176580530712576","1094176580530712576")</f>
        <v>1094176580530712576</v>
      </c>
      <c r="F486" s="17" t="s">
        <v>1091</v>
      </c>
      <c r="G486" s="17" t="s">
        <v>1092</v>
      </c>
      <c r="H486" s="18"/>
      <c r="I486" s="19">
        <v>6.0</v>
      </c>
      <c r="J486" s="19">
        <v>21.0</v>
      </c>
      <c r="K486" s="20" t="str">
        <f t="shared" si="210"/>
        <v>TweetDeck</v>
      </c>
      <c r="L486" s="19">
        <v>370657.0</v>
      </c>
      <c r="M486" s="19">
        <v>61.0</v>
      </c>
      <c r="N486" s="19">
        <v>1238.0</v>
      </c>
      <c r="O486" s="21" t="s">
        <v>29</v>
      </c>
      <c r="P486" s="12">
        <v>42106.543125</v>
      </c>
      <c r="Q486" s="18"/>
      <c r="R486" s="22" t="s">
        <v>30</v>
      </c>
      <c r="S486" s="17" t="s">
        <v>31</v>
      </c>
      <c r="T486" s="18"/>
      <c r="U486" s="16" t="str">
        <f t="shared" si="211"/>
        <v>View</v>
      </c>
    </row>
    <row r="487">
      <c r="A487" s="12">
        <v>43505.644733796296</v>
      </c>
      <c r="B487" s="13" t="str">
        <f t="shared" si="209"/>
        <v>@thewire_in</v>
      </c>
      <c r="C487" s="14" t="s">
        <v>26</v>
      </c>
      <c r="D487" s="15" t="s">
        <v>1093</v>
      </c>
      <c r="E487" s="16" t="str">
        <f>HYPERLINK("https://twitter.com/thewire_in/status/1094173667292962822","1094173667292962822")</f>
        <v>1094173667292962822</v>
      </c>
      <c r="F487" s="17" t="s">
        <v>1094</v>
      </c>
      <c r="G487" s="17" t="s">
        <v>1095</v>
      </c>
      <c r="H487" s="18"/>
      <c r="I487" s="19">
        <v>6.0</v>
      </c>
      <c r="J487" s="19">
        <v>23.0</v>
      </c>
      <c r="K487" s="20" t="str">
        <f t="shared" si="210"/>
        <v>TweetDeck</v>
      </c>
      <c r="L487" s="19">
        <v>370657.0</v>
      </c>
      <c r="M487" s="19">
        <v>61.0</v>
      </c>
      <c r="N487" s="19">
        <v>1238.0</v>
      </c>
      <c r="O487" s="21" t="s">
        <v>29</v>
      </c>
      <c r="P487" s="12">
        <v>42106.543125</v>
      </c>
      <c r="Q487" s="18"/>
      <c r="R487" s="22" t="s">
        <v>30</v>
      </c>
      <c r="S487" s="17" t="s">
        <v>31</v>
      </c>
      <c r="T487" s="18"/>
      <c r="U487" s="16" t="str">
        <f t="shared" si="211"/>
        <v>View</v>
      </c>
    </row>
    <row r="488">
      <c r="A488" s="12">
        <v>43505.644537037035</v>
      </c>
      <c r="B488" s="13" t="str">
        <f>HYPERLINK("https://twitter.com/yadavakhilesh","@yadavakhilesh")</f>
        <v>@yadavakhilesh</v>
      </c>
      <c r="C488" s="14" t="s">
        <v>75</v>
      </c>
      <c r="D488" s="15" t="s">
        <v>1096</v>
      </c>
      <c r="E488" s="16" t="str">
        <f>HYPERLINK("https://twitter.com/yadavakhilesh/status/1094173594857410560","1094173594857410560")</f>
        <v>1094173594857410560</v>
      </c>
      <c r="F488" s="18"/>
      <c r="G488" s="18"/>
      <c r="H488" s="18"/>
      <c r="I488" s="19">
        <v>3229.0</v>
      </c>
      <c r="J488" s="19">
        <v>17532.0</v>
      </c>
      <c r="K488" s="20" t="str">
        <f>HYPERLINK("http://twitter.com/download/iphone","Twitter for iPhone")</f>
        <v>Twitter for iPhone</v>
      </c>
      <c r="L488" s="19">
        <v>9056149.0</v>
      </c>
      <c r="M488" s="19">
        <v>16.0</v>
      </c>
      <c r="N488" s="19">
        <v>1328.0</v>
      </c>
      <c r="O488" s="21" t="s">
        <v>29</v>
      </c>
      <c r="P488" s="12">
        <v>40012.84861111111</v>
      </c>
      <c r="Q488" s="23" t="s">
        <v>77</v>
      </c>
      <c r="R488" s="22" t="s">
        <v>78</v>
      </c>
      <c r="S488" s="17" t="s">
        <v>79</v>
      </c>
      <c r="T488" s="18"/>
      <c r="U488" s="16" t="str">
        <f>HYPERLINK("https://pbs.twimg.com/profile_images/1096358617459101697/Y2GLsFau.jpg","View")</f>
        <v>View</v>
      </c>
    </row>
    <row r="489">
      <c r="A489" s="12">
        <v>43505.63780092592</v>
      </c>
      <c r="B489" s="13" t="str">
        <f>HYPERLINK("https://twitter.com/thewire_in","@thewire_in")</f>
        <v>@thewire_in</v>
      </c>
      <c r="C489" s="14" t="s">
        <v>26</v>
      </c>
      <c r="D489" s="15" t="s">
        <v>1097</v>
      </c>
      <c r="E489" s="16" t="str">
        <f>HYPERLINK("https://twitter.com/thewire_in/status/1094171153718038529","1094171153718038529")</f>
        <v>1094171153718038529</v>
      </c>
      <c r="F489" s="17" t="s">
        <v>1015</v>
      </c>
      <c r="G489" s="18"/>
      <c r="H489" s="18"/>
      <c r="I489" s="19">
        <v>26.0</v>
      </c>
      <c r="J489" s="19">
        <v>68.0</v>
      </c>
      <c r="K489" s="20" t="str">
        <f>HYPERLINK("https://about.twitter.com/products/tweetdeck","TweetDeck")</f>
        <v>TweetDeck</v>
      </c>
      <c r="L489" s="19">
        <v>370657.0</v>
      </c>
      <c r="M489" s="19">
        <v>61.0</v>
      </c>
      <c r="N489" s="19">
        <v>1238.0</v>
      </c>
      <c r="O489" s="21" t="s">
        <v>29</v>
      </c>
      <c r="P489" s="12">
        <v>42106.543125</v>
      </c>
      <c r="Q489" s="18"/>
      <c r="R489" s="22" t="s">
        <v>30</v>
      </c>
      <c r="S489" s="17" t="s">
        <v>31</v>
      </c>
      <c r="T489" s="18"/>
      <c r="U489" s="16" t="str">
        <f>HYPERLINK("https://pbs.twimg.com/profile_images/971010414891978753/l3xRvU1M.jpg","View")</f>
        <v>View</v>
      </c>
    </row>
    <row r="490">
      <c r="A490" s="12">
        <v>43505.637442129635</v>
      </c>
      <c r="B490" s="13" t="str">
        <f>HYPERLINK("https://twitter.com/UmarKhalidJNU","@UmarKhalidJNU")</f>
        <v>@UmarKhalidJNU</v>
      </c>
      <c r="C490" s="14" t="s">
        <v>168</v>
      </c>
      <c r="D490" s="15" t="s">
        <v>1098</v>
      </c>
      <c r="E490" s="16" t="str">
        <f>HYPERLINK("https://twitter.com/UmarKhalidJNU/status/1094171022071197696","1094171022071197696")</f>
        <v>1094171022071197696</v>
      </c>
      <c r="F490" s="18"/>
      <c r="G490" s="17" t="s">
        <v>1099</v>
      </c>
      <c r="H490" s="18"/>
      <c r="I490" s="19">
        <v>117.0</v>
      </c>
      <c r="J490" s="19">
        <v>619.0</v>
      </c>
      <c r="K490" s="20" t="str">
        <f>HYPERLINK("http://twitter.com/download/android","Twitter for Android")</f>
        <v>Twitter for Android</v>
      </c>
      <c r="L490" s="19">
        <v>169465.0</v>
      </c>
      <c r="M490" s="19">
        <v>949.0</v>
      </c>
      <c r="N490" s="19">
        <v>133.0</v>
      </c>
      <c r="O490" s="21" t="s">
        <v>29</v>
      </c>
      <c r="P490" s="12">
        <v>42476.1409375</v>
      </c>
      <c r="Q490" s="18"/>
      <c r="R490" s="22" t="s">
        <v>171</v>
      </c>
      <c r="S490" s="18"/>
      <c r="T490" s="18"/>
      <c r="U490" s="16" t="str">
        <f>HYPERLINK("https://pbs.twimg.com/profile_images/978011329960214529/DwI7DbvQ.jpg","View")</f>
        <v>View</v>
      </c>
    </row>
    <row r="491">
      <c r="A491" s="12">
        <v>43505.61111111111</v>
      </c>
      <c r="B491" s="13" t="str">
        <f t="shared" ref="B491:B495" si="212">HYPERLINK("https://twitter.com/thewire_in","@thewire_in")</f>
        <v>@thewire_in</v>
      </c>
      <c r="C491" s="14" t="s">
        <v>26</v>
      </c>
      <c r="D491" s="15" t="s">
        <v>1100</v>
      </c>
      <c r="E491" s="16" t="str">
        <f>HYPERLINK("https://twitter.com/thewire_in/status/1094161481137090560","1094161481137090560")</f>
        <v>1094161481137090560</v>
      </c>
      <c r="F491" s="17" t="s">
        <v>1101</v>
      </c>
      <c r="G491" s="18"/>
      <c r="H491" s="18"/>
      <c r="I491" s="19">
        <v>67.0</v>
      </c>
      <c r="J491" s="19">
        <v>225.0</v>
      </c>
      <c r="K491" s="20" t="str">
        <f t="shared" ref="K491:K495" si="213">HYPERLINK("https://about.twitter.com/products/tweetdeck","TweetDeck")</f>
        <v>TweetDeck</v>
      </c>
      <c r="L491" s="19">
        <v>370657.0</v>
      </c>
      <c r="M491" s="19">
        <v>61.0</v>
      </c>
      <c r="N491" s="19">
        <v>1238.0</v>
      </c>
      <c r="O491" s="21" t="s">
        <v>29</v>
      </c>
      <c r="P491" s="12">
        <v>42106.543125</v>
      </c>
      <c r="Q491" s="18"/>
      <c r="R491" s="22" t="s">
        <v>30</v>
      </c>
      <c r="S491" s="17" t="s">
        <v>31</v>
      </c>
      <c r="T491" s="18"/>
      <c r="U491" s="16" t="str">
        <f t="shared" ref="U491:U495" si="214">HYPERLINK("https://pbs.twimg.com/profile_images/971010414891978753/l3xRvU1M.jpg","View")</f>
        <v>View</v>
      </c>
    </row>
    <row r="492">
      <c r="A492" s="12">
        <v>43505.59722222222</v>
      </c>
      <c r="B492" s="13" t="str">
        <f t="shared" si="212"/>
        <v>@thewire_in</v>
      </c>
      <c r="C492" s="14" t="s">
        <v>26</v>
      </c>
      <c r="D492" s="15" t="s">
        <v>1102</v>
      </c>
      <c r="E492" s="16" t="str">
        <f>HYPERLINK("https://twitter.com/thewire_in/status/1094156447921844224","1094156447921844224")</f>
        <v>1094156447921844224</v>
      </c>
      <c r="F492" s="17" t="s">
        <v>1103</v>
      </c>
      <c r="G492" s="17" t="s">
        <v>1104</v>
      </c>
      <c r="H492" s="18"/>
      <c r="I492" s="19">
        <v>7.0</v>
      </c>
      <c r="J492" s="19">
        <v>36.0</v>
      </c>
      <c r="K492" s="20" t="str">
        <f t="shared" si="213"/>
        <v>TweetDeck</v>
      </c>
      <c r="L492" s="19">
        <v>370657.0</v>
      </c>
      <c r="M492" s="19">
        <v>61.0</v>
      </c>
      <c r="N492" s="19">
        <v>1238.0</v>
      </c>
      <c r="O492" s="21" t="s">
        <v>29</v>
      </c>
      <c r="P492" s="12">
        <v>42106.543125</v>
      </c>
      <c r="Q492" s="18"/>
      <c r="R492" s="22" t="s">
        <v>30</v>
      </c>
      <c r="S492" s="17" t="s">
        <v>31</v>
      </c>
      <c r="T492" s="18"/>
      <c r="U492" s="16" t="str">
        <f t="shared" si="214"/>
        <v>View</v>
      </c>
    </row>
    <row r="493">
      <c r="A493" s="12">
        <v>43505.59342592592</v>
      </c>
      <c r="B493" s="13" t="str">
        <f t="shared" si="212"/>
        <v>@thewire_in</v>
      </c>
      <c r="C493" s="14" t="s">
        <v>26</v>
      </c>
      <c r="D493" s="15" t="s">
        <v>1105</v>
      </c>
      <c r="E493" s="16" t="str">
        <f>HYPERLINK("https://twitter.com/thewire_in/status/1094155074937475072","1094155074937475072")</f>
        <v>1094155074937475072</v>
      </c>
      <c r="F493" s="17" t="s">
        <v>1106</v>
      </c>
      <c r="G493" s="17" t="s">
        <v>1107</v>
      </c>
      <c r="H493" s="18"/>
      <c r="I493" s="19">
        <v>11.0</v>
      </c>
      <c r="J493" s="19">
        <v>59.0</v>
      </c>
      <c r="K493" s="20" t="str">
        <f t="shared" si="213"/>
        <v>TweetDeck</v>
      </c>
      <c r="L493" s="19">
        <v>370657.0</v>
      </c>
      <c r="M493" s="19">
        <v>61.0</v>
      </c>
      <c r="N493" s="19">
        <v>1238.0</v>
      </c>
      <c r="O493" s="21" t="s">
        <v>29</v>
      </c>
      <c r="P493" s="12">
        <v>42106.543125</v>
      </c>
      <c r="Q493" s="18"/>
      <c r="R493" s="22" t="s">
        <v>30</v>
      </c>
      <c r="S493" s="17" t="s">
        <v>31</v>
      </c>
      <c r="T493" s="18"/>
      <c r="U493" s="16" t="str">
        <f t="shared" si="214"/>
        <v>View</v>
      </c>
    </row>
    <row r="494">
      <c r="A494" s="12">
        <v>43505.57917824074</v>
      </c>
      <c r="B494" s="13" t="str">
        <f t="shared" si="212"/>
        <v>@thewire_in</v>
      </c>
      <c r="C494" s="14" t="s">
        <v>26</v>
      </c>
      <c r="D494" s="24" t="s">
        <v>1108</v>
      </c>
      <c r="E494" s="16" t="str">
        <f>HYPERLINK("https://twitter.com/thewire_in/status/1094149910050598912","1094149910050598912")</f>
        <v>1094149910050598912</v>
      </c>
      <c r="F494" s="17" t="s">
        <v>1019</v>
      </c>
      <c r="G494" s="17" t="s">
        <v>1109</v>
      </c>
      <c r="H494" s="18"/>
      <c r="I494" s="19">
        <v>34.0</v>
      </c>
      <c r="J494" s="19">
        <v>83.0</v>
      </c>
      <c r="K494" s="20" t="str">
        <f t="shared" si="213"/>
        <v>TweetDeck</v>
      </c>
      <c r="L494" s="19">
        <v>370657.0</v>
      </c>
      <c r="M494" s="19">
        <v>61.0</v>
      </c>
      <c r="N494" s="19">
        <v>1238.0</v>
      </c>
      <c r="O494" s="21" t="s">
        <v>29</v>
      </c>
      <c r="P494" s="12">
        <v>42106.543125</v>
      </c>
      <c r="Q494" s="18"/>
      <c r="R494" s="22" t="s">
        <v>30</v>
      </c>
      <c r="S494" s="17" t="s">
        <v>31</v>
      </c>
      <c r="T494" s="18"/>
      <c r="U494" s="16" t="str">
        <f t="shared" si="214"/>
        <v>View</v>
      </c>
    </row>
    <row r="495">
      <c r="A495" s="12">
        <v>43505.56443287037</v>
      </c>
      <c r="B495" s="13" t="str">
        <f t="shared" si="212"/>
        <v>@thewire_in</v>
      </c>
      <c r="C495" s="14" t="s">
        <v>26</v>
      </c>
      <c r="D495" s="15" t="s">
        <v>1110</v>
      </c>
      <c r="E495" s="16" t="str">
        <f>HYPERLINK("https://twitter.com/thewire_in/status/1094144564749889536","1094144564749889536")</f>
        <v>1094144564749889536</v>
      </c>
      <c r="F495" s="17" t="s">
        <v>1111</v>
      </c>
      <c r="G495" s="17" t="s">
        <v>1112</v>
      </c>
      <c r="H495" s="18"/>
      <c r="I495" s="19">
        <v>12.0</v>
      </c>
      <c r="J495" s="19">
        <v>34.0</v>
      </c>
      <c r="K495" s="20" t="str">
        <f t="shared" si="213"/>
        <v>TweetDeck</v>
      </c>
      <c r="L495" s="19">
        <v>370657.0</v>
      </c>
      <c r="M495" s="19">
        <v>61.0</v>
      </c>
      <c r="N495" s="19">
        <v>1238.0</v>
      </c>
      <c r="O495" s="21" t="s">
        <v>29</v>
      </c>
      <c r="P495" s="12">
        <v>42106.543125</v>
      </c>
      <c r="Q495" s="18"/>
      <c r="R495" s="22" t="s">
        <v>30</v>
      </c>
      <c r="S495" s="17" t="s">
        <v>31</v>
      </c>
      <c r="T495" s="18"/>
      <c r="U495" s="16" t="str">
        <f t="shared" si="214"/>
        <v>View</v>
      </c>
    </row>
    <row r="496">
      <c r="A496" s="12">
        <v>43505.54094907407</v>
      </c>
      <c r="B496" s="13" t="str">
        <f>HYPERLINK("https://twitter.com/pbhushan1","@pbhushan1")</f>
        <v>@pbhushan1</v>
      </c>
      <c r="C496" s="14" t="s">
        <v>211</v>
      </c>
      <c r="D496" s="15" t="s">
        <v>1113</v>
      </c>
      <c r="E496" s="16" t="str">
        <f>HYPERLINK("https://twitter.com/pbhushan1/status/1094136057384366080","1094136057384366080")</f>
        <v>1094136057384366080</v>
      </c>
      <c r="F496" s="18"/>
      <c r="G496" s="17" t="s">
        <v>1114</v>
      </c>
      <c r="H496" s="18"/>
      <c r="I496" s="19">
        <v>542.0</v>
      </c>
      <c r="J496" s="19">
        <v>1299.0</v>
      </c>
      <c r="K496" s="20" t="str">
        <f>HYPERLINK("http://twitter.com/download/android","Twitter for Android")</f>
        <v>Twitter for Android</v>
      </c>
      <c r="L496" s="19">
        <v>1225342.0</v>
      </c>
      <c r="M496" s="19">
        <v>41.0</v>
      </c>
      <c r="N496" s="19">
        <v>515.0</v>
      </c>
      <c r="O496" s="21" t="s">
        <v>29</v>
      </c>
      <c r="P496" s="12">
        <v>41649.61666666667</v>
      </c>
      <c r="Q496" s="23" t="s">
        <v>214</v>
      </c>
      <c r="R496" s="22" t="s">
        <v>215</v>
      </c>
      <c r="S496" s="17" t="s">
        <v>216</v>
      </c>
      <c r="T496" s="18"/>
      <c r="U496" s="16" t="str">
        <f>HYPERLINK("https://pbs.twimg.com/profile_images/1069849736943943680/akSKEZCQ.jpg","View")</f>
        <v>View</v>
      </c>
    </row>
    <row r="497">
      <c r="A497" s="12">
        <v>43505.52866898148</v>
      </c>
      <c r="B497" s="13" t="str">
        <f t="shared" ref="B497:B502" si="215">HYPERLINK("https://twitter.com/thewire_in","@thewire_in")</f>
        <v>@thewire_in</v>
      </c>
      <c r="C497" s="14" t="s">
        <v>26</v>
      </c>
      <c r="D497" s="15" t="s">
        <v>1115</v>
      </c>
      <c r="E497" s="16" t="str">
        <f>HYPERLINK("https://twitter.com/thewire_in/status/1094131608033128448","1094131608033128448")</f>
        <v>1094131608033128448</v>
      </c>
      <c r="F497" s="17" t="s">
        <v>1116</v>
      </c>
      <c r="G497" s="17" t="s">
        <v>1117</v>
      </c>
      <c r="H497" s="18"/>
      <c r="I497" s="19">
        <v>5.0</v>
      </c>
      <c r="J497" s="19">
        <v>30.0</v>
      </c>
      <c r="K497" s="20" t="str">
        <f t="shared" ref="K497:K502" si="216">HYPERLINK("https://about.twitter.com/products/tweetdeck","TweetDeck")</f>
        <v>TweetDeck</v>
      </c>
      <c r="L497" s="19">
        <v>370657.0</v>
      </c>
      <c r="M497" s="19">
        <v>61.0</v>
      </c>
      <c r="N497" s="19">
        <v>1238.0</v>
      </c>
      <c r="O497" s="21" t="s">
        <v>29</v>
      </c>
      <c r="P497" s="12">
        <v>42106.543125</v>
      </c>
      <c r="Q497" s="18"/>
      <c r="R497" s="22" t="s">
        <v>30</v>
      </c>
      <c r="S497" s="17" t="s">
        <v>31</v>
      </c>
      <c r="T497" s="18"/>
      <c r="U497" s="16" t="str">
        <f t="shared" ref="U497:U502" si="217">HYPERLINK("https://pbs.twimg.com/profile_images/971010414891978753/l3xRvU1M.jpg","View")</f>
        <v>View</v>
      </c>
    </row>
    <row r="498">
      <c r="A498" s="12">
        <v>43505.52553240741</v>
      </c>
      <c r="B498" s="13" t="str">
        <f t="shared" si="215"/>
        <v>@thewire_in</v>
      </c>
      <c r="C498" s="14" t="s">
        <v>26</v>
      </c>
      <c r="D498" s="15" t="s">
        <v>1118</v>
      </c>
      <c r="E498" s="16" t="str">
        <f>HYPERLINK("https://twitter.com/thewire_in/status/1094130469917130752","1094130469917130752")</f>
        <v>1094130469917130752</v>
      </c>
      <c r="F498" s="17" t="s">
        <v>1119</v>
      </c>
      <c r="G498" s="17" t="s">
        <v>1120</v>
      </c>
      <c r="H498" s="18"/>
      <c r="I498" s="19">
        <v>7.0</v>
      </c>
      <c r="J498" s="19">
        <v>35.0</v>
      </c>
      <c r="K498" s="20" t="str">
        <f t="shared" si="216"/>
        <v>TweetDeck</v>
      </c>
      <c r="L498" s="19">
        <v>370657.0</v>
      </c>
      <c r="M498" s="19">
        <v>61.0</v>
      </c>
      <c r="N498" s="19">
        <v>1238.0</v>
      </c>
      <c r="O498" s="21" t="s">
        <v>29</v>
      </c>
      <c r="P498" s="12">
        <v>42106.543125</v>
      </c>
      <c r="Q498" s="18"/>
      <c r="R498" s="22" t="s">
        <v>30</v>
      </c>
      <c r="S498" s="17" t="s">
        <v>31</v>
      </c>
      <c r="T498" s="18"/>
      <c r="U498" s="16" t="str">
        <f t="shared" si="217"/>
        <v>View</v>
      </c>
    </row>
    <row r="499">
      <c r="A499" s="12">
        <v>43505.524236111116</v>
      </c>
      <c r="B499" s="13" t="str">
        <f t="shared" si="215"/>
        <v>@thewire_in</v>
      </c>
      <c r="C499" s="14" t="s">
        <v>26</v>
      </c>
      <c r="D499" s="15" t="s">
        <v>1121</v>
      </c>
      <c r="E499" s="16" t="str">
        <f>HYPERLINK("https://twitter.com/thewire_in/status/1094129999806976000","1094129999806976000")</f>
        <v>1094129999806976000</v>
      </c>
      <c r="F499" s="17" t="s">
        <v>1122</v>
      </c>
      <c r="G499" s="17" t="s">
        <v>1123</v>
      </c>
      <c r="H499" s="18"/>
      <c r="I499" s="19">
        <v>9.0</v>
      </c>
      <c r="J499" s="19">
        <v>21.0</v>
      </c>
      <c r="K499" s="20" t="str">
        <f t="shared" si="216"/>
        <v>TweetDeck</v>
      </c>
      <c r="L499" s="19">
        <v>370657.0</v>
      </c>
      <c r="M499" s="19">
        <v>61.0</v>
      </c>
      <c r="N499" s="19">
        <v>1238.0</v>
      </c>
      <c r="O499" s="21" t="s">
        <v>29</v>
      </c>
      <c r="P499" s="12">
        <v>42106.543125</v>
      </c>
      <c r="Q499" s="18"/>
      <c r="R499" s="22" t="s">
        <v>30</v>
      </c>
      <c r="S499" s="17" t="s">
        <v>31</v>
      </c>
      <c r="T499" s="18"/>
      <c r="U499" s="16" t="str">
        <f t="shared" si="217"/>
        <v>View</v>
      </c>
    </row>
    <row r="500">
      <c r="A500" s="12">
        <v>43505.493055555555</v>
      </c>
      <c r="B500" s="13" t="str">
        <f t="shared" si="215"/>
        <v>@thewire_in</v>
      </c>
      <c r="C500" s="14" t="s">
        <v>26</v>
      </c>
      <c r="D500" s="15" t="s">
        <v>1124</v>
      </c>
      <c r="E500" s="16" t="str">
        <f>HYPERLINK("https://twitter.com/thewire_in/status/1094118699257098241","1094118699257098241")</f>
        <v>1094118699257098241</v>
      </c>
      <c r="F500" s="17" t="s">
        <v>1065</v>
      </c>
      <c r="G500" s="17" t="s">
        <v>1125</v>
      </c>
      <c r="H500" s="18"/>
      <c r="I500" s="19">
        <v>1.0</v>
      </c>
      <c r="J500" s="19">
        <v>14.0</v>
      </c>
      <c r="K500" s="20" t="str">
        <f t="shared" si="216"/>
        <v>TweetDeck</v>
      </c>
      <c r="L500" s="19">
        <v>370657.0</v>
      </c>
      <c r="M500" s="19">
        <v>61.0</v>
      </c>
      <c r="N500" s="19">
        <v>1238.0</v>
      </c>
      <c r="O500" s="21" t="s">
        <v>29</v>
      </c>
      <c r="P500" s="12">
        <v>42106.543125</v>
      </c>
      <c r="Q500" s="18"/>
      <c r="R500" s="22" t="s">
        <v>30</v>
      </c>
      <c r="S500" s="17" t="s">
        <v>31</v>
      </c>
      <c r="T500" s="18"/>
      <c r="U500" s="16" t="str">
        <f t="shared" si="217"/>
        <v>View</v>
      </c>
    </row>
    <row r="501">
      <c r="A501" s="12">
        <v>43505.47916666667</v>
      </c>
      <c r="B501" s="13" t="str">
        <f t="shared" si="215"/>
        <v>@thewire_in</v>
      </c>
      <c r="C501" s="14" t="s">
        <v>26</v>
      </c>
      <c r="D501" s="15" t="s">
        <v>1126</v>
      </c>
      <c r="E501" s="16" t="str">
        <f>HYPERLINK("https://twitter.com/thewire_in/status/1094113666813677574","1094113666813677574")</f>
        <v>1094113666813677574</v>
      </c>
      <c r="F501" s="17" t="s">
        <v>1127</v>
      </c>
      <c r="G501" s="17" t="s">
        <v>1128</v>
      </c>
      <c r="H501" s="18"/>
      <c r="I501" s="19">
        <v>25.0</v>
      </c>
      <c r="J501" s="19">
        <v>79.0</v>
      </c>
      <c r="K501" s="20" t="str">
        <f t="shared" si="216"/>
        <v>TweetDeck</v>
      </c>
      <c r="L501" s="19">
        <v>370657.0</v>
      </c>
      <c r="M501" s="19">
        <v>61.0</v>
      </c>
      <c r="N501" s="19">
        <v>1238.0</v>
      </c>
      <c r="O501" s="21" t="s">
        <v>29</v>
      </c>
      <c r="P501" s="12">
        <v>42106.543125</v>
      </c>
      <c r="Q501" s="18"/>
      <c r="R501" s="22" t="s">
        <v>30</v>
      </c>
      <c r="S501" s="17" t="s">
        <v>31</v>
      </c>
      <c r="T501" s="18"/>
      <c r="U501" s="16" t="str">
        <f t="shared" si="217"/>
        <v>View</v>
      </c>
    </row>
    <row r="502">
      <c r="A502" s="12">
        <v>43505.473541666666</v>
      </c>
      <c r="B502" s="13" t="str">
        <f t="shared" si="215"/>
        <v>@thewire_in</v>
      </c>
      <c r="C502" s="14" t="s">
        <v>26</v>
      </c>
      <c r="D502" s="15" t="s">
        <v>1129</v>
      </c>
      <c r="E502" s="16" t="str">
        <f>HYPERLINK("https://twitter.com/thewire_in/status/1094111628604461056","1094111628604461056")</f>
        <v>1094111628604461056</v>
      </c>
      <c r="F502" s="17" t="s">
        <v>1116</v>
      </c>
      <c r="G502" s="17" t="s">
        <v>1130</v>
      </c>
      <c r="H502" s="18"/>
      <c r="I502" s="19">
        <v>7.0</v>
      </c>
      <c r="J502" s="19">
        <v>57.0</v>
      </c>
      <c r="K502" s="20" t="str">
        <f t="shared" si="216"/>
        <v>TweetDeck</v>
      </c>
      <c r="L502" s="19">
        <v>370657.0</v>
      </c>
      <c r="M502" s="19">
        <v>61.0</v>
      </c>
      <c r="N502" s="19">
        <v>1238.0</v>
      </c>
      <c r="O502" s="21" t="s">
        <v>29</v>
      </c>
      <c r="P502" s="12">
        <v>42106.543125</v>
      </c>
      <c r="Q502" s="18"/>
      <c r="R502" s="22" t="s">
        <v>30</v>
      </c>
      <c r="S502" s="17" t="s">
        <v>31</v>
      </c>
      <c r="T502" s="18"/>
      <c r="U502" s="16" t="str">
        <f t="shared" si="217"/>
        <v>View</v>
      </c>
    </row>
    <row r="503">
      <c r="A503" s="12">
        <v>43505.46604166667</v>
      </c>
      <c r="B503" s="13" t="str">
        <f>HYPERLINK("https://twitter.com/yadavakhilesh","@yadavakhilesh")</f>
        <v>@yadavakhilesh</v>
      </c>
      <c r="C503" s="14" t="s">
        <v>75</v>
      </c>
      <c r="D503" s="15" t="s">
        <v>1131</v>
      </c>
      <c r="E503" s="16" t="str">
        <f>HYPERLINK("https://twitter.com/yadavakhilesh/status/1094108909772595200","1094108909772595200")</f>
        <v>1094108909772595200</v>
      </c>
      <c r="F503" s="18"/>
      <c r="G503" s="17" t="s">
        <v>1132</v>
      </c>
      <c r="H503" s="18"/>
      <c r="I503" s="19">
        <v>1173.0</v>
      </c>
      <c r="J503" s="19">
        <v>5342.0</v>
      </c>
      <c r="K503" s="20" t="str">
        <f>HYPERLINK("http://twitter.com/download/iphone","Twitter for iPhone")</f>
        <v>Twitter for iPhone</v>
      </c>
      <c r="L503" s="19">
        <v>9056149.0</v>
      </c>
      <c r="M503" s="19">
        <v>16.0</v>
      </c>
      <c r="N503" s="19">
        <v>1328.0</v>
      </c>
      <c r="O503" s="21" t="s">
        <v>29</v>
      </c>
      <c r="P503" s="12">
        <v>40012.84861111111</v>
      </c>
      <c r="Q503" s="23" t="s">
        <v>77</v>
      </c>
      <c r="R503" s="22" t="s">
        <v>78</v>
      </c>
      <c r="S503" s="17" t="s">
        <v>79</v>
      </c>
      <c r="T503" s="18"/>
      <c r="U503" s="16" t="str">
        <f>HYPERLINK("https://pbs.twimg.com/profile_images/1096358617459101697/Y2GLsFau.jpg","View")</f>
        <v>View</v>
      </c>
    </row>
    <row r="504">
      <c r="A504" s="12">
        <v>43505.465567129635</v>
      </c>
      <c r="B504" s="13" t="str">
        <f t="shared" ref="B504:B507" si="218">HYPERLINK("https://twitter.com/thewire_in","@thewire_in")</f>
        <v>@thewire_in</v>
      </c>
      <c r="C504" s="14" t="s">
        <v>26</v>
      </c>
      <c r="D504" s="15" t="s">
        <v>1133</v>
      </c>
      <c r="E504" s="16" t="str">
        <f>HYPERLINK("https://twitter.com/thewire_in/status/1094108738590597121","1094108738590597121")</f>
        <v>1094108738590597121</v>
      </c>
      <c r="F504" s="17" t="s">
        <v>1134</v>
      </c>
      <c r="G504" s="17" t="s">
        <v>1135</v>
      </c>
      <c r="H504" s="18"/>
      <c r="I504" s="19">
        <v>7.0</v>
      </c>
      <c r="J504" s="19">
        <v>23.0</v>
      </c>
      <c r="K504" s="20" t="str">
        <f t="shared" ref="K504:K507" si="219">HYPERLINK("https://about.twitter.com/products/tweetdeck","TweetDeck")</f>
        <v>TweetDeck</v>
      </c>
      <c r="L504" s="19">
        <v>370657.0</v>
      </c>
      <c r="M504" s="19">
        <v>61.0</v>
      </c>
      <c r="N504" s="19">
        <v>1238.0</v>
      </c>
      <c r="O504" s="21" t="s">
        <v>29</v>
      </c>
      <c r="P504" s="12">
        <v>42106.543125</v>
      </c>
      <c r="Q504" s="18"/>
      <c r="R504" s="22" t="s">
        <v>30</v>
      </c>
      <c r="S504" s="17" t="s">
        <v>31</v>
      </c>
      <c r="T504" s="18"/>
      <c r="U504" s="16" t="str">
        <f t="shared" ref="U504:U507" si="220">HYPERLINK("https://pbs.twimg.com/profile_images/971010414891978753/l3xRvU1M.jpg","View")</f>
        <v>View</v>
      </c>
    </row>
    <row r="505">
      <c r="A505" s="12">
        <v>43505.44445601852</v>
      </c>
      <c r="B505" s="13" t="str">
        <f t="shared" si="218"/>
        <v>@thewire_in</v>
      </c>
      <c r="C505" s="14" t="s">
        <v>26</v>
      </c>
      <c r="D505" s="15" t="s">
        <v>1136</v>
      </c>
      <c r="E505" s="16" t="str">
        <f>HYPERLINK("https://twitter.com/thewire_in/status/1094101087848517632","1094101087848517632")</f>
        <v>1094101087848517632</v>
      </c>
      <c r="F505" s="17" t="s">
        <v>1137</v>
      </c>
      <c r="G505" s="18"/>
      <c r="H505" s="18"/>
      <c r="I505" s="19">
        <v>77.0</v>
      </c>
      <c r="J505" s="19">
        <v>159.0</v>
      </c>
      <c r="K505" s="20" t="str">
        <f t="shared" si="219"/>
        <v>TweetDeck</v>
      </c>
      <c r="L505" s="19">
        <v>370657.0</v>
      </c>
      <c r="M505" s="19">
        <v>61.0</v>
      </c>
      <c r="N505" s="19">
        <v>1238.0</v>
      </c>
      <c r="O505" s="21" t="s">
        <v>29</v>
      </c>
      <c r="P505" s="12">
        <v>42106.543125</v>
      </c>
      <c r="Q505" s="18"/>
      <c r="R505" s="22" t="s">
        <v>30</v>
      </c>
      <c r="S505" s="17" t="s">
        <v>31</v>
      </c>
      <c r="T505" s="18"/>
      <c r="U505" s="16" t="str">
        <f t="shared" si="220"/>
        <v>View</v>
      </c>
    </row>
    <row r="506">
      <c r="A506" s="12">
        <v>43505.430555555555</v>
      </c>
      <c r="B506" s="13" t="str">
        <f t="shared" si="218"/>
        <v>@thewire_in</v>
      </c>
      <c r="C506" s="14" t="s">
        <v>26</v>
      </c>
      <c r="D506" s="15" t="s">
        <v>1138</v>
      </c>
      <c r="E506" s="16" t="str">
        <f>HYPERLINK("https://twitter.com/thewire_in/status/1094096050166657024","1094096050166657024")</f>
        <v>1094096050166657024</v>
      </c>
      <c r="F506" s="17" t="s">
        <v>39</v>
      </c>
      <c r="G506" s="18"/>
      <c r="H506" s="18"/>
      <c r="I506" s="19">
        <v>11.0</v>
      </c>
      <c r="J506" s="19">
        <v>31.0</v>
      </c>
      <c r="K506" s="20" t="str">
        <f t="shared" si="219"/>
        <v>TweetDeck</v>
      </c>
      <c r="L506" s="19">
        <v>370657.0</v>
      </c>
      <c r="M506" s="19">
        <v>61.0</v>
      </c>
      <c r="N506" s="19">
        <v>1238.0</v>
      </c>
      <c r="O506" s="21" t="s">
        <v>29</v>
      </c>
      <c r="P506" s="12">
        <v>42106.543125</v>
      </c>
      <c r="Q506" s="18"/>
      <c r="R506" s="22" t="s">
        <v>30</v>
      </c>
      <c r="S506" s="17" t="s">
        <v>31</v>
      </c>
      <c r="T506" s="18"/>
      <c r="U506" s="16" t="str">
        <f t="shared" si="220"/>
        <v>View</v>
      </c>
    </row>
    <row r="507">
      <c r="A507" s="12">
        <v>43505.41666666667</v>
      </c>
      <c r="B507" s="13" t="str">
        <f t="shared" si="218"/>
        <v>@thewire_in</v>
      </c>
      <c r="C507" s="14" t="s">
        <v>26</v>
      </c>
      <c r="D507" s="15" t="s">
        <v>1139</v>
      </c>
      <c r="E507" s="16" t="str">
        <f>HYPERLINK("https://twitter.com/thewire_in/status/1094091017123356673","1094091017123356673")</f>
        <v>1094091017123356673</v>
      </c>
      <c r="F507" s="17" t="s">
        <v>1140</v>
      </c>
      <c r="G507" s="18"/>
      <c r="H507" s="18"/>
      <c r="I507" s="19">
        <v>21.0</v>
      </c>
      <c r="J507" s="19">
        <v>41.0</v>
      </c>
      <c r="K507" s="20" t="str">
        <f t="shared" si="219"/>
        <v>TweetDeck</v>
      </c>
      <c r="L507" s="19">
        <v>370657.0</v>
      </c>
      <c r="M507" s="19">
        <v>61.0</v>
      </c>
      <c r="N507" s="19">
        <v>1238.0</v>
      </c>
      <c r="O507" s="21" t="s">
        <v>29</v>
      </c>
      <c r="P507" s="12">
        <v>42106.543125</v>
      </c>
      <c r="Q507" s="18"/>
      <c r="R507" s="22" t="s">
        <v>30</v>
      </c>
      <c r="S507" s="17" t="s">
        <v>31</v>
      </c>
      <c r="T507" s="18"/>
      <c r="U507" s="16" t="str">
        <f t="shared" si="220"/>
        <v>View</v>
      </c>
    </row>
    <row r="508">
      <c r="A508" s="12">
        <v>43505.40835648148</v>
      </c>
      <c r="B508" s="13" t="str">
        <f>HYPERLINK("https://twitter.com/pbhushan1","@pbhushan1")</f>
        <v>@pbhushan1</v>
      </c>
      <c r="C508" s="14" t="s">
        <v>211</v>
      </c>
      <c r="D508" s="15" t="s">
        <v>1141</v>
      </c>
      <c r="E508" s="16" t="str">
        <f>HYPERLINK("https://twitter.com/pbhushan1/status/1094088005302784000","1094088005302784000")</f>
        <v>1094088005302784000</v>
      </c>
      <c r="F508" s="17" t="s">
        <v>1142</v>
      </c>
      <c r="G508" s="17" t="s">
        <v>1143</v>
      </c>
      <c r="H508" s="18"/>
      <c r="I508" s="19">
        <v>1452.0</v>
      </c>
      <c r="J508" s="19">
        <v>4926.0</v>
      </c>
      <c r="K508" s="20" t="str">
        <f>HYPERLINK("http://twitter.com/download/android","Twitter for Android")</f>
        <v>Twitter for Android</v>
      </c>
      <c r="L508" s="19">
        <v>1225342.0</v>
      </c>
      <c r="M508" s="19">
        <v>41.0</v>
      </c>
      <c r="N508" s="19">
        <v>515.0</v>
      </c>
      <c r="O508" s="21" t="s">
        <v>29</v>
      </c>
      <c r="P508" s="12">
        <v>41649.61666666667</v>
      </c>
      <c r="Q508" s="23" t="s">
        <v>214</v>
      </c>
      <c r="R508" s="22" t="s">
        <v>215</v>
      </c>
      <c r="S508" s="17" t="s">
        <v>216</v>
      </c>
      <c r="T508" s="18"/>
      <c r="U508" s="16" t="str">
        <f>HYPERLINK("https://pbs.twimg.com/profile_images/1069849736943943680/akSKEZCQ.jpg","View")</f>
        <v>View</v>
      </c>
    </row>
    <row r="509">
      <c r="A509" s="12">
        <v>43505.40277777778</v>
      </c>
      <c r="B509" s="13" t="str">
        <f t="shared" ref="B509:B513" si="221">HYPERLINK("https://twitter.com/thewire_in","@thewire_in")</f>
        <v>@thewire_in</v>
      </c>
      <c r="C509" s="14" t="s">
        <v>26</v>
      </c>
      <c r="D509" s="15" t="s">
        <v>1144</v>
      </c>
      <c r="E509" s="16" t="str">
        <f>HYPERLINK("https://twitter.com/thewire_in/status/1094085986034700288","1094085986034700288")</f>
        <v>1094085986034700288</v>
      </c>
      <c r="F509" s="17" t="s">
        <v>1145</v>
      </c>
      <c r="G509" s="17" t="s">
        <v>1146</v>
      </c>
      <c r="H509" s="18"/>
      <c r="I509" s="19">
        <v>2.0</v>
      </c>
      <c r="J509" s="19">
        <v>0.0</v>
      </c>
      <c r="K509" s="20" t="str">
        <f t="shared" ref="K509:K513" si="222">HYPERLINK("https://about.twitter.com/products/tweetdeck","TweetDeck")</f>
        <v>TweetDeck</v>
      </c>
      <c r="L509" s="19">
        <v>370657.0</v>
      </c>
      <c r="M509" s="19">
        <v>61.0</v>
      </c>
      <c r="N509" s="19">
        <v>1238.0</v>
      </c>
      <c r="O509" s="21" t="s">
        <v>29</v>
      </c>
      <c r="P509" s="12">
        <v>42106.543125</v>
      </c>
      <c r="Q509" s="18"/>
      <c r="R509" s="22" t="s">
        <v>30</v>
      </c>
      <c r="S509" s="17" t="s">
        <v>31</v>
      </c>
      <c r="T509" s="18"/>
      <c r="U509" s="16" t="str">
        <f t="shared" ref="U509:U513" si="223">HYPERLINK("https://pbs.twimg.com/profile_images/971010414891978753/l3xRvU1M.jpg","View")</f>
        <v>View</v>
      </c>
    </row>
    <row r="510">
      <c r="A510" s="12">
        <v>43505.38888888889</v>
      </c>
      <c r="B510" s="13" t="str">
        <f t="shared" si="221"/>
        <v>@thewire_in</v>
      </c>
      <c r="C510" s="14" t="s">
        <v>26</v>
      </c>
      <c r="D510" s="15" t="s">
        <v>1147</v>
      </c>
      <c r="E510" s="16" t="str">
        <f>HYPERLINK("https://twitter.com/thewire_in/status/1094080950516953088","1094080950516953088")</f>
        <v>1094080950516953088</v>
      </c>
      <c r="F510" s="17" t="s">
        <v>1148</v>
      </c>
      <c r="G510" s="17" t="s">
        <v>1149</v>
      </c>
      <c r="H510" s="18"/>
      <c r="I510" s="19">
        <v>4.0</v>
      </c>
      <c r="J510" s="19">
        <v>13.0</v>
      </c>
      <c r="K510" s="20" t="str">
        <f t="shared" si="222"/>
        <v>TweetDeck</v>
      </c>
      <c r="L510" s="19">
        <v>370657.0</v>
      </c>
      <c r="M510" s="19">
        <v>61.0</v>
      </c>
      <c r="N510" s="19">
        <v>1238.0</v>
      </c>
      <c r="O510" s="21" t="s">
        <v>29</v>
      </c>
      <c r="P510" s="12">
        <v>42106.543125</v>
      </c>
      <c r="Q510" s="18"/>
      <c r="R510" s="22" t="s">
        <v>30</v>
      </c>
      <c r="S510" s="17" t="s">
        <v>31</v>
      </c>
      <c r="T510" s="18"/>
      <c r="U510" s="16" t="str">
        <f t="shared" si="223"/>
        <v>View</v>
      </c>
    </row>
    <row r="511">
      <c r="A511" s="12">
        <v>43505.375</v>
      </c>
      <c r="B511" s="13" t="str">
        <f t="shared" si="221"/>
        <v>@thewire_in</v>
      </c>
      <c r="C511" s="14" t="s">
        <v>26</v>
      </c>
      <c r="D511" s="15" t="s">
        <v>1150</v>
      </c>
      <c r="E511" s="16" t="str">
        <f>HYPERLINK("https://twitter.com/thewire_in/status/1094075917918449664","1094075917918449664")</f>
        <v>1094075917918449664</v>
      </c>
      <c r="F511" s="17" t="s">
        <v>1151</v>
      </c>
      <c r="G511" s="17" t="s">
        <v>1152</v>
      </c>
      <c r="H511" s="18"/>
      <c r="I511" s="19">
        <v>4.0</v>
      </c>
      <c r="J511" s="19">
        <v>14.0</v>
      </c>
      <c r="K511" s="20" t="str">
        <f t="shared" si="222"/>
        <v>TweetDeck</v>
      </c>
      <c r="L511" s="19">
        <v>370657.0</v>
      </c>
      <c r="M511" s="19">
        <v>61.0</v>
      </c>
      <c r="N511" s="19">
        <v>1238.0</v>
      </c>
      <c r="O511" s="21" t="s">
        <v>29</v>
      </c>
      <c r="P511" s="12">
        <v>42106.543125</v>
      </c>
      <c r="Q511" s="18"/>
      <c r="R511" s="22" t="s">
        <v>30</v>
      </c>
      <c r="S511" s="17" t="s">
        <v>31</v>
      </c>
      <c r="T511" s="18"/>
      <c r="U511" s="16" t="str">
        <f t="shared" si="223"/>
        <v>View</v>
      </c>
    </row>
    <row r="512">
      <c r="A512" s="12">
        <v>43505.36111111111</v>
      </c>
      <c r="B512" s="13" t="str">
        <f t="shared" si="221"/>
        <v>@thewire_in</v>
      </c>
      <c r="C512" s="14" t="s">
        <v>26</v>
      </c>
      <c r="D512" s="15" t="s">
        <v>1153</v>
      </c>
      <c r="E512" s="16" t="str">
        <f>HYPERLINK("https://twitter.com/thewire_in/status/1094070884241833984","1094070884241833984")</f>
        <v>1094070884241833984</v>
      </c>
      <c r="F512" s="17" t="s">
        <v>1015</v>
      </c>
      <c r="G512" s="17" t="s">
        <v>1154</v>
      </c>
      <c r="H512" s="18"/>
      <c r="I512" s="19">
        <v>15.0</v>
      </c>
      <c r="J512" s="19">
        <v>38.0</v>
      </c>
      <c r="K512" s="20" t="str">
        <f t="shared" si="222"/>
        <v>TweetDeck</v>
      </c>
      <c r="L512" s="19">
        <v>370657.0</v>
      </c>
      <c r="M512" s="19">
        <v>61.0</v>
      </c>
      <c r="N512" s="19">
        <v>1238.0</v>
      </c>
      <c r="O512" s="21" t="s">
        <v>29</v>
      </c>
      <c r="P512" s="12">
        <v>42106.543125</v>
      </c>
      <c r="Q512" s="18"/>
      <c r="R512" s="22" t="s">
        <v>30</v>
      </c>
      <c r="S512" s="17" t="s">
        <v>31</v>
      </c>
      <c r="T512" s="18"/>
      <c r="U512" s="16" t="str">
        <f t="shared" si="223"/>
        <v>View</v>
      </c>
    </row>
    <row r="513">
      <c r="A513" s="12">
        <v>43505.34724537037</v>
      </c>
      <c r="B513" s="13" t="str">
        <f t="shared" si="221"/>
        <v>@thewire_in</v>
      </c>
      <c r="C513" s="14" t="s">
        <v>26</v>
      </c>
      <c r="D513" s="15" t="s">
        <v>1155</v>
      </c>
      <c r="E513" s="16" t="str">
        <f>HYPERLINK("https://twitter.com/thewire_in/status/1094065860635963392","1094065860635963392")</f>
        <v>1094065860635963392</v>
      </c>
      <c r="F513" s="17" t="s">
        <v>1156</v>
      </c>
      <c r="G513" s="17" t="s">
        <v>1157</v>
      </c>
      <c r="H513" s="18"/>
      <c r="I513" s="19">
        <v>2.0</v>
      </c>
      <c r="J513" s="19">
        <v>6.0</v>
      </c>
      <c r="K513" s="20" t="str">
        <f t="shared" si="222"/>
        <v>TweetDeck</v>
      </c>
      <c r="L513" s="19">
        <v>370657.0</v>
      </c>
      <c r="M513" s="19">
        <v>61.0</v>
      </c>
      <c r="N513" s="19">
        <v>1238.0</v>
      </c>
      <c r="O513" s="21" t="s">
        <v>29</v>
      </c>
      <c r="P513" s="12">
        <v>42106.543125</v>
      </c>
      <c r="Q513" s="18"/>
      <c r="R513" s="22" t="s">
        <v>30</v>
      </c>
      <c r="S513" s="17" t="s">
        <v>31</v>
      </c>
      <c r="T513" s="18"/>
      <c r="U513" s="16" t="str">
        <f t="shared" si="223"/>
        <v>View</v>
      </c>
    </row>
    <row r="514">
      <c r="A514" s="12">
        <v>43505.3172337963</v>
      </c>
      <c r="B514" s="13" t="str">
        <f>HYPERLINK("https://twitter.com/pbhushan1","@pbhushan1")</f>
        <v>@pbhushan1</v>
      </c>
      <c r="C514" s="14" t="s">
        <v>211</v>
      </c>
      <c r="D514" s="15" t="s">
        <v>1158</v>
      </c>
      <c r="E514" s="16" t="str">
        <f>HYPERLINK("https://twitter.com/pbhushan1/status/1094054983320903681","1094054983320903681")</f>
        <v>1094054983320903681</v>
      </c>
      <c r="F514" s="18"/>
      <c r="G514" s="17" t="s">
        <v>1159</v>
      </c>
      <c r="H514" s="18"/>
      <c r="I514" s="19">
        <v>1253.0</v>
      </c>
      <c r="J514" s="19">
        <v>3151.0</v>
      </c>
      <c r="K514" s="20" t="str">
        <f t="shared" ref="K514:K515" si="224">HYPERLINK("http://twitter.com/download/android","Twitter for Android")</f>
        <v>Twitter for Android</v>
      </c>
      <c r="L514" s="19">
        <v>1225342.0</v>
      </c>
      <c r="M514" s="19">
        <v>41.0</v>
      </c>
      <c r="N514" s="19">
        <v>515.0</v>
      </c>
      <c r="O514" s="21" t="s">
        <v>29</v>
      </c>
      <c r="P514" s="12">
        <v>41649.61666666667</v>
      </c>
      <c r="Q514" s="23" t="s">
        <v>214</v>
      </c>
      <c r="R514" s="22" t="s">
        <v>215</v>
      </c>
      <c r="S514" s="17" t="s">
        <v>216</v>
      </c>
      <c r="T514" s="18"/>
      <c r="U514" s="16" t="str">
        <f>HYPERLINK("https://pbs.twimg.com/profile_images/1069849736943943680/akSKEZCQ.jpg","View")</f>
        <v>View</v>
      </c>
    </row>
    <row r="515">
      <c r="A515" s="12">
        <v>43505.30902777778</v>
      </c>
      <c r="B515" s="13" t="str">
        <f>HYPERLINK("https://twitter.com/MamataOfficial","@MamataOfficial")</f>
        <v>@MamataOfficial</v>
      </c>
      <c r="C515" s="14" t="s">
        <v>103</v>
      </c>
      <c r="D515" s="15" t="s">
        <v>1160</v>
      </c>
      <c r="E515" s="16" t="str">
        <f>HYPERLINK("https://twitter.com/MamataOfficial/status/1094052009072717824","1094052009072717824")</f>
        <v>1094052009072717824</v>
      </c>
      <c r="F515" s="18"/>
      <c r="G515" s="18"/>
      <c r="H515" s="18"/>
      <c r="I515" s="19">
        <v>236.0</v>
      </c>
      <c r="J515" s="19">
        <v>2536.0</v>
      </c>
      <c r="K515" s="20" t="str">
        <f t="shared" si="224"/>
        <v>Twitter for Android</v>
      </c>
      <c r="L515" s="19">
        <v>3142446.0</v>
      </c>
      <c r="M515" s="19">
        <v>31.0</v>
      </c>
      <c r="N515" s="19">
        <v>741.0</v>
      </c>
      <c r="O515" s="21" t="s">
        <v>29</v>
      </c>
      <c r="P515" s="12">
        <v>41786.52924768518</v>
      </c>
      <c r="Q515" s="23" t="s">
        <v>105</v>
      </c>
      <c r="R515" s="22" t="s">
        <v>106</v>
      </c>
      <c r="S515" s="17" t="s">
        <v>107</v>
      </c>
      <c r="T515" s="18"/>
      <c r="U515" s="16" t="str">
        <f>HYPERLINK("https://pbs.twimg.com/profile_images/1058533642262048768/4YcAXL2K.jpg","View")</f>
        <v>View</v>
      </c>
    </row>
    <row r="516">
      <c r="A516" s="12">
        <v>43504.98611111111</v>
      </c>
      <c r="B516" s="13" t="str">
        <f t="shared" ref="B516:B517" si="225">HYPERLINK("https://twitter.com/thewire_in","@thewire_in")</f>
        <v>@thewire_in</v>
      </c>
      <c r="C516" s="14" t="s">
        <v>26</v>
      </c>
      <c r="D516" s="15" t="s">
        <v>1161</v>
      </c>
      <c r="E516" s="16" t="str">
        <f>HYPERLINK("https://twitter.com/thewire_in/status/1093934988884623361","1093934988884623361")</f>
        <v>1093934988884623361</v>
      </c>
      <c r="F516" s="17" t="s">
        <v>39</v>
      </c>
      <c r="G516" s="18"/>
      <c r="H516" s="18"/>
      <c r="I516" s="19">
        <v>6.0</v>
      </c>
      <c r="J516" s="19">
        <v>25.0</v>
      </c>
      <c r="K516" s="20" t="str">
        <f t="shared" ref="K516:K517" si="226">HYPERLINK("https://about.twitter.com/products/tweetdeck","TweetDeck")</f>
        <v>TweetDeck</v>
      </c>
      <c r="L516" s="19">
        <v>370657.0</v>
      </c>
      <c r="M516" s="19">
        <v>61.0</v>
      </c>
      <c r="N516" s="19">
        <v>1238.0</v>
      </c>
      <c r="O516" s="21" t="s">
        <v>29</v>
      </c>
      <c r="P516" s="12">
        <v>42106.543125</v>
      </c>
      <c r="Q516" s="18"/>
      <c r="R516" s="22" t="s">
        <v>30</v>
      </c>
      <c r="S516" s="17" t="s">
        <v>31</v>
      </c>
      <c r="T516" s="18"/>
      <c r="U516" s="16" t="str">
        <f t="shared" ref="U516:U517" si="227">HYPERLINK("https://pbs.twimg.com/profile_images/971010414891978753/l3xRvU1M.jpg","View")</f>
        <v>View</v>
      </c>
    </row>
    <row r="517">
      <c r="A517" s="12">
        <v>43504.97222222222</v>
      </c>
      <c r="B517" s="13" t="str">
        <f t="shared" si="225"/>
        <v>@thewire_in</v>
      </c>
      <c r="C517" s="14" t="s">
        <v>26</v>
      </c>
      <c r="D517" s="15" t="s">
        <v>1162</v>
      </c>
      <c r="E517" s="16" t="str">
        <f>HYPERLINK("https://twitter.com/thewire_in/status/1093929956273471497","1093929956273471497")</f>
        <v>1093929956273471497</v>
      </c>
      <c r="F517" s="17" t="s">
        <v>1163</v>
      </c>
      <c r="G517" s="18"/>
      <c r="H517" s="18"/>
      <c r="I517" s="19">
        <v>8.0</v>
      </c>
      <c r="J517" s="19">
        <v>45.0</v>
      </c>
      <c r="K517" s="20" t="str">
        <f t="shared" si="226"/>
        <v>TweetDeck</v>
      </c>
      <c r="L517" s="19">
        <v>370657.0</v>
      </c>
      <c r="M517" s="19">
        <v>61.0</v>
      </c>
      <c r="N517" s="19">
        <v>1238.0</v>
      </c>
      <c r="O517" s="21" t="s">
        <v>29</v>
      </c>
      <c r="P517" s="12">
        <v>42106.543125</v>
      </c>
      <c r="Q517" s="18"/>
      <c r="R517" s="22" t="s">
        <v>30</v>
      </c>
      <c r="S517" s="17" t="s">
        <v>31</v>
      </c>
      <c r="T517" s="18"/>
      <c r="U517" s="16" t="str">
        <f t="shared" si="227"/>
        <v>View</v>
      </c>
    </row>
    <row r="518">
      <c r="A518" s="12">
        <v>43504.96775462963</v>
      </c>
      <c r="B518" s="13" t="str">
        <f>HYPERLINK("https://twitter.com/pbhushan1","@pbhushan1")</f>
        <v>@pbhushan1</v>
      </c>
      <c r="C518" s="14" t="s">
        <v>211</v>
      </c>
      <c r="D518" s="15" t="s">
        <v>1164</v>
      </c>
      <c r="E518" s="16" t="str">
        <f>HYPERLINK("https://twitter.com/pbhushan1/status/1093928338861768706","1093928338861768706")</f>
        <v>1093928338861768706</v>
      </c>
      <c r="F518" s="17" t="s">
        <v>1165</v>
      </c>
      <c r="G518" s="18"/>
      <c r="H518" s="18"/>
      <c r="I518" s="19">
        <v>1179.0</v>
      </c>
      <c r="J518" s="19">
        <v>2773.0</v>
      </c>
      <c r="K518" s="20" t="str">
        <f>HYPERLINK("http://twitter.com/download/android","Twitter for Android")</f>
        <v>Twitter for Android</v>
      </c>
      <c r="L518" s="19">
        <v>1225342.0</v>
      </c>
      <c r="M518" s="19">
        <v>41.0</v>
      </c>
      <c r="N518" s="19">
        <v>515.0</v>
      </c>
      <c r="O518" s="21" t="s">
        <v>29</v>
      </c>
      <c r="P518" s="12">
        <v>41649.61666666667</v>
      </c>
      <c r="Q518" s="23" t="s">
        <v>214</v>
      </c>
      <c r="R518" s="22" t="s">
        <v>215</v>
      </c>
      <c r="S518" s="17" t="s">
        <v>216</v>
      </c>
      <c r="T518" s="18"/>
      <c r="U518" s="16" t="str">
        <f>HYPERLINK("https://pbs.twimg.com/profile_images/1069849736943943680/akSKEZCQ.jpg","View")</f>
        <v>View</v>
      </c>
    </row>
    <row r="519">
      <c r="A519" s="12">
        <v>43504.95833333333</v>
      </c>
      <c r="B519" s="13" t="str">
        <f t="shared" ref="B519:B531" si="228">HYPERLINK("https://twitter.com/thewire_in","@thewire_in")</f>
        <v>@thewire_in</v>
      </c>
      <c r="C519" s="14" t="s">
        <v>26</v>
      </c>
      <c r="D519" s="15" t="s">
        <v>1166</v>
      </c>
      <c r="E519" s="16" t="str">
        <f>HYPERLINK("https://twitter.com/thewire_in/status/1093924922601160705","1093924922601160705")</f>
        <v>1093924922601160705</v>
      </c>
      <c r="F519" s="17" t="s">
        <v>1167</v>
      </c>
      <c r="G519" s="18"/>
      <c r="H519" s="18"/>
      <c r="I519" s="19">
        <v>13.0</v>
      </c>
      <c r="J519" s="19">
        <v>31.0</v>
      </c>
      <c r="K519" s="20" t="str">
        <f t="shared" ref="K519:K531" si="229">HYPERLINK("https://about.twitter.com/products/tweetdeck","TweetDeck")</f>
        <v>TweetDeck</v>
      </c>
      <c r="L519" s="19">
        <v>370657.0</v>
      </c>
      <c r="M519" s="19">
        <v>61.0</v>
      </c>
      <c r="N519" s="19">
        <v>1238.0</v>
      </c>
      <c r="O519" s="21" t="s">
        <v>29</v>
      </c>
      <c r="P519" s="12">
        <v>42106.543125</v>
      </c>
      <c r="Q519" s="18"/>
      <c r="R519" s="22" t="s">
        <v>30</v>
      </c>
      <c r="S519" s="17" t="s">
        <v>31</v>
      </c>
      <c r="T519" s="18"/>
      <c r="U519" s="16" t="str">
        <f t="shared" ref="U519:U531" si="230">HYPERLINK("https://pbs.twimg.com/profile_images/971010414891978753/l3xRvU1M.jpg","View")</f>
        <v>View</v>
      </c>
    </row>
    <row r="520">
      <c r="A520" s="12">
        <v>43504.944444444445</v>
      </c>
      <c r="B520" s="13" t="str">
        <f t="shared" si="228"/>
        <v>@thewire_in</v>
      </c>
      <c r="C520" s="14" t="s">
        <v>26</v>
      </c>
      <c r="D520" s="15" t="s">
        <v>1168</v>
      </c>
      <c r="E520" s="16" t="str">
        <f>HYPERLINK("https://twitter.com/thewire_in/status/1093919889490767872","1093919889490767872")</f>
        <v>1093919889490767872</v>
      </c>
      <c r="F520" s="17" t="s">
        <v>1167</v>
      </c>
      <c r="G520" s="18"/>
      <c r="H520" s="18"/>
      <c r="I520" s="19">
        <v>8.0</v>
      </c>
      <c r="J520" s="19">
        <v>38.0</v>
      </c>
      <c r="K520" s="20" t="str">
        <f t="shared" si="229"/>
        <v>TweetDeck</v>
      </c>
      <c r="L520" s="19">
        <v>370657.0</v>
      </c>
      <c r="M520" s="19">
        <v>61.0</v>
      </c>
      <c r="N520" s="19">
        <v>1238.0</v>
      </c>
      <c r="O520" s="21" t="s">
        <v>29</v>
      </c>
      <c r="P520" s="12">
        <v>42106.543125</v>
      </c>
      <c r="Q520" s="18"/>
      <c r="R520" s="22" t="s">
        <v>30</v>
      </c>
      <c r="S520" s="17" t="s">
        <v>31</v>
      </c>
      <c r="T520" s="18"/>
      <c r="U520" s="16" t="str">
        <f t="shared" si="230"/>
        <v>View</v>
      </c>
    </row>
    <row r="521">
      <c r="A521" s="12">
        <v>43504.930555555555</v>
      </c>
      <c r="B521" s="13" t="str">
        <f t="shared" si="228"/>
        <v>@thewire_in</v>
      </c>
      <c r="C521" s="14" t="s">
        <v>26</v>
      </c>
      <c r="D521" s="15" t="s">
        <v>1169</v>
      </c>
      <c r="E521" s="16" t="str">
        <f>HYPERLINK("https://twitter.com/thewire_in/status/1093914856313384960","1093914856313384960")</f>
        <v>1093914856313384960</v>
      </c>
      <c r="F521" s="17" t="s">
        <v>1087</v>
      </c>
      <c r="G521" s="18"/>
      <c r="H521" s="18"/>
      <c r="I521" s="19">
        <v>70.0</v>
      </c>
      <c r="J521" s="19">
        <v>101.0</v>
      </c>
      <c r="K521" s="20" t="str">
        <f t="shared" si="229"/>
        <v>TweetDeck</v>
      </c>
      <c r="L521" s="19">
        <v>370657.0</v>
      </c>
      <c r="M521" s="19">
        <v>61.0</v>
      </c>
      <c r="N521" s="19">
        <v>1238.0</v>
      </c>
      <c r="O521" s="21" t="s">
        <v>29</v>
      </c>
      <c r="P521" s="12">
        <v>42106.543125</v>
      </c>
      <c r="Q521" s="18"/>
      <c r="R521" s="22" t="s">
        <v>30</v>
      </c>
      <c r="S521" s="17" t="s">
        <v>31</v>
      </c>
      <c r="T521" s="18"/>
      <c r="U521" s="16" t="str">
        <f t="shared" si="230"/>
        <v>View</v>
      </c>
    </row>
    <row r="522">
      <c r="A522" s="12">
        <v>43504.91666666667</v>
      </c>
      <c r="B522" s="13" t="str">
        <f t="shared" si="228"/>
        <v>@thewire_in</v>
      </c>
      <c r="C522" s="14" t="s">
        <v>26</v>
      </c>
      <c r="D522" s="15" t="s">
        <v>1170</v>
      </c>
      <c r="E522" s="16" t="str">
        <f>HYPERLINK("https://twitter.com/thewire_in/status/1093909824776138753","1093909824776138753")</f>
        <v>1093909824776138753</v>
      </c>
      <c r="F522" s="17" t="s">
        <v>1171</v>
      </c>
      <c r="G522" s="18"/>
      <c r="H522" s="18"/>
      <c r="I522" s="19">
        <v>13.0</v>
      </c>
      <c r="J522" s="19">
        <v>58.0</v>
      </c>
      <c r="K522" s="20" t="str">
        <f t="shared" si="229"/>
        <v>TweetDeck</v>
      </c>
      <c r="L522" s="19">
        <v>370657.0</v>
      </c>
      <c r="M522" s="19">
        <v>61.0</v>
      </c>
      <c r="N522" s="19">
        <v>1238.0</v>
      </c>
      <c r="O522" s="21" t="s">
        <v>29</v>
      </c>
      <c r="P522" s="12">
        <v>42106.543125</v>
      </c>
      <c r="Q522" s="18"/>
      <c r="R522" s="22" t="s">
        <v>30</v>
      </c>
      <c r="S522" s="17" t="s">
        <v>31</v>
      </c>
      <c r="T522" s="18"/>
      <c r="U522" s="16" t="str">
        <f t="shared" si="230"/>
        <v>View</v>
      </c>
    </row>
    <row r="523">
      <c r="A523" s="12">
        <v>43504.90277777778</v>
      </c>
      <c r="B523" s="13" t="str">
        <f t="shared" si="228"/>
        <v>@thewire_in</v>
      </c>
      <c r="C523" s="14" t="s">
        <v>26</v>
      </c>
      <c r="D523" s="15" t="s">
        <v>1172</v>
      </c>
      <c r="E523" s="16" t="str">
        <f>HYPERLINK("https://twitter.com/thewire_in/status/1093904790206205953","1093904790206205953")</f>
        <v>1093904790206205953</v>
      </c>
      <c r="F523" s="17" t="s">
        <v>1173</v>
      </c>
      <c r="G523" s="18"/>
      <c r="H523" s="18"/>
      <c r="I523" s="19">
        <v>28.0</v>
      </c>
      <c r="J523" s="19">
        <v>68.0</v>
      </c>
      <c r="K523" s="20" t="str">
        <f t="shared" si="229"/>
        <v>TweetDeck</v>
      </c>
      <c r="L523" s="19">
        <v>370657.0</v>
      </c>
      <c r="M523" s="19">
        <v>61.0</v>
      </c>
      <c r="N523" s="19">
        <v>1238.0</v>
      </c>
      <c r="O523" s="21" t="s">
        <v>29</v>
      </c>
      <c r="P523" s="12">
        <v>42106.543125</v>
      </c>
      <c r="Q523" s="18"/>
      <c r="R523" s="22" t="s">
        <v>30</v>
      </c>
      <c r="S523" s="17" t="s">
        <v>31</v>
      </c>
      <c r="T523" s="18"/>
      <c r="U523" s="16" t="str">
        <f t="shared" si="230"/>
        <v>View</v>
      </c>
    </row>
    <row r="524">
      <c r="A524" s="12">
        <v>43504.88888888889</v>
      </c>
      <c r="B524" s="13" t="str">
        <f t="shared" si="228"/>
        <v>@thewire_in</v>
      </c>
      <c r="C524" s="14" t="s">
        <v>26</v>
      </c>
      <c r="D524" s="15" t="s">
        <v>1174</v>
      </c>
      <c r="E524" s="16" t="str">
        <f>HYPERLINK("https://twitter.com/thewire_in/status/1093899756869468161","1093899756869468161")</f>
        <v>1093899756869468161</v>
      </c>
      <c r="F524" s="17" t="s">
        <v>1175</v>
      </c>
      <c r="G524" s="18"/>
      <c r="H524" s="18"/>
      <c r="I524" s="19">
        <v>8.0</v>
      </c>
      <c r="J524" s="19">
        <v>37.0</v>
      </c>
      <c r="K524" s="20" t="str">
        <f t="shared" si="229"/>
        <v>TweetDeck</v>
      </c>
      <c r="L524" s="19">
        <v>370657.0</v>
      </c>
      <c r="M524" s="19">
        <v>61.0</v>
      </c>
      <c r="N524" s="19">
        <v>1238.0</v>
      </c>
      <c r="O524" s="21" t="s">
        <v>29</v>
      </c>
      <c r="P524" s="12">
        <v>42106.543125</v>
      </c>
      <c r="Q524" s="18"/>
      <c r="R524" s="22" t="s">
        <v>30</v>
      </c>
      <c r="S524" s="17" t="s">
        <v>31</v>
      </c>
      <c r="T524" s="18"/>
      <c r="U524" s="16" t="str">
        <f t="shared" si="230"/>
        <v>View</v>
      </c>
    </row>
    <row r="525">
      <c r="A525" s="12">
        <v>43504.875</v>
      </c>
      <c r="B525" s="13" t="str">
        <f t="shared" si="228"/>
        <v>@thewire_in</v>
      </c>
      <c r="C525" s="14" t="s">
        <v>26</v>
      </c>
      <c r="D525" s="15" t="s">
        <v>1176</v>
      </c>
      <c r="E525" s="16" t="str">
        <f>HYPERLINK("https://twitter.com/thewire_in/status/1093894723721461760","1093894723721461760")</f>
        <v>1093894723721461760</v>
      </c>
      <c r="F525" s="17" t="s">
        <v>1177</v>
      </c>
      <c r="G525" s="18"/>
      <c r="H525" s="18"/>
      <c r="I525" s="19">
        <v>9.0</v>
      </c>
      <c r="J525" s="19">
        <v>21.0</v>
      </c>
      <c r="K525" s="20" t="str">
        <f t="shared" si="229"/>
        <v>TweetDeck</v>
      </c>
      <c r="L525" s="19">
        <v>370657.0</v>
      </c>
      <c r="M525" s="19">
        <v>61.0</v>
      </c>
      <c r="N525" s="19">
        <v>1238.0</v>
      </c>
      <c r="O525" s="21" t="s">
        <v>29</v>
      </c>
      <c r="P525" s="12">
        <v>42106.543125</v>
      </c>
      <c r="Q525" s="18"/>
      <c r="R525" s="22" t="s">
        <v>30</v>
      </c>
      <c r="S525" s="17" t="s">
        <v>31</v>
      </c>
      <c r="T525" s="18"/>
      <c r="U525" s="16" t="str">
        <f t="shared" si="230"/>
        <v>View</v>
      </c>
    </row>
    <row r="526">
      <c r="A526" s="12">
        <v>43504.86111111111</v>
      </c>
      <c r="B526" s="13" t="str">
        <f t="shared" si="228"/>
        <v>@thewire_in</v>
      </c>
      <c r="C526" s="14" t="s">
        <v>26</v>
      </c>
      <c r="D526" s="15" t="s">
        <v>1178</v>
      </c>
      <c r="E526" s="16" t="str">
        <f>HYPERLINK("https://twitter.com/thewire_in/status/1093889690485178368","1093889690485178368")</f>
        <v>1093889690485178368</v>
      </c>
      <c r="F526" s="17" t="s">
        <v>967</v>
      </c>
      <c r="G526" s="18"/>
      <c r="H526" s="18"/>
      <c r="I526" s="19">
        <v>29.0</v>
      </c>
      <c r="J526" s="19">
        <v>61.0</v>
      </c>
      <c r="K526" s="20" t="str">
        <f t="shared" si="229"/>
        <v>TweetDeck</v>
      </c>
      <c r="L526" s="19">
        <v>370657.0</v>
      </c>
      <c r="M526" s="19">
        <v>61.0</v>
      </c>
      <c r="N526" s="19">
        <v>1238.0</v>
      </c>
      <c r="O526" s="21" t="s">
        <v>29</v>
      </c>
      <c r="P526" s="12">
        <v>42106.543125</v>
      </c>
      <c r="Q526" s="18"/>
      <c r="R526" s="22" t="s">
        <v>30</v>
      </c>
      <c r="S526" s="17" t="s">
        <v>31</v>
      </c>
      <c r="T526" s="18"/>
      <c r="U526" s="16" t="str">
        <f t="shared" si="230"/>
        <v>View</v>
      </c>
    </row>
    <row r="527">
      <c r="A527" s="12">
        <v>43504.84722222222</v>
      </c>
      <c r="B527" s="13" t="str">
        <f t="shared" si="228"/>
        <v>@thewire_in</v>
      </c>
      <c r="C527" s="14" t="s">
        <v>26</v>
      </c>
      <c r="D527" s="15" t="s">
        <v>1179</v>
      </c>
      <c r="E527" s="16" t="str">
        <f>HYPERLINK("https://twitter.com/thewire_in/status/1093884657521680384","1093884657521680384")</f>
        <v>1093884657521680384</v>
      </c>
      <c r="F527" s="17" t="s">
        <v>1180</v>
      </c>
      <c r="G527" s="18"/>
      <c r="H527" s="18"/>
      <c r="I527" s="19">
        <v>5.0</v>
      </c>
      <c r="J527" s="19">
        <v>30.0</v>
      </c>
      <c r="K527" s="20" t="str">
        <f t="shared" si="229"/>
        <v>TweetDeck</v>
      </c>
      <c r="L527" s="19">
        <v>370657.0</v>
      </c>
      <c r="M527" s="19">
        <v>61.0</v>
      </c>
      <c r="N527" s="19">
        <v>1238.0</v>
      </c>
      <c r="O527" s="21" t="s">
        <v>29</v>
      </c>
      <c r="P527" s="12">
        <v>42106.543125</v>
      </c>
      <c r="Q527" s="18"/>
      <c r="R527" s="22" t="s">
        <v>30</v>
      </c>
      <c r="S527" s="17" t="s">
        <v>31</v>
      </c>
      <c r="T527" s="18"/>
      <c r="U527" s="16" t="str">
        <f t="shared" si="230"/>
        <v>View</v>
      </c>
    </row>
    <row r="528">
      <c r="A528" s="12">
        <v>43504.83333333333</v>
      </c>
      <c r="B528" s="13" t="str">
        <f t="shared" si="228"/>
        <v>@thewire_in</v>
      </c>
      <c r="C528" s="14" t="s">
        <v>26</v>
      </c>
      <c r="D528" s="15" t="s">
        <v>1181</v>
      </c>
      <c r="E528" s="16" t="str">
        <f>HYPERLINK("https://twitter.com/thewire_in/status/1093879624105422848","1093879624105422848")</f>
        <v>1093879624105422848</v>
      </c>
      <c r="F528" s="17" t="s">
        <v>1182</v>
      </c>
      <c r="G528" s="18"/>
      <c r="H528" s="18"/>
      <c r="I528" s="19">
        <v>136.0</v>
      </c>
      <c r="J528" s="19">
        <v>214.0</v>
      </c>
      <c r="K528" s="20" t="str">
        <f t="shared" si="229"/>
        <v>TweetDeck</v>
      </c>
      <c r="L528" s="19">
        <v>370657.0</v>
      </c>
      <c r="M528" s="19">
        <v>61.0</v>
      </c>
      <c r="N528" s="19">
        <v>1238.0</v>
      </c>
      <c r="O528" s="21" t="s">
        <v>29</v>
      </c>
      <c r="P528" s="12">
        <v>42106.543125</v>
      </c>
      <c r="Q528" s="18"/>
      <c r="R528" s="22" t="s">
        <v>30</v>
      </c>
      <c r="S528" s="17" t="s">
        <v>31</v>
      </c>
      <c r="T528" s="18"/>
      <c r="U528" s="16" t="str">
        <f t="shared" si="230"/>
        <v>View</v>
      </c>
    </row>
    <row r="529">
      <c r="A529" s="12">
        <v>43504.819444444445</v>
      </c>
      <c r="B529" s="13" t="str">
        <f t="shared" si="228"/>
        <v>@thewire_in</v>
      </c>
      <c r="C529" s="14" t="s">
        <v>26</v>
      </c>
      <c r="D529" s="15" t="s">
        <v>1183</v>
      </c>
      <c r="E529" s="16" t="str">
        <f>HYPERLINK("https://twitter.com/thewire_in/status/1093874590789468160","1093874590789468160")</f>
        <v>1093874590789468160</v>
      </c>
      <c r="F529" s="17" t="s">
        <v>1184</v>
      </c>
      <c r="G529" s="17" t="s">
        <v>1185</v>
      </c>
      <c r="H529" s="18"/>
      <c r="I529" s="19">
        <v>5.0</v>
      </c>
      <c r="J529" s="19">
        <v>26.0</v>
      </c>
      <c r="K529" s="20" t="str">
        <f t="shared" si="229"/>
        <v>TweetDeck</v>
      </c>
      <c r="L529" s="19">
        <v>370657.0</v>
      </c>
      <c r="M529" s="19">
        <v>61.0</v>
      </c>
      <c r="N529" s="19">
        <v>1238.0</v>
      </c>
      <c r="O529" s="21" t="s">
        <v>29</v>
      </c>
      <c r="P529" s="12">
        <v>42106.543125</v>
      </c>
      <c r="Q529" s="18"/>
      <c r="R529" s="22" t="s">
        <v>30</v>
      </c>
      <c r="S529" s="17" t="s">
        <v>31</v>
      </c>
      <c r="T529" s="18"/>
      <c r="U529" s="16" t="str">
        <f t="shared" si="230"/>
        <v>View</v>
      </c>
    </row>
    <row r="530">
      <c r="A530" s="12">
        <v>43504.80614583333</v>
      </c>
      <c r="B530" s="13" t="str">
        <f t="shared" si="228"/>
        <v>@thewire_in</v>
      </c>
      <c r="C530" s="14" t="s">
        <v>26</v>
      </c>
      <c r="D530" s="15" t="s">
        <v>1186</v>
      </c>
      <c r="E530" s="16" t="str">
        <f>HYPERLINK("https://twitter.com/thewire_in/status/1093869773644066817","1093869773644066817")</f>
        <v>1093869773644066817</v>
      </c>
      <c r="F530" s="17" t="s">
        <v>1187</v>
      </c>
      <c r="G530" s="17" t="s">
        <v>1188</v>
      </c>
      <c r="H530" s="18"/>
      <c r="I530" s="19">
        <v>9.0</v>
      </c>
      <c r="J530" s="19">
        <v>29.0</v>
      </c>
      <c r="K530" s="20" t="str">
        <f t="shared" si="229"/>
        <v>TweetDeck</v>
      </c>
      <c r="L530" s="19">
        <v>370657.0</v>
      </c>
      <c r="M530" s="19">
        <v>61.0</v>
      </c>
      <c r="N530" s="19">
        <v>1238.0</v>
      </c>
      <c r="O530" s="21" t="s">
        <v>29</v>
      </c>
      <c r="P530" s="12">
        <v>42106.543125</v>
      </c>
      <c r="Q530" s="18"/>
      <c r="R530" s="22" t="s">
        <v>30</v>
      </c>
      <c r="S530" s="17" t="s">
        <v>31</v>
      </c>
      <c r="T530" s="18"/>
      <c r="U530" s="16" t="str">
        <f t="shared" si="230"/>
        <v>View</v>
      </c>
    </row>
    <row r="531">
      <c r="A531" s="12">
        <v>43504.790081018524</v>
      </c>
      <c r="B531" s="13" t="str">
        <f t="shared" si="228"/>
        <v>@thewire_in</v>
      </c>
      <c r="C531" s="14" t="s">
        <v>26</v>
      </c>
      <c r="D531" s="15" t="s">
        <v>1189</v>
      </c>
      <c r="E531" s="16" t="str">
        <f>HYPERLINK("https://twitter.com/thewire_in/status/1093863948779225088","1093863948779225088")</f>
        <v>1093863948779225088</v>
      </c>
      <c r="F531" s="17" t="s">
        <v>1190</v>
      </c>
      <c r="G531" s="17" t="s">
        <v>1191</v>
      </c>
      <c r="H531" s="18"/>
      <c r="I531" s="19">
        <v>5.0</v>
      </c>
      <c r="J531" s="19">
        <v>23.0</v>
      </c>
      <c r="K531" s="20" t="str">
        <f t="shared" si="229"/>
        <v>TweetDeck</v>
      </c>
      <c r="L531" s="19">
        <v>370657.0</v>
      </c>
      <c r="M531" s="19">
        <v>61.0</v>
      </c>
      <c r="N531" s="19">
        <v>1238.0</v>
      </c>
      <c r="O531" s="21" t="s">
        <v>29</v>
      </c>
      <c r="P531" s="12">
        <v>42106.543125</v>
      </c>
      <c r="Q531" s="18"/>
      <c r="R531" s="22" t="s">
        <v>30</v>
      </c>
      <c r="S531" s="17" t="s">
        <v>31</v>
      </c>
      <c r="T531" s="18"/>
      <c r="U531" s="16" t="str">
        <f t="shared" si="230"/>
        <v>View</v>
      </c>
    </row>
    <row r="532">
      <c r="A532" s="12">
        <v>43504.789502314816</v>
      </c>
      <c r="B532" s="13" t="str">
        <f>HYPERLINK("https://twitter.com/UmarKhalidJNU","@UmarKhalidJNU")</f>
        <v>@UmarKhalidJNU</v>
      </c>
      <c r="C532" s="14" t="s">
        <v>168</v>
      </c>
      <c r="D532" s="15" t="s">
        <v>1192</v>
      </c>
      <c r="E532" s="16" t="str">
        <f>HYPERLINK("https://twitter.com/UmarKhalidJNU/status/1093863739751890944","1093863739751890944")</f>
        <v>1093863739751890944</v>
      </c>
      <c r="F532" s="23" t="s">
        <v>1193</v>
      </c>
      <c r="G532" s="18"/>
      <c r="H532" s="18"/>
      <c r="I532" s="19">
        <v>320.0</v>
      </c>
      <c r="J532" s="19">
        <v>1228.0</v>
      </c>
      <c r="K532" s="20" t="str">
        <f>HYPERLINK("http://twitter.com/download/android","Twitter for Android")</f>
        <v>Twitter for Android</v>
      </c>
      <c r="L532" s="19">
        <v>169465.0</v>
      </c>
      <c r="M532" s="19">
        <v>949.0</v>
      </c>
      <c r="N532" s="19">
        <v>133.0</v>
      </c>
      <c r="O532" s="21" t="s">
        <v>29</v>
      </c>
      <c r="P532" s="12">
        <v>42476.1409375</v>
      </c>
      <c r="Q532" s="18"/>
      <c r="R532" s="22" t="s">
        <v>171</v>
      </c>
      <c r="S532" s="18"/>
      <c r="T532" s="18"/>
      <c r="U532" s="16" t="str">
        <f>HYPERLINK("https://pbs.twimg.com/profile_images/978011329960214529/DwI7DbvQ.jpg","View")</f>
        <v>View</v>
      </c>
    </row>
    <row r="533">
      <c r="A533" s="12">
        <v>43504.7782175926</v>
      </c>
      <c r="B533" s="13" t="str">
        <f t="shared" ref="B533:B535" si="231">HYPERLINK("https://twitter.com/thewire_in","@thewire_in")</f>
        <v>@thewire_in</v>
      </c>
      <c r="C533" s="14" t="s">
        <v>26</v>
      </c>
      <c r="D533" s="15" t="s">
        <v>1194</v>
      </c>
      <c r="E533" s="16" t="str">
        <f>HYPERLINK("https://twitter.com/thewire_in/status/1093859649600794625","1093859649600794625")</f>
        <v>1093859649600794625</v>
      </c>
      <c r="F533" s="17" t="s">
        <v>1116</v>
      </c>
      <c r="G533" s="17" t="s">
        <v>1195</v>
      </c>
      <c r="H533" s="18"/>
      <c r="I533" s="19">
        <v>6.0</v>
      </c>
      <c r="J533" s="19">
        <v>30.0</v>
      </c>
      <c r="K533" s="20" t="str">
        <f t="shared" ref="K533:K535" si="232">HYPERLINK("https://about.twitter.com/products/tweetdeck","TweetDeck")</f>
        <v>TweetDeck</v>
      </c>
      <c r="L533" s="19">
        <v>370657.0</v>
      </c>
      <c r="M533" s="19">
        <v>61.0</v>
      </c>
      <c r="N533" s="19">
        <v>1238.0</v>
      </c>
      <c r="O533" s="21" t="s">
        <v>29</v>
      </c>
      <c r="P533" s="12">
        <v>42106.543125</v>
      </c>
      <c r="Q533" s="18"/>
      <c r="R533" s="22" t="s">
        <v>30</v>
      </c>
      <c r="S533" s="17" t="s">
        <v>31</v>
      </c>
      <c r="T533" s="18"/>
      <c r="U533" s="16" t="str">
        <f t="shared" ref="U533:U535" si="233">HYPERLINK("https://pbs.twimg.com/profile_images/971010414891978753/l3xRvU1M.jpg","View")</f>
        <v>View</v>
      </c>
    </row>
    <row r="534">
      <c r="A534" s="12">
        <v>43504.77083333333</v>
      </c>
      <c r="B534" s="13" t="str">
        <f t="shared" si="231"/>
        <v>@thewire_in</v>
      </c>
      <c r="C534" s="14" t="s">
        <v>26</v>
      </c>
      <c r="D534" s="15" t="s">
        <v>1196</v>
      </c>
      <c r="E534" s="16" t="str">
        <f>HYPERLINK("https://twitter.com/thewire_in/status/1093856974972710912","1093856974972710912")</f>
        <v>1093856974972710912</v>
      </c>
      <c r="F534" s="17" t="s">
        <v>1197</v>
      </c>
      <c r="G534" s="17" t="s">
        <v>1198</v>
      </c>
      <c r="H534" s="18"/>
      <c r="I534" s="19">
        <v>4.0</v>
      </c>
      <c r="J534" s="19">
        <v>26.0</v>
      </c>
      <c r="K534" s="20" t="str">
        <f t="shared" si="232"/>
        <v>TweetDeck</v>
      </c>
      <c r="L534" s="19">
        <v>370657.0</v>
      </c>
      <c r="M534" s="19">
        <v>61.0</v>
      </c>
      <c r="N534" s="19">
        <v>1238.0</v>
      </c>
      <c r="O534" s="21" t="s">
        <v>29</v>
      </c>
      <c r="P534" s="12">
        <v>42106.543125</v>
      </c>
      <c r="Q534" s="18"/>
      <c r="R534" s="22" t="s">
        <v>30</v>
      </c>
      <c r="S534" s="17" t="s">
        <v>31</v>
      </c>
      <c r="T534" s="18"/>
      <c r="U534" s="16" t="str">
        <f t="shared" si="233"/>
        <v>View</v>
      </c>
    </row>
    <row r="535">
      <c r="A535" s="12">
        <v>43504.756944444445</v>
      </c>
      <c r="B535" s="13" t="str">
        <f t="shared" si="231"/>
        <v>@thewire_in</v>
      </c>
      <c r="C535" s="14" t="s">
        <v>26</v>
      </c>
      <c r="D535" s="15" t="s">
        <v>1199</v>
      </c>
      <c r="E535" s="16" t="str">
        <f>HYPERLINK("https://twitter.com/thewire_in/status/1093851941937897472","1093851941937897472")</f>
        <v>1093851941937897472</v>
      </c>
      <c r="F535" s="17" t="s">
        <v>1200</v>
      </c>
      <c r="G535" s="18"/>
      <c r="H535" s="18"/>
      <c r="I535" s="19">
        <v>8.0</v>
      </c>
      <c r="J535" s="19">
        <v>21.0</v>
      </c>
      <c r="K535" s="20" t="str">
        <f t="shared" si="232"/>
        <v>TweetDeck</v>
      </c>
      <c r="L535" s="19">
        <v>370657.0</v>
      </c>
      <c r="M535" s="19">
        <v>61.0</v>
      </c>
      <c r="N535" s="19">
        <v>1238.0</v>
      </c>
      <c r="O535" s="21" t="s">
        <v>29</v>
      </c>
      <c r="P535" s="12">
        <v>42106.543125</v>
      </c>
      <c r="Q535" s="18"/>
      <c r="R535" s="22" t="s">
        <v>30</v>
      </c>
      <c r="S535" s="17" t="s">
        <v>31</v>
      </c>
      <c r="T535" s="18"/>
      <c r="U535" s="16" t="str">
        <f t="shared" si="233"/>
        <v>View</v>
      </c>
    </row>
    <row r="536">
      <c r="A536" s="12">
        <v>43504.7553587963</v>
      </c>
      <c r="B536" s="13" t="str">
        <f t="shared" ref="B536:B537" si="234">HYPERLINK("https://twitter.com/MamataOfficial","@MamataOfficial")</f>
        <v>@MamataOfficial</v>
      </c>
      <c r="C536" s="14" t="s">
        <v>103</v>
      </c>
      <c r="D536" s="15" t="s">
        <v>1201</v>
      </c>
      <c r="E536" s="16" t="str">
        <f>HYPERLINK("https://twitter.com/MamataOfficial/status/1093851369025335296","1093851369025335296")</f>
        <v>1093851369025335296</v>
      </c>
      <c r="F536" s="17" t="s">
        <v>1202</v>
      </c>
      <c r="G536" s="18"/>
      <c r="H536" s="18"/>
      <c r="I536" s="19">
        <v>90.0</v>
      </c>
      <c r="J536" s="19">
        <v>712.0</v>
      </c>
      <c r="K536" s="20" t="str">
        <f t="shared" ref="K536:K537" si="235">HYPERLINK("http://twitter.com","Twitter Web Client")</f>
        <v>Twitter Web Client</v>
      </c>
      <c r="L536" s="19">
        <v>3142446.0</v>
      </c>
      <c r="M536" s="19">
        <v>31.0</v>
      </c>
      <c r="N536" s="19">
        <v>741.0</v>
      </c>
      <c r="O536" s="21" t="s">
        <v>29</v>
      </c>
      <c r="P536" s="12">
        <v>41786.52924768518</v>
      </c>
      <c r="Q536" s="23" t="s">
        <v>105</v>
      </c>
      <c r="R536" s="22" t="s">
        <v>106</v>
      </c>
      <c r="S536" s="17" t="s">
        <v>107</v>
      </c>
      <c r="T536" s="18"/>
      <c r="U536" s="16" t="str">
        <f t="shared" ref="U536:U537" si="236">HYPERLINK("https://pbs.twimg.com/profile_images/1058533642262048768/4YcAXL2K.jpg","View")</f>
        <v>View</v>
      </c>
    </row>
    <row r="537">
      <c r="A537" s="12">
        <v>43504.75414351852</v>
      </c>
      <c r="B537" s="13" t="str">
        <f t="shared" si="234"/>
        <v>@MamataOfficial</v>
      </c>
      <c r="C537" s="14" t="s">
        <v>103</v>
      </c>
      <c r="D537" s="15" t="s">
        <v>1203</v>
      </c>
      <c r="E537" s="16" t="str">
        <f>HYPERLINK("https://twitter.com/MamataOfficial/status/1093850927881056257","1093850927881056257")</f>
        <v>1093850927881056257</v>
      </c>
      <c r="F537" s="17" t="s">
        <v>1204</v>
      </c>
      <c r="G537" s="18"/>
      <c r="H537" s="18"/>
      <c r="I537" s="19">
        <v>62.0</v>
      </c>
      <c r="J537" s="19">
        <v>484.0</v>
      </c>
      <c r="K537" s="20" t="str">
        <f t="shared" si="235"/>
        <v>Twitter Web Client</v>
      </c>
      <c r="L537" s="19">
        <v>3142446.0</v>
      </c>
      <c r="M537" s="19">
        <v>31.0</v>
      </c>
      <c r="N537" s="19">
        <v>741.0</v>
      </c>
      <c r="O537" s="21" t="s">
        <v>29</v>
      </c>
      <c r="P537" s="12">
        <v>41786.52924768518</v>
      </c>
      <c r="Q537" s="23" t="s">
        <v>105</v>
      </c>
      <c r="R537" s="22" t="s">
        <v>106</v>
      </c>
      <c r="S537" s="17" t="s">
        <v>107</v>
      </c>
      <c r="T537" s="18"/>
      <c r="U537" s="16" t="str">
        <f t="shared" si="236"/>
        <v>View</v>
      </c>
    </row>
    <row r="538">
      <c r="A538" s="12">
        <v>43504.743055555555</v>
      </c>
      <c r="B538" s="13" t="str">
        <f>HYPERLINK("https://twitter.com/thewire_in","@thewire_in")</f>
        <v>@thewire_in</v>
      </c>
      <c r="C538" s="14" t="s">
        <v>26</v>
      </c>
      <c r="D538" s="15" t="s">
        <v>1205</v>
      </c>
      <c r="E538" s="16" t="str">
        <f>HYPERLINK("https://twitter.com/thewire_in/status/1093846908974579712","1093846908974579712")</f>
        <v>1093846908974579712</v>
      </c>
      <c r="F538" s="17" t="s">
        <v>1206</v>
      </c>
      <c r="G538" s="18"/>
      <c r="H538" s="18"/>
      <c r="I538" s="19">
        <v>4.0</v>
      </c>
      <c r="J538" s="19">
        <v>27.0</v>
      </c>
      <c r="K538" s="20" t="str">
        <f>HYPERLINK("https://about.twitter.com/products/tweetdeck","TweetDeck")</f>
        <v>TweetDeck</v>
      </c>
      <c r="L538" s="19">
        <v>370657.0</v>
      </c>
      <c r="M538" s="19">
        <v>61.0</v>
      </c>
      <c r="N538" s="19">
        <v>1238.0</v>
      </c>
      <c r="O538" s="21" t="s">
        <v>29</v>
      </c>
      <c r="P538" s="12">
        <v>42106.543125</v>
      </c>
      <c r="Q538" s="18"/>
      <c r="R538" s="22" t="s">
        <v>30</v>
      </c>
      <c r="S538" s="17" t="s">
        <v>31</v>
      </c>
      <c r="T538" s="18"/>
      <c r="U538" s="16" t="str">
        <f>HYPERLINK("https://pbs.twimg.com/profile_images/971010414891978753/l3xRvU1M.jpg","View")</f>
        <v>View</v>
      </c>
    </row>
    <row r="539">
      <c r="A539" s="12">
        <v>43504.73368055555</v>
      </c>
      <c r="B539" s="13" t="str">
        <f>HYPERLINK("https://twitter.com/UmarKhalidJNU","@UmarKhalidJNU")</f>
        <v>@UmarKhalidJNU</v>
      </c>
      <c r="C539" s="14" t="s">
        <v>168</v>
      </c>
      <c r="D539" s="15" t="s">
        <v>1207</v>
      </c>
      <c r="E539" s="16" t="str">
        <f>HYPERLINK("https://twitter.com/UmarKhalidJNU/status/1093843510367678465","1093843510367678465")</f>
        <v>1093843510367678465</v>
      </c>
      <c r="F539" s="17" t="s">
        <v>1208</v>
      </c>
      <c r="G539" s="18"/>
      <c r="H539" s="18"/>
      <c r="I539" s="19">
        <v>213.0</v>
      </c>
      <c r="J539" s="19">
        <v>750.0</v>
      </c>
      <c r="K539" s="20" t="str">
        <f>HYPERLINK("http://twitter.com/download/android","Twitter for Android")</f>
        <v>Twitter for Android</v>
      </c>
      <c r="L539" s="19">
        <v>169465.0</v>
      </c>
      <c r="M539" s="19">
        <v>949.0</v>
      </c>
      <c r="N539" s="19">
        <v>133.0</v>
      </c>
      <c r="O539" s="21" t="s">
        <v>29</v>
      </c>
      <c r="P539" s="12">
        <v>42476.1409375</v>
      </c>
      <c r="Q539" s="18"/>
      <c r="R539" s="22" t="s">
        <v>171</v>
      </c>
      <c r="S539" s="18"/>
      <c r="T539" s="18"/>
      <c r="U539" s="16" t="str">
        <f>HYPERLINK("https://pbs.twimg.com/profile_images/978011329960214529/DwI7DbvQ.jpg","View")</f>
        <v>View</v>
      </c>
    </row>
    <row r="540">
      <c r="A540" s="12">
        <v>43504.72917824074</v>
      </c>
      <c r="B540" s="13" t="str">
        <f t="shared" ref="B540:B545" si="237">HYPERLINK("https://twitter.com/thewire_in","@thewire_in")</f>
        <v>@thewire_in</v>
      </c>
      <c r="C540" s="14" t="s">
        <v>26</v>
      </c>
      <c r="D540" s="15" t="s">
        <v>1209</v>
      </c>
      <c r="E540" s="16" t="str">
        <f>HYPERLINK("https://twitter.com/thewire_in/status/1093841879203020802","1093841879203020802")</f>
        <v>1093841879203020802</v>
      </c>
      <c r="F540" s="17" t="s">
        <v>1210</v>
      </c>
      <c r="G540" s="17" t="s">
        <v>1211</v>
      </c>
      <c r="H540" s="18"/>
      <c r="I540" s="19">
        <v>8.0</v>
      </c>
      <c r="J540" s="19">
        <v>15.0</v>
      </c>
      <c r="K540" s="20" t="str">
        <f t="shared" ref="K540:K545" si="238">HYPERLINK("https://about.twitter.com/products/tweetdeck","TweetDeck")</f>
        <v>TweetDeck</v>
      </c>
      <c r="L540" s="19">
        <v>370657.0</v>
      </c>
      <c r="M540" s="19">
        <v>61.0</v>
      </c>
      <c r="N540" s="19">
        <v>1238.0</v>
      </c>
      <c r="O540" s="21" t="s">
        <v>29</v>
      </c>
      <c r="P540" s="12">
        <v>42106.543125</v>
      </c>
      <c r="Q540" s="18"/>
      <c r="R540" s="22" t="s">
        <v>30</v>
      </c>
      <c r="S540" s="17" t="s">
        <v>31</v>
      </c>
      <c r="T540" s="18"/>
      <c r="U540" s="16" t="str">
        <f t="shared" ref="U540:U545" si="239">HYPERLINK("https://pbs.twimg.com/profile_images/971010414891978753/l3xRvU1M.jpg","View")</f>
        <v>View</v>
      </c>
    </row>
    <row r="541">
      <c r="A541" s="12">
        <v>43504.71821759259</v>
      </c>
      <c r="B541" s="13" t="str">
        <f t="shared" si="237"/>
        <v>@thewire_in</v>
      </c>
      <c r="C541" s="14" t="s">
        <v>26</v>
      </c>
      <c r="D541" s="15" t="s">
        <v>1212</v>
      </c>
      <c r="E541" s="16" t="str">
        <f>HYPERLINK("https://twitter.com/thewire_in/status/1093837908728053762","1093837908728053762")</f>
        <v>1093837908728053762</v>
      </c>
      <c r="F541" s="17" t="s">
        <v>1213</v>
      </c>
      <c r="G541" s="17" t="s">
        <v>1214</v>
      </c>
      <c r="H541" s="18"/>
      <c r="I541" s="19">
        <v>5.0</v>
      </c>
      <c r="J541" s="19">
        <v>9.0</v>
      </c>
      <c r="K541" s="20" t="str">
        <f t="shared" si="238"/>
        <v>TweetDeck</v>
      </c>
      <c r="L541" s="19">
        <v>370657.0</v>
      </c>
      <c r="M541" s="19">
        <v>61.0</v>
      </c>
      <c r="N541" s="19">
        <v>1238.0</v>
      </c>
      <c r="O541" s="21" t="s">
        <v>29</v>
      </c>
      <c r="P541" s="12">
        <v>42106.543125</v>
      </c>
      <c r="Q541" s="18"/>
      <c r="R541" s="22" t="s">
        <v>30</v>
      </c>
      <c r="S541" s="17" t="s">
        <v>31</v>
      </c>
      <c r="T541" s="18"/>
      <c r="U541" s="16" t="str">
        <f t="shared" si="239"/>
        <v>View</v>
      </c>
    </row>
    <row r="542">
      <c r="A542" s="12">
        <v>43504.694444444445</v>
      </c>
      <c r="B542" s="13" t="str">
        <f t="shared" si="237"/>
        <v>@thewire_in</v>
      </c>
      <c r="C542" s="14" t="s">
        <v>26</v>
      </c>
      <c r="D542" s="15" t="s">
        <v>1215</v>
      </c>
      <c r="E542" s="16" t="str">
        <f>HYPERLINK("https://twitter.com/thewire_in/status/1093829292239347718","1093829292239347718")</f>
        <v>1093829292239347718</v>
      </c>
      <c r="F542" s="17" t="s">
        <v>1216</v>
      </c>
      <c r="G542" s="17" t="s">
        <v>1217</v>
      </c>
      <c r="H542" s="18"/>
      <c r="I542" s="19">
        <v>5.0</v>
      </c>
      <c r="J542" s="19">
        <v>2.0</v>
      </c>
      <c r="K542" s="20" t="str">
        <f t="shared" si="238"/>
        <v>TweetDeck</v>
      </c>
      <c r="L542" s="19">
        <v>370657.0</v>
      </c>
      <c r="M542" s="19">
        <v>61.0</v>
      </c>
      <c r="N542" s="19">
        <v>1238.0</v>
      </c>
      <c r="O542" s="21" t="s">
        <v>29</v>
      </c>
      <c r="P542" s="12">
        <v>42106.543125</v>
      </c>
      <c r="Q542" s="18"/>
      <c r="R542" s="22" t="s">
        <v>30</v>
      </c>
      <c r="S542" s="17" t="s">
        <v>31</v>
      </c>
      <c r="T542" s="18"/>
      <c r="U542" s="16" t="str">
        <f t="shared" si="239"/>
        <v>View</v>
      </c>
    </row>
    <row r="543">
      <c r="A543" s="12">
        <v>43504.680555555555</v>
      </c>
      <c r="B543" s="13" t="str">
        <f t="shared" si="237"/>
        <v>@thewire_in</v>
      </c>
      <c r="C543" s="14" t="s">
        <v>26</v>
      </c>
      <c r="D543" s="15" t="s">
        <v>1218</v>
      </c>
      <c r="E543" s="16" t="str">
        <f>HYPERLINK("https://twitter.com/thewire_in/status/1093824259355496448","1093824259355496448")</f>
        <v>1093824259355496448</v>
      </c>
      <c r="F543" s="17" t="s">
        <v>1219</v>
      </c>
      <c r="G543" s="17" t="s">
        <v>1220</v>
      </c>
      <c r="H543" s="18"/>
      <c r="I543" s="19">
        <v>24.0</v>
      </c>
      <c r="J543" s="19">
        <v>76.0</v>
      </c>
      <c r="K543" s="20" t="str">
        <f t="shared" si="238"/>
        <v>TweetDeck</v>
      </c>
      <c r="L543" s="19">
        <v>370657.0</v>
      </c>
      <c r="M543" s="19">
        <v>61.0</v>
      </c>
      <c r="N543" s="19">
        <v>1238.0</v>
      </c>
      <c r="O543" s="21" t="s">
        <v>29</v>
      </c>
      <c r="P543" s="12">
        <v>42106.543125</v>
      </c>
      <c r="Q543" s="18"/>
      <c r="R543" s="22" t="s">
        <v>30</v>
      </c>
      <c r="S543" s="17" t="s">
        <v>31</v>
      </c>
      <c r="T543" s="18"/>
      <c r="U543" s="16" t="str">
        <f t="shared" si="239"/>
        <v>View</v>
      </c>
    </row>
    <row r="544">
      <c r="A544" s="12">
        <v>43504.66666666667</v>
      </c>
      <c r="B544" s="13" t="str">
        <f t="shared" si="237"/>
        <v>@thewire_in</v>
      </c>
      <c r="C544" s="14" t="s">
        <v>26</v>
      </c>
      <c r="D544" s="15" t="s">
        <v>1221</v>
      </c>
      <c r="E544" s="16" t="str">
        <f>HYPERLINK("https://twitter.com/thewire_in/status/1093819226815528960","1093819226815528960")</f>
        <v>1093819226815528960</v>
      </c>
      <c r="F544" s="17" t="s">
        <v>1087</v>
      </c>
      <c r="G544" s="17" t="s">
        <v>1222</v>
      </c>
      <c r="H544" s="18"/>
      <c r="I544" s="19">
        <v>10.0</v>
      </c>
      <c r="J544" s="19">
        <v>18.0</v>
      </c>
      <c r="K544" s="20" t="str">
        <f t="shared" si="238"/>
        <v>TweetDeck</v>
      </c>
      <c r="L544" s="19">
        <v>370657.0</v>
      </c>
      <c r="M544" s="19">
        <v>61.0</v>
      </c>
      <c r="N544" s="19">
        <v>1238.0</v>
      </c>
      <c r="O544" s="21" t="s">
        <v>29</v>
      </c>
      <c r="P544" s="12">
        <v>42106.543125</v>
      </c>
      <c r="Q544" s="18"/>
      <c r="R544" s="22" t="s">
        <v>30</v>
      </c>
      <c r="S544" s="17" t="s">
        <v>31</v>
      </c>
      <c r="T544" s="18"/>
      <c r="U544" s="16" t="str">
        <f t="shared" si="239"/>
        <v>View</v>
      </c>
    </row>
    <row r="545">
      <c r="A545" s="12">
        <v>43504.65457175926</v>
      </c>
      <c r="B545" s="13" t="str">
        <f t="shared" si="237"/>
        <v>@thewire_in</v>
      </c>
      <c r="C545" s="14" t="s">
        <v>26</v>
      </c>
      <c r="D545" s="15" t="s">
        <v>1223</v>
      </c>
      <c r="E545" s="16" t="str">
        <f>HYPERLINK("https://twitter.com/thewire_in/status/1093814842438356992","1093814842438356992")</f>
        <v>1093814842438356992</v>
      </c>
      <c r="F545" s="17" t="s">
        <v>39</v>
      </c>
      <c r="G545" s="17" t="s">
        <v>1224</v>
      </c>
      <c r="H545" s="18"/>
      <c r="I545" s="19">
        <v>6.0</v>
      </c>
      <c r="J545" s="19">
        <v>12.0</v>
      </c>
      <c r="K545" s="20" t="str">
        <f t="shared" si="238"/>
        <v>TweetDeck</v>
      </c>
      <c r="L545" s="19">
        <v>370657.0</v>
      </c>
      <c r="M545" s="19">
        <v>61.0</v>
      </c>
      <c r="N545" s="19">
        <v>1238.0</v>
      </c>
      <c r="O545" s="21" t="s">
        <v>29</v>
      </c>
      <c r="P545" s="12">
        <v>42106.543125</v>
      </c>
      <c r="Q545" s="18"/>
      <c r="R545" s="22" t="s">
        <v>30</v>
      </c>
      <c r="S545" s="17" t="s">
        <v>31</v>
      </c>
      <c r="T545" s="18"/>
      <c r="U545" s="16" t="str">
        <f t="shared" si="239"/>
        <v>View</v>
      </c>
    </row>
    <row r="546">
      <c r="A546" s="12">
        <v>43504.652812500004</v>
      </c>
      <c r="B546" s="13" t="str">
        <f>HYPERLINK("https://twitter.com/MamataOfficial","@MamataOfficial")</f>
        <v>@MamataOfficial</v>
      </c>
      <c r="C546" s="14" t="s">
        <v>103</v>
      </c>
      <c r="D546" s="15" t="s">
        <v>1225</v>
      </c>
      <c r="E546" s="16" t="str">
        <f>HYPERLINK("https://twitter.com/MamataOfficial/status/1093814207236038657","1093814207236038657")</f>
        <v>1093814207236038657</v>
      </c>
      <c r="F546" s="17" t="s">
        <v>1226</v>
      </c>
      <c r="G546" s="17" t="s">
        <v>1227</v>
      </c>
      <c r="H546" s="18"/>
      <c r="I546" s="19">
        <v>132.0</v>
      </c>
      <c r="J546" s="19">
        <v>826.0</v>
      </c>
      <c r="K546" s="20" t="str">
        <f>HYPERLINK("http://twitter.com","Twitter Web Client")</f>
        <v>Twitter Web Client</v>
      </c>
      <c r="L546" s="19">
        <v>3142446.0</v>
      </c>
      <c r="M546" s="19">
        <v>31.0</v>
      </c>
      <c r="N546" s="19">
        <v>741.0</v>
      </c>
      <c r="O546" s="21" t="s">
        <v>29</v>
      </c>
      <c r="P546" s="12">
        <v>41786.52924768518</v>
      </c>
      <c r="Q546" s="23" t="s">
        <v>105</v>
      </c>
      <c r="R546" s="22" t="s">
        <v>106</v>
      </c>
      <c r="S546" s="17" t="s">
        <v>107</v>
      </c>
      <c r="T546" s="18"/>
      <c r="U546" s="16" t="str">
        <f>HYPERLINK("https://pbs.twimg.com/profile_images/1058533642262048768/4YcAXL2K.jpg","View")</f>
        <v>View</v>
      </c>
    </row>
    <row r="547">
      <c r="A547" s="12">
        <v>43504.63935185185</v>
      </c>
      <c r="B547" s="13" t="str">
        <f>HYPERLINK("https://twitter.com/thewire_in","@thewire_in")</f>
        <v>@thewire_in</v>
      </c>
      <c r="C547" s="14" t="s">
        <v>26</v>
      </c>
      <c r="D547" s="15" t="s">
        <v>1228</v>
      </c>
      <c r="E547" s="16" t="str">
        <f>HYPERLINK("https://twitter.com/thewire_in/status/1093809326316285955","1093809326316285955")</f>
        <v>1093809326316285955</v>
      </c>
      <c r="F547" s="17" t="s">
        <v>1116</v>
      </c>
      <c r="G547" s="17" t="s">
        <v>1229</v>
      </c>
      <c r="H547" s="18"/>
      <c r="I547" s="19">
        <v>2.0</v>
      </c>
      <c r="J547" s="19">
        <v>16.0</v>
      </c>
      <c r="K547" s="20" t="str">
        <f>HYPERLINK("https://about.twitter.com/products/tweetdeck","TweetDeck")</f>
        <v>TweetDeck</v>
      </c>
      <c r="L547" s="19">
        <v>370657.0</v>
      </c>
      <c r="M547" s="19">
        <v>61.0</v>
      </c>
      <c r="N547" s="19">
        <v>1238.0</v>
      </c>
      <c r="O547" s="21" t="s">
        <v>29</v>
      </c>
      <c r="P547" s="12">
        <v>42106.543125</v>
      </c>
      <c r="Q547" s="18"/>
      <c r="R547" s="22" t="s">
        <v>30</v>
      </c>
      <c r="S547" s="17" t="s">
        <v>31</v>
      </c>
      <c r="T547" s="18"/>
      <c r="U547" s="16" t="str">
        <f>HYPERLINK("https://pbs.twimg.com/profile_images/971010414891978753/l3xRvU1M.jpg","View")</f>
        <v>View</v>
      </c>
    </row>
    <row r="548">
      <c r="A548" s="12">
        <v>43504.632986111115</v>
      </c>
      <c r="B548" s="13" t="str">
        <f>HYPERLINK("https://twitter.com/yadavakhilesh","@yadavakhilesh")</f>
        <v>@yadavakhilesh</v>
      </c>
      <c r="C548" s="14" t="s">
        <v>75</v>
      </c>
      <c r="D548" s="15" t="s">
        <v>1230</v>
      </c>
      <c r="E548" s="16" t="str">
        <f>HYPERLINK("https://twitter.com/yadavakhilesh/status/1093807020011110400","1093807020011110400")</f>
        <v>1093807020011110400</v>
      </c>
      <c r="F548" s="18"/>
      <c r="G548" s="18"/>
      <c r="H548" s="18"/>
      <c r="I548" s="19">
        <v>2094.0</v>
      </c>
      <c r="J548" s="19">
        <v>9553.0</v>
      </c>
      <c r="K548" s="20" t="str">
        <f>HYPERLINK("http://twitter.com/download/iphone","Twitter for iPhone")</f>
        <v>Twitter for iPhone</v>
      </c>
      <c r="L548" s="19">
        <v>9056149.0</v>
      </c>
      <c r="M548" s="19">
        <v>16.0</v>
      </c>
      <c r="N548" s="19">
        <v>1328.0</v>
      </c>
      <c r="O548" s="21" t="s">
        <v>29</v>
      </c>
      <c r="P548" s="12">
        <v>40012.84861111111</v>
      </c>
      <c r="Q548" s="23" t="s">
        <v>77</v>
      </c>
      <c r="R548" s="22" t="s">
        <v>78</v>
      </c>
      <c r="S548" s="17" t="s">
        <v>79</v>
      </c>
      <c r="T548" s="18"/>
      <c r="U548" s="16" t="str">
        <f>HYPERLINK("https://pbs.twimg.com/profile_images/1096358617459101697/Y2GLsFau.jpg","View")</f>
        <v>View</v>
      </c>
    </row>
    <row r="549">
      <c r="A549" s="12">
        <v>43504.62719907408</v>
      </c>
      <c r="B549" s="13" t="str">
        <f t="shared" ref="B549:B553" si="240">HYPERLINK("https://twitter.com/thewire_in","@thewire_in")</f>
        <v>@thewire_in</v>
      </c>
      <c r="C549" s="14" t="s">
        <v>26</v>
      </c>
      <c r="D549" s="15" t="s">
        <v>1231</v>
      </c>
      <c r="E549" s="16" t="str">
        <f>HYPERLINK("https://twitter.com/thewire_in/status/1093804922418745344","1093804922418745344")</f>
        <v>1093804922418745344</v>
      </c>
      <c r="F549" s="17" t="s">
        <v>1232</v>
      </c>
      <c r="G549" s="17" t="s">
        <v>1233</v>
      </c>
      <c r="H549" s="18"/>
      <c r="I549" s="19">
        <v>5.0</v>
      </c>
      <c r="J549" s="19">
        <v>29.0</v>
      </c>
      <c r="K549" s="20" t="str">
        <f t="shared" ref="K549:K553" si="241">HYPERLINK("https://about.twitter.com/products/tweetdeck","TweetDeck")</f>
        <v>TweetDeck</v>
      </c>
      <c r="L549" s="19">
        <v>370657.0</v>
      </c>
      <c r="M549" s="19">
        <v>61.0</v>
      </c>
      <c r="N549" s="19">
        <v>1238.0</v>
      </c>
      <c r="O549" s="21" t="s">
        <v>29</v>
      </c>
      <c r="P549" s="12">
        <v>42106.543125</v>
      </c>
      <c r="Q549" s="18"/>
      <c r="R549" s="22" t="s">
        <v>30</v>
      </c>
      <c r="S549" s="17" t="s">
        <v>31</v>
      </c>
      <c r="T549" s="18"/>
      <c r="U549" s="16" t="str">
        <f t="shared" ref="U549:U553" si="242">HYPERLINK("https://pbs.twimg.com/profile_images/971010414891978753/l3xRvU1M.jpg","View")</f>
        <v>View</v>
      </c>
    </row>
    <row r="550">
      <c r="A550" s="12">
        <v>43504.61111111111</v>
      </c>
      <c r="B550" s="13" t="str">
        <f t="shared" si="240"/>
        <v>@thewire_in</v>
      </c>
      <c r="C550" s="14" t="s">
        <v>26</v>
      </c>
      <c r="D550" s="15" t="s">
        <v>1234</v>
      </c>
      <c r="E550" s="16" t="str">
        <f>HYPERLINK("https://twitter.com/thewire_in/status/1093799093564928005","1093799093564928005")</f>
        <v>1093799093564928005</v>
      </c>
      <c r="F550" s="17" t="s">
        <v>1235</v>
      </c>
      <c r="G550" s="18"/>
      <c r="H550" s="18"/>
      <c r="I550" s="19">
        <v>37.0</v>
      </c>
      <c r="J550" s="19">
        <v>107.0</v>
      </c>
      <c r="K550" s="20" t="str">
        <f t="shared" si="241"/>
        <v>TweetDeck</v>
      </c>
      <c r="L550" s="19">
        <v>370657.0</v>
      </c>
      <c r="M550" s="19">
        <v>61.0</v>
      </c>
      <c r="N550" s="19">
        <v>1238.0</v>
      </c>
      <c r="O550" s="21" t="s">
        <v>29</v>
      </c>
      <c r="P550" s="12">
        <v>42106.543125</v>
      </c>
      <c r="Q550" s="18"/>
      <c r="R550" s="22" t="s">
        <v>30</v>
      </c>
      <c r="S550" s="17" t="s">
        <v>31</v>
      </c>
      <c r="T550" s="18"/>
      <c r="U550" s="16" t="str">
        <f t="shared" si="242"/>
        <v>View</v>
      </c>
    </row>
    <row r="551">
      <c r="A551" s="12">
        <v>43504.59722222222</v>
      </c>
      <c r="B551" s="13" t="str">
        <f t="shared" si="240"/>
        <v>@thewire_in</v>
      </c>
      <c r="C551" s="14" t="s">
        <v>26</v>
      </c>
      <c r="D551" s="15" t="s">
        <v>1236</v>
      </c>
      <c r="E551" s="16" t="str">
        <f>HYPERLINK("https://twitter.com/thewire_in/status/1093794060152856576","1093794060152856576")</f>
        <v>1093794060152856576</v>
      </c>
      <c r="F551" s="17" t="s">
        <v>1237</v>
      </c>
      <c r="G551" s="18"/>
      <c r="H551" s="18"/>
      <c r="I551" s="19">
        <v>12.0</v>
      </c>
      <c r="J551" s="19">
        <v>13.0</v>
      </c>
      <c r="K551" s="20" t="str">
        <f t="shared" si="241"/>
        <v>TweetDeck</v>
      </c>
      <c r="L551" s="19">
        <v>370657.0</v>
      </c>
      <c r="M551" s="19">
        <v>61.0</v>
      </c>
      <c r="N551" s="19">
        <v>1238.0</v>
      </c>
      <c r="O551" s="21" t="s">
        <v>29</v>
      </c>
      <c r="P551" s="12">
        <v>42106.543125</v>
      </c>
      <c r="Q551" s="18"/>
      <c r="R551" s="22" t="s">
        <v>30</v>
      </c>
      <c r="S551" s="17" t="s">
        <v>31</v>
      </c>
      <c r="T551" s="18"/>
      <c r="U551" s="16" t="str">
        <f t="shared" si="242"/>
        <v>View</v>
      </c>
    </row>
    <row r="552">
      <c r="A552" s="12">
        <v>43504.58333333333</v>
      </c>
      <c r="B552" s="13" t="str">
        <f t="shared" si="240"/>
        <v>@thewire_in</v>
      </c>
      <c r="C552" s="14" t="s">
        <v>26</v>
      </c>
      <c r="D552" s="15" t="s">
        <v>810</v>
      </c>
      <c r="E552" s="16" t="str">
        <f>HYPERLINK("https://twitter.com/thewire_in/status/1093789026828468224","1093789026828468224")</f>
        <v>1093789026828468224</v>
      </c>
      <c r="F552" s="17" t="s">
        <v>811</v>
      </c>
      <c r="G552" s="18"/>
      <c r="H552" s="18"/>
      <c r="I552" s="19">
        <v>17.0</v>
      </c>
      <c r="J552" s="19">
        <v>30.0</v>
      </c>
      <c r="K552" s="20" t="str">
        <f t="shared" si="241"/>
        <v>TweetDeck</v>
      </c>
      <c r="L552" s="19">
        <v>370657.0</v>
      </c>
      <c r="M552" s="19">
        <v>61.0</v>
      </c>
      <c r="N552" s="19">
        <v>1238.0</v>
      </c>
      <c r="O552" s="21" t="s">
        <v>29</v>
      </c>
      <c r="P552" s="12">
        <v>42106.543125</v>
      </c>
      <c r="Q552" s="18"/>
      <c r="R552" s="22" t="s">
        <v>30</v>
      </c>
      <c r="S552" s="17" t="s">
        <v>31</v>
      </c>
      <c r="T552" s="18"/>
      <c r="U552" s="16" t="str">
        <f t="shared" si="242"/>
        <v>View</v>
      </c>
    </row>
    <row r="553">
      <c r="A553" s="12">
        <v>43504.56945601852</v>
      </c>
      <c r="B553" s="13" t="str">
        <f t="shared" si="240"/>
        <v>@thewire_in</v>
      </c>
      <c r="C553" s="14" t="s">
        <v>26</v>
      </c>
      <c r="D553" s="15" t="s">
        <v>1238</v>
      </c>
      <c r="E553" s="16" t="str">
        <f>HYPERLINK("https://twitter.com/thewire_in/status/1093783998873006080","1093783998873006080")</f>
        <v>1093783998873006080</v>
      </c>
      <c r="F553" s="17" t="s">
        <v>1163</v>
      </c>
      <c r="G553" s="17" t="s">
        <v>1239</v>
      </c>
      <c r="H553" s="18"/>
      <c r="I553" s="19">
        <v>5.0</v>
      </c>
      <c r="J553" s="19">
        <v>16.0</v>
      </c>
      <c r="K553" s="20" t="str">
        <f t="shared" si="241"/>
        <v>TweetDeck</v>
      </c>
      <c r="L553" s="19">
        <v>370657.0</v>
      </c>
      <c r="M553" s="19">
        <v>61.0</v>
      </c>
      <c r="N553" s="19">
        <v>1238.0</v>
      </c>
      <c r="O553" s="21" t="s">
        <v>29</v>
      </c>
      <c r="P553" s="12">
        <v>42106.543125</v>
      </c>
      <c r="Q553" s="18"/>
      <c r="R553" s="22" t="s">
        <v>30</v>
      </c>
      <c r="S553" s="17" t="s">
        <v>31</v>
      </c>
      <c r="T553" s="18"/>
      <c r="U553" s="16" t="str">
        <f t="shared" si="242"/>
        <v>View</v>
      </c>
    </row>
    <row r="554">
      <c r="A554" s="12">
        <v>43504.56387731481</v>
      </c>
      <c r="B554" s="13" t="str">
        <f>HYPERLINK("https://twitter.com/UmarKhalidJNU","@UmarKhalidJNU")</f>
        <v>@UmarKhalidJNU</v>
      </c>
      <c r="C554" s="14" t="s">
        <v>168</v>
      </c>
      <c r="D554" s="15" t="s">
        <v>1240</v>
      </c>
      <c r="E554" s="16" t="str">
        <f>HYPERLINK("https://twitter.com/UmarKhalidJNU/status/1093781977704980480","1093781977704980480")</f>
        <v>1093781977704980480</v>
      </c>
      <c r="F554" s="17" t="s">
        <v>1241</v>
      </c>
      <c r="G554" s="18"/>
      <c r="H554" s="18"/>
      <c r="I554" s="19">
        <v>229.0</v>
      </c>
      <c r="J554" s="19">
        <v>784.0</v>
      </c>
      <c r="K554" s="20" t="str">
        <f>HYPERLINK("http://twitter.com/download/android","Twitter for Android")</f>
        <v>Twitter for Android</v>
      </c>
      <c r="L554" s="19">
        <v>169465.0</v>
      </c>
      <c r="M554" s="19">
        <v>949.0</v>
      </c>
      <c r="N554" s="19">
        <v>133.0</v>
      </c>
      <c r="O554" s="21" t="s">
        <v>29</v>
      </c>
      <c r="P554" s="12">
        <v>42476.1409375</v>
      </c>
      <c r="Q554" s="18"/>
      <c r="R554" s="22" t="s">
        <v>171</v>
      </c>
      <c r="S554" s="18"/>
      <c r="T554" s="18"/>
      <c r="U554" s="16" t="str">
        <f>HYPERLINK("https://pbs.twimg.com/profile_images/978011329960214529/DwI7DbvQ.jpg","View")</f>
        <v>View</v>
      </c>
    </row>
    <row r="555">
      <c r="A555" s="12">
        <v>43504.55490740741</v>
      </c>
      <c r="B555" s="13" t="str">
        <f t="shared" ref="B555:B557" si="243">HYPERLINK("https://twitter.com/thewire_in","@thewire_in")</f>
        <v>@thewire_in</v>
      </c>
      <c r="C555" s="14" t="s">
        <v>26</v>
      </c>
      <c r="D555" s="15" t="s">
        <v>1242</v>
      </c>
      <c r="E555" s="16" t="str">
        <f>HYPERLINK("https://twitter.com/thewire_in/status/1093778724800118784","1093778724800118784")</f>
        <v>1093778724800118784</v>
      </c>
      <c r="F555" s="17" t="s">
        <v>1243</v>
      </c>
      <c r="G555" s="17" t="s">
        <v>1244</v>
      </c>
      <c r="H555" s="18"/>
      <c r="I555" s="19">
        <v>22.0</v>
      </c>
      <c r="J555" s="19">
        <v>64.0</v>
      </c>
      <c r="K555" s="20" t="str">
        <f t="shared" ref="K555:K557" si="244">HYPERLINK("https://about.twitter.com/products/tweetdeck","TweetDeck")</f>
        <v>TweetDeck</v>
      </c>
      <c r="L555" s="19">
        <v>370657.0</v>
      </c>
      <c r="M555" s="19">
        <v>61.0</v>
      </c>
      <c r="N555" s="19">
        <v>1238.0</v>
      </c>
      <c r="O555" s="21" t="s">
        <v>29</v>
      </c>
      <c r="P555" s="12">
        <v>42106.543125</v>
      </c>
      <c r="Q555" s="18"/>
      <c r="R555" s="22" t="s">
        <v>30</v>
      </c>
      <c r="S555" s="17" t="s">
        <v>31</v>
      </c>
      <c r="T555" s="18"/>
      <c r="U555" s="16" t="str">
        <f t="shared" ref="U555:U557" si="245">HYPERLINK("https://pbs.twimg.com/profile_images/971010414891978753/l3xRvU1M.jpg","View")</f>
        <v>View</v>
      </c>
    </row>
    <row r="556">
      <c r="A556" s="12">
        <v>43504.54638888889</v>
      </c>
      <c r="B556" s="13" t="str">
        <f t="shared" si="243"/>
        <v>@thewire_in</v>
      </c>
      <c r="C556" s="14" t="s">
        <v>26</v>
      </c>
      <c r="D556" s="15" t="s">
        <v>1245</v>
      </c>
      <c r="E556" s="16" t="str">
        <f>HYPERLINK("https://twitter.com/thewire_in/status/1093775641600802816","1093775641600802816")</f>
        <v>1093775641600802816</v>
      </c>
      <c r="F556" s="17" t="s">
        <v>1246</v>
      </c>
      <c r="G556" s="17" t="s">
        <v>1247</v>
      </c>
      <c r="H556" s="18"/>
      <c r="I556" s="19">
        <v>3.0</v>
      </c>
      <c r="J556" s="19">
        <v>10.0</v>
      </c>
      <c r="K556" s="20" t="str">
        <f t="shared" si="244"/>
        <v>TweetDeck</v>
      </c>
      <c r="L556" s="19">
        <v>370657.0</v>
      </c>
      <c r="M556" s="19">
        <v>61.0</v>
      </c>
      <c r="N556" s="19">
        <v>1238.0</v>
      </c>
      <c r="O556" s="21" t="s">
        <v>29</v>
      </c>
      <c r="P556" s="12">
        <v>42106.543125</v>
      </c>
      <c r="Q556" s="18"/>
      <c r="R556" s="22" t="s">
        <v>30</v>
      </c>
      <c r="S556" s="17" t="s">
        <v>31</v>
      </c>
      <c r="T556" s="18"/>
      <c r="U556" s="16" t="str">
        <f t="shared" si="245"/>
        <v>View</v>
      </c>
    </row>
    <row r="557">
      <c r="A557" s="12">
        <v>43504.5434837963</v>
      </c>
      <c r="B557" s="13" t="str">
        <f t="shared" si="243"/>
        <v>@thewire_in</v>
      </c>
      <c r="C557" s="14" t="s">
        <v>26</v>
      </c>
      <c r="D557" s="15" t="s">
        <v>1248</v>
      </c>
      <c r="E557" s="16" t="str">
        <f>HYPERLINK("https://twitter.com/thewire_in/status/1093774588742434816","1093774588742434816")</f>
        <v>1093774588742434816</v>
      </c>
      <c r="F557" s="17" t="s">
        <v>967</v>
      </c>
      <c r="G557" s="17" t="s">
        <v>1249</v>
      </c>
      <c r="H557" s="18"/>
      <c r="I557" s="19">
        <v>9.0</v>
      </c>
      <c r="J557" s="19">
        <v>18.0</v>
      </c>
      <c r="K557" s="20" t="str">
        <f t="shared" si="244"/>
        <v>TweetDeck</v>
      </c>
      <c r="L557" s="19">
        <v>370657.0</v>
      </c>
      <c r="M557" s="19">
        <v>61.0</v>
      </c>
      <c r="N557" s="19">
        <v>1238.0</v>
      </c>
      <c r="O557" s="21" t="s">
        <v>29</v>
      </c>
      <c r="P557" s="12">
        <v>42106.543125</v>
      </c>
      <c r="Q557" s="18"/>
      <c r="R557" s="22" t="s">
        <v>30</v>
      </c>
      <c r="S557" s="17" t="s">
        <v>31</v>
      </c>
      <c r="T557" s="18"/>
      <c r="U557" s="16" t="str">
        <f t="shared" si="245"/>
        <v>View</v>
      </c>
    </row>
    <row r="558">
      <c r="A558" s="12">
        <v>43504.52722222223</v>
      </c>
      <c r="B558" s="13" t="str">
        <f>HYPERLINK("https://twitter.com/MamataOfficial","@MamataOfficial")</f>
        <v>@MamataOfficial</v>
      </c>
      <c r="C558" s="14" t="s">
        <v>103</v>
      </c>
      <c r="D558" s="15" t="s">
        <v>1250</v>
      </c>
      <c r="E558" s="16" t="str">
        <f>HYPERLINK("https://twitter.com/MamataOfficial/status/1093768695397011456","1093768695397011456")</f>
        <v>1093768695397011456</v>
      </c>
      <c r="F558" s="17" t="s">
        <v>1251</v>
      </c>
      <c r="G558" s="18"/>
      <c r="H558" s="18"/>
      <c r="I558" s="19">
        <v>73.0</v>
      </c>
      <c r="J558" s="19">
        <v>501.0</v>
      </c>
      <c r="K558" s="20" t="str">
        <f>HYPERLINK("http://twitter.com","Twitter Web Client")</f>
        <v>Twitter Web Client</v>
      </c>
      <c r="L558" s="19">
        <v>3142446.0</v>
      </c>
      <c r="M558" s="19">
        <v>31.0</v>
      </c>
      <c r="N558" s="19">
        <v>741.0</v>
      </c>
      <c r="O558" s="21" t="s">
        <v>29</v>
      </c>
      <c r="P558" s="12">
        <v>41786.52924768518</v>
      </c>
      <c r="Q558" s="23" t="s">
        <v>105</v>
      </c>
      <c r="R558" s="22" t="s">
        <v>106</v>
      </c>
      <c r="S558" s="17" t="s">
        <v>107</v>
      </c>
      <c r="T558" s="18"/>
      <c r="U558" s="16" t="str">
        <f>HYPERLINK("https://pbs.twimg.com/profile_images/1058533642262048768/4YcAXL2K.jpg","View")</f>
        <v>View</v>
      </c>
    </row>
    <row r="559">
      <c r="A559" s="12">
        <v>43504.52207175926</v>
      </c>
      <c r="B559" s="13" t="str">
        <f t="shared" ref="B559:B568" si="246">HYPERLINK("https://twitter.com/thewire_in","@thewire_in")</f>
        <v>@thewire_in</v>
      </c>
      <c r="C559" s="14" t="s">
        <v>26</v>
      </c>
      <c r="D559" s="15" t="s">
        <v>1252</v>
      </c>
      <c r="E559" s="16" t="str">
        <f>HYPERLINK("https://twitter.com/thewire_in/status/1093766826222411777","1093766826222411777")</f>
        <v>1093766826222411777</v>
      </c>
      <c r="F559" s="17" t="s">
        <v>1116</v>
      </c>
      <c r="G559" s="17" t="s">
        <v>1253</v>
      </c>
      <c r="H559" s="18"/>
      <c r="I559" s="19">
        <v>0.0</v>
      </c>
      <c r="J559" s="19">
        <v>10.0</v>
      </c>
      <c r="K559" s="20" t="str">
        <f t="shared" ref="K559:K561" si="247">HYPERLINK("https://about.twitter.com/products/tweetdeck","TweetDeck")</f>
        <v>TweetDeck</v>
      </c>
      <c r="L559" s="19">
        <v>370657.0</v>
      </c>
      <c r="M559" s="19">
        <v>61.0</v>
      </c>
      <c r="N559" s="19">
        <v>1238.0</v>
      </c>
      <c r="O559" s="21" t="s">
        <v>29</v>
      </c>
      <c r="P559" s="12">
        <v>42106.543125</v>
      </c>
      <c r="Q559" s="18"/>
      <c r="R559" s="22" t="s">
        <v>30</v>
      </c>
      <c r="S559" s="17" t="s">
        <v>31</v>
      </c>
      <c r="T559" s="18"/>
      <c r="U559" s="16" t="str">
        <f t="shared" ref="U559:U568" si="248">HYPERLINK("https://pbs.twimg.com/profile_images/971010414891978753/l3xRvU1M.jpg","View")</f>
        <v>View</v>
      </c>
    </row>
    <row r="560">
      <c r="A560" s="12">
        <v>43504.52083333333</v>
      </c>
      <c r="B560" s="13" t="str">
        <f t="shared" si="246"/>
        <v>@thewire_in</v>
      </c>
      <c r="C560" s="14" t="s">
        <v>26</v>
      </c>
      <c r="D560" s="15" t="s">
        <v>1254</v>
      </c>
      <c r="E560" s="16" t="str">
        <f>HYPERLINK("https://twitter.com/thewire_in/status/1093766379407200256","1093766379407200256")</f>
        <v>1093766379407200256</v>
      </c>
      <c r="F560" s="17" t="s">
        <v>1255</v>
      </c>
      <c r="G560" s="17" t="s">
        <v>1256</v>
      </c>
      <c r="H560" s="18"/>
      <c r="I560" s="19">
        <v>1.0</v>
      </c>
      <c r="J560" s="19">
        <v>16.0</v>
      </c>
      <c r="K560" s="20" t="str">
        <f t="shared" si="247"/>
        <v>TweetDeck</v>
      </c>
      <c r="L560" s="19">
        <v>370657.0</v>
      </c>
      <c r="M560" s="19">
        <v>61.0</v>
      </c>
      <c r="N560" s="19">
        <v>1238.0</v>
      </c>
      <c r="O560" s="21" t="s">
        <v>29</v>
      </c>
      <c r="P560" s="12">
        <v>42106.543125</v>
      </c>
      <c r="Q560" s="18"/>
      <c r="R560" s="22" t="s">
        <v>30</v>
      </c>
      <c r="S560" s="17" t="s">
        <v>31</v>
      </c>
      <c r="T560" s="18"/>
      <c r="U560" s="16" t="str">
        <f t="shared" si="248"/>
        <v>View</v>
      </c>
    </row>
    <row r="561">
      <c r="A561" s="12">
        <v>43504.50604166667</v>
      </c>
      <c r="B561" s="13" t="str">
        <f t="shared" si="246"/>
        <v>@thewire_in</v>
      </c>
      <c r="C561" s="14" t="s">
        <v>26</v>
      </c>
      <c r="D561" s="15" t="s">
        <v>1257</v>
      </c>
      <c r="E561" s="16" t="str">
        <f>HYPERLINK("https://twitter.com/thewire_in/status/1093761019003002880","1093761019003002880")</f>
        <v>1093761019003002880</v>
      </c>
      <c r="F561" s="17" t="s">
        <v>1175</v>
      </c>
      <c r="G561" s="17" t="s">
        <v>1258</v>
      </c>
      <c r="H561" s="18"/>
      <c r="I561" s="19">
        <v>1.0</v>
      </c>
      <c r="J561" s="19">
        <v>6.0</v>
      </c>
      <c r="K561" s="20" t="str">
        <f t="shared" si="247"/>
        <v>TweetDeck</v>
      </c>
      <c r="L561" s="19">
        <v>370657.0</v>
      </c>
      <c r="M561" s="19">
        <v>61.0</v>
      </c>
      <c r="N561" s="19">
        <v>1238.0</v>
      </c>
      <c r="O561" s="21" t="s">
        <v>29</v>
      </c>
      <c r="P561" s="12">
        <v>42106.543125</v>
      </c>
      <c r="Q561" s="18"/>
      <c r="R561" s="22" t="s">
        <v>30</v>
      </c>
      <c r="S561" s="17" t="s">
        <v>31</v>
      </c>
      <c r="T561" s="18"/>
      <c r="U561" s="16" t="str">
        <f t="shared" si="248"/>
        <v>View</v>
      </c>
    </row>
    <row r="562">
      <c r="A562" s="12">
        <v>43504.48142361111</v>
      </c>
      <c r="B562" s="13" t="str">
        <f t="shared" si="246"/>
        <v>@thewire_in</v>
      </c>
      <c r="C562" s="14" t="s">
        <v>26</v>
      </c>
      <c r="D562" s="15" t="s">
        <v>1259</v>
      </c>
      <c r="E562" s="16" t="str">
        <f>HYPERLINK("https://twitter.com/thewire_in/status/1093752095939981313","1093752095939981313")</f>
        <v>1093752095939981313</v>
      </c>
      <c r="F562" s="18"/>
      <c r="G562" s="18"/>
      <c r="H562" s="18"/>
      <c r="I562" s="19">
        <v>25.0</v>
      </c>
      <c r="J562" s="19">
        <v>51.0</v>
      </c>
      <c r="K562" s="20" t="str">
        <f>HYPERLINK("http://twitter.com","Twitter Web Client")</f>
        <v>Twitter Web Client</v>
      </c>
      <c r="L562" s="19">
        <v>370657.0</v>
      </c>
      <c r="M562" s="19">
        <v>61.0</v>
      </c>
      <c r="N562" s="19">
        <v>1238.0</v>
      </c>
      <c r="O562" s="21" t="s">
        <v>29</v>
      </c>
      <c r="P562" s="12">
        <v>42106.543125</v>
      </c>
      <c r="Q562" s="18"/>
      <c r="R562" s="22" t="s">
        <v>30</v>
      </c>
      <c r="S562" s="17" t="s">
        <v>31</v>
      </c>
      <c r="T562" s="18"/>
      <c r="U562" s="16" t="str">
        <f t="shared" si="248"/>
        <v>View</v>
      </c>
    </row>
    <row r="563">
      <c r="A563" s="12">
        <v>43504.462800925925</v>
      </c>
      <c r="B563" s="13" t="str">
        <f t="shared" si="246"/>
        <v>@thewire_in</v>
      </c>
      <c r="C563" s="14" t="s">
        <v>26</v>
      </c>
      <c r="D563" s="15" t="s">
        <v>1260</v>
      </c>
      <c r="E563" s="16" t="str">
        <f>HYPERLINK("https://twitter.com/thewire_in/status/1093745349821452288","1093745349821452288")</f>
        <v>1093745349821452288</v>
      </c>
      <c r="F563" s="17" t="s">
        <v>1261</v>
      </c>
      <c r="G563" s="17" t="s">
        <v>1262</v>
      </c>
      <c r="H563" s="18"/>
      <c r="I563" s="19">
        <v>0.0</v>
      </c>
      <c r="J563" s="19">
        <v>6.0</v>
      </c>
      <c r="K563" s="20" t="str">
        <f t="shared" ref="K563:K568" si="249">HYPERLINK("https://about.twitter.com/products/tweetdeck","TweetDeck")</f>
        <v>TweetDeck</v>
      </c>
      <c r="L563" s="19">
        <v>370657.0</v>
      </c>
      <c r="M563" s="19">
        <v>61.0</v>
      </c>
      <c r="N563" s="19">
        <v>1238.0</v>
      </c>
      <c r="O563" s="21" t="s">
        <v>29</v>
      </c>
      <c r="P563" s="12">
        <v>42106.543125</v>
      </c>
      <c r="Q563" s="18"/>
      <c r="R563" s="22" t="s">
        <v>30</v>
      </c>
      <c r="S563" s="17" t="s">
        <v>31</v>
      </c>
      <c r="T563" s="18"/>
      <c r="U563" s="16" t="str">
        <f t="shared" si="248"/>
        <v>View</v>
      </c>
    </row>
    <row r="564">
      <c r="A564" s="12">
        <v>43504.43846064815</v>
      </c>
      <c r="B564" s="13" t="str">
        <f t="shared" si="246"/>
        <v>@thewire_in</v>
      </c>
      <c r="C564" s="14" t="s">
        <v>26</v>
      </c>
      <c r="D564" s="15" t="s">
        <v>1263</v>
      </c>
      <c r="E564" s="16" t="str">
        <f>HYPERLINK("https://twitter.com/thewire_in/status/1093736528155676672","1093736528155676672")</f>
        <v>1093736528155676672</v>
      </c>
      <c r="F564" s="17" t="s">
        <v>1237</v>
      </c>
      <c r="G564" s="17" t="s">
        <v>1264</v>
      </c>
      <c r="H564" s="18"/>
      <c r="I564" s="19">
        <v>4.0</v>
      </c>
      <c r="J564" s="19">
        <v>6.0</v>
      </c>
      <c r="K564" s="20" t="str">
        <f t="shared" si="249"/>
        <v>TweetDeck</v>
      </c>
      <c r="L564" s="19">
        <v>370657.0</v>
      </c>
      <c r="M564" s="19">
        <v>61.0</v>
      </c>
      <c r="N564" s="19">
        <v>1238.0</v>
      </c>
      <c r="O564" s="21" t="s">
        <v>29</v>
      </c>
      <c r="P564" s="12">
        <v>42106.543125</v>
      </c>
      <c r="Q564" s="18"/>
      <c r="R564" s="22" t="s">
        <v>30</v>
      </c>
      <c r="S564" s="17" t="s">
        <v>31</v>
      </c>
      <c r="T564" s="18"/>
      <c r="U564" s="16" t="str">
        <f t="shared" si="248"/>
        <v>View</v>
      </c>
    </row>
    <row r="565">
      <c r="A565" s="12">
        <v>43504.43140046296</v>
      </c>
      <c r="B565" s="13" t="str">
        <f t="shared" si="246"/>
        <v>@thewire_in</v>
      </c>
      <c r="C565" s="14" t="s">
        <v>26</v>
      </c>
      <c r="D565" s="15" t="s">
        <v>1265</v>
      </c>
      <c r="E565" s="16" t="str">
        <f>HYPERLINK("https://twitter.com/thewire_in/status/1093733970175582208","1093733970175582208")</f>
        <v>1093733970175582208</v>
      </c>
      <c r="F565" s="17" t="s">
        <v>1266</v>
      </c>
      <c r="G565" s="17" t="s">
        <v>1267</v>
      </c>
      <c r="H565" s="18"/>
      <c r="I565" s="19">
        <v>2.0</v>
      </c>
      <c r="J565" s="19">
        <v>7.0</v>
      </c>
      <c r="K565" s="20" t="str">
        <f t="shared" si="249"/>
        <v>TweetDeck</v>
      </c>
      <c r="L565" s="19">
        <v>370657.0</v>
      </c>
      <c r="M565" s="19">
        <v>61.0</v>
      </c>
      <c r="N565" s="19">
        <v>1238.0</v>
      </c>
      <c r="O565" s="21" t="s">
        <v>29</v>
      </c>
      <c r="P565" s="12">
        <v>42106.543125</v>
      </c>
      <c r="Q565" s="18"/>
      <c r="R565" s="22" t="s">
        <v>30</v>
      </c>
      <c r="S565" s="17" t="s">
        <v>31</v>
      </c>
      <c r="T565" s="18"/>
      <c r="U565" s="16" t="str">
        <f t="shared" si="248"/>
        <v>View</v>
      </c>
    </row>
    <row r="566">
      <c r="A566" s="12">
        <v>43504.40277777778</v>
      </c>
      <c r="B566" s="13" t="str">
        <f t="shared" si="246"/>
        <v>@thewire_in</v>
      </c>
      <c r="C566" s="14" t="s">
        <v>26</v>
      </c>
      <c r="D566" s="15" t="s">
        <v>1268</v>
      </c>
      <c r="E566" s="16" t="str">
        <f>HYPERLINK("https://twitter.com/thewire_in/status/1093723596050984965","1093723596050984965")</f>
        <v>1093723596050984965</v>
      </c>
      <c r="F566" s="17" t="s">
        <v>1269</v>
      </c>
      <c r="G566" s="17" t="s">
        <v>1270</v>
      </c>
      <c r="H566" s="18"/>
      <c r="I566" s="19">
        <v>0.0</v>
      </c>
      <c r="J566" s="19">
        <v>6.0</v>
      </c>
      <c r="K566" s="20" t="str">
        <f t="shared" si="249"/>
        <v>TweetDeck</v>
      </c>
      <c r="L566" s="19">
        <v>370657.0</v>
      </c>
      <c r="M566" s="19">
        <v>61.0</v>
      </c>
      <c r="N566" s="19">
        <v>1238.0</v>
      </c>
      <c r="O566" s="21" t="s">
        <v>29</v>
      </c>
      <c r="P566" s="12">
        <v>42106.543125</v>
      </c>
      <c r="Q566" s="18"/>
      <c r="R566" s="22" t="s">
        <v>30</v>
      </c>
      <c r="S566" s="17" t="s">
        <v>31</v>
      </c>
      <c r="T566" s="18"/>
      <c r="U566" s="16" t="str">
        <f t="shared" si="248"/>
        <v>View</v>
      </c>
    </row>
    <row r="567">
      <c r="A567" s="12">
        <v>43504.38704861111</v>
      </c>
      <c r="B567" s="13" t="str">
        <f t="shared" si="246"/>
        <v>@thewire_in</v>
      </c>
      <c r="C567" s="14" t="s">
        <v>26</v>
      </c>
      <c r="D567" s="15" t="s">
        <v>1271</v>
      </c>
      <c r="E567" s="16" t="str">
        <f>HYPERLINK("https://twitter.com/thewire_in/status/1093717898470797312","1093717898470797312")</f>
        <v>1093717898470797312</v>
      </c>
      <c r="F567" s="17" t="s">
        <v>1180</v>
      </c>
      <c r="G567" s="17" t="s">
        <v>1272</v>
      </c>
      <c r="H567" s="18"/>
      <c r="I567" s="19">
        <v>4.0</v>
      </c>
      <c r="J567" s="19">
        <v>18.0</v>
      </c>
      <c r="K567" s="20" t="str">
        <f t="shared" si="249"/>
        <v>TweetDeck</v>
      </c>
      <c r="L567" s="19">
        <v>370657.0</v>
      </c>
      <c r="M567" s="19">
        <v>61.0</v>
      </c>
      <c r="N567" s="19">
        <v>1238.0</v>
      </c>
      <c r="O567" s="21" t="s">
        <v>29</v>
      </c>
      <c r="P567" s="12">
        <v>42106.543125</v>
      </c>
      <c r="Q567" s="18"/>
      <c r="R567" s="22" t="s">
        <v>30</v>
      </c>
      <c r="S567" s="17" t="s">
        <v>31</v>
      </c>
      <c r="T567" s="18"/>
      <c r="U567" s="16" t="str">
        <f t="shared" si="248"/>
        <v>View</v>
      </c>
    </row>
    <row r="568">
      <c r="A568" s="12">
        <v>43504.38615740741</v>
      </c>
      <c r="B568" s="13" t="str">
        <f t="shared" si="246"/>
        <v>@thewire_in</v>
      </c>
      <c r="C568" s="14" t="s">
        <v>26</v>
      </c>
      <c r="D568" s="15" t="s">
        <v>1273</v>
      </c>
      <c r="E568" s="16" t="str">
        <f>HYPERLINK("https://twitter.com/thewire_in/status/1093717571981971456","1093717571981971456")</f>
        <v>1093717571981971456</v>
      </c>
      <c r="F568" s="17" t="s">
        <v>1274</v>
      </c>
      <c r="G568" s="17" t="s">
        <v>1275</v>
      </c>
      <c r="H568" s="18"/>
      <c r="I568" s="19">
        <v>10.0</v>
      </c>
      <c r="J568" s="19">
        <v>33.0</v>
      </c>
      <c r="K568" s="20" t="str">
        <f t="shared" si="249"/>
        <v>TweetDeck</v>
      </c>
      <c r="L568" s="19">
        <v>370657.0</v>
      </c>
      <c r="M568" s="19">
        <v>61.0</v>
      </c>
      <c r="N568" s="19">
        <v>1238.0</v>
      </c>
      <c r="O568" s="21" t="s">
        <v>29</v>
      </c>
      <c r="P568" s="12">
        <v>42106.543125</v>
      </c>
      <c r="Q568" s="18"/>
      <c r="R568" s="22" t="s">
        <v>30</v>
      </c>
      <c r="S568" s="17" t="s">
        <v>31</v>
      </c>
      <c r="T568" s="18"/>
      <c r="U568" s="16" t="str">
        <f t="shared" si="248"/>
        <v>View</v>
      </c>
    </row>
    <row r="569">
      <c r="A569" s="12">
        <v>43504.369733796295</v>
      </c>
      <c r="B569" s="13" t="str">
        <f>HYPERLINK("https://twitter.com/pbhushan1","@pbhushan1")</f>
        <v>@pbhushan1</v>
      </c>
      <c r="C569" s="14" t="s">
        <v>211</v>
      </c>
      <c r="D569" s="15" t="s">
        <v>1276</v>
      </c>
      <c r="E569" s="16" t="str">
        <f>HYPERLINK("https://twitter.com/pbhushan1/status/1093711620499537920","1093711620499537920")</f>
        <v>1093711620499537920</v>
      </c>
      <c r="F569" s="23" t="s">
        <v>1277</v>
      </c>
      <c r="G569" s="18"/>
      <c r="H569" s="18"/>
      <c r="I569" s="19">
        <v>923.0</v>
      </c>
      <c r="J569" s="19">
        <v>2054.0</v>
      </c>
      <c r="K569" s="20" t="str">
        <f>HYPERLINK("http://twitter.com/download/android","Twitter for Android")</f>
        <v>Twitter for Android</v>
      </c>
      <c r="L569" s="19">
        <v>1225342.0</v>
      </c>
      <c r="M569" s="19">
        <v>41.0</v>
      </c>
      <c r="N569" s="19">
        <v>515.0</v>
      </c>
      <c r="O569" s="21" t="s">
        <v>29</v>
      </c>
      <c r="P569" s="12">
        <v>41649.61666666667</v>
      </c>
      <c r="Q569" s="23" t="s">
        <v>214</v>
      </c>
      <c r="R569" s="22" t="s">
        <v>215</v>
      </c>
      <c r="S569" s="17" t="s">
        <v>216</v>
      </c>
      <c r="T569" s="18"/>
      <c r="U569" s="16" t="str">
        <f>HYPERLINK("https://pbs.twimg.com/profile_images/1069849736943943680/akSKEZCQ.jpg","View")</f>
        <v>View</v>
      </c>
    </row>
    <row r="570">
      <c r="A570" s="12">
        <v>43504.35134259259</v>
      </c>
      <c r="B570" s="13" t="str">
        <f>HYPERLINK("https://twitter.com/thewire_in","@thewire_in")</f>
        <v>@thewire_in</v>
      </c>
      <c r="C570" s="14" t="s">
        <v>26</v>
      </c>
      <c r="D570" s="15" t="s">
        <v>1278</v>
      </c>
      <c r="E570" s="16" t="str">
        <f>HYPERLINK("https://twitter.com/thewire_in/status/1093704955905617920","1093704955905617920")</f>
        <v>1093704955905617920</v>
      </c>
      <c r="F570" s="17" t="s">
        <v>1279</v>
      </c>
      <c r="G570" s="17" t="s">
        <v>1280</v>
      </c>
      <c r="H570" s="18"/>
      <c r="I570" s="19">
        <v>2.0</v>
      </c>
      <c r="J570" s="19">
        <v>6.0</v>
      </c>
      <c r="K570" s="20" t="str">
        <f>HYPERLINK("https://about.twitter.com/products/tweetdeck","TweetDeck")</f>
        <v>TweetDeck</v>
      </c>
      <c r="L570" s="19">
        <v>370657.0</v>
      </c>
      <c r="M570" s="19">
        <v>61.0</v>
      </c>
      <c r="N570" s="19">
        <v>1238.0</v>
      </c>
      <c r="O570" s="21" t="s">
        <v>29</v>
      </c>
      <c r="P570" s="12">
        <v>42106.543125</v>
      </c>
      <c r="Q570" s="18"/>
      <c r="R570" s="22" t="s">
        <v>30</v>
      </c>
      <c r="S570" s="17" t="s">
        <v>31</v>
      </c>
      <c r="T570" s="18"/>
      <c r="U570" s="16" t="str">
        <f>HYPERLINK("https://pbs.twimg.com/profile_images/971010414891978753/l3xRvU1M.jpg","View")</f>
        <v>View</v>
      </c>
    </row>
    <row r="571">
      <c r="A571" s="12">
        <v>43504.34174768519</v>
      </c>
      <c r="B571" s="13" t="str">
        <f>HYPERLINK("https://twitter.com/pbhushan1","@pbhushan1")</f>
        <v>@pbhushan1</v>
      </c>
      <c r="C571" s="14" t="s">
        <v>211</v>
      </c>
      <c r="D571" s="15" t="s">
        <v>1281</v>
      </c>
      <c r="E571" s="16" t="str">
        <f>HYPERLINK("https://twitter.com/pbhushan1/status/1093701481839190016","1093701481839190016")</f>
        <v>1093701481839190016</v>
      </c>
      <c r="F571" s="17" t="s">
        <v>1241</v>
      </c>
      <c r="G571" s="18"/>
      <c r="H571" s="18"/>
      <c r="I571" s="19">
        <v>2287.0</v>
      </c>
      <c r="J571" s="19">
        <v>4847.0</v>
      </c>
      <c r="K571" s="20" t="str">
        <f t="shared" ref="K571:K574" si="250">HYPERLINK("http://twitter.com/download/android","Twitter for Android")</f>
        <v>Twitter for Android</v>
      </c>
      <c r="L571" s="19">
        <v>1225342.0</v>
      </c>
      <c r="M571" s="19">
        <v>41.0</v>
      </c>
      <c r="N571" s="19">
        <v>515.0</v>
      </c>
      <c r="O571" s="21" t="s">
        <v>29</v>
      </c>
      <c r="P571" s="12">
        <v>41649.61666666667</v>
      </c>
      <c r="Q571" s="23" t="s">
        <v>214</v>
      </c>
      <c r="R571" s="22" t="s">
        <v>215</v>
      </c>
      <c r="S571" s="17" t="s">
        <v>216</v>
      </c>
      <c r="T571" s="18"/>
      <c r="U571" s="16" t="str">
        <f>HYPERLINK("https://pbs.twimg.com/profile_images/1069849736943943680/akSKEZCQ.jpg","View")</f>
        <v>View</v>
      </c>
    </row>
    <row r="572">
      <c r="A572" s="12">
        <v>43504.30212962963</v>
      </c>
      <c r="B572" s="13" t="str">
        <f t="shared" ref="B572:B574" si="251">HYPERLINK("https://twitter.com/MamataOfficial","@MamataOfficial")</f>
        <v>@MamataOfficial</v>
      </c>
      <c r="C572" s="14" t="s">
        <v>103</v>
      </c>
      <c r="D572" s="15" t="s">
        <v>1282</v>
      </c>
      <c r="E572" s="16" t="str">
        <f>HYPERLINK("https://twitter.com/MamataOfficial/status/1093687121401995264","1093687121401995264")</f>
        <v>1093687121401995264</v>
      </c>
      <c r="F572" s="18"/>
      <c r="G572" s="18"/>
      <c r="H572" s="18"/>
      <c r="I572" s="19">
        <v>196.0</v>
      </c>
      <c r="J572" s="19">
        <v>1913.0</v>
      </c>
      <c r="K572" s="20" t="str">
        <f t="shared" si="250"/>
        <v>Twitter for Android</v>
      </c>
      <c r="L572" s="19">
        <v>3142446.0</v>
      </c>
      <c r="M572" s="19">
        <v>31.0</v>
      </c>
      <c r="N572" s="19">
        <v>741.0</v>
      </c>
      <c r="O572" s="21" t="s">
        <v>29</v>
      </c>
      <c r="P572" s="12">
        <v>41786.52924768518</v>
      </c>
      <c r="Q572" s="23" t="s">
        <v>105</v>
      </c>
      <c r="R572" s="22" t="s">
        <v>106</v>
      </c>
      <c r="S572" s="17" t="s">
        <v>107</v>
      </c>
      <c r="T572" s="18"/>
      <c r="U572" s="16" t="str">
        <f t="shared" ref="U572:U574" si="252">HYPERLINK("https://pbs.twimg.com/profile_images/1058533642262048768/4YcAXL2K.jpg","View")</f>
        <v>View</v>
      </c>
    </row>
    <row r="573">
      <c r="A573" s="12">
        <v>43504.30142361111</v>
      </c>
      <c r="B573" s="13" t="str">
        <f t="shared" si="251"/>
        <v>@MamataOfficial</v>
      </c>
      <c r="C573" s="14" t="s">
        <v>103</v>
      </c>
      <c r="D573" s="15" t="s">
        <v>1283</v>
      </c>
      <c r="E573" s="16" t="str">
        <f>HYPERLINK("https://twitter.com/MamataOfficial/status/1093686866153332736","1093686866153332736")</f>
        <v>1093686866153332736</v>
      </c>
      <c r="F573" s="18"/>
      <c r="G573" s="18"/>
      <c r="H573" s="18"/>
      <c r="I573" s="19">
        <v>77.0</v>
      </c>
      <c r="J573" s="19">
        <v>771.0</v>
      </c>
      <c r="K573" s="20" t="str">
        <f t="shared" si="250"/>
        <v>Twitter for Android</v>
      </c>
      <c r="L573" s="19">
        <v>3142446.0</v>
      </c>
      <c r="M573" s="19">
        <v>31.0</v>
      </c>
      <c r="N573" s="19">
        <v>741.0</v>
      </c>
      <c r="O573" s="21" t="s">
        <v>29</v>
      </c>
      <c r="P573" s="12">
        <v>41786.52924768518</v>
      </c>
      <c r="Q573" s="23" t="s">
        <v>105</v>
      </c>
      <c r="R573" s="22" t="s">
        <v>106</v>
      </c>
      <c r="S573" s="17" t="s">
        <v>107</v>
      </c>
      <c r="T573" s="18"/>
      <c r="U573" s="16" t="str">
        <f t="shared" si="252"/>
        <v>View</v>
      </c>
    </row>
    <row r="574">
      <c r="A574" s="12">
        <v>43504.301041666666</v>
      </c>
      <c r="B574" s="13" t="str">
        <f t="shared" si="251"/>
        <v>@MamataOfficial</v>
      </c>
      <c r="C574" s="14" t="s">
        <v>103</v>
      </c>
      <c r="D574" s="15" t="s">
        <v>1284</v>
      </c>
      <c r="E574" s="16" t="str">
        <f>HYPERLINK("https://twitter.com/MamataOfficial/status/1093686729192595456","1093686729192595456")</f>
        <v>1093686729192595456</v>
      </c>
      <c r="F574" s="18"/>
      <c r="G574" s="18"/>
      <c r="H574" s="18"/>
      <c r="I574" s="19">
        <v>125.0</v>
      </c>
      <c r="J574" s="19">
        <v>1105.0</v>
      </c>
      <c r="K574" s="20" t="str">
        <f t="shared" si="250"/>
        <v>Twitter for Android</v>
      </c>
      <c r="L574" s="19">
        <v>3142446.0</v>
      </c>
      <c r="M574" s="19">
        <v>31.0</v>
      </c>
      <c r="N574" s="19">
        <v>741.0</v>
      </c>
      <c r="O574" s="21" t="s">
        <v>29</v>
      </c>
      <c r="P574" s="12">
        <v>41786.52924768518</v>
      </c>
      <c r="Q574" s="23" t="s">
        <v>105</v>
      </c>
      <c r="R574" s="22" t="s">
        <v>106</v>
      </c>
      <c r="S574" s="17" t="s">
        <v>107</v>
      </c>
      <c r="T574" s="18"/>
      <c r="U574" s="16" t="str">
        <f t="shared" si="252"/>
        <v>View</v>
      </c>
    </row>
    <row r="575">
      <c r="A575" s="12">
        <v>43503.99930555555</v>
      </c>
      <c r="B575" s="13" t="str">
        <f t="shared" ref="B575:B585" si="253">HYPERLINK("https://twitter.com/thewire_in","@thewire_in")</f>
        <v>@thewire_in</v>
      </c>
      <c r="C575" s="14" t="s">
        <v>26</v>
      </c>
      <c r="D575" s="15" t="s">
        <v>1285</v>
      </c>
      <c r="E575" s="16" t="str">
        <f>HYPERLINK("https://twitter.com/thewire_in/status/1093577382437371904","1093577382437371904")</f>
        <v>1093577382437371904</v>
      </c>
      <c r="F575" s="17" t="s">
        <v>28</v>
      </c>
      <c r="G575" s="18"/>
      <c r="H575" s="18"/>
      <c r="I575" s="19">
        <v>7.0</v>
      </c>
      <c r="J575" s="19">
        <v>30.0</v>
      </c>
      <c r="K575" s="20" t="str">
        <f t="shared" ref="K575:K585" si="254">HYPERLINK("https://about.twitter.com/products/tweetdeck","TweetDeck")</f>
        <v>TweetDeck</v>
      </c>
      <c r="L575" s="19">
        <v>370657.0</v>
      </c>
      <c r="M575" s="19">
        <v>61.0</v>
      </c>
      <c r="N575" s="19">
        <v>1238.0</v>
      </c>
      <c r="O575" s="21" t="s">
        <v>29</v>
      </c>
      <c r="P575" s="12">
        <v>42106.543125</v>
      </c>
      <c r="Q575" s="18"/>
      <c r="R575" s="22" t="s">
        <v>30</v>
      </c>
      <c r="S575" s="17" t="s">
        <v>31</v>
      </c>
      <c r="T575" s="18"/>
      <c r="U575" s="16" t="str">
        <f t="shared" ref="U575:U585" si="255">HYPERLINK("https://pbs.twimg.com/profile_images/971010414891978753/l3xRvU1M.jpg","View")</f>
        <v>View</v>
      </c>
    </row>
    <row r="576">
      <c r="A576" s="12">
        <v>43503.97222222222</v>
      </c>
      <c r="B576" s="13" t="str">
        <f t="shared" si="253"/>
        <v>@thewire_in</v>
      </c>
      <c r="C576" s="14" t="s">
        <v>26</v>
      </c>
      <c r="D576" s="15" t="s">
        <v>1286</v>
      </c>
      <c r="E576" s="16" t="str">
        <f>HYPERLINK("https://twitter.com/thewire_in/status/1093567567761829888","1093567567761829888")</f>
        <v>1093567567761829888</v>
      </c>
      <c r="F576" s="17" t="s">
        <v>1287</v>
      </c>
      <c r="G576" s="18"/>
      <c r="H576" s="18"/>
      <c r="I576" s="19">
        <v>16.0</v>
      </c>
      <c r="J576" s="19">
        <v>50.0</v>
      </c>
      <c r="K576" s="20" t="str">
        <f t="shared" si="254"/>
        <v>TweetDeck</v>
      </c>
      <c r="L576" s="19">
        <v>370657.0</v>
      </c>
      <c r="M576" s="19">
        <v>61.0</v>
      </c>
      <c r="N576" s="19">
        <v>1238.0</v>
      </c>
      <c r="O576" s="21" t="s">
        <v>29</v>
      </c>
      <c r="P576" s="12">
        <v>42106.543125</v>
      </c>
      <c r="Q576" s="18"/>
      <c r="R576" s="22" t="s">
        <v>30</v>
      </c>
      <c r="S576" s="17" t="s">
        <v>31</v>
      </c>
      <c r="T576" s="18"/>
      <c r="U576" s="16" t="str">
        <f t="shared" si="255"/>
        <v>View</v>
      </c>
    </row>
    <row r="577">
      <c r="A577" s="12">
        <v>43503.96763888889</v>
      </c>
      <c r="B577" s="13" t="str">
        <f t="shared" si="253"/>
        <v>@thewire_in</v>
      </c>
      <c r="C577" s="14" t="s">
        <v>26</v>
      </c>
      <c r="D577" s="15" t="s">
        <v>1288</v>
      </c>
      <c r="E577" s="16" t="str">
        <f>HYPERLINK("https://twitter.com/thewire_in/status/1093565907106971654","1093565907106971654")</f>
        <v>1093565907106971654</v>
      </c>
      <c r="F577" s="17" t="s">
        <v>1289</v>
      </c>
      <c r="G577" s="17" t="s">
        <v>1290</v>
      </c>
      <c r="H577" s="18"/>
      <c r="I577" s="19">
        <v>6.0</v>
      </c>
      <c r="J577" s="19">
        <v>38.0</v>
      </c>
      <c r="K577" s="20" t="str">
        <f t="shared" si="254"/>
        <v>TweetDeck</v>
      </c>
      <c r="L577" s="19">
        <v>370657.0</v>
      </c>
      <c r="M577" s="19">
        <v>61.0</v>
      </c>
      <c r="N577" s="19">
        <v>1238.0</v>
      </c>
      <c r="O577" s="21" t="s">
        <v>29</v>
      </c>
      <c r="P577" s="12">
        <v>42106.543125</v>
      </c>
      <c r="Q577" s="18"/>
      <c r="R577" s="22" t="s">
        <v>30</v>
      </c>
      <c r="S577" s="17" t="s">
        <v>31</v>
      </c>
      <c r="T577" s="18"/>
      <c r="U577" s="16" t="str">
        <f t="shared" si="255"/>
        <v>View</v>
      </c>
    </row>
    <row r="578">
      <c r="A578" s="12">
        <v>43503.95833333333</v>
      </c>
      <c r="B578" s="13" t="str">
        <f t="shared" si="253"/>
        <v>@thewire_in</v>
      </c>
      <c r="C578" s="14" t="s">
        <v>26</v>
      </c>
      <c r="D578" s="15" t="s">
        <v>1291</v>
      </c>
      <c r="E578" s="16" t="str">
        <f>HYPERLINK("https://twitter.com/thewire_in/status/1093562537101029377","1093562537101029377")</f>
        <v>1093562537101029377</v>
      </c>
      <c r="F578" s="17" t="s">
        <v>1177</v>
      </c>
      <c r="G578" s="17" t="s">
        <v>1292</v>
      </c>
      <c r="H578" s="18"/>
      <c r="I578" s="19">
        <v>52.0</v>
      </c>
      <c r="J578" s="19">
        <v>86.0</v>
      </c>
      <c r="K578" s="20" t="str">
        <f t="shared" si="254"/>
        <v>TweetDeck</v>
      </c>
      <c r="L578" s="19">
        <v>370657.0</v>
      </c>
      <c r="M578" s="19">
        <v>61.0</v>
      </c>
      <c r="N578" s="19">
        <v>1238.0</v>
      </c>
      <c r="O578" s="21" t="s">
        <v>29</v>
      </c>
      <c r="P578" s="12">
        <v>42106.543125</v>
      </c>
      <c r="Q578" s="18"/>
      <c r="R578" s="22" t="s">
        <v>30</v>
      </c>
      <c r="S578" s="17" t="s">
        <v>31</v>
      </c>
      <c r="T578" s="18"/>
      <c r="U578" s="16" t="str">
        <f t="shared" si="255"/>
        <v>View</v>
      </c>
    </row>
    <row r="579">
      <c r="A579" s="12">
        <v>43503.944444444445</v>
      </c>
      <c r="B579" s="13" t="str">
        <f t="shared" si="253"/>
        <v>@thewire_in</v>
      </c>
      <c r="C579" s="14" t="s">
        <v>26</v>
      </c>
      <c r="D579" s="15" t="s">
        <v>1293</v>
      </c>
      <c r="E579" s="16" t="str">
        <f>HYPERLINK("https://twitter.com/thewire_in/status/1093557501981802498","1093557501981802498")</f>
        <v>1093557501981802498</v>
      </c>
      <c r="F579" s="17" t="s">
        <v>1063</v>
      </c>
      <c r="G579" s="18"/>
      <c r="H579" s="18"/>
      <c r="I579" s="19">
        <v>112.0</v>
      </c>
      <c r="J579" s="19">
        <v>191.0</v>
      </c>
      <c r="K579" s="20" t="str">
        <f t="shared" si="254"/>
        <v>TweetDeck</v>
      </c>
      <c r="L579" s="19">
        <v>370657.0</v>
      </c>
      <c r="M579" s="19">
        <v>61.0</v>
      </c>
      <c r="N579" s="19">
        <v>1238.0</v>
      </c>
      <c r="O579" s="21" t="s">
        <v>29</v>
      </c>
      <c r="P579" s="12">
        <v>42106.543125</v>
      </c>
      <c r="Q579" s="18"/>
      <c r="R579" s="22" t="s">
        <v>30</v>
      </c>
      <c r="S579" s="17" t="s">
        <v>31</v>
      </c>
      <c r="T579" s="18"/>
      <c r="U579" s="16" t="str">
        <f t="shared" si="255"/>
        <v>View</v>
      </c>
    </row>
    <row r="580">
      <c r="A580" s="12">
        <v>43503.93853009259</v>
      </c>
      <c r="B580" s="13" t="str">
        <f t="shared" si="253"/>
        <v>@thewire_in</v>
      </c>
      <c r="C580" s="14" t="s">
        <v>26</v>
      </c>
      <c r="D580" s="15" t="s">
        <v>1294</v>
      </c>
      <c r="E580" s="16" t="str">
        <f>HYPERLINK("https://twitter.com/thewire_in/status/1093555359128662016","1093555359128662016")</f>
        <v>1093555359128662016</v>
      </c>
      <c r="F580" s="17" t="s">
        <v>1295</v>
      </c>
      <c r="G580" s="17" t="s">
        <v>1296</v>
      </c>
      <c r="H580" s="18"/>
      <c r="I580" s="19">
        <v>3.0</v>
      </c>
      <c r="J580" s="19">
        <v>11.0</v>
      </c>
      <c r="K580" s="20" t="str">
        <f t="shared" si="254"/>
        <v>TweetDeck</v>
      </c>
      <c r="L580" s="19">
        <v>370657.0</v>
      </c>
      <c r="M580" s="19">
        <v>61.0</v>
      </c>
      <c r="N580" s="19">
        <v>1238.0</v>
      </c>
      <c r="O580" s="21" t="s">
        <v>29</v>
      </c>
      <c r="P580" s="12">
        <v>42106.543125</v>
      </c>
      <c r="Q580" s="18"/>
      <c r="R580" s="22" t="s">
        <v>30</v>
      </c>
      <c r="S580" s="17" t="s">
        <v>31</v>
      </c>
      <c r="T580" s="18"/>
      <c r="U580" s="16" t="str">
        <f t="shared" si="255"/>
        <v>View</v>
      </c>
    </row>
    <row r="581">
      <c r="A581" s="12">
        <v>43503.930555555555</v>
      </c>
      <c r="B581" s="13" t="str">
        <f t="shared" si="253"/>
        <v>@thewire_in</v>
      </c>
      <c r="C581" s="14" t="s">
        <v>26</v>
      </c>
      <c r="D581" s="15" t="s">
        <v>1297</v>
      </c>
      <c r="E581" s="16" t="str">
        <f>HYPERLINK("https://twitter.com/thewire_in/status/1093552468418547713","1093552468418547713")</f>
        <v>1093552468418547713</v>
      </c>
      <c r="F581" s="17" t="s">
        <v>1173</v>
      </c>
      <c r="G581" s="18"/>
      <c r="H581" s="18"/>
      <c r="I581" s="19">
        <v>31.0</v>
      </c>
      <c r="J581" s="19">
        <v>64.0</v>
      </c>
      <c r="K581" s="20" t="str">
        <f t="shared" si="254"/>
        <v>TweetDeck</v>
      </c>
      <c r="L581" s="19">
        <v>370657.0</v>
      </c>
      <c r="M581" s="19">
        <v>61.0</v>
      </c>
      <c r="N581" s="19">
        <v>1238.0</v>
      </c>
      <c r="O581" s="21" t="s">
        <v>29</v>
      </c>
      <c r="P581" s="12">
        <v>42106.543125</v>
      </c>
      <c r="Q581" s="18"/>
      <c r="R581" s="22" t="s">
        <v>30</v>
      </c>
      <c r="S581" s="17" t="s">
        <v>31</v>
      </c>
      <c r="T581" s="18"/>
      <c r="U581" s="16" t="str">
        <f t="shared" si="255"/>
        <v>View</v>
      </c>
    </row>
    <row r="582">
      <c r="A582" s="12">
        <v>43503.91666666667</v>
      </c>
      <c r="B582" s="13" t="str">
        <f t="shared" si="253"/>
        <v>@thewire_in</v>
      </c>
      <c r="C582" s="14" t="s">
        <v>26</v>
      </c>
      <c r="D582" s="15" t="s">
        <v>1298</v>
      </c>
      <c r="E582" s="16" t="str">
        <f>HYPERLINK("https://twitter.com/thewire_in/status/1093547435236814849","1093547435236814849")</f>
        <v>1093547435236814849</v>
      </c>
      <c r="F582" s="17" t="s">
        <v>1299</v>
      </c>
      <c r="G582" s="18"/>
      <c r="H582" s="18"/>
      <c r="I582" s="19">
        <v>13.0</v>
      </c>
      <c r="J582" s="19">
        <v>29.0</v>
      </c>
      <c r="K582" s="20" t="str">
        <f t="shared" si="254"/>
        <v>TweetDeck</v>
      </c>
      <c r="L582" s="19">
        <v>370657.0</v>
      </c>
      <c r="M582" s="19">
        <v>61.0</v>
      </c>
      <c r="N582" s="19">
        <v>1238.0</v>
      </c>
      <c r="O582" s="21" t="s">
        <v>29</v>
      </c>
      <c r="P582" s="12">
        <v>42106.543125</v>
      </c>
      <c r="Q582" s="18"/>
      <c r="R582" s="22" t="s">
        <v>30</v>
      </c>
      <c r="S582" s="17" t="s">
        <v>31</v>
      </c>
      <c r="T582" s="18"/>
      <c r="U582" s="16" t="str">
        <f t="shared" si="255"/>
        <v>View</v>
      </c>
    </row>
    <row r="583">
      <c r="A583" s="12">
        <v>43503.90278935185</v>
      </c>
      <c r="B583" s="13" t="str">
        <f t="shared" si="253"/>
        <v>@thewire_in</v>
      </c>
      <c r="C583" s="14" t="s">
        <v>26</v>
      </c>
      <c r="D583" s="15" t="s">
        <v>1300</v>
      </c>
      <c r="E583" s="16" t="str">
        <f>HYPERLINK("https://twitter.com/thewire_in/status/1093542408719982593","1093542408719982593")</f>
        <v>1093542408719982593</v>
      </c>
      <c r="F583" s="17" t="s">
        <v>1235</v>
      </c>
      <c r="G583" s="18"/>
      <c r="H583" s="18"/>
      <c r="I583" s="19">
        <v>66.0</v>
      </c>
      <c r="J583" s="19">
        <v>128.0</v>
      </c>
      <c r="K583" s="20" t="str">
        <f t="shared" si="254"/>
        <v>TweetDeck</v>
      </c>
      <c r="L583" s="19">
        <v>370657.0</v>
      </c>
      <c r="M583" s="19">
        <v>61.0</v>
      </c>
      <c r="N583" s="19">
        <v>1238.0</v>
      </c>
      <c r="O583" s="21" t="s">
        <v>29</v>
      </c>
      <c r="P583" s="12">
        <v>42106.543125</v>
      </c>
      <c r="Q583" s="18"/>
      <c r="R583" s="22" t="s">
        <v>30</v>
      </c>
      <c r="S583" s="17" t="s">
        <v>31</v>
      </c>
      <c r="T583" s="18"/>
      <c r="U583" s="16" t="str">
        <f t="shared" si="255"/>
        <v>View</v>
      </c>
    </row>
    <row r="584">
      <c r="A584" s="12">
        <v>43503.88888888889</v>
      </c>
      <c r="B584" s="13" t="str">
        <f t="shared" si="253"/>
        <v>@thewire_in</v>
      </c>
      <c r="C584" s="14" t="s">
        <v>26</v>
      </c>
      <c r="D584" s="15" t="s">
        <v>1301</v>
      </c>
      <c r="E584" s="16" t="str">
        <f>HYPERLINK("https://twitter.com/thewire_in/status/1093537368752107520","1093537368752107520")</f>
        <v>1093537368752107520</v>
      </c>
      <c r="F584" s="17" t="s">
        <v>1302</v>
      </c>
      <c r="G584" s="18"/>
      <c r="H584" s="18"/>
      <c r="I584" s="19">
        <v>25.0</v>
      </c>
      <c r="J584" s="19">
        <v>67.0</v>
      </c>
      <c r="K584" s="20" t="str">
        <f t="shared" si="254"/>
        <v>TweetDeck</v>
      </c>
      <c r="L584" s="19">
        <v>370657.0</v>
      </c>
      <c r="M584" s="19">
        <v>61.0</v>
      </c>
      <c r="N584" s="19">
        <v>1238.0</v>
      </c>
      <c r="O584" s="21" t="s">
        <v>29</v>
      </c>
      <c r="P584" s="12">
        <v>42106.543125</v>
      </c>
      <c r="Q584" s="18"/>
      <c r="R584" s="22" t="s">
        <v>30</v>
      </c>
      <c r="S584" s="17" t="s">
        <v>31</v>
      </c>
      <c r="T584" s="18"/>
      <c r="U584" s="16" t="str">
        <f t="shared" si="255"/>
        <v>View</v>
      </c>
    </row>
    <row r="585">
      <c r="A585" s="12">
        <v>43503.875</v>
      </c>
      <c r="B585" s="13" t="str">
        <f t="shared" si="253"/>
        <v>@thewire_in</v>
      </c>
      <c r="C585" s="14" t="s">
        <v>26</v>
      </c>
      <c r="D585" s="15" t="s">
        <v>1303</v>
      </c>
      <c r="E585" s="16" t="str">
        <f>HYPERLINK("https://twitter.com/thewire_in/status/1093532337600647169","1093532337600647169")</f>
        <v>1093532337600647169</v>
      </c>
      <c r="F585" s="17" t="s">
        <v>1304</v>
      </c>
      <c r="G585" s="17" t="s">
        <v>1305</v>
      </c>
      <c r="H585" s="18"/>
      <c r="I585" s="19">
        <v>3.0</v>
      </c>
      <c r="J585" s="19">
        <v>13.0</v>
      </c>
      <c r="K585" s="20" t="str">
        <f t="shared" si="254"/>
        <v>TweetDeck</v>
      </c>
      <c r="L585" s="19">
        <v>370657.0</v>
      </c>
      <c r="M585" s="19">
        <v>61.0</v>
      </c>
      <c r="N585" s="19">
        <v>1238.0</v>
      </c>
      <c r="O585" s="21" t="s">
        <v>29</v>
      </c>
      <c r="P585" s="12">
        <v>42106.543125</v>
      </c>
      <c r="Q585" s="18"/>
      <c r="R585" s="22" t="s">
        <v>30</v>
      </c>
      <c r="S585" s="17" t="s">
        <v>31</v>
      </c>
      <c r="T585" s="18"/>
      <c r="U585" s="16" t="str">
        <f t="shared" si="255"/>
        <v>View</v>
      </c>
    </row>
    <row r="586">
      <c r="A586" s="27"/>
      <c r="B586" s="28"/>
      <c r="C586" s="28"/>
      <c r="D586" s="26"/>
      <c r="E586" s="29"/>
      <c r="F586" s="18"/>
      <c r="G586" s="18"/>
      <c r="H586" s="18"/>
      <c r="I586" s="29"/>
      <c r="J586" s="29"/>
      <c r="K586" s="18"/>
      <c r="L586" s="29"/>
      <c r="M586" s="29"/>
      <c r="N586" s="29"/>
      <c r="O586" s="29"/>
      <c r="P586" s="27"/>
      <c r="Q586" s="18"/>
      <c r="R586" s="30"/>
      <c r="S586" s="18"/>
      <c r="T586" s="18"/>
      <c r="U586" s="29"/>
    </row>
    <row r="587">
      <c r="A587" s="31"/>
      <c r="B587" s="28"/>
      <c r="C587" s="28"/>
      <c r="D587" s="26"/>
      <c r="E587" s="29"/>
      <c r="F587" s="29"/>
      <c r="G587" s="29"/>
      <c r="H587" s="29"/>
      <c r="I587" s="29"/>
      <c r="J587" s="29"/>
      <c r="K587" s="29"/>
      <c r="L587" s="29"/>
      <c r="M587" s="29"/>
      <c r="N587" s="29"/>
      <c r="O587" s="29"/>
      <c r="P587" s="29"/>
      <c r="Q587" s="18"/>
      <c r="R587" s="30"/>
      <c r="S587" s="29"/>
      <c r="T587" s="29"/>
      <c r="U587" s="29"/>
    </row>
    <row r="588">
      <c r="A588" s="31"/>
      <c r="B588" s="28"/>
      <c r="C588" s="28"/>
      <c r="D588" s="26"/>
      <c r="E588" s="29"/>
      <c r="F588" s="29"/>
      <c r="G588" s="29"/>
      <c r="H588" s="29"/>
      <c r="I588" s="29"/>
      <c r="J588" s="29"/>
      <c r="K588" s="29"/>
      <c r="L588" s="29"/>
      <c r="M588" s="29"/>
      <c r="N588" s="29"/>
      <c r="O588" s="29"/>
      <c r="P588" s="29"/>
      <c r="Q588" s="18"/>
      <c r="R588" s="30"/>
      <c r="S588" s="29"/>
      <c r="T588" s="29"/>
      <c r="U588" s="29"/>
    </row>
    <row r="589">
      <c r="A589" s="31"/>
      <c r="B589" s="28"/>
      <c r="C589" s="28"/>
      <c r="D589" s="26"/>
      <c r="E589" s="29"/>
      <c r="F589" s="29"/>
      <c r="G589" s="29"/>
      <c r="H589" s="29"/>
      <c r="I589" s="29"/>
      <c r="J589" s="29"/>
      <c r="K589" s="29"/>
      <c r="L589" s="29"/>
      <c r="M589" s="29"/>
      <c r="N589" s="29"/>
      <c r="O589" s="29"/>
      <c r="P589" s="29"/>
      <c r="Q589" s="18"/>
      <c r="R589" s="30"/>
      <c r="S589" s="29"/>
      <c r="T589" s="29"/>
      <c r="U589" s="29"/>
    </row>
    <row r="590">
      <c r="A590" s="31"/>
      <c r="B590" s="28"/>
      <c r="C590" s="28"/>
      <c r="D590" s="26"/>
      <c r="E590" s="29"/>
      <c r="F590" s="29"/>
      <c r="G590" s="29"/>
      <c r="H590" s="29"/>
      <c r="I590" s="29"/>
      <c r="J590" s="29"/>
      <c r="K590" s="29"/>
      <c r="L590" s="29"/>
      <c r="M590" s="29"/>
      <c r="N590" s="29"/>
      <c r="O590" s="29"/>
      <c r="P590" s="29"/>
      <c r="Q590" s="18"/>
      <c r="R590" s="30"/>
      <c r="S590" s="29"/>
      <c r="T590" s="29"/>
      <c r="U590" s="29"/>
    </row>
    <row r="591">
      <c r="A591" s="31"/>
      <c r="B591" s="28"/>
      <c r="C591" s="28"/>
      <c r="D591" s="26"/>
      <c r="E591" s="29"/>
      <c r="F591" s="29"/>
      <c r="G591" s="29"/>
      <c r="H591" s="29"/>
      <c r="I591" s="29"/>
      <c r="J591" s="29"/>
      <c r="K591" s="29"/>
      <c r="L591" s="29"/>
      <c r="M591" s="29"/>
      <c r="N591" s="29"/>
      <c r="O591" s="29"/>
      <c r="P591" s="29"/>
      <c r="Q591" s="18"/>
      <c r="R591" s="30"/>
      <c r="S591" s="29"/>
      <c r="T591" s="29"/>
      <c r="U591" s="29"/>
    </row>
    <row r="592">
      <c r="A592" s="31"/>
      <c r="B592" s="28"/>
      <c r="C592" s="28"/>
      <c r="D592" s="26"/>
      <c r="E592" s="29"/>
      <c r="F592" s="29"/>
      <c r="G592" s="29"/>
      <c r="H592" s="29"/>
      <c r="I592" s="29"/>
      <c r="J592" s="29"/>
      <c r="K592" s="29"/>
      <c r="L592" s="29"/>
      <c r="M592" s="29"/>
      <c r="N592" s="29"/>
      <c r="O592" s="29"/>
      <c r="P592" s="29"/>
      <c r="Q592" s="18"/>
      <c r="R592" s="30"/>
      <c r="S592" s="29"/>
      <c r="T592" s="29"/>
      <c r="U592" s="29"/>
    </row>
    <row r="593">
      <c r="A593" s="21"/>
      <c r="B593" s="28"/>
      <c r="C593" s="28"/>
      <c r="D593" s="26"/>
      <c r="E593" s="29"/>
      <c r="F593" s="29"/>
      <c r="G593" s="29"/>
      <c r="H593" s="29"/>
      <c r="I593" s="29"/>
      <c r="J593" s="29"/>
      <c r="K593" s="29"/>
      <c r="L593" s="29"/>
      <c r="M593" s="29"/>
      <c r="N593" s="29"/>
      <c r="O593" s="29"/>
      <c r="P593" s="29"/>
      <c r="Q593" s="18"/>
      <c r="R593" s="30"/>
      <c r="S593" s="29"/>
      <c r="T593" s="29"/>
      <c r="U593" s="29"/>
    </row>
    <row r="594">
      <c r="A594" s="31"/>
      <c r="B594" s="28"/>
      <c r="C594" s="28"/>
      <c r="D594" s="26"/>
      <c r="E594" s="29"/>
      <c r="F594" s="29"/>
      <c r="G594" s="29"/>
      <c r="H594" s="29"/>
      <c r="I594" s="29"/>
      <c r="J594" s="29"/>
      <c r="K594" s="29"/>
      <c r="L594" s="29"/>
      <c r="M594" s="29"/>
      <c r="N594" s="29"/>
      <c r="O594" s="29"/>
      <c r="P594" s="29"/>
      <c r="Q594" s="18"/>
      <c r="R594" s="30"/>
      <c r="S594" s="29"/>
      <c r="T594" s="29"/>
      <c r="U594" s="29"/>
    </row>
    <row r="595">
      <c r="A595" s="31"/>
      <c r="B595" s="28"/>
      <c r="C595" s="28"/>
      <c r="D595" s="26"/>
      <c r="E595" s="29"/>
      <c r="F595" s="29"/>
      <c r="G595" s="29"/>
      <c r="H595" s="29"/>
      <c r="I595" s="29"/>
      <c r="J595" s="29"/>
      <c r="K595" s="29"/>
      <c r="L595" s="29"/>
      <c r="M595" s="29"/>
      <c r="N595" s="29"/>
      <c r="O595" s="29"/>
      <c r="P595" s="29"/>
      <c r="Q595" s="18"/>
      <c r="R595" s="30"/>
      <c r="S595" s="29"/>
      <c r="T595" s="29"/>
      <c r="U595" s="29"/>
    </row>
    <row r="596">
      <c r="A596" s="31"/>
      <c r="B596" s="28"/>
      <c r="C596" s="28"/>
      <c r="D596" s="26"/>
      <c r="E596" s="29"/>
      <c r="F596" s="29"/>
      <c r="G596" s="29"/>
      <c r="H596" s="29"/>
      <c r="I596" s="29"/>
      <c r="J596" s="29"/>
      <c r="K596" s="29"/>
      <c r="L596" s="29"/>
      <c r="M596" s="29"/>
      <c r="N596" s="29"/>
      <c r="O596" s="29"/>
      <c r="P596" s="29"/>
      <c r="Q596" s="18"/>
      <c r="R596" s="30"/>
      <c r="S596" s="29"/>
      <c r="T596" s="29"/>
      <c r="U596" s="29"/>
    </row>
    <row r="597">
      <c r="A597" s="31"/>
      <c r="B597" s="28"/>
      <c r="C597" s="28"/>
      <c r="D597" s="26"/>
      <c r="E597" s="29"/>
      <c r="F597" s="29"/>
      <c r="G597" s="29"/>
      <c r="H597" s="29"/>
      <c r="I597" s="29"/>
      <c r="J597" s="29"/>
      <c r="K597" s="29"/>
      <c r="L597" s="29"/>
      <c r="M597" s="29"/>
      <c r="N597" s="29"/>
      <c r="O597" s="29"/>
      <c r="P597" s="29"/>
      <c r="Q597" s="18"/>
      <c r="R597" s="30"/>
      <c r="S597" s="29"/>
      <c r="T597" s="29"/>
      <c r="U597" s="29"/>
    </row>
    <row r="598">
      <c r="A598" s="31"/>
      <c r="B598" s="28"/>
      <c r="C598" s="28"/>
      <c r="D598" s="26"/>
      <c r="E598" s="29"/>
      <c r="F598" s="29"/>
      <c r="G598" s="29"/>
      <c r="H598" s="29"/>
      <c r="I598" s="29"/>
      <c r="J598" s="29"/>
      <c r="K598" s="29"/>
      <c r="L598" s="29"/>
      <c r="M598" s="29"/>
      <c r="N598" s="29"/>
      <c r="O598" s="29"/>
      <c r="P598" s="29"/>
      <c r="Q598" s="18"/>
      <c r="R598" s="30"/>
      <c r="S598" s="29"/>
      <c r="T598" s="29"/>
      <c r="U598" s="29"/>
    </row>
    <row r="599">
      <c r="A599" s="31"/>
      <c r="B599" s="28"/>
      <c r="C599" s="28"/>
      <c r="D599" s="26"/>
      <c r="E599" s="29"/>
      <c r="F599" s="29"/>
      <c r="G599" s="29"/>
      <c r="H599" s="29"/>
      <c r="I599" s="29"/>
      <c r="J599" s="29"/>
      <c r="K599" s="29"/>
      <c r="L599" s="29"/>
      <c r="M599" s="29"/>
      <c r="N599" s="29"/>
      <c r="O599" s="29"/>
      <c r="P599" s="29"/>
      <c r="Q599" s="18"/>
      <c r="R599" s="30"/>
      <c r="S599" s="29"/>
      <c r="T599" s="29"/>
      <c r="U599" s="29"/>
    </row>
    <row r="600">
      <c r="A600" s="31"/>
      <c r="B600" s="28"/>
      <c r="C600" s="28"/>
      <c r="D600" s="26"/>
      <c r="E600" s="29"/>
      <c r="F600" s="29"/>
      <c r="G600" s="29"/>
      <c r="H600" s="29"/>
      <c r="I600" s="29"/>
      <c r="J600" s="29"/>
      <c r="K600" s="29"/>
      <c r="L600" s="29"/>
      <c r="M600" s="29"/>
      <c r="N600" s="29"/>
      <c r="O600" s="29"/>
      <c r="P600" s="29"/>
      <c r="Q600" s="18"/>
      <c r="R600" s="30"/>
      <c r="S600" s="29"/>
      <c r="T600" s="29"/>
      <c r="U600" s="29"/>
    </row>
    <row r="601">
      <c r="A601" s="31"/>
      <c r="B601" s="28"/>
      <c r="C601" s="28"/>
      <c r="D601" s="26"/>
      <c r="E601" s="29"/>
      <c r="F601" s="29"/>
      <c r="G601" s="29"/>
      <c r="H601" s="29"/>
      <c r="I601" s="29"/>
      <c r="J601" s="29"/>
      <c r="K601" s="29"/>
      <c r="L601" s="29"/>
      <c r="M601" s="29"/>
      <c r="N601" s="29"/>
      <c r="O601" s="29"/>
      <c r="P601" s="29"/>
      <c r="Q601" s="18"/>
      <c r="R601" s="30"/>
      <c r="S601" s="29"/>
      <c r="T601" s="29"/>
      <c r="U601" s="29"/>
    </row>
    <row r="602">
      <c r="A602" s="31"/>
      <c r="B602" s="28"/>
      <c r="C602" s="28"/>
      <c r="D602" s="26"/>
      <c r="E602" s="29"/>
      <c r="F602" s="29"/>
      <c r="G602" s="29"/>
      <c r="H602" s="29"/>
      <c r="I602" s="29"/>
      <c r="J602" s="29"/>
      <c r="K602" s="29"/>
      <c r="L602" s="29"/>
      <c r="M602" s="29"/>
      <c r="N602" s="29"/>
      <c r="O602" s="29"/>
      <c r="P602" s="29"/>
      <c r="Q602" s="18"/>
      <c r="R602" s="30"/>
      <c r="S602" s="29"/>
      <c r="T602" s="29"/>
      <c r="U602" s="29"/>
    </row>
    <row r="603">
      <c r="A603" s="31"/>
      <c r="B603" s="28"/>
      <c r="C603" s="28"/>
      <c r="D603" s="26"/>
      <c r="E603" s="29"/>
      <c r="F603" s="29"/>
      <c r="G603" s="29"/>
      <c r="H603" s="29"/>
      <c r="I603" s="29"/>
      <c r="J603" s="29"/>
      <c r="K603" s="29"/>
      <c r="L603" s="29"/>
      <c r="M603" s="29"/>
      <c r="N603" s="29"/>
      <c r="O603" s="29"/>
      <c r="P603" s="29"/>
      <c r="Q603" s="18"/>
      <c r="R603" s="30"/>
      <c r="S603" s="29"/>
      <c r="T603" s="29"/>
      <c r="U603" s="29"/>
    </row>
    <row r="604">
      <c r="A604" s="31"/>
      <c r="B604" s="28"/>
      <c r="C604" s="28"/>
      <c r="D604" s="26"/>
      <c r="E604" s="29"/>
      <c r="F604" s="29"/>
      <c r="G604" s="29"/>
      <c r="H604" s="29"/>
      <c r="I604" s="29"/>
      <c r="J604" s="29"/>
      <c r="K604" s="29"/>
      <c r="L604" s="29"/>
      <c r="M604" s="29"/>
      <c r="N604" s="29"/>
      <c r="O604" s="29"/>
      <c r="P604" s="29"/>
      <c r="Q604" s="18"/>
      <c r="R604" s="30"/>
      <c r="S604" s="29"/>
      <c r="T604" s="29"/>
      <c r="U604" s="29"/>
    </row>
    <row r="605">
      <c r="A605" s="31"/>
      <c r="B605" s="28"/>
      <c r="C605" s="28"/>
      <c r="D605" s="26"/>
      <c r="E605" s="29"/>
      <c r="F605" s="29"/>
      <c r="G605" s="29"/>
      <c r="H605" s="29"/>
      <c r="I605" s="29"/>
      <c r="J605" s="29"/>
      <c r="K605" s="29"/>
      <c r="L605" s="29"/>
      <c r="M605" s="29"/>
      <c r="N605" s="29"/>
      <c r="O605" s="29"/>
      <c r="P605" s="29"/>
      <c r="Q605" s="18"/>
      <c r="R605" s="30"/>
      <c r="S605" s="29"/>
      <c r="T605" s="29"/>
      <c r="U605" s="29"/>
    </row>
    <row r="606">
      <c r="A606" s="31"/>
      <c r="B606" s="28"/>
      <c r="C606" s="28"/>
      <c r="D606" s="26"/>
      <c r="E606" s="29"/>
      <c r="F606" s="29"/>
      <c r="G606" s="29"/>
      <c r="H606" s="29"/>
      <c r="I606" s="29"/>
      <c r="J606" s="29"/>
      <c r="K606" s="29"/>
      <c r="L606" s="29"/>
      <c r="M606" s="29"/>
      <c r="N606" s="29"/>
      <c r="O606" s="29"/>
      <c r="P606" s="29"/>
      <c r="Q606" s="18"/>
      <c r="R606" s="30"/>
      <c r="S606" s="29"/>
      <c r="T606" s="29"/>
      <c r="U606" s="29"/>
    </row>
    <row r="607">
      <c r="A607" s="31"/>
      <c r="B607" s="28"/>
      <c r="C607" s="28"/>
      <c r="D607" s="26"/>
      <c r="E607" s="29"/>
      <c r="F607" s="29"/>
      <c r="G607" s="29"/>
      <c r="H607" s="29"/>
      <c r="I607" s="29"/>
      <c r="J607" s="29"/>
      <c r="K607" s="29"/>
      <c r="L607" s="29"/>
      <c r="M607" s="29"/>
      <c r="N607" s="29"/>
      <c r="O607" s="29"/>
      <c r="P607" s="29"/>
      <c r="Q607" s="18"/>
      <c r="R607" s="30"/>
      <c r="S607" s="29"/>
      <c r="T607" s="29"/>
      <c r="U607" s="29"/>
    </row>
    <row r="608">
      <c r="A608" s="31"/>
      <c r="B608" s="28"/>
      <c r="C608" s="28"/>
      <c r="D608" s="26"/>
      <c r="E608" s="29"/>
      <c r="F608" s="29"/>
      <c r="G608" s="29"/>
      <c r="H608" s="29"/>
      <c r="I608" s="29"/>
      <c r="J608" s="29"/>
      <c r="K608" s="29"/>
      <c r="L608" s="29"/>
      <c r="M608" s="29"/>
      <c r="N608" s="29"/>
      <c r="O608" s="29"/>
      <c r="P608" s="29"/>
      <c r="Q608" s="18"/>
      <c r="R608" s="30"/>
      <c r="S608" s="29"/>
      <c r="T608" s="29"/>
      <c r="U608" s="29"/>
    </row>
  </sheetData>
  <mergeCells count="2">
    <mergeCell ref="A1:K1"/>
    <mergeCell ref="L1:U1"/>
  </mergeCells>
  <hyperlinks>
    <hyperlink r:id="rId1" ref="F3"/>
    <hyperlink r:id="rId2" ref="S3"/>
    <hyperlink r:id="rId3" ref="F4"/>
    <hyperlink r:id="rId4" ref="S4"/>
    <hyperlink r:id="rId5" ref="F5"/>
    <hyperlink r:id="rId6" ref="S5"/>
    <hyperlink r:id="rId7" ref="F6"/>
    <hyperlink r:id="rId8" ref="S6"/>
    <hyperlink r:id="rId9" ref="F7"/>
    <hyperlink r:id="rId10" ref="S7"/>
    <hyperlink r:id="rId11" ref="F8"/>
    <hyperlink r:id="rId12" ref="S8"/>
    <hyperlink r:id="rId13" ref="F9"/>
    <hyperlink r:id="rId14" ref="S9"/>
    <hyperlink r:id="rId15" ref="F10"/>
    <hyperlink r:id="rId16" ref="S10"/>
    <hyperlink r:id="rId17" ref="F11"/>
    <hyperlink r:id="rId18" ref="S11"/>
    <hyperlink r:id="rId19" ref="F12"/>
    <hyperlink r:id="rId20" ref="S12"/>
    <hyperlink r:id="rId21" ref="F13"/>
    <hyperlink r:id="rId22" ref="G13"/>
    <hyperlink r:id="rId23" ref="S13"/>
    <hyperlink r:id="rId24" ref="F14"/>
    <hyperlink r:id="rId25" ref="G14"/>
    <hyperlink r:id="rId26" ref="S14"/>
    <hyperlink r:id="rId27" ref="F15"/>
    <hyperlink r:id="rId28" ref="G15"/>
    <hyperlink r:id="rId29" ref="S15"/>
    <hyperlink r:id="rId30" ref="F16"/>
    <hyperlink r:id="rId31" ref="S16"/>
    <hyperlink r:id="rId32" ref="F17"/>
    <hyperlink r:id="rId33" ref="S17"/>
    <hyperlink r:id="rId34" ref="F18"/>
    <hyperlink r:id="rId35" ref="S18"/>
    <hyperlink r:id="rId36" ref="F19"/>
    <hyperlink r:id="rId37" ref="G19"/>
    <hyperlink r:id="rId38" ref="S19"/>
    <hyperlink r:id="rId39" ref="F20"/>
    <hyperlink r:id="rId40" ref="G20"/>
    <hyperlink r:id="rId41" ref="S20"/>
    <hyperlink r:id="rId42" ref="F21"/>
    <hyperlink r:id="rId43" ref="S21"/>
    <hyperlink r:id="rId44" ref="F22"/>
    <hyperlink r:id="rId45" ref="G22"/>
    <hyperlink r:id="rId46" ref="S22"/>
    <hyperlink r:id="rId47" ref="S23"/>
    <hyperlink r:id="rId48" ref="F24"/>
    <hyperlink r:id="rId49" ref="S24"/>
    <hyperlink r:id="rId50" ref="F25"/>
    <hyperlink r:id="rId51" ref="S25"/>
    <hyperlink r:id="rId52" ref="F26"/>
    <hyperlink r:id="rId53" ref="G26"/>
    <hyperlink r:id="rId54" ref="S26"/>
    <hyperlink r:id="rId55" ref="F27"/>
    <hyperlink r:id="rId56" ref="G27"/>
    <hyperlink r:id="rId57" ref="S27"/>
    <hyperlink r:id="rId58" ref="F28"/>
    <hyperlink r:id="rId59" ref="G28"/>
    <hyperlink r:id="rId60" ref="S28"/>
    <hyperlink r:id="rId61" ref="F29"/>
    <hyperlink r:id="rId62" ref="S29"/>
    <hyperlink r:id="rId63" ref="F30"/>
    <hyperlink r:id="rId64" ref="G30"/>
    <hyperlink r:id="rId65" ref="S30"/>
    <hyperlink r:id="rId66" ref="F31"/>
    <hyperlink r:id="rId67" ref="S31"/>
    <hyperlink r:id="rId68" ref="F32"/>
    <hyperlink r:id="rId69" ref="G32"/>
    <hyperlink r:id="rId70" ref="S32"/>
    <hyperlink r:id="rId71" ref="F33"/>
    <hyperlink r:id="rId72" ref="G33"/>
    <hyperlink r:id="rId73" ref="S33"/>
    <hyperlink r:id="rId74" ref="F34"/>
    <hyperlink r:id="rId75" ref="G34"/>
    <hyperlink r:id="rId76" ref="S34"/>
    <hyperlink r:id="rId77" ref="S35"/>
    <hyperlink r:id="rId78" ref="S36"/>
    <hyperlink r:id="rId79" ref="S37"/>
    <hyperlink r:id="rId80" ref="F38"/>
    <hyperlink r:id="rId81" ref="S38"/>
    <hyperlink r:id="rId82" ref="F39"/>
    <hyperlink r:id="rId83" ref="S39"/>
    <hyperlink r:id="rId84" ref="F40"/>
    <hyperlink r:id="rId85" ref="G40"/>
    <hyperlink r:id="rId86" ref="S40"/>
    <hyperlink r:id="rId87" ref="F41"/>
    <hyperlink r:id="rId88" ref="G41"/>
    <hyperlink r:id="rId89" ref="S41"/>
    <hyperlink r:id="rId90" ref="F42"/>
    <hyperlink r:id="rId91" ref="S42"/>
    <hyperlink r:id="rId92" ref="F43"/>
    <hyperlink r:id="rId93" ref="S43"/>
    <hyperlink r:id="rId94" ref="F44"/>
    <hyperlink r:id="rId95" ref="S44"/>
    <hyperlink r:id="rId96" ref="F45"/>
    <hyperlink r:id="rId97" ref="S45"/>
    <hyperlink r:id="rId98" ref="F46"/>
    <hyperlink r:id="rId99" ref="S46"/>
    <hyperlink r:id="rId100" ref="F47"/>
    <hyperlink r:id="rId101" ref="G47"/>
    <hyperlink r:id="rId102" ref="S47"/>
    <hyperlink r:id="rId103" ref="F48"/>
    <hyperlink r:id="rId104" ref="G48"/>
    <hyperlink r:id="rId105" ref="S48"/>
    <hyperlink r:id="rId106" ref="F49"/>
    <hyperlink r:id="rId107" ref="S49"/>
    <hyperlink r:id="rId108" ref="F50"/>
    <hyperlink r:id="rId109" ref="S50"/>
    <hyperlink r:id="rId110" ref="F51"/>
    <hyperlink r:id="rId111" ref="S51"/>
    <hyperlink r:id="rId112" ref="F52"/>
    <hyperlink r:id="rId113" ref="G52"/>
    <hyperlink r:id="rId114" ref="S52"/>
    <hyperlink r:id="rId115" ref="F53"/>
    <hyperlink r:id="rId116" ref="G53"/>
    <hyperlink r:id="rId117" ref="S53"/>
    <hyperlink r:id="rId118" ref="F54"/>
    <hyperlink r:id="rId119" ref="G54"/>
    <hyperlink r:id="rId120" ref="S54"/>
    <hyperlink r:id="rId121" ref="F55"/>
    <hyperlink r:id="rId122" ref="G55"/>
    <hyperlink r:id="rId123" ref="S55"/>
    <hyperlink r:id="rId124" ref="F56"/>
    <hyperlink r:id="rId125" ref="S56"/>
    <hyperlink r:id="rId126" ref="F57"/>
    <hyperlink r:id="rId127" ref="S57"/>
    <hyperlink r:id="rId128" ref="S58"/>
    <hyperlink r:id="rId129" ref="F59"/>
    <hyperlink r:id="rId130" ref="G59"/>
    <hyperlink r:id="rId131" ref="S59"/>
    <hyperlink r:id="rId132" ref="F60"/>
    <hyperlink r:id="rId133" ref="S60"/>
    <hyperlink r:id="rId134" ref="F61"/>
    <hyperlink r:id="rId135" ref="G61"/>
    <hyperlink r:id="rId136" ref="S61"/>
    <hyperlink r:id="rId137" ref="F62"/>
    <hyperlink r:id="rId138" ref="G62"/>
    <hyperlink r:id="rId139" ref="S62"/>
    <hyperlink r:id="rId140" ref="F63"/>
    <hyperlink r:id="rId141" ref="G63"/>
    <hyperlink r:id="rId142" ref="S63"/>
    <hyperlink r:id="rId143" ref="F64"/>
    <hyperlink r:id="rId144" ref="S64"/>
    <hyperlink r:id="rId145" ref="G65"/>
    <hyperlink r:id="rId146" ref="F66"/>
    <hyperlink r:id="rId147" ref="G66"/>
    <hyperlink r:id="rId148" ref="S66"/>
    <hyperlink r:id="rId149" ref="F67"/>
    <hyperlink r:id="rId150" ref="G67"/>
    <hyperlink r:id="rId151" ref="S67"/>
    <hyperlink r:id="rId152" ref="F68"/>
    <hyperlink r:id="rId153" ref="G68"/>
    <hyperlink r:id="rId154" ref="S68"/>
    <hyperlink r:id="rId155" ref="F69"/>
    <hyperlink r:id="rId156" ref="G69"/>
    <hyperlink r:id="rId157" ref="S69"/>
    <hyperlink r:id="rId158" ref="F70"/>
    <hyperlink r:id="rId159" ref="G70"/>
    <hyperlink r:id="rId160" ref="S70"/>
    <hyperlink r:id="rId161" ref="F71"/>
    <hyperlink r:id="rId162" ref="S71"/>
    <hyperlink r:id="rId163" ref="F72"/>
    <hyperlink r:id="rId164" ref="S72"/>
    <hyperlink r:id="rId165" ref="F73"/>
    <hyperlink r:id="rId166" ref="S73"/>
    <hyperlink r:id="rId167" ref="F74"/>
    <hyperlink r:id="rId168" ref="S74"/>
    <hyperlink r:id="rId169" ref="F75"/>
    <hyperlink r:id="rId170" ref="G75"/>
    <hyperlink r:id="rId171" ref="S75"/>
    <hyperlink r:id="rId172" ref="F76"/>
    <hyperlink r:id="rId173" ref="G76"/>
    <hyperlink r:id="rId174" ref="S76"/>
    <hyperlink r:id="rId175" ref="S77"/>
    <hyperlink r:id="rId176" ref="F78"/>
    <hyperlink r:id="rId177" ref="G78"/>
    <hyperlink r:id="rId178" ref="S78"/>
    <hyperlink r:id="rId179" ref="F79"/>
    <hyperlink r:id="rId180" ref="G79"/>
    <hyperlink r:id="rId181" ref="S79"/>
    <hyperlink r:id="rId182" ref="F80"/>
    <hyperlink r:id="rId183" ref="G80"/>
    <hyperlink r:id="rId184" ref="S80"/>
    <hyperlink r:id="rId185" ref="F81"/>
    <hyperlink r:id="rId186" ref="G81"/>
    <hyperlink r:id="rId187" ref="S81"/>
    <hyperlink r:id="rId188" ref="F82"/>
    <hyperlink r:id="rId189" ref="S82"/>
    <hyperlink r:id="rId190" ref="F83"/>
    <hyperlink r:id="rId191" ref="G83"/>
    <hyperlink r:id="rId192" ref="S83"/>
    <hyperlink r:id="rId193" ref="F84"/>
    <hyperlink r:id="rId194" ref="G84"/>
    <hyperlink r:id="rId195" ref="S84"/>
    <hyperlink r:id="rId196" ref="F85"/>
    <hyperlink r:id="rId197" ref="G85"/>
    <hyperlink r:id="rId198" ref="S85"/>
    <hyperlink r:id="rId199" ref="F86"/>
    <hyperlink r:id="rId200" ref="G86"/>
    <hyperlink r:id="rId201" ref="S86"/>
    <hyperlink r:id="rId202" ref="F87"/>
    <hyperlink r:id="rId203" ref="G87"/>
    <hyperlink r:id="rId204" ref="S87"/>
    <hyperlink r:id="rId205" ref="F88"/>
    <hyperlink r:id="rId206" ref="S88"/>
    <hyperlink r:id="rId207" ref="S89"/>
    <hyperlink r:id="rId208" ref="F90"/>
    <hyperlink r:id="rId209" ref="S90"/>
    <hyperlink r:id="rId210" ref="F91"/>
    <hyperlink r:id="rId211" ref="S91"/>
    <hyperlink r:id="rId212" ref="F92"/>
    <hyperlink r:id="rId213" ref="S92"/>
    <hyperlink r:id="rId214" ref="F93"/>
    <hyperlink r:id="rId215" ref="S93"/>
    <hyperlink r:id="rId216" ref="F94"/>
    <hyperlink r:id="rId217" ref="S94"/>
    <hyperlink r:id="rId218" ref="F95"/>
    <hyperlink r:id="rId219" ref="S95"/>
    <hyperlink r:id="rId220" ref="F96"/>
    <hyperlink r:id="rId221" ref="S96"/>
    <hyperlink r:id="rId222" ref="F97"/>
    <hyperlink r:id="rId223" ref="S97"/>
    <hyperlink r:id="rId224" ref="F98"/>
    <hyperlink r:id="rId225" ref="S98"/>
    <hyperlink r:id="rId226" ref="F99"/>
    <hyperlink r:id="rId227" ref="G99"/>
    <hyperlink r:id="rId228" ref="S99"/>
    <hyperlink r:id="rId229" ref="F100"/>
    <hyperlink r:id="rId230" ref="G100"/>
    <hyperlink r:id="rId231" ref="S100"/>
    <hyperlink r:id="rId232" ref="F101"/>
    <hyperlink r:id="rId233" ref="G101"/>
    <hyperlink r:id="rId234" ref="S101"/>
    <hyperlink r:id="rId235" ref="G102"/>
    <hyperlink r:id="rId236" ref="S102"/>
    <hyperlink r:id="rId237" ref="F103"/>
    <hyperlink r:id="rId238" ref="G103"/>
    <hyperlink r:id="rId239" ref="S103"/>
    <hyperlink r:id="rId240" ref="F104"/>
    <hyperlink r:id="rId241" ref="G104"/>
    <hyperlink r:id="rId242" ref="S104"/>
    <hyperlink r:id="rId243" ref="F105"/>
    <hyperlink r:id="rId244" ref="S105"/>
    <hyperlink r:id="rId245" ref="F106"/>
    <hyperlink r:id="rId246" ref="G106"/>
    <hyperlink r:id="rId247" ref="S106"/>
    <hyperlink r:id="rId248" ref="F107"/>
    <hyperlink r:id="rId249" ref="G107"/>
    <hyperlink r:id="rId250" ref="S107"/>
    <hyperlink r:id="rId251" ref="F108"/>
    <hyperlink r:id="rId252" ref="G108"/>
    <hyperlink r:id="rId253" ref="S108"/>
    <hyperlink r:id="rId254" ref="F109"/>
    <hyperlink r:id="rId255" ref="S109"/>
    <hyperlink r:id="rId256" ref="G110"/>
    <hyperlink r:id="rId257" ref="S110"/>
    <hyperlink r:id="rId258" ref="F111"/>
    <hyperlink r:id="rId259" ref="G111"/>
    <hyperlink r:id="rId260" ref="S111"/>
    <hyperlink r:id="rId261" ref="F112"/>
    <hyperlink r:id="rId262" ref="G112"/>
    <hyperlink r:id="rId263" ref="S112"/>
    <hyperlink r:id="rId264" ref="F113"/>
    <hyperlink r:id="rId265" ref="S113"/>
    <hyperlink r:id="rId266" ref="F114"/>
    <hyperlink r:id="rId267" ref="G114"/>
    <hyperlink r:id="rId268" ref="S114"/>
    <hyperlink r:id="rId269" ref="F115"/>
    <hyperlink r:id="rId270" ref="G115"/>
    <hyperlink r:id="rId271" ref="S115"/>
    <hyperlink r:id="rId272" ref="F116"/>
    <hyperlink r:id="rId273" ref="S116"/>
    <hyperlink r:id="rId274" ref="F117"/>
    <hyperlink r:id="rId275" ref="G117"/>
    <hyperlink r:id="rId276" ref="S117"/>
    <hyperlink r:id="rId277" ref="F118"/>
    <hyperlink r:id="rId278" ref="G118"/>
    <hyperlink r:id="rId279" ref="S118"/>
    <hyperlink r:id="rId280" ref="F119"/>
    <hyperlink r:id="rId281" ref="G119"/>
    <hyperlink r:id="rId282" ref="S119"/>
    <hyperlink r:id="rId283" ref="F120"/>
    <hyperlink r:id="rId284" ref="G120"/>
    <hyperlink r:id="rId285" ref="S120"/>
    <hyperlink r:id="rId286" ref="F121"/>
    <hyperlink r:id="rId287" ref="S121"/>
    <hyperlink r:id="rId288" ref="G122"/>
    <hyperlink r:id="rId289" ref="S122"/>
    <hyperlink r:id="rId290" ref="F123"/>
    <hyperlink r:id="rId291" ref="S123"/>
    <hyperlink r:id="rId292" ref="F124"/>
    <hyperlink r:id="rId293" ref="S124"/>
    <hyperlink r:id="rId294" ref="F125"/>
    <hyperlink r:id="rId295" ref="G125"/>
    <hyperlink r:id="rId296" ref="S125"/>
    <hyperlink r:id="rId297" ref="F126"/>
    <hyperlink r:id="rId298" ref="G126"/>
    <hyperlink r:id="rId299" ref="S126"/>
    <hyperlink r:id="rId300" ref="F127"/>
    <hyperlink r:id="rId301" ref="G127"/>
    <hyperlink r:id="rId302" ref="S127"/>
    <hyperlink r:id="rId303" ref="F128"/>
    <hyperlink r:id="rId304" ref="G128"/>
    <hyperlink r:id="rId305" ref="S128"/>
    <hyperlink r:id="rId306" ref="F129"/>
    <hyperlink r:id="rId307" ref="S129"/>
    <hyperlink r:id="rId308" ref="F130"/>
    <hyperlink r:id="rId309" ref="G130"/>
    <hyperlink r:id="rId310" ref="S130"/>
    <hyperlink r:id="rId311" ref="F131"/>
    <hyperlink r:id="rId312" ref="S131"/>
    <hyperlink r:id="rId313" ref="F132"/>
    <hyperlink r:id="rId314" ref="G132"/>
    <hyperlink r:id="rId315" ref="S132"/>
    <hyperlink r:id="rId316" ref="F133"/>
    <hyperlink r:id="rId317" ref="G133"/>
    <hyperlink r:id="rId318" ref="S133"/>
    <hyperlink r:id="rId319" ref="F134"/>
    <hyperlink r:id="rId320" ref="G134"/>
    <hyperlink r:id="rId321" ref="S134"/>
    <hyperlink r:id="rId322" ref="F135"/>
    <hyperlink r:id="rId323" ref="G135"/>
    <hyperlink r:id="rId324" ref="S135"/>
    <hyperlink r:id="rId325" ref="S136"/>
    <hyperlink r:id="rId326" ref="F137"/>
    <hyperlink r:id="rId327" ref="G137"/>
    <hyperlink r:id="rId328" ref="S137"/>
    <hyperlink r:id="rId329" ref="F138"/>
    <hyperlink r:id="rId330" ref="G138"/>
    <hyperlink r:id="rId331" ref="S138"/>
    <hyperlink r:id="rId332" ref="F139"/>
    <hyperlink r:id="rId333" ref="S139"/>
    <hyperlink r:id="rId334" ref="F140"/>
    <hyperlink r:id="rId335" ref="S140"/>
    <hyperlink r:id="rId336" ref="F141"/>
    <hyperlink r:id="rId337" ref="S141"/>
    <hyperlink r:id="rId338" ref="F142"/>
    <hyperlink r:id="rId339" ref="S142"/>
    <hyperlink r:id="rId340" ref="F143"/>
    <hyperlink r:id="rId341" ref="S143"/>
    <hyperlink r:id="rId342" ref="F144"/>
    <hyperlink r:id="rId343" ref="S144"/>
    <hyperlink r:id="rId344" ref="F145"/>
    <hyperlink r:id="rId345" ref="S145"/>
    <hyperlink r:id="rId346" ref="F146"/>
    <hyperlink r:id="rId347" ref="S146"/>
    <hyperlink r:id="rId348" ref="F147"/>
    <hyperlink r:id="rId349" ref="G147"/>
    <hyperlink r:id="rId350" ref="S147"/>
    <hyperlink r:id="rId351" ref="F148"/>
    <hyperlink r:id="rId352" ref="G148"/>
    <hyperlink r:id="rId353" ref="S148"/>
    <hyperlink r:id="rId354" ref="S149"/>
    <hyperlink r:id="rId355" ref="F150"/>
    <hyperlink r:id="rId356" ref="S150"/>
    <hyperlink r:id="rId357" ref="F151"/>
    <hyperlink r:id="rId358" ref="S151"/>
    <hyperlink r:id="rId359" ref="F152"/>
    <hyperlink r:id="rId360" ref="G152"/>
    <hyperlink r:id="rId361" ref="S152"/>
    <hyperlink r:id="rId362" ref="F153"/>
    <hyperlink r:id="rId363" ref="G153"/>
    <hyperlink r:id="rId364" ref="S153"/>
    <hyperlink r:id="rId365" ref="F154"/>
    <hyperlink r:id="rId366" ref="G154"/>
    <hyperlink r:id="rId367" ref="S154"/>
    <hyperlink r:id="rId368" ref="F156"/>
    <hyperlink r:id="rId369" ref="S156"/>
    <hyperlink r:id="rId370" ref="F157"/>
    <hyperlink r:id="rId371" ref="G157"/>
    <hyperlink r:id="rId372" ref="S157"/>
    <hyperlink r:id="rId373" ref="F158"/>
    <hyperlink r:id="rId374" ref="G158"/>
    <hyperlink r:id="rId375" ref="S158"/>
    <hyperlink r:id="rId376" ref="F159"/>
    <hyperlink r:id="rId377" ref="G159"/>
    <hyperlink r:id="rId378" ref="S159"/>
    <hyperlink r:id="rId379" ref="S160"/>
    <hyperlink r:id="rId380" ref="F161"/>
    <hyperlink r:id="rId381" ref="G161"/>
    <hyperlink r:id="rId382" ref="S161"/>
    <hyperlink r:id="rId383" ref="F162"/>
    <hyperlink r:id="rId384" ref="G162"/>
    <hyperlink r:id="rId385" ref="S162"/>
    <hyperlink r:id="rId386" ref="S163"/>
    <hyperlink r:id="rId387" ref="F164"/>
    <hyperlink r:id="rId388" ref="G164"/>
    <hyperlink r:id="rId389" ref="S164"/>
    <hyperlink r:id="rId390" ref="F165"/>
    <hyperlink r:id="rId391" ref="G165"/>
    <hyperlink r:id="rId392" ref="S165"/>
    <hyperlink r:id="rId393" ref="F166"/>
    <hyperlink r:id="rId394" ref="G166"/>
    <hyperlink r:id="rId395" ref="S166"/>
    <hyperlink r:id="rId396" ref="S167"/>
    <hyperlink r:id="rId397" ref="F168"/>
    <hyperlink r:id="rId398" ref="G168"/>
    <hyperlink r:id="rId399" ref="S168"/>
    <hyperlink r:id="rId400" ref="F169"/>
    <hyperlink r:id="rId401" ref="S169"/>
    <hyperlink r:id="rId402" ref="F170"/>
    <hyperlink r:id="rId403" ref="S170"/>
    <hyperlink r:id="rId404" ref="F171"/>
    <hyperlink r:id="rId405" ref="S171"/>
    <hyperlink r:id="rId406" ref="F172"/>
    <hyperlink r:id="rId407" ref="S172"/>
    <hyperlink r:id="rId408" ref="G173"/>
    <hyperlink r:id="rId409" ref="S173"/>
    <hyperlink r:id="rId410" ref="F174"/>
    <hyperlink r:id="rId411" ref="G174"/>
    <hyperlink r:id="rId412" ref="S174"/>
    <hyperlink r:id="rId413" ref="S175"/>
    <hyperlink r:id="rId414" ref="F176"/>
    <hyperlink r:id="rId415" ref="S176"/>
    <hyperlink r:id="rId416" ref="F177"/>
    <hyperlink r:id="rId417" ref="G177"/>
    <hyperlink r:id="rId418" ref="S177"/>
    <hyperlink r:id="rId419" ref="F178"/>
    <hyperlink r:id="rId420" ref="S178"/>
    <hyperlink r:id="rId421" ref="F180"/>
    <hyperlink r:id="rId422" ref="S180"/>
    <hyperlink r:id="rId423" ref="F181"/>
    <hyperlink r:id="rId424" ref="G181"/>
    <hyperlink r:id="rId425" ref="S181"/>
    <hyperlink r:id="rId426" ref="F182"/>
    <hyperlink r:id="rId427" ref="G182"/>
    <hyperlink r:id="rId428" ref="S182"/>
    <hyperlink r:id="rId429" ref="G183"/>
    <hyperlink r:id="rId430" ref="F184"/>
    <hyperlink r:id="rId431" ref="G184"/>
    <hyperlink r:id="rId432" ref="S184"/>
    <hyperlink r:id="rId433" ref="F185"/>
    <hyperlink r:id="rId434" ref="G185"/>
    <hyperlink r:id="rId435" ref="S185"/>
    <hyperlink r:id="rId436" ref="F186"/>
    <hyperlink r:id="rId437" ref="G186"/>
    <hyperlink r:id="rId438" ref="S186"/>
    <hyperlink r:id="rId439" ref="F187"/>
    <hyperlink r:id="rId440" ref="G187"/>
    <hyperlink r:id="rId441" ref="S187"/>
    <hyperlink r:id="rId442" ref="F188"/>
    <hyperlink r:id="rId443" ref="G188"/>
    <hyperlink r:id="rId444" ref="S188"/>
    <hyperlink r:id="rId445" ref="F189"/>
    <hyperlink r:id="rId446" ref="S189"/>
    <hyperlink r:id="rId447" ref="F190"/>
    <hyperlink r:id="rId448" ref="G190"/>
    <hyperlink r:id="rId449" ref="S190"/>
    <hyperlink r:id="rId450" ref="F191"/>
    <hyperlink r:id="rId451" ref="S191"/>
    <hyperlink r:id="rId452" ref="F192"/>
    <hyperlink r:id="rId453" ref="S192"/>
    <hyperlink r:id="rId454" ref="F193"/>
    <hyperlink r:id="rId455" ref="S193"/>
    <hyperlink r:id="rId456" ref="F194"/>
    <hyperlink r:id="rId457" ref="S194"/>
    <hyperlink r:id="rId458" ref="F195"/>
    <hyperlink r:id="rId459" ref="G195"/>
    <hyperlink r:id="rId460" ref="S195"/>
    <hyperlink r:id="rId461" ref="F196"/>
    <hyperlink r:id="rId462" ref="G196"/>
    <hyperlink r:id="rId463" ref="S196"/>
    <hyperlink r:id="rId464" ref="F197"/>
    <hyperlink r:id="rId465" ref="G197"/>
    <hyperlink r:id="rId466" ref="S197"/>
    <hyperlink r:id="rId467" ref="F198"/>
    <hyperlink r:id="rId468" ref="G198"/>
    <hyperlink r:id="rId469" ref="S198"/>
    <hyperlink r:id="rId470" ref="F199"/>
    <hyperlink r:id="rId471" ref="G199"/>
    <hyperlink r:id="rId472" ref="S199"/>
    <hyperlink r:id="rId473" ref="F200"/>
    <hyperlink r:id="rId474" ref="S200"/>
    <hyperlink r:id="rId475" ref="F201"/>
    <hyperlink r:id="rId476" ref="G201"/>
    <hyperlink r:id="rId477" ref="S201"/>
    <hyperlink r:id="rId478" ref="F202"/>
    <hyperlink r:id="rId479" ref="G202"/>
    <hyperlink r:id="rId480" ref="S202"/>
    <hyperlink r:id="rId481" ref="F203"/>
    <hyperlink r:id="rId482" ref="G203"/>
    <hyperlink r:id="rId483" ref="S203"/>
    <hyperlink r:id="rId484" ref="F204"/>
    <hyperlink r:id="rId485" ref="S204"/>
    <hyperlink r:id="rId486" ref="F205"/>
    <hyperlink r:id="rId487" ref="G205"/>
    <hyperlink r:id="rId488" ref="S205"/>
    <hyperlink r:id="rId489" ref="S206"/>
    <hyperlink r:id="rId490" ref="S207"/>
    <hyperlink r:id="rId491" ref="F209"/>
    <hyperlink r:id="rId492" ref="S209"/>
    <hyperlink r:id="rId493" ref="F210"/>
    <hyperlink r:id="rId494" ref="S210"/>
    <hyperlink r:id="rId495" ref="F211"/>
    <hyperlink r:id="rId496" ref="G211"/>
    <hyperlink r:id="rId497" ref="S211"/>
    <hyperlink r:id="rId498" ref="F212"/>
    <hyperlink r:id="rId499" ref="G212"/>
    <hyperlink r:id="rId500" ref="S212"/>
    <hyperlink r:id="rId501" ref="F213"/>
    <hyperlink r:id="rId502" ref="G213"/>
    <hyperlink r:id="rId503" ref="S213"/>
    <hyperlink r:id="rId504" ref="F214"/>
    <hyperlink r:id="rId505" ref="G214"/>
    <hyperlink r:id="rId506" ref="S214"/>
    <hyperlink r:id="rId507" ref="F215"/>
    <hyperlink r:id="rId508" ref="G215"/>
    <hyperlink r:id="rId509" ref="S215"/>
    <hyperlink r:id="rId510" ref="F216"/>
    <hyperlink r:id="rId511" ref="G216"/>
    <hyperlink r:id="rId512" ref="S216"/>
    <hyperlink r:id="rId513" ref="F217"/>
    <hyperlink r:id="rId514" ref="G217"/>
    <hyperlink r:id="rId515" ref="S217"/>
    <hyperlink r:id="rId516" ref="F218"/>
    <hyperlink r:id="rId517" ref="G218"/>
    <hyperlink r:id="rId518" ref="S218"/>
    <hyperlink r:id="rId519" ref="F219"/>
    <hyperlink r:id="rId520" ref="S219"/>
    <hyperlink r:id="rId521" ref="F220"/>
    <hyperlink r:id="rId522" ref="G220"/>
    <hyperlink r:id="rId523" ref="S220"/>
    <hyperlink r:id="rId524" ref="F221"/>
    <hyperlink r:id="rId525" ref="G221"/>
    <hyperlink r:id="rId526" ref="S221"/>
    <hyperlink r:id="rId527" ref="F222"/>
    <hyperlink r:id="rId528" ref="G222"/>
    <hyperlink r:id="rId529" ref="S222"/>
    <hyperlink r:id="rId530" ref="F223"/>
    <hyperlink r:id="rId531" ref="G223"/>
    <hyperlink r:id="rId532" ref="S223"/>
    <hyperlink r:id="rId533" ref="F224"/>
    <hyperlink r:id="rId534" ref="G224"/>
    <hyperlink r:id="rId535" ref="S224"/>
    <hyperlink r:id="rId536" ref="F225"/>
    <hyperlink r:id="rId537" ref="G225"/>
    <hyperlink r:id="rId538" ref="S225"/>
    <hyperlink r:id="rId539" ref="F226"/>
    <hyperlink r:id="rId540" ref="S226"/>
    <hyperlink r:id="rId541" ref="F227"/>
    <hyperlink r:id="rId542" ref="G227"/>
    <hyperlink r:id="rId543" ref="S227"/>
    <hyperlink r:id="rId544" ref="F228"/>
    <hyperlink r:id="rId545" ref="G228"/>
    <hyperlink r:id="rId546" ref="S228"/>
    <hyperlink r:id="rId547" ref="G229"/>
    <hyperlink r:id="rId548" ref="S229"/>
    <hyperlink r:id="rId549" ref="F230"/>
    <hyperlink r:id="rId550" ref="G230"/>
    <hyperlink r:id="rId551" ref="S230"/>
    <hyperlink r:id="rId552" ref="F231"/>
    <hyperlink r:id="rId553" ref="G231"/>
    <hyperlink r:id="rId554" ref="S231"/>
    <hyperlink r:id="rId555" ref="F232"/>
    <hyperlink r:id="rId556" ref="S232"/>
    <hyperlink r:id="rId557" ref="F233"/>
    <hyperlink r:id="rId558" ref="G233"/>
    <hyperlink r:id="rId559" ref="S233"/>
    <hyperlink r:id="rId560" ref="F234"/>
    <hyperlink r:id="rId561" ref="S234"/>
    <hyperlink r:id="rId562" ref="F235"/>
    <hyperlink r:id="rId563" ref="G235"/>
    <hyperlink r:id="rId564" ref="S235"/>
    <hyperlink r:id="rId565" ref="F236"/>
    <hyperlink r:id="rId566" ref="G236"/>
    <hyperlink r:id="rId567" ref="S236"/>
    <hyperlink r:id="rId568" ref="F237"/>
    <hyperlink r:id="rId569" ref="S237"/>
    <hyperlink r:id="rId570" ref="F238"/>
    <hyperlink r:id="rId571" ref="S238"/>
    <hyperlink r:id="rId572" ref="F239"/>
    <hyperlink r:id="rId573" ref="G239"/>
    <hyperlink r:id="rId574" ref="S239"/>
    <hyperlink r:id="rId575" ref="F240"/>
    <hyperlink r:id="rId576" ref="G240"/>
    <hyperlink r:id="rId577" ref="S240"/>
    <hyperlink r:id="rId578" ref="F241"/>
    <hyperlink r:id="rId579" ref="G241"/>
    <hyperlink r:id="rId580" ref="S241"/>
    <hyperlink r:id="rId581" ref="F242"/>
    <hyperlink r:id="rId582" ref="G242"/>
    <hyperlink r:id="rId583" ref="S242"/>
    <hyperlink r:id="rId584" ref="G243"/>
    <hyperlink r:id="rId585" ref="S243"/>
    <hyperlink r:id="rId586" ref="F244"/>
    <hyperlink r:id="rId587" ref="G244"/>
    <hyperlink r:id="rId588" ref="S244"/>
    <hyperlink r:id="rId589" ref="F245"/>
    <hyperlink r:id="rId590" ref="S245"/>
    <hyperlink r:id="rId591" ref="F246"/>
    <hyperlink r:id="rId592" ref="G246"/>
    <hyperlink r:id="rId593" ref="S246"/>
    <hyperlink r:id="rId594" ref="F247"/>
    <hyperlink r:id="rId595" ref="S247"/>
    <hyperlink r:id="rId596" ref="F248"/>
    <hyperlink r:id="rId597" ref="S248"/>
    <hyperlink r:id="rId598" ref="F249"/>
    <hyperlink r:id="rId599" ref="S249"/>
    <hyperlink r:id="rId600" ref="F250"/>
    <hyperlink r:id="rId601" ref="G250"/>
    <hyperlink r:id="rId602" ref="S250"/>
    <hyperlink r:id="rId603" ref="F251"/>
    <hyperlink r:id="rId604" ref="S251"/>
    <hyperlink r:id="rId605" ref="F252"/>
    <hyperlink r:id="rId606" ref="G252"/>
    <hyperlink r:id="rId607" ref="S252"/>
    <hyperlink r:id="rId608" ref="F253"/>
    <hyperlink r:id="rId609" ref="S253"/>
    <hyperlink r:id="rId610" ref="F254"/>
    <hyperlink r:id="rId611" ref="G254"/>
    <hyperlink r:id="rId612" ref="S254"/>
    <hyperlink r:id="rId613" ref="F255"/>
    <hyperlink r:id="rId614" ref="G255"/>
    <hyperlink r:id="rId615" ref="S255"/>
    <hyperlink r:id="rId616" ref="F256"/>
    <hyperlink r:id="rId617" ref="G256"/>
    <hyperlink r:id="rId618" ref="S256"/>
    <hyperlink r:id="rId619" ref="F257"/>
    <hyperlink r:id="rId620" ref="G257"/>
    <hyperlink r:id="rId621" ref="S257"/>
    <hyperlink r:id="rId622" ref="S258"/>
    <hyperlink r:id="rId623" ref="F259"/>
    <hyperlink r:id="rId624" ref="G259"/>
    <hyperlink r:id="rId625" ref="S259"/>
    <hyperlink r:id="rId626" ref="F260"/>
    <hyperlink r:id="rId627" ref="G260"/>
    <hyperlink r:id="rId628" ref="S260"/>
    <hyperlink r:id="rId629" ref="F261"/>
    <hyperlink r:id="rId630" ref="G261"/>
    <hyperlink r:id="rId631" ref="S261"/>
    <hyperlink r:id="rId632" ref="F262"/>
    <hyperlink r:id="rId633" ref="G262"/>
    <hyperlink r:id="rId634" ref="S262"/>
    <hyperlink r:id="rId635" ref="F263"/>
    <hyperlink r:id="rId636" ref="G263"/>
    <hyperlink r:id="rId637" ref="S263"/>
    <hyperlink r:id="rId638" ref="F264"/>
    <hyperlink r:id="rId639" ref="S264"/>
    <hyperlink r:id="rId640" ref="F265"/>
    <hyperlink r:id="rId641" ref="S265"/>
    <hyperlink r:id="rId642" ref="S266"/>
    <hyperlink r:id="rId643" ref="S267"/>
    <hyperlink r:id="rId644" ref="F268"/>
    <hyperlink r:id="rId645" ref="F269"/>
    <hyperlink r:id="rId646" ref="S269"/>
    <hyperlink r:id="rId647" ref="F270"/>
    <hyperlink r:id="rId648" ref="S270"/>
    <hyperlink r:id="rId649" ref="F271"/>
    <hyperlink r:id="rId650" ref="G271"/>
    <hyperlink r:id="rId651" ref="S271"/>
    <hyperlink r:id="rId652" ref="F272"/>
    <hyperlink r:id="rId653" ref="S272"/>
    <hyperlink r:id="rId654" ref="F273"/>
    <hyperlink r:id="rId655" ref="S273"/>
    <hyperlink r:id="rId656" ref="F274"/>
    <hyperlink r:id="rId657" ref="S274"/>
    <hyperlink r:id="rId658" ref="F275"/>
    <hyperlink r:id="rId659" ref="S275"/>
    <hyperlink r:id="rId660" ref="F276"/>
    <hyperlink r:id="rId661" ref="S276"/>
    <hyperlink r:id="rId662" ref="F277"/>
    <hyperlink r:id="rId663" ref="S277"/>
    <hyperlink r:id="rId664" ref="F278"/>
    <hyperlink r:id="rId665" ref="S278"/>
    <hyperlink r:id="rId666" ref="F279"/>
    <hyperlink r:id="rId667" ref="S279"/>
    <hyperlink r:id="rId668" ref="F280"/>
    <hyperlink r:id="rId669" ref="G280"/>
    <hyperlink r:id="rId670" ref="S280"/>
    <hyperlink r:id="rId671" ref="F281"/>
    <hyperlink r:id="rId672" ref="G281"/>
    <hyperlink r:id="rId673" ref="S281"/>
    <hyperlink r:id="rId674" ref="S282"/>
    <hyperlink r:id="rId675" ref="F283"/>
    <hyperlink r:id="rId676" ref="G283"/>
    <hyperlink r:id="rId677" ref="S283"/>
    <hyperlink r:id="rId678" ref="F284"/>
    <hyperlink r:id="rId679" ref="G284"/>
    <hyperlink r:id="rId680" ref="S284"/>
    <hyperlink r:id="rId681" ref="F285"/>
    <hyperlink r:id="rId682" ref="G285"/>
    <hyperlink r:id="rId683" ref="S285"/>
    <hyperlink r:id="rId684" ref="F286"/>
    <hyperlink r:id="rId685" ref="G286"/>
    <hyperlink r:id="rId686" ref="S286"/>
    <hyperlink r:id="rId687" ref="F287"/>
    <hyperlink r:id="rId688" ref="S287"/>
    <hyperlink r:id="rId689" ref="F288"/>
    <hyperlink r:id="rId690" ref="S288"/>
    <hyperlink r:id="rId691" ref="F289"/>
    <hyperlink r:id="rId692" ref="S289"/>
    <hyperlink r:id="rId693" ref="F290"/>
    <hyperlink r:id="rId694" ref="S290"/>
    <hyperlink r:id="rId695" ref="F291"/>
    <hyperlink r:id="rId696" ref="S291"/>
    <hyperlink r:id="rId697" ref="F292"/>
    <hyperlink r:id="rId698" ref="S292"/>
    <hyperlink r:id="rId699" ref="F293"/>
    <hyperlink r:id="rId700" ref="G293"/>
    <hyperlink r:id="rId701" ref="S293"/>
    <hyperlink r:id="rId702" ref="F294"/>
    <hyperlink r:id="rId703" ref="G294"/>
    <hyperlink r:id="rId704" ref="S294"/>
    <hyperlink r:id="rId705" ref="F295"/>
    <hyperlink r:id="rId706" ref="S295"/>
    <hyperlink r:id="rId707" ref="F296"/>
    <hyperlink r:id="rId708" ref="G296"/>
    <hyperlink r:id="rId709" ref="S296"/>
    <hyperlink r:id="rId710" ref="F297"/>
    <hyperlink r:id="rId711" ref="G297"/>
    <hyperlink r:id="rId712" ref="S297"/>
    <hyperlink r:id="rId713" ref="F298"/>
    <hyperlink r:id="rId714" ref="G298"/>
    <hyperlink r:id="rId715" ref="S298"/>
    <hyperlink r:id="rId716" ref="F299"/>
    <hyperlink r:id="rId717" ref="G299"/>
    <hyperlink r:id="rId718" ref="S299"/>
    <hyperlink r:id="rId719" ref="S300"/>
    <hyperlink r:id="rId720" ref="F301"/>
    <hyperlink r:id="rId721" ref="F302"/>
    <hyperlink r:id="rId722" ref="G302"/>
    <hyperlink r:id="rId723" ref="S302"/>
    <hyperlink r:id="rId724" ref="F303"/>
    <hyperlink r:id="rId725" ref="S303"/>
    <hyperlink r:id="rId726" ref="F304"/>
    <hyperlink r:id="rId727" ref="G304"/>
    <hyperlink r:id="rId728" ref="S304"/>
    <hyperlink r:id="rId729" ref="F305"/>
    <hyperlink r:id="rId730" ref="G305"/>
    <hyperlink r:id="rId731" ref="S305"/>
    <hyperlink r:id="rId732" ref="F306"/>
    <hyperlink r:id="rId733" ref="G306"/>
    <hyperlink r:id="rId734" ref="S306"/>
    <hyperlink r:id="rId735" ref="F307"/>
    <hyperlink r:id="rId736" ref="S307"/>
    <hyperlink r:id="rId737" ref="G308"/>
    <hyperlink r:id="rId738" ref="S308"/>
    <hyperlink r:id="rId739" ref="F309"/>
    <hyperlink r:id="rId740" ref="G309"/>
    <hyperlink r:id="rId741" ref="S309"/>
    <hyperlink r:id="rId742" ref="F310"/>
    <hyperlink r:id="rId743" ref="G310"/>
    <hyperlink r:id="rId744" ref="S310"/>
    <hyperlink r:id="rId745" ref="F311"/>
    <hyperlink r:id="rId746" ref="G311"/>
    <hyperlink r:id="rId747" ref="S311"/>
    <hyperlink r:id="rId748" ref="F312"/>
    <hyperlink r:id="rId749" ref="G312"/>
    <hyperlink r:id="rId750" ref="S312"/>
    <hyperlink r:id="rId751" ref="F313"/>
    <hyperlink r:id="rId752" ref="S313"/>
    <hyperlink r:id="rId753" ref="S314"/>
    <hyperlink r:id="rId754" ref="F315"/>
    <hyperlink r:id="rId755" ref="S315"/>
    <hyperlink r:id="rId756" ref="F316"/>
    <hyperlink r:id="rId757" ref="S316"/>
    <hyperlink r:id="rId758" ref="G317"/>
    <hyperlink r:id="rId759" ref="S317"/>
    <hyperlink r:id="rId760" ref="G318"/>
    <hyperlink r:id="rId761" ref="S318"/>
    <hyperlink r:id="rId762" ref="F319"/>
    <hyperlink r:id="rId763" ref="G319"/>
    <hyperlink r:id="rId764" ref="S319"/>
    <hyperlink r:id="rId765" ref="F320"/>
    <hyperlink r:id="rId766" ref="G320"/>
    <hyperlink r:id="rId767" ref="S320"/>
    <hyperlink r:id="rId768" ref="F321"/>
    <hyperlink r:id="rId769" ref="G321"/>
    <hyperlink r:id="rId770" ref="S321"/>
    <hyperlink r:id="rId771" ref="G322"/>
    <hyperlink r:id="rId772" ref="S322"/>
    <hyperlink r:id="rId773" ref="F323"/>
    <hyperlink r:id="rId774" ref="G323"/>
    <hyperlink r:id="rId775" ref="S323"/>
    <hyperlink r:id="rId776" ref="F324"/>
    <hyperlink r:id="rId777" ref="G324"/>
    <hyperlink r:id="rId778" ref="S324"/>
    <hyperlink r:id="rId779" ref="F325"/>
    <hyperlink r:id="rId780" ref="G325"/>
    <hyperlink r:id="rId781" ref="S325"/>
    <hyperlink r:id="rId782" ref="F326"/>
    <hyperlink r:id="rId783" ref="G326"/>
    <hyperlink r:id="rId784" ref="S326"/>
    <hyperlink r:id="rId785" ref="F327"/>
    <hyperlink r:id="rId786" ref="G327"/>
    <hyperlink r:id="rId787" ref="S327"/>
    <hyperlink r:id="rId788" ref="F328"/>
    <hyperlink r:id="rId789" ref="G328"/>
    <hyperlink r:id="rId790" ref="S328"/>
    <hyperlink r:id="rId791" ref="F329"/>
    <hyperlink r:id="rId792" ref="G329"/>
    <hyperlink r:id="rId793" ref="S329"/>
    <hyperlink r:id="rId794" ref="F330"/>
    <hyperlink r:id="rId795" ref="G330"/>
    <hyperlink r:id="rId796" ref="S330"/>
    <hyperlink r:id="rId797" ref="F331"/>
    <hyperlink r:id="rId798" ref="G331"/>
    <hyperlink r:id="rId799" ref="S331"/>
    <hyperlink r:id="rId800" ref="F332"/>
    <hyperlink r:id="rId801" ref="S332"/>
    <hyperlink r:id="rId802" ref="S333"/>
    <hyperlink r:id="rId803" ref="S334"/>
    <hyperlink r:id="rId804" ref="S335"/>
    <hyperlink r:id="rId805" ref="F336"/>
    <hyperlink r:id="rId806" ref="S336"/>
    <hyperlink r:id="rId807" ref="F337"/>
    <hyperlink r:id="rId808" ref="S337"/>
    <hyperlink r:id="rId809" ref="F338"/>
    <hyperlink r:id="rId810" ref="G338"/>
    <hyperlink r:id="rId811" ref="S338"/>
    <hyperlink r:id="rId812" ref="F339"/>
    <hyperlink r:id="rId813" ref="S339"/>
    <hyperlink r:id="rId814" ref="F340"/>
    <hyperlink r:id="rId815" ref="S340"/>
    <hyperlink r:id="rId816" ref="G341"/>
    <hyperlink r:id="rId817" ref="S341"/>
    <hyperlink r:id="rId818" ref="F342"/>
    <hyperlink r:id="rId819" ref="S342"/>
    <hyperlink r:id="rId820" ref="F343"/>
    <hyperlink r:id="rId821" ref="G343"/>
    <hyperlink r:id="rId822" ref="F344"/>
    <hyperlink r:id="rId823" ref="S344"/>
    <hyperlink r:id="rId824" ref="F345"/>
    <hyperlink r:id="rId825" ref="S345"/>
    <hyperlink r:id="rId826" ref="F346"/>
    <hyperlink r:id="rId827" ref="S346"/>
    <hyperlink r:id="rId828" ref="F347"/>
    <hyperlink r:id="rId829" ref="S347"/>
    <hyperlink r:id="rId830" ref="F348"/>
    <hyperlink r:id="rId831" ref="S348"/>
    <hyperlink r:id="rId832" ref="F349"/>
    <hyperlink r:id="rId833" ref="G349"/>
    <hyperlink r:id="rId834" ref="S349"/>
    <hyperlink r:id="rId835" ref="F350"/>
    <hyperlink r:id="rId836" ref="S350"/>
    <hyperlink r:id="rId837" ref="F351"/>
    <hyperlink r:id="rId838" ref="G351"/>
    <hyperlink r:id="rId839" ref="S351"/>
    <hyperlink r:id="rId840" ref="F352"/>
    <hyperlink r:id="rId841" ref="G352"/>
    <hyperlink r:id="rId842" ref="S352"/>
    <hyperlink r:id="rId843" ref="F353"/>
    <hyperlink r:id="rId844" ref="S353"/>
    <hyperlink r:id="rId845" ref="F354"/>
    <hyperlink r:id="rId846" ref="S354"/>
    <hyperlink r:id="rId847" ref="G355"/>
    <hyperlink r:id="rId848" ref="S355"/>
    <hyperlink r:id="rId849" ref="F356"/>
    <hyperlink r:id="rId850" ref="S356"/>
    <hyperlink r:id="rId851" ref="F357"/>
    <hyperlink r:id="rId852" ref="G357"/>
    <hyperlink r:id="rId853" ref="S357"/>
    <hyperlink r:id="rId854" ref="F358"/>
    <hyperlink r:id="rId855" ref="G358"/>
    <hyperlink r:id="rId856" ref="S358"/>
    <hyperlink r:id="rId857" ref="F359"/>
    <hyperlink r:id="rId858" ref="S359"/>
    <hyperlink r:id="rId859" ref="F360"/>
    <hyperlink r:id="rId860" ref="G360"/>
    <hyperlink r:id="rId861" ref="S360"/>
    <hyperlink r:id="rId862" ref="F361"/>
    <hyperlink r:id="rId863" ref="G361"/>
    <hyperlink r:id="rId864" ref="S361"/>
    <hyperlink r:id="rId865" ref="F362"/>
    <hyperlink r:id="rId866" ref="G362"/>
    <hyperlink r:id="rId867" ref="S362"/>
    <hyperlink r:id="rId868" ref="F363"/>
    <hyperlink r:id="rId869" ref="S363"/>
    <hyperlink r:id="rId870" ref="F364"/>
    <hyperlink r:id="rId871" ref="S364"/>
    <hyperlink r:id="rId872" ref="F365"/>
    <hyperlink r:id="rId873" ref="G365"/>
    <hyperlink r:id="rId874" ref="S365"/>
    <hyperlink r:id="rId875" ref="F366"/>
    <hyperlink r:id="rId876" ref="G366"/>
    <hyperlink r:id="rId877" ref="S366"/>
    <hyperlink r:id="rId878" ref="F367"/>
    <hyperlink r:id="rId879" ref="S367"/>
    <hyperlink r:id="rId880" ref="F368"/>
    <hyperlink r:id="rId881" ref="G368"/>
    <hyperlink r:id="rId882" ref="S368"/>
    <hyperlink r:id="rId883" ref="F369"/>
    <hyperlink r:id="rId884" ref="G369"/>
    <hyperlink r:id="rId885" ref="S369"/>
    <hyperlink r:id="rId886" ref="F370"/>
    <hyperlink r:id="rId887" ref="G370"/>
    <hyperlink r:id="rId888" ref="S370"/>
    <hyperlink r:id="rId889" ref="F371"/>
    <hyperlink r:id="rId890" ref="G371"/>
    <hyperlink r:id="rId891" ref="S371"/>
    <hyperlink r:id="rId892" ref="F372"/>
    <hyperlink r:id="rId893" ref="S372"/>
    <hyperlink r:id="rId894" ref="F373"/>
    <hyperlink r:id="rId895" ref="G373"/>
    <hyperlink r:id="rId896" ref="S373"/>
    <hyperlink r:id="rId897" ref="G374"/>
    <hyperlink r:id="rId898" ref="S374"/>
    <hyperlink r:id="rId899" ref="F375"/>
    <hyperlink r:id="rId900" ref="G375"/>
    <hyperlink r:id="rId901" ref="S375"/>
    <hyperlink r:id="rId902" ref="F376"/>
    <hyperlink r:id="rId903" ref="G376"/>
    <hyperlink r:id="rId904" ref="S376"/>
    <hyperlink r:id="rId905" ref="F377"/>
    <hyperlink r:id="rId906" ref="G377"/>
    <hyperlink r:id="rId907" ref="S377"/>
    <hyperlink r:id="rId908" ref="F378"/>
    <hyperlink r:id="rId909" ref="G378"/>
    <hyperlink r:id="rId910" ref="S378"/>
    <hyperlink r:id="rId911" ref="F379"/>
    <hyperlink r:id="rId912" ref="G379"/>
    <hyperlink r:id="rId913" ref="S379"/>
    <hyperlink r:id="rId914" ref="F380"/>
    <hyperlink r:id="rId915" ref="G380"/>
    <hyperlink r:id="rId916" ref="S380"/>
    <hyperlink r:id="rId917" ref="F381"/>
    <hyperlink r:id="rId918" ref="G381"/>
    <hyperlink r:id="rId919" ref="S381"/>
    <hyperlink r:id="rId920" ref="F382"/>
    <hyperlink r:id="rId921" ref="G382"/>
    <hyperlink r:id="rId922" ref="S382"/>
    <hyperlink r:id="rId923" ref="G383"/>
    <hyperlink r:id="rId924" ref="S383"/>
    <hyperlink r:id="rId925" ref="F384"/>
    <hyperlink r:id="rId926" ref="S384"/>
    <hyperlink r:id="rId927" ref="F385"/>
    <hyperlink r:id="rId928" ref="G385"/>
    <hyperlink r:id="rId929" ref="S385"/>
    <hyperlink r:id="rId930" ref="G386"/>
    <hyperlink r:id="rId931" ref="S386"/>
    <hyperlink r:id="rId932" ref="F387"/>
    <hyperlink r:id="rId933" ref="G387"/>
    <hyperlink r:id="rId934" ref="S387"/>
    <hyperlink r:id="rId935" ref="F388"/>
    <hyperlink r:id="rId936" ref="S388"/>
    <hyperlink r:id="rId937" ref="G389"/>
    <hyperlink r:id="rId938" ref="S389"/>
    <hyperlink r:id="rId939" ref="F390"/>
    <hyperlink r:id="rId940" ref="G390"/>
    <hyperlink r:id="rId941" ref="S390"/>
    <hyperlink r:id="rId942" ref="G391"/>
    <hyperlink r:id="rId943" ref="S391"/>
    <hyperlink r:id="rId944" ref="G392"/>
    <hyperlink r:id="rId945" ref="S392"/>
    <hyperlink r:id="rId946" ref="F393"/>
    <hyperlink r:id="rId947" ref="G393"/>
    <hyperlink r:id="rId948" ref="S393"/>
    <hyperlink r:id="rId949" ref="F394"/>
    <hyperlink r:id="rId950" ref="G394"/>
    <hyperlink r:id="rId951" ref="S394"/>
    <hyperlink r:id="rId952" ref="F395"/>
    <hyperlink r:id="rId953" ref="G395"/>
    <hyperlink r:id="rId954" ref="S395"/>
    <hyperlink r:id="rId955" ref="F396"/>
    <hyperlink r:id="rId956" ref="S396"/>
    <hyperlink r:id="rId957" ref="S397"/>
    <hyperlink r:id="rId958" ref="F398"/>
    <hyperlink r:id="rId959" ref="S398"/>
    <hyperlink r:id="rId960" ref="F399"/>
    <hyperlink r:id="rId961" ref="S399"/>
    <hyperlink r:id="rId962" ref="F400"/>
    <hyperlink r:id="rId963" ref="S400"/>
    <hyperlink r:id="rId964" ref="F401"/>
    <hyperlink r:id="rId965" ref="S401"/>
    <hyperlink r:id="rId966" ref="S402"/>
    <hyperlink r:id="rId967" ref="S403"/>
    <hyperlink r:id="rId968" ref="F404"/>
    <hyperlink r:id="rId969" ref="S404"/>
    <hyperlink r:id="rId970" ref="F405"/>
    <hyperlink r:id="rId971" ref="S405"/>
    <hyperlink r:id="rId972" ref="F406"/>
    <hyperlink r:id="rId973" ref="S406"/>
    <hyperlink r:id="rId974" ref="F407"/>
    <hyperlink r:id="rId975" ref="G407"/>
    <hyperlink r:id="rId976" ref="S407"/>
    <hyperlink r:id="rId977" ref="F408"/>
    <hyperlink r:id="rId978" ref="S408"/>
    <hyperlink r:id="rId979" ref="F409"/>
    <hyperlink r:id="rId980" ref="S409"/>
    <hyperlink r:id="rId981" ref="F410"/>
    <hyperlink r:id="rId982" ref="S410"/>
    <hyperlink r:id="rId983" ref="F411"/>
    <hyperlink r:id="rId984" ref="S411"/>
    <hyperlink r:id="rId985" ref="F412"/>
    <hyperlink r:id="rId986" ref="S412"/>
    <hyperlink r:id="rId987" ref="F413"/>
    <hyperlink r:id="rId988" ref="S413"/>
    <hyperlink r:id="rId989" ref="F414"/>
    <hyperlink r:id="rId990" ref="S414"/>
    <hyperlink r:id="rId991" ref="F415"/>
    <hyperlink r:id="rId992" ref="S415"/>
    <hyperlink r:id="rId993" ref="S416"/>
    <hyperlink r:id="rId994" ref="G417"/>
    <hyperlink r:id="rId995" ref="S417"/>
    <hyperlink r:id="rId996" ref="F418"/>
    <hyperlink r:id="rId997" ref="S418"/>
    <hyperlink r:id="rId998" ref="F419"/>
    <hyperlink r:id="rId999" ref="S419"/>
    <hyperlink r:id="rId1000" ref="F420"/>
    <hyperlink r:id="rId1001" ref="S420"/>
    <hyperlink r:id="rId1002" ref="F421"/>
    <hyperlink r:id="rId1003" ref="G421"/>
    <hyperlink r:id="rId1004" ref="S421"/>
    <hyperlink r:id="rId1005" ref="F422"/>
    <hyperlink r:id="rId1006" ref="S422"/>
    <hyperlink r:id="rId1007" ref="G423"/>
    <hyperlink r:id="rId1008" ref="S423"/>
    <hyperlink r:id="rId1009" ref="F424"/>
    <hyperlink r:id="rId1010" ref="G424"/>
    <hyperlink r:id="rId1011" ref="S424"/>
    <hyperlink r:id="rId1012" ref="F425"/>
    <hyperlink r:id="rId1013" ref="G425"/>
    <hyperlink r:id="rId1014" ref="S425"/>
    <hyperlink r:id="rId1015" ref="F426"/>
    <hyperlink r:id="rId1016" ref="G426"/>
    <hyperlink r:id="rId1017" ref="S426"/>
    <hyperlink r:id="rId1018" ref="F427"/>
    <hyperlink r:id="rId1019" ref="S427"/>
    <hyperlink r:id="rId1020" ref="F428"/>
    <hyperlink r:id="rId1021" ref="G428"/>
    <hyperlink r:id="rId1022" ref="S428"/>
    <hyperlink r:id="rId1023" ref="F429"/>
    <hyperlink r:id="rId1024" ref="G429"/>
    <hyperlink r:id="rId1025" ref="S429"/>
    <hyperlink r:id="rId1026" ref="F430"/>
    <hyperlink r:id="rId1027" ref="S430"/>
    <hyperlink r:id="rId1028" ref="F431"/>
    <hyperlink r:id="rId1029" ref="S431"/>
    <hyperlink r:id="rId1030" ref="F432"/>
    <hyperlink r:id="rId1031" ref="F433"/>
    <hyperlink r:id="rId1032" ref="G433"/>
    <hyperlink r:id="rId1033" ref="S433"/>
    <hyperlink r:id="rId1034" ref="F434"/>
    <hyperlink r:id="rId1035" ref="S434"/>
    <hyperlink r:id="rId1036" ref="F435"/>
    <hyperlink r:id="rId1037" ref="S435"/>
    <hyperlink r:id="rId1038" ref="F436"/>
    <hyperlink r:id="rId1039" ref="G436"/>
    <hyperlink r:id="rId1040" ref="S436"/>
    <hyperlink r:id="rId1041" ref="G437"/>
    <hyperlink r:id="rId1042" ref="S437"/>
    <hyperlink r:id="rId1043" ref="F438"/>
    <hyperlink r:id="rId1044" ref="S438"/>
    <hyperlink r:id="rId1045" ref="F439"/>
    <hyperlink r:id="rId1046" ref="G439"/>
    <hyperlink r:id="rId1047" ref="S439"/>
    <hyperlink r:id="rId1048" ref="F440"/>
    <hyperlink r:id="rId1049" ref="G440"/>
    <hyperlink r:id="rId1050" ref="S440"/>
    <hyperlink r:id="rId1051" ref="F441"/>
    <hyperlink r:id="rId1052" ref="G441"/>
    <hyperlink r:id="rId1053" ref="S441"/>
    <hyperlink r:id="rId1054" ref="F442"/>
    <hyperlink r:id="rId1055" ref="S442"/>
    <hyperlink r:id="rId1056" ref="F443"/>
    <hyperlink r:id="rId1057" ref="S443"/>
    <hyperlink r:id="rId1058" ref="F444"/>
    <hyperlink r:id="rId1059" ref="S444"/>
    <hyperlink r:id="rId1060" ref="F445"/>
    <hyperlink r:id="rId1061" ref="S445"/>
    <hyperlink r:id="rId1062" ref="F446"/>
    <hyperlink r:id="rId1063" ref="S446"/>
    <hyperlink r:id="rId1064" ref="F447"/>
    <hyperlink r:id="rId1065" ref="S447"/>
    <hyperlink r:id="rId1066" ref="F448"/>
    <hyperlink r:id="rId1067" ref="S448"/>
    <hyperlink r:id="rId1068" ref="F449"/>
    <hyperlink r:id="rId1069" ref="S449"/>
    <hyperlink r:id="rId1070" ref="F450"/>
    <hyperlink r:id="rId1071" ref="S450"/>
    <hyperlink r:id="rId1072" ref="F451"/>
    <hyperlink r:id="rId1073" ref="S451"/>
    <hyperlink r:id="rId1074" ref="F452"/>
    <hyperlink r:id="rId1075" ref="S452"/>
    <hyperlink r:id="rId1076" ref="F453"/>
    <hyperlink r:id="rId1077" ref="S453"/>
    <hyperlink r:id="rId1078" ref="F454"/>
    <hyperlink r:id="rId1079" ref="S454"/>
    <hyperlink r:id="rId1080" ref="F455"/>
    <hyperlink r:id="rId1081" ref="G455"/>
    <hyperlink r:id="rId1082" ref="S455"/>
    <hyperlink r:id="rId1083" ref="F456"/>
    <hyperlink r:id="rId1084" ref="G456"/>
    <hyperlink r:id="rId1085" ref="S456"/>
    <hyperlink r:id="rId1086" ref="F457"/>
    <hyperlink r:id="rId1087" ref="S457"/>
    <hyperlink r:id="rId1088" ref="F458"/>
    <hyperlink r:id="rId1089" ref="G458"/>
    <hyperlink r:id="rId1090" ref="S458"/>
    <hyperlink r:id="rId1091" ref="F459"/>
    <hyperlink r:id="rId1092" ref="G459"/>
    <hyperlink r:id="rId1093" ref="S459"/>
    <hyperlink r:id="rId1094" ref="F460"/>
    <hyperlink r:id="rId1095" ref="G460"/>
    <hyperlink r:id="rId1096" ref="S460"/>
    <hyperlink r:id="rId1097" ref="F461"/>
    <hyperlink r:id="rId1098" ref="S462"/>
    <hyperlink r:id="rId1099" ref="G463"/>
    <hyperlink r:id="rId1100" ref="S463"/>
    <hyperlink r:id="rId1101" ref="F464"/>
    <hyperlink r:id="rId1102" ref="S464"/>
    <hyperlink r:id="rId1103" ref="F465"/>
    <hyperlink r:id="rId1104" ref="S465"/>
    <hyperlink r:id="rId1105" ref="G466"/>
    <hyperlink r:id="rId1106" ref="S466"/>
    <hyperlink r:id="rId1107" ref="F467"/>
    <hyperlink r:id="rId1108" ref="G467"/>
    <hyperlink r:id="rId1109" ref="S467"/>
    <hyperlink r:id="rId1110" ref="F468"/>
    <hyperlink r:id="rId1111" ref="S468"/>
    <hyperlink r:id="rId1112" ref="F469"/>
    <hyperlink r:id="rId1113" ref="S469"/>
    <hyperlink r:id="rId1114" ref="F470"/>
    <hyperlink r:id="rId1115" ref="S470"/>
    <hyperlink r:id="rId1116" ref="F471"/>
    <hyperlink r:id="rId1117" ref="G471"/>
    <hyperlink r:id="rId1118" ref="S471"/>
    <hyperlink r:id="rId1119" ref="F472"/>
    <hyperlink r:id="rId1120" ref="S472"/>
    <hyperlink r:id="rId1121" ref="F473"/>
    <hyperlink r:id="rId1122" ref="S473"/>
    <hyperlink r:id="rId1123" ref="G474"/>
    <hyperlink r:id="rId1124" ref="S474"/>
    <hyperlink r:id="rId1125" ref="F475"/>
    <hyperlink r:id="rId1126" ref="S475"/>
    <hyperlink r:id="rId1127" ref="G476"/>
    <hyperlink r:id="rId1128" ref="S476"/>
    <hyperlink r:id="rId1129" ref="F477"/>
    <hyperlink r:id="rId1130" ref="S477"/>
    <hyperlink r:id="rId1131" ref="F478"/>
    <hyperlink r:id="rId1132" ref="G478"/>
    <hyperlink r:id="rId1133" ref="S478"/>
    <hyperlink r:id="rId1134" ref="F479"/>
    <hyperlink r:id="rId1135" ref="G479"/>
    <hyperlink r:id="rId1136" ref="S479"/>
    <hyperlink r:id="rId1137" ref="F480"/>
    <hyperlink r:id="rId1138" ref="S480"/>
    <hyperlink r:id="rId1139" ref="F481"/>
    <hyperlink r:id="rId1140" ref="G481"/>
    <hyperlink r:id="rId1141" ref="S481"/>
    <hyperlink r:id="rId1142" ref="F482"/>
    <hyperlink r:id="rId1143" ref="G482"/>
    <hyperlink r:id="rId1144" ref="S482"/>
    <hyperlink r:id="rId1145" ref="S483"/>
    <hyperlink r:id="rId1146" ref="F484"/>
    <hyperlink r:id="rId1147" ref="S484"/>
    <hyperlink r:id="rId1148" ref="F485"/>
    <hyperlink r:id="rId1149" ref="G485"/>
    <hyperlink r:id="rId1150" ref="S485"/>
    <hyperlink r:id="rId1151" ref="F486"/>
    <hyperlink r:id="rId1152" ref="G486"/>
    <hyperlink r:id="rId1153" ref="S486"/>
    <hyperlink r:id="rId1154" ref="F487"/>
    <hyperlink r:id="rId1155" ref="G487"/>
    <hyperlink r:id="rId1156" ref="S487"/>
    <hyperlink r:id="rId1157" ref="S488"/>
    <hyperlink r:id="rId1158" ref="F489"/>
    <hyperlink r:id="rId1159" ref="S489"/>
    <hyperlink r:id="rId1160" ref="G490"/>
    <hyperlink r:id="rId1161" ref="F491"/>
    <hyperlink r:id="rId1162" ref="S491"/>
    <hyperlink r:id="rId1163" ref="F492"/>
    <hyperlink r:id="rId1164" ref="G492"/>
    <hyperlink r:id="rId1165" ref="S492"/>
    <hyperlink r:id="rId1166" ref="F493"/>
    <hyperlink r:id="rId1167" ref="G493"/>
    <hyperlink r:id="rId1168" ref="S493"/>
    <hyperlink r:id="rId1169" ref="F494"/>
    <hyperlink r:id="rId1170" ref="G494"/>
    <hyperlink r:id="rId1171" ref="S494"/>
    <hyperlink r:id="rId1172" ref="F495"/>
    <hyperlink r:id="rId1173" ref="G495"/>
    <hyperlink r:id="rId1174" ref="S495"/>
    <hyperlink r:id="rId1175" ref="G496"/>
    <hyperlink r:id="rId1176" ref="S496"/>
    <hyperlink r:id="rId1177" ref="F497"/>
    <hyperlink r:id="rId1178" ref="G497"/>
    <hyperlink r:id="rId1179" ref="S497"/>
    <hyperlink r:id="rId1180" ref="F498"/>
    <hyperlink r:id="rId1181" ref="G498"/>
    <hyperlink r:id="rId1182" ref="S498"/>
    <hyperlink r:id="rId1183" ref="F499"/>
    <hyperlink r:id="rId1184" ref="G499"/>
    <hyperlink r:id="rId1185" ref="S499"/>
    <hyperlink r:id="rId1186" ref="F500"/>
    <hyperlink r:id="rId1187" ref="G500"/>
    <hyperlink r:id="rId1188" ref="S500"/>
    <hyperlink r:id="rId1189" ref="F501"/>
    <hyperlink r:id="rId1190" ref="G501"/>
    <hyperlink r:id="rId1191" ref="S501"/>
    <hyperlink r:id="rId1192" ref="F502"/>
    <hyperlink r:id="rId1193" ref="G502"/>
    <hyperlink r:id="rId1194" ref="S502"/>
    <hyperlink r:id="rId1195" ref="G503"/>
    <hyperlink r:id="rId1196" ref="S503"/>
    <hyperlink r:id="rId1197" ref="F504"/>
    <hyperlink r:id="rId1198" ref="G504"/>
    <hyperlink r:id="rId1199" ref="S504"/>
    <hyperlink r:id="rId1200" ref="F505"/>
    <hyperlink r:id="rId1201" ref="S505"/>
    <hyperlink r:id="rId1202" ref="F506"/>
    <hyperlink r:id="rId1203" ref="S506"/>
    <hyperlink r:id="rId1204" ref="F507"/>
    <hyperlink r:id="rId1205" ref="S507"/>
    <hyperlink r:id="rId1206" ref="F508"/>
    <hyperlink r:id="rId1207" ref="G508"/>
    <hyperlink r:id="rId1208" ref="S508"/>
    <hyperlink r:id="rId1209" ref="F509"/>
    <hyperlink r:id="rId1210" ref="G509"/>
    <hyperlink r:id="rId1211" ref="S509"/>
    <hyperlink r:id="rId1212" ref="F510"/>
    <hyperlink r:id="rId1213" ref="G510"/>
    <hyperlink r:id="rId1214" ref="S510"/>
    <hyperlink r:id="rId1215" ref="F511"/>
    <hyperlink r:id="rId1216" ref="G511"/>
    <hyperlink r:id="rId1217" ref="S511"/>
    <hyperlink r:id="rId1218" ref="F512"/>
    <hyperlink r:id="rId1219" ref="G512"/>
    <hyperlink r:id="rId1220" ref="S512"/>
    <hyperlink r:id="rId1221" ref="F513"/>
    <hyperlink r:id="rId1222" ref="G513"/>
    <hyperlink r:id="rId1223" ref="S513"/>
    <hyperlink r:id="rId1224" ref="G514"/>
    <hyperlink r:id="rId1225" ref="S514"/>
    <hyperlink r:id="rId1226" ref="S515"/>
    <hyperlink r:id="rId1227" ref="F516"/>
    <hyperlink r:id="rId1228" ref="S516"/>
    <hyperlink r:id="rId1229" ref="F517"/>
    <hyperlink r:id="rId1230" ref="S517"/>
    <hyperlink r:id="rId1231" ref="F518"/>
    <hyperlink r:id="rId1232" ref="S518"/>
    <hyperlink r:id="rId1233" ref="F519"/>
    <hyperlink r:id="rId1234" ref="S519"/>
    <hyperlink r:id="rId1235" ref="F520"/>
    <hyperlink r:id="rId1236" ref="S520"/>
    <hyperlink r:id="rId1237" ref="F521"/>
    <hyperlink r:id="rId1238" ref="S521"/>
    <hyperlink r:id="rId1239" ref="F522"/>
    <hyperlink r:id="rId1240" ref="S522"/>
    <hyperlink r:id="rId1241" ref="F523"/>
    <hyperlink r:id="rId1242" ref="S523"/>
    <hyperlink r:id="rId1243" ref="F524"/>
    <hyperlink r:id="rId1244" ref="S524"/>
    <hyperlink r:id="rId1245" ref="F525"/>
    <hyperlink r:id="rId1246" ref="S525"/>
    <hyperlink r:id="rId1247" ref="F526"/>
    <hyperlink r:id="rId1248" ref="S526"/>
    <hyperlink r:id="rId1249" ref="F527"/>
    <hyperlink r:id="rId1250" ref="S527"/>
    <hyperlink r:id="rId1251" ref="F528"/>
    <hyperlink r:id="rId1252" ref="S528"/>
    <hyperlink r:id="rId1253" ref="F529"/>
    <hyperlink r:id="rId1254" ref="G529"/>
    <hyperlink r:id="rId1255" ref="S529"/>
    <hyperlink r:id="rId1256" ref="F530"/>
    <hyperlink r:id="rId1257" ref="G530"/>
    <hyperlink r:id="rId1258" ref="S530"/>
    <hyperlink r:id="rId1259" ref="F531"/>
    <hyperlink r:id="rId1260" ref="G531"/>
    <hyperlink r:id="rId1261" ref="S531"/>
    <hyperlink r:id="rId1262" ref="F533"/>
    <hyperlink r:id="rId1263" ref="G533"/>
    <hyperlink r:id="rId1264" ref="S533"/>
    <hyperlink r:id="rId1265" ref="F534"/>
    <hyperlink r:id="rId1266" ref="G534"/>
    <hyperlink r:id="rId1267" ref="S534"/>
    <hyperlink r:id="rId1268" ref="F535"/>
    <hyperlink r:id="rId1269" ref="S535"/>
    <hyperlink r:id="rId1270" ref="F536"/>
    <hyperlink r:id="rId1271" ref="S536"/>
    <hyperlink r:id="rId1272" ref="F537"/>
    <hyperlink r:id="rId1273" ref="S537"/>
    <hyperlink r:id="rId1274" ref="F538"/>
    <hyperlink r:id="rId1275" ref="S538"/>
    <hyperlink r:id="rId1276" ref="F539"/>
    <hyperlink r:id="rId1277" ref="F540"/>
    <hyperlink r:id="rId1278" ref="G540"/>
    <hyperlink r:id="rId1279" ref="S540"/>
    <hyperlink r:id="rId1280" ref="F541"/>
    <hyperlink r:id="rId1281" ref="G541"/>
    <hyperlink r:id="rId1282" ref="S541"/>
    <hyperlink r:id="rId1283" ref="F542"/>
    <hyperlink r:id="rId1284" ref="G542"/>
    <hyperlink r:id="rId1285" ref="S542"/>
    <hyperlink r:id="rId1286" ref="F543"/>
    <hyperlink r:id="rId1287" ref="G543"/>
    <hyperlink r:id="rId1288" ref="S543"/>
    <hyperlink r:id="rId1289" ref="F544"/>
    <hyperlink r:id="rId1290" ref="G544"/>
    <hyperlink r:id="rId1291" ref="S544"/>
    <hyperlink r:id="rId1292" ref="F545"/>
    <hyperlink r:id="rId1293" ref="G545"/>
    <hyperlink r:id="rId1294" ref="S545"/>
    <hyperlink r:id="rId1295" ref="F546"/>
    <hyperlink r:id="rId1296" ref="G546"/>
    <hyperlink r:id="rId1297" ref="S546"/>
    <hyperlink r:id="rId1298" ref="F547"/>
    <hyperlink r:id="rId1299" ref="G547"/>
    <hyperlink r:id="rId1300" ref="S547"/>
    <hyperlink r:id="rId1301" ref="S548"/>
    <hyperlink r:id="rId1302" ref="F549"/>
    <hyperlink r:id="rId1303" ref="G549"/>
    <hyperlink r:id="rId1304" ref="S549"/>
    <hyperlink r:id="rId1305" ref="F550"/>
    <hyperlink r:id="rId1306" ref="S550"/>
    <hyperlink r:id="rId1307" ref="F551"/>
    <hyperlink r:id="rId1308" ref="S551"/>
    <hyperlink r:id="rId1309" ref="F552"/>
    <hyperlink r:id="rId1310" ref="S552"/>
    <hyperlink r:id="rId1311" ref="F553"/>
    <hyperlink r:id="rId1312" ref="G553"/>
    <hyperlink r:id="rId1313" ref="S553"/>
    <hyperlink r:id="rId1314" ref="F554"/>
    <hyperlink r:id="rId1315" ref="F555"/>
    <hyperlink r:id="rId1316" ref="G555"/>
    <hyperlink r:id="rId1317" ref="S555"/>
    <hyperlink r:id="rId1318" ref="F556"/>
    <hyperlink r:id="rId1319" ref="G556"/>
    <hyperlink r:id="rId1320" ref="S556"/>
    <hyperlink r:id="rId1321" ref="F557"/>
    <hyperlink r:id="rId1322" ref="G557"/>
    <hyperlink r:id="rId1323" ref="S557"/>
    <hyperlink r:id="rId1324" ref="F558"/>
    <hyperlink r:id="rId1325" ref="S558"/>
    <hyperlink r:id="rId1326" ref="F559"/>
    <hyperlink r:id="rId1327" ref="G559"/>
    <hyperlink r:id="rId1328" ref="S559"/>
    <hyperlink r:id="rId1329" ref="F560"/>
    <hyperlink r:id="rId1330" ref="G560"/>
    <hyperlink r:id="rId1331" ref="S560"/>
    <hyperlink r:id="rId1332" ref="F561"/>
    <hyperlink r:id="rId1333" ref="G561"/>
    <hyperlink r:id="rId1334" ref="S561"/>
    <hyperlink r:id="rId1335" ref="S562"/>
    <hyperlink r:id="rId1336" ref="F563"/>
    <hyperlink r:id="rId1337" ref="G563"/>
    <hyperlink r:id="rId1338" ref="S563"/>
    <hyperlink r:id="rId1339" ref="F564"/>
    <hyperlink r:id="rId1340" ref="G564"/>
    <hyperlink r:id="rId1341" ref="S564"/>
    <hyperlink r:id="rId1342" ref="F565"/>
    <hyperlink r:id="rId1343" ref="G565"/>
    <hyperlink r:id="rId1344" ref="S565"/>
    <hyperlink r:id="rId1345" ref="F566"/>
    <hyperlink r:id="rId1346" ref="G566"/>
    <hyperlink r:id="rId1347" ref="S566"/>
    <hyperlink r:id="rId1348" ref="F567"/>
    <hyperlink r:id="rId1349" ref="G567"/>
    <hyperlink r:id="rId1350" ref="S567"/>
    <hyperlink r:id="rId1351" ref="F568"/>
    <hyperlink r:id="rId1352" ref="G568"/>
    <hyperlink r:id="rId1353" ref="S568"/>
    <hyperlink r:id="rId1354" ref="S569"/>
    <hyperlink r:id="rId1355" ref="F570"/>
    <hyperlink r:id="rId1356" ref="G570"/>
    <hyperlink r:id="rId1357" ref="S570"/>
    <hyperlink r:id="rId1358" ref="F571"/>
    <hyperlink r:id="rId1359" ref="S571"/>
    <hyperlink r:id="rId1360" ref="S572"/>
    <hyperlink r:id="rId1361" ref="S573"/>
    <hyperlink r:id="rId1362" ref="S574"/>
    <hyperlink r:id="rId1363" ref="F575"/>
    <hyperlink r:id="rId1364" ref="S575"/>
    <hyperlink r:id="rId1365" ref="F576"/>
    <hyperlink r:id="rId1366" ref="S576"/>
    <hyperlink r:id="rId1367" ref="F577"/>
    <hyperlink r:id="rId1368" ref="G577"/>
    <hyperlink r:id="rId1369" ref="S577"/>
    <hyperlink r:id="rId1370" ref="F578"/>
    <hyperlink r:id="rId1371" ref="G578"/>
    <hyperlink r:id="rId1372" ref="S578"/>
    <hyperlink r:id="rId1373" ref="F579"/>
    <hyperlink r:id="rId1374" ref="S579"/>
    <hyperlink r:id="rId1375" ref="F580"/>
    <hyperlink r:id="rId1376" ref="G580"/>
    <hyperlink r:id="rId1377" ref="S580"/>
    <hyperlink r:id="rId1378" ref="F581"/>
    <hyperlink r:id="rId1379" ref="S581"/>
    <hyperlink r:id="rId1380" ref="F582"/>
    <hyperlink r:id="rId1381" ref="S582"/>
    <hyperlink r:id="rId1382" ref="F583"/>
    <hyperlink r:id="rId1383" ref="S583"/>
    <hyperlink r:id="rId1384" ref="F584"/>
    <hyperlink r:id="rId1385" ref="S584"/>
    <hyperlink r:id="rId1386" ref="F585"/>
    <hyperlink r:id="rId1387" ref="G585"/>
    <hyperlink r:id="rId1388" ref="S585"/>
  </hyperlinks>
  <drawing r:id="rId1389"/>
</worksheet>
</file>